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GLER\AppData\Local\Microsoft\Windows\INetCache\Content.Outlook\RPK1Z6E1\"/>
    </mc:Choice>
  </mc:AlternateContent>
  <bookViews>
    <workbookView xWindow="-120" yWindow="-120" windowWidth="29040" windowHeight="17640" activeTab="1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G8" i="4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H10" i="20"/>
  <c r="H26" i="20" s="1"/>
  <c r="I10" i="20"/>
  <c r="I26" i="20" s="1"/>
  <c r="J10" i="20"/>
  <c r="K10" i="20"/>
  <c r="L10" i="20"/>
  <c r="M10" i="20"/>
  <c r="M26" i="20" s="1"/>
  <c r="N10" i="20"/>
  <c r="N26" i="20" s="1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G13" i="13" s="1"/>
  <c r="H12" i="13"/>
  <c r="I12" i="13"/>
  <c r="J12" i="13"/>
  <c r="K12" i="13"/>
  <c r="K13" i="13" s="1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H22" i="13" s="1"/>
  <c r="I20" i="13"/>
  <c r="J20" i="13"/>
  <c r="K20" i="13"/>
  <c r="L20" i="13"/>
  <c r="L22" i="13" s="1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K15" i="12"/>
  <c r="N26" i="16" l="1"/>
  <c r="N19" i="18"/>
  <c r="N30" i="4"/>
  <c r="M13" i="13"/>
  <c r="K27" i="19"/>
  <c r="K33" i="23"/>
  <c r="K19" i="18"/>
  <c r="K19" i="17"/>
  <c r="K30" i="4"/>
  <c r="J30" i="4"/>
  <c r="I34" i="18"/>
  <c r="I21" i="13"/>
  <c r="H26" i="18"/>
  <c r="H19" i="16"/>
  <c r="H24" i="20"/>
  <c r="G27" i="19"/>
  <c r="G26" i="18"/>
  <c r="G33" i="23"/>
  <c r="G10" i="4"/>
  <c r="G26" i="20"/>
  <c r="O7" i="18"/>
  <c r="F19" i="5"/>
  <c r="F10" i="4"/>
  <c r="E19" i="16"/>
  <c r="E15" i="8"/>
  <c r="E10" i="8"/>
  <c r="J36" i="6"/>
  <c r="N24" i="3"/>
  <c r="N36" i="3"/>
  <c r="L13" i="13"/>
  <c r="H34" i="18"/>
  <c r="E25" i="20"/>
  <c r="E15" i="4"/>
  <c r="J15" i="5"/>
  <c r="K24" i="6"/>
  <c r="L13" i="7"/>
  <c r="N19" i="4"/>
  <c r="N10" i="4"/>
  <c r="E33" i="25"/>
  <c r="E37" i="25" s="1"/>
  <c r="E41" i="25" s="1"/>
  <c r="O17" i="16"/>
  <c r="K36" i="3"/>
  <c r="K26" i="11" s="1"/>
  <c r="K24" i="3"/>
  <c r="K10" i="4"/>
  <c r="F30" i="5"/>
  <c r="F12" i="12"/>
  <c r="F20" i="12" s="1"/>
  <c r="J24" i="2"/>
  <c r="H13" i="7"/>
  <c r="J10" i="4"/>
  <c r="E29" i="2"/>
  <c r="M24" i="7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7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N37" i="14"/>
  <c r="N41" i="14" s="1"/>
  <c r="N45" i="14" s="1"/>
  <c r="N49" i="14" s="1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H37" i="17" s="1"/>
  <c r="H41" i="17" s="1"/>
  <c r="H45" i="17" s="1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N31" i="6" s="1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N27" i="11"/>
  <c r="I34" i="16"/>
  <c r="O39" i="17"/>
  <c r="N26" i="1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I35" i="20"/>
  <c r="I13" i="14"/>
  <c r="I17" i="14" s="1"/>
  <c r="I21" i="14" s="1"/>
  <c r="I25" i="14" s="1"/>
  <c r="O16" i="7"/>
  <c r="N16" i="13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I47" i="20"/>
  <c r="O31" i="23"/>
  <c r="E33" i="23"/>
  <c r="O26" i="23"/>
  <c r="O22" i="23"/>
  <c r="O19" i="23"/>
  <c r="O18" i="23"/>
  <c r="O17" i="23"/>
  <c r="O12" i="23"/>
  <c r="F22" i="13"/>
  <c r="O9" i="13"/>
  <c r="O35" i="25"/>
  <c r="I44" i="20"/>
  <c r="I54" i="20" s="1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M31" i="6"/>
  <c r="M38" i="6" s="1"/>
  <c r="M42" i="6" s="1"/>
  <c r="K28" i="11"/>
  <c r="K32" i="20"/>
  <c r="K27" i="11"/>
  <c r="K27" i="13"/>
  <c r="K31" i="6"/>
  <c r="J13" i="14"/>
  <c r="J17" i="14" s="1"/>
  <c r="J21" i="14" s="1"/>
  <c r="J25" i="14" s="1"/>
  <c r="I18" i="13"/>
  <c r="I37" i="20"/>
  <c r="I46" i="20"/>
  <c r="I56" i="20" s="1"/>
  <c r="I49" i="20"/>
  <c r="I59" i="20" s="1"/>
  <c r="I45" i="20"/>
  <c r="I55" i="20" s="1"/>
  <c r="I34" i="20"/>
  <c r="I26" i="11"/>
  <c r="I27" i="11"/>
  <c r="H31" i="7"/>
  <c r="H12" i="10" s="1"/>
  <c r="F21" i="12"/>
  <c r="F27" i="13"/>
  <c r="I37" i="19"/>
  <c r="I41" i="19" s="1"/>
  <c r="I45" i="19" s="1"/>
  <c r="E28" i="11"/>
  <c r="G26" i="11"/>
  <c r="G28" i="11"/>
  <c r="M27" i="10"/>
  <c r="L21" i="12"/>
  <c r="E26" i="11"/>
  <c r="M13" i="14"/>
  <c r="M17" i="14" s="1"/>
  <c r="M21" i="14" s="1"/>
  <c r="M25" i="14" s="1"/>
  <c r="M26" i="10"/>
  <c r="K30" i="13"/>
  <c r="F37" i="19"/>
  <c r="F41" i="19" s="1"/>
  <c r="F45" i="19" s="1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O27" i="11" s="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H19" i="11"/>
  <c r="O19" i="5"/>
  <c r="O29" i="3"/>
  <c r="O19" i="8"/>
  <c r="H9" i="10"/>
  <c r="K20" i="12"/>
  <c r="O30" i="8"/>
  <c r="E38" i="6"/>
  <c r="E42" i="6" s="1"/>
  <c r="N40" i="9"/>
  <c r="J23" i="13"/>
  <c r="N38" i="6"/>
  <c r="N42" i="6" s="1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H22" i="11"/>
  <c r="H16" i="11"/>
  <c r="H17" i="11"/>
  <c r="H20" i="11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48" i="20"/>
  <c r="I57" i="20"/>
  <c r="O33" i="7"/>
  <c r="G33" i="25"/>
  <c r="O32" i="25"/>
  <c r="F13" i="14"/>
  <c r="F17" i="14" s="1"/>
  <c r="F21" i="14" s="1"/>
  <c r="F25" i="14" s="1"/>
  <c r="F32" i="20"/>
  <c r="E45" i="25"/>
  <c r="O36" i="2"/>
  <c r="O36" i="5"/>
  <c r="J11" i="10"/>
  <c r="J12" i="10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M22" i="10"/>
  <c r="L33" i="20"/>
  <c r="K9" i="11"/>
  <c r="K11" i="11"/>
  <c r="I22" i="11"/>
  <c r="I16" i="11"/>
  <c r="I20" i="11"/>
  <c r="I11" i="10"/>
  <c r="I11" i="11"/>
  <c r="I9" i="11"/>
  <c r="I38" i="3"/>
  <c r="I42" i="3" s="1"/>
  <c r="I12" i="11"/>
  <c r="F19" i="10"/>
  <c r="N35" i="20"/>
  <c r="K10" i="11"/>
  <c r="E12" i="11"/>
  <c r="I21" i="11"/>
  <c r="K12" i="11"/>
  <c r="M16" i="11"/>
  <c r="I18" i="11"/>
  <c r="L21" i="11"/>
  <c r="E38" i="3"/>
  <c r="E42" i="3" s="1"/>
  <c r="E9" i="11"/>
  <c r="F18" i="11"/>
  <c r="N22" i="11"/>
  <c r="N18" i="11"/>
  <c r="L20" i="11"/>
  <c r="H38" i="3"/>
  <c r="H42" i="3" s="1"/>
  <c r="L17" i="11"/>
  <c r="I19" i="11"/>
  <c r="L22" i="11"/>
  <c r="J38" i="7"/>
  <c r="J42" i="7" s="1"/>
  <c r="E11" i="11"/>
  <c r="H18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<sst xmlns="http://schemas.openxmlformats.org/spreadsheetml/2006/main" count="981" uniqueCount="336">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</sst>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/>
    <xf numFmtId="4" fontId="0" fillId="0" borderId="0" xfId="0" applyNumberFormat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1" fillId="0" borderId="0" xfId="0" applyNumberFormat="1" applyFont="1" applyBorder="1" applyAlignment="1">
      <alignment horizontal="right"/>
    </xf>
    <xf numFmtId="0" fontId="0" fillId="0" borderId="0" xfId="0" applyAlignment="1"/>
    <xf numFmtId="4" fontId="4" fillId="0" borderId="0" xfId="0" applyNumberFormat="1" applyFont="1" applyBorder="1" applyAlignment="1">
      <alignment horizontal="right"/>
    </xf>
    <xf numFmtId="4" fontId="5" fillId="0" borderId="0" xfId="0" applyNumberFormat="1" applyFont="1" applyBorder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3" fontId="0" fillId="0" borderId="0" xfId="0" applyNumberFormat="1" applyBorder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0" fillId="0" borderId="0" xfId="0" applyNumberFormat="1" applyBorder="1" applyAlignment="1">
      <alignment horizontal="right"/>
    </xf>
    <xf numFmtId="164" fontId="3" fillId="0" borderId="0" xfId="0" applyNumberFormat="1" applyFont="1" applyAlignment="1">
      <alignment horizontal="right"/>
    </xf>
    <xf numFmtId="164" fontId="3" fillId="0" borderId="0" xfId="0" applyNumberFormat="1" applyFont="1" applyBorder="1" applyAlignment="1">
      <alignment horizontal="right"/>
    </xf>
    <xf numFmtId="164" fontId="1" fillId="0" borderId="0" xfId="0" applyNumberFormat="1" applyFont="1" applyAlignment="1">
      <alignment horizontal="right"/>
    </xf>
    <xf numFmtId="164" fontId="1" fillId="0" borderId="0" xfId="0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2"/>
  <sheetViews>
    <sheetView topLeftCell="G1" workbookViewId="0">
      <selection activeCell="O8" sqref="O8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23</v>
      </c>
      <c r="B1">
        <v>29</v>
      </c>
      <c r="C1">
        <v>29</v>
      </c>
      <c r="D1">
        <v>31</v>
      </c>
      <c r="E1">
        <v>29</v>
      </c>
      <c r="F1">
        <v>28</v>
      </c>
      <c r="G1">
        <v>31</v>
      </c>
      <c r="H1">
        <v>30</v>
      </c>
      <c r="I1">
        <v>33</v>
      </c>
      <c r="J1">
        <v>31</v>
      </c>
      <c r="K1">
        <v>33</v>
      </c>
      <c r="M1" s="46" t="s">
        <v>324</v>
      </c>
      <c r="N1" s="47">
        <v>2</v>
      </c>
      <c r="O1" s="46" t="s">
        <v>324</v>
      </c>
    </row>
    <row r="2" spans="1:15" x14ac:dyDescent="0.2">
      <c r="M2" s="46"/>
      <c r="N2" s="47">
        <v>31</v>
      </c>
      <c r="O2" s="46" t="s">
        <v>325</v>
      </c>
    </row>
    <row r="3" spans="1:15" x14ac:dyDescent="0.2">
      <c r="A3">
        <v>2022</v>
      </c>
      <c r="N3" s="13">
        <v>32</v>
      </c>
      <c r="O3" s="46" t="s">
        <v>326</v>
      </c>
    </row>
    <row r="4" spans="1:15" x14ac:dyDescent="0.2">
      <c r="A4">
        <v>10</v>
      </c>
      <c r="B4">
        <v>10</v>
      </c>
      <c r="C4">
        <v>10</v>
      </c>
      <c r="D4">
        <v>10</v>
      </c>
      <c r="E4">
        <v>10</v>
      </c>
      <c r="F4">
        <v>10</v>
      </c>
      <c r="G4">
        <v>10</v>
      </c>
      <c r="H4">
        <v>10</v>
      </c>
      <c r="I4">
        <v>10</v>
      </c>
      <c r="J4">
        <v>10</v>
      </c>
      <c r="K4" t="s">
        <v>22</v>
      </c>
      <c r="N4" s="47">
        <v>33</v>
      </c>
      <c r="O4" s="46" t="s">
        <v>327</v>
      </c>
    </row>
    <row r="5" spans="1:15" x14ac:dyDescent="0.2">
      <c r="A5">
        <v>108380</v>
      </c>
      <c r="B5">
        <v>139617</v>
      </c>
      <c r="C5">
        <v>145710</v>
      </c>
      <c r="D5">
        <v>154680</v>
      </c>
      <c r="E5">
        <v>143780</v>
      </c>
      <c r="F5">
        <v>138459</v>
      </c>
      <c r="G5">
        <v>142266</v>
      </c>
      <c r="H5">
        <v>137059</v>
      </c>
      <c r="I5">
        <v>149122</v>
      </c>
      <c r="J5">
        <v>142569</v>
      </c>
      <c r="K5">
        <v>150119</v>
      </c>
      <c r="L5" t="s">
        <v>23</v>
      </c>
      <c r="N5" s="13">
        <v>34</v>
      </c>
      <c r="O5" s="46" t="s">
        <v>328</v>
      </c>
    </row>
    <row r="6" spans="1:15" x14ac:dyDescent="0.2">
      <c r="A6">
        <v>122252</v>
      </c>
      <c r="B6">
        <v>146272.71</v>
      </c>
      <c r="C6">
        <v>165774.62</v>
      </c>
      <c r="D6">
        <v>192363.47</v>
      </c>
      <c r="E6">
        <v>182252.07</v>
      </c>
      <c r="F6">
        <v>155329</v>
      </c>
      <c r="G6">
        <v>164604.74</v>
      </c>
      <c r="H6">
        <v>164065.29</v>
      </c>
      <c r="I6">
        <v>164200.51</v>
      </c>
      <c r="J6">
        <v>181322.23</v>
      </c>
      <c r="K6">
        <v>178249.66</v>
      </c>
      <c r="L6" t="s">
        <v>24</v>
      </c>
      <c r="N6" s="47">
        <v>35</v>
      </c>
      <c r="O6" s="46" t="s">
        <v>329</v>
      </c>
    </row>
    <row r="7" spans="1:15" x14ac:dyDescent="0.2">
      <c r="A7">
        <v>18786</v>
      </c>
      <c r="B7">
        <v>23734.6</v>
      </c>
      <c r="C7">
        <v>23879.599999999999</v>
      </c>
      <c r="D7">
        <v>25532.6</v>
      </c>
      <c r="E7">
        <v>23584.6</v>
      </c>
      <c r="F7">
        <v>22587</v>
      </c>
      <c r="G7">
        <v>24208</v>
      </c>
      <c r="H7">
        <v>23782.240000000002</v>
      </c>
      <c r="I7">
        <v>25301.24</v>
      </c>
      <c r="J7">
        <v>24663</v>
      </c>
      <c r="K7">
        <v>25507</v>
      </c>
      <c r="L7" t="s">
        <v>25</v>
      </c>
      <c r="N7" s="13">
        <v>36</v>
      </c>
      <c r="O7" s="46" t="s">
        <v>330</v>
      </c>
    </row>
    <row r="8" spans="1:15" x14ac:dyDescent="0.2">
      <c r="A8">
        <v>0</v>
      </c>
      <c r="B8">
        <v>0</v>
      </c>
      <c r="C8">
        <v>787.03</v>
      </c>
      <c r="D8">
        <v>0</v>
      </c>
      <c r="E8">
        <v>0</v>
      </c>
      <c r="F8">
        <v>0</v>
      </c>
      <c r="G8">
        <v>0</v>
      </c>
      <c r="H8">
        <v>0</v>
      </c>
      <c r="I8">
        <v>408</v>
      </c>
      <c r="J8">
        <v>0</v>
      </c>
      <c r="K8" t="s">
        <v>26</v>
      </c>
      <c r="N8" s="47">
        <v>41</v>
      </c>
      <c r="O8" s="46" t="s">
        <v>331</v>
      </c>
    </row>
    <row r="9" spans="1:15" x14ac:dyDescent="0.2">
      <c r="A9">
        <v>295572.84000000003</v>
      </c>
      <c r="B9">
        <v>561488.68000000005</v>
      </c>
      <c r="C9">
        <v>547839.76</v>
      </c>
      <c r="D9">
        <v>499797.32</v>
      </c>
      <c r="E9">
        <v>491380.17</v>
      </c>
      <c r="F9">
        <v>372880.08</v>
      </c>
      <c r="G9">
        <v>413231.55</v>
      </c>
      <c r="H9">
        <v>413242.9</v>
      </c>
      <c r="I9">
        <v>434460.91</v>
      </c>
      <c r="J9">
        <v>375264.79</v>
      </c>
      <c r="K9" t="s">
        <v>27</v>
      </c>
      <c r="N9" s="13">
        <v>42</v>
      </c>
      <c r="O9" s="46" t="s">
        <v>332</v>
      </c>
    </row>
    <row r="10" spans="1:15" x14ac:dyDescent="0.2">
      <c r="A10">
        <v>211176.13</v>
      </c>
      <c r="B10">
        <v>329460.86</v>
      </c>
      <c r="C10">
        <v>269496.21000000002</v>
      </c>
      <c r="D10">
        <v>239395.09</v>
      </c>
      <c r="E10">
        <v>204612.33</v>
      </c>
      <c r="F10">
        <v>201005.29</v>
      </c>
      <c r="G10">
        <v>288447.37</v>
      </c>
      <c r="H10">
        <v>259275.23</v>
      </c>
      <c r="I10">
        <v>277438.8</v>
      </c>
      <c r="J10">
        <v>238978.86</v>
      </c>
      <c r="K10" t="s">
        <v>28</v>
      </c>
      <c r="N10" s="47">
        <v>43</v>
      </c>
      <c r="O10" s="46" t="s">
        <v>323</v>
      </c>
    </row>
    <row r="11" spans="1:15" x14ac:dyDescent="0.2">
      <c r="A11">
        <v>178234.71</v>
      </c>
      <c r="B11">
        <v>172521.2</v>
      </c>
      <c r="C11">
        <v>240428.32</v>
      </c>
      <c r="D11">
        <v>174719.25</v>
      </c>
      <c r="E11">
        <v>161968.85999999999</v>
      </c>
      <c r="F11">
        <v>147029.57999999999</v>
      </c>
      <c r="G11">
        <v>164533.14000000001</v>
      </c>
      <c r="H11">
        <v>171254.2</v>
      </c>
      <c r="I11">
        <v>201155.52</v>
      </c>
      <c r="J11">
        <v>187126.33</v>
      </c>
      <c r="K11" t="s">
        <v>29</v>
      </c>
      <c r="O11" s="46" t="s">
        <v>334</v>
      </c>
    </row>
    <row r="12" spans="1:15" x14ac:dyDescent="0.2">
      <c r="A12">
        <v>85872.04</v>
      </c>
      <c r="B12">
        <v>131443.81</v>
      </c>
      <c r="C12">
        <v>115114.74</v>
      </c>
      <c r="D12">
        <v>139448.31</v>
      </c>
      <c r="E12">
        <v>159712.39000000001</v>
      </c>
      <c r="F12">
        <v>129856.68</v>
      </c>
      <c r="G12">
        <v>119523.76</v>
      </c>
      <c r="H12">
        <v>123183.18</v>
      </c>
      <c r="I12">
        <v>136939.18</v>
      </c>
      <c r="J12">
        <v>93933.75</v>
      </c>
      <c r="K12" t="s">
        <v>30</v>
      </c>
      <c r="O12" s="46" t="s">
        <v>335</v>
      </c>
    </row>
    <row r="13" spans="1:15" x14ac:dyDescent="0.2">
      <c r="A13">
        <v>13048.87</v>
      </c>
      <c r="B13">
        <v>25439.88</v>
      </c>
      <c r="C13">
        <v>17122.759999999998</v>
      </c>
      <c r="D13">
        <v>24155.16</v>
      </c>
      <c r="E13">
        <v>25736</v>
      </c>
      <c r="F13">
        <v>26777.56</v>
      </c>
      <c r="G13">
        <v>39756.99</v>
      </c>
      <c r="H13">
        <v>32086.94</v>
      </c>
      <c r="I13">
        <v>32291.17</v>
      </c>
      <c r="J13">
        <v>33542.32</v>
      </c>
      <c r="K13" t="s">
        <v>31</v>
      </c>
    </row>
    <row r="14" spans="1:15" x14ac:dyDescent="0.2">
      <c r="A14">
        <v>3448082.48</v>
      </c>
      <c r="B14">
        <v>3462365.67</v>
      </c>
      <c r="C14">
        <v>3989243.12</v>
      </c>
      <c r="D14">
        <v>4869303.8499999996</v>
      </c>
      <c r="E14">
        <v>4241482</v>
      </c>
      <c r="F14">
        <v>3454350.98</v>
      </c>
      <c r="G14">
        <v>3616750.58</v>
      </c>
      <c r="H14">
        <v>3608510.99</v>
      </c>
      <c r="I14">
        <v>3530520.9</v>
      </c>
      <c r="J14">
        <v>3808210.73</v>
      </c>
      <c r="K14" t="s">
        <v>32</v>
      </c>
    </row>
    <row r="15" spans="1:15" x14ac:dyDescent="0.2">
      <c r="A15">
        <v>188939.7</v>
      </c>
      <c r="B15">
        <v>160961.35999999999</v>
      </c>
      <c r="C15">
        <v>184827.98</v>
      </c>
      <c r="D15">
        <v>177584.66</v>
      </c>
      <c r="E15">
        <v>204146.93</v>
      </c>
      <c r="F15">
        <v>148169.35</v>
      </c>
      <c r="G15">
        <v>143220.07999999999</v>
      </c>
      <c r="H15">
        <v>134739.43</v>
      </c>
      <c r="I15">
        <v>129828.58</v>
      </c>
      <c r="J15">
        <v>167894.32</v>
      </c>
      <c r="K15" t="s">
        <v>33</v>
      </c>
    </row>
    <row r="16" spans="1:15" x14ac:dyDescent="0.2">
      <c r="A16">
        <v>54991.89</v>
      </c>
      <c r="B16">
        <v>56897.279999999999</v>
      </c>
      <c r="C16">
        <v>73395.509999999995</v>
      </c>
      <c r="D16">
        <v>89999.49</v>
      </c>
      <c r="E16">
        <v>134317.25</v>
      </c>
      <c r="F16">
        <v>121844.55</v>
      </c>
      <c r="G16">
        <v>99809.84</v>
      </c>
      <c r="H16">
        <v>69445.440000000002</v>
      </c>
      <c r="I16">
        <v>81629.740000000005</v>
      </c>
      <c r="J16">
        <v>80766.92</v>
      </c>
      <c r="K16" t="s">
        <v>34</v>
      </c>
    </row>
    <row r="17" spans="1:11" x14ac:dyDescent="0.2">
      <c r="A17">
        <v>18059.43</v>
      </c>
      <c r="B17">
        <v>19200.18</v>
      </c>
      <c r="C17">
        <v>23683.19</v>
      </c>
      <c r="D17">
        <v>28979.13</v>
      </c>
      <c r="E17">
        <v>26588.02</v>
      </c>
      <c r="F17">
        <v>24889.21</v>
      </c>
      <c r="G17">
        <v>36115.01</v>
      </c>
      <c r="H17">
        <v>30470.17</v>
      </c>
      <c r="I17">
        <v>29547.21</v>
      </c>
      <c r="J17">
        <v>41575.35</v>
      </c>
      <c r="K17" t="s">
        <v>35</v>
      </c>
    </row>
    <row r="18" spans="1:11" x14ac:dyDescent="0.2">
      <c r="A18">
        <v>635329.02</v>
      </c>
      <c r="B18">
        <v>742845.16</v>
      </c>
      <c r="C18">
        <v>568269.13</v>
      </c>
      <c r="D18">
        <v>664265.14</v>
      </c>
      <c r="E18">
        <v>633536.28</v>
      </c>
      <c r="F18">
        <v>625960.57999999996</v>
      </c>
      <c r="G18">
        <v>736550.45</v>
      </c>
      <c r="H18">
        <v>809730.08</v>
      </c>
      <c r="I18">
        <v>900107.16</v>
      </c>
      <c r="J18">
        <v>969265.05</v>
      </c>
      <c r="K18" t="s">
        <v>36</v>
      </c>
    </row>
    <row r="19" spans="1:11" x14ac:dyDescent="0.2">
      <c r="A19">
        <v>714204.13</v>
      </c>
      <c r="B19">
        <v>900490.5</v>
      </c>
      <c r="C19">
        <v>626048.80000000005</v>
      </c>
      <c r="D19">
        <v>614319.16</v>
      </c>
      <c r="E19">
        <v>632562.36</v>
      </c>
      <c r="F19">
        <v>610013.51</v>
      </c>
      <c r="G19">
        <v>777736.05</v>
      </c>
      <c r="H19">
        <v>759765.61</v>
      </c>
      <c r="I19">
        <v>849893.34</v>
      </c>
      <c r="J19">
        <v>760956.53</v>
      </c>
      <c r="K19" t="s">
        <v>37</v>
      </c>
    </row>
    <row r="20" spans="1:11" x14ac:dyDescent="0.2">
      <c r="A20">
        <v>5979.88</v>
      </c>
      <c r="B20">
        <v>6533.53</v>
      </c>
      <c r="C20">
        <v>7734.43</v>
      </c>
      <c r="D20">
        <v>5253.45</v>
      </c>
      <c r="E20">
        <v>6768.63</v>
      </c>
      <c r="F20">
        <v>2764.03</v>
      </c>
      <c r="G20">
        <v>0</v>
      </c>
      <c r="H20">
        <v>741.38</v>
      </c>
      <c r="I20">
        <v>177.5</v>
      </c>
      <c r="J20">
        <v>0</v>
      </c>
      <c r="K20" t="s">
        <v>38</v>
      </c>
    </row>
    <row r="21" spans="1:11" x14ac:dyDescent="0.2">
      <c r="A21">
        <v>167429.72</v>
      </c>
      <c r="B21">
        <v>211605.96</v>
      </c>
      <c r="C21">
        <v>207631.03</v>
      </c>
      <c r="D21">
        <v>229370.9</v>
      </c>
      <c r="E21">
        <v>233514</v>
      </c>
      <c r="F21">
        <v>230242.66</v>
      </c>
      <c r="G21">
        <v>238322.31</v>
      </c>
      <c r="H21">
        <v>241902.81</v>
      </c>
      <c r="I21">
        <v>299640.43</v>
      </c>
      <c r="J21">
        <v>259358.15</v>
      </c>
      <c r="K21" t="s">
        <v>39</v>
      </c>
    </row>
    <row r="22" spans="1:11" x14ac:dyDescent="0.2">
      <c r="A22">
        <v>1832690.48</v>
      </c>
      <c r="B22">
        <v>2142615.52</v>
      </c>
      <c r="C22">
        <v>2127471.4900000002</v>
      </c>
      <c r="D22">
        <v>2350570.04</v>
      </c>
      <c r="E22">
        <v>2187059.88</v>
      </c>
      <c r="F22">
        <v>2146082.44</v>
      </c>
      <c r="G22">
        <v>2161285.1800000002</v>
      </c>
      <c r="H22">
        <v>2029213.06</v>
      </c>
      <c r="I22">
        <v>2340600.9700000002</v>
      </c>
      <c r="J22">
        <v>2160318.44</v>
      </c>
      <c r="K22" t="s">
        <v>40</v>
      </c>
    </row>
    <row r="23" spans="1:11" x14ac:dyDescent="0.2">
      <c r="A23">
        <v>274070.5</v>
      </c>
      <c r="B23">
        <v>356339.33</v>
      </c>
      <c r="C23">
        <v>374972.18</v>
      </c>
      <c r="D23">
        <v>396651.3</v>
      </c>
      <c r="E23">
        <v>385097.9</v>
      </c>
      <c r="F23">
        <v>324894.96000000002</v>
      </c>
      <c r="G23">
        <v>331314.03000000003</v>
      </c>
      <c r="H23">
        <v>325758.09999999998</v>
      </c>
      <c r="I23">
        <v>339844.33</v>
      </c>
      <c r="J23">
        <v>318706.01</v>
      </c>
      <c r="K23" t="s">
        <v>41</v>
      </c>
    </row>
    <row r="24" spans="1:11" x14ac:dyDescent="0.2">
      <c r="A24">
        <v>8123681.8200000003</v>
      </c>
      <c r="B24">
        <v>9280208.9199999999</v>
      </c>
      <c r="C24">
        <v>9374065.6799999997</v>
      </c>
      <c r="D24">
        <v>10503812.25</v>
      </c>
      <c r="E24">
        <v>9728483</v>
      </c>
      <c r="F24">
        <v>8566761.4600000009</v>
      </c>
      <c r="G24">
        <v>9166596.3399999999</v>
      </c>
      <c r="H24">
        <v>9009319.5199999996</v>
      </c>
      <c r="I24">
        <v>9584483.7400000002</v>
      </c>
      <c r="J24">
        <v>9495897.5500000007</v>
      </c>
      <c r="K24" t="s">
        <v>42</v>
      </c>
    </row>
    <row r="25" spans="1:11" x14ac:dyDescent="0.2">
      <c r="A25">
        <v>129197.74</v>
      </c>
      <c r="B25">
        <v>152088.67000000001</v>
      </c>
      <c r="C25">
        <v>145977.49</v>
      </c>
      <c r="D25">
        <v>161141.32999999999</v>
      </c>
      <c r="E25">
        <v>150131.13</v>
      </c>
      <c r="F25">
        <v>151265.20000000001</v>
      </c>
      <c r="G25">
        <v>213342.88</v>
      </c>
      <c r="H25">
        <v>142830.73000000001</v>
      </c>
      <c r="I25">
        <v>150939.64000000001</v>
      </c>
      <c r="J25">
        <v>153598.79999999999</v>
      </c>
      <c r="K25" t="s">
        <v>43</v>
      </c>
    </row>
    <row r="26" spans="1:11" x14ac:dyDescent="0.2">
      <c r="A26">
        <v>235778.33</v>
      </c>
      <c r="B26">
        <v>305566.93</v>
      </c>
      <c r="C26">
        <v>314592.69</v>
      </c>
      <c r="D26">
        <v>322656.21000000002</v>
      </c>
      <c r="E26">
        <v>277224.15999999997</v>
      </c>
      <c r="F26">
        <v>262305.53999999998</v>
      </c>
      <c r="G26">
        <v>273004.28000000003</v>
      </c>
      <c r="H26">
        <v>272749.36</v>
      </c>
      <c r="I26">
        <v>284090.48</v>
      </c>
      <c r="J26">
        <v>262836.71999999997</v>
      </c>
      <c r="K26" t="s">
        <v>44</v>
      </c>
    </row>
    <row r="27" spans="1:11" x14ac:dyDescent="0.2">
      <c r="A27" s="49">
        <v>10419463.42</v>
      </c>
      <c r="B27" s="49">
        <v>11027106.279999999</v>
      </c>
      <c r="C27" s="49">
        <v>9300611.2799999993</v>
      </c>
      <c r="D27" s="49">
        <v>10896027.9</v>
      </c>
      <c r="E27" s="49">
        <v>11632062.210000001</v>
      </c>
      <c r="F27" s="49">
        <v>10173137.1</v>
      </c>
      <c r="G27" s="49">
        <v>10648630.17</v>
      </c>
      <c r="H27" s="49">
        <v>11257710.08</v>
      </c>
      <c r="I27" s="49">
        <v>11622781.32</v>
      </c>
      <c r="J27" s="49">
        <v>12479216.52</v>
      </c>
      <c r="K27" t="s">
        <v>45</v>
      </c>
    </row>
    <row r="28" spans="1:11" x14ac:dyDescent="0.2">
      <c r="A28" s="49">
        <v>16662.46</v>
      </c>
      <c r="B28" s="49">
        <v>13351.24</v>
      </c>
      <c r="C28" s="49">
        <v>19175.240000000002</v>
      </c>
      <c r="D28" s="49">
        <v>12941.4</v>
      </c>
      <c r="E28" s="49">
        <v>10751.31</v>
      </c>
      <c r="F28" s="49">
        <v>6334.16</v>
      </c>
      <c r="G28" s="49">
        <v>11980.41</v>
      </c>
      <c r="H28" s="49">
        <v>14249.67</v>
      </c>
      <c r="I28" s="49">
        <v>14978.62</v>
      </c>
      <c r="J28" s="49">
        <v>8033.5</v>
      </c>
      <c r="K28" t="s">
        <v>46</v>
      </c>
    </row>
    <row r="29" spans="1:11" x14ac:dyDescent="0.2">
      <c r="A29" s="49">
        <v>996569.55</v>
      </c>
      <c r="B29" s="49">
        <v>1033963.43</v>
      </c>
      <c r="C29" s="49">
        <v>1380156.16</v>
      </c>
      <c r="D29" s="49">
        <v>1103551.54</v>
      </c>
      <c r="E29" s="49">
        <v>827789.71</v>
      </c>
      <c r="F29" s="49">
        <v>590203.31999999995</v>
      </c>
      <c r="G29" s="49">
        <v>615973.13</v>
      </c>
      <c r="H29" s="49">
        <v>708939.56</v>
      </c>
      <c r="I29" s="49">
        <v>655792.13</v>
      </c>
      <c r="J29" s="49">
        <v>765542.38</v>
      </c>
      <c r="K29" t="s">
        <v>47</v>
      </c>
    </row>
    <row r="30" spans="1:11" x14ac:dyDescent="0.2">
      <c r="A30">
        <v>2977324.89</v>
      </c>
      <c r="B30">
        <v>3258499.84</v>
      </c>
      <c r="C30">
        <v>3541399.76</v>
      </c>
      <c r="D30">
        <v>3981870.11</v>
      </c>
      <c r="E30">
        <v>3294723.56</v>
      </c>
      <c r="F30">
        <v>3086566.68</v>
      </c>
      <c r="G30">
        <v>3065722.39</v>
      </c>
      <c r="H30">
        <v>2993615.78</v>
      </c>
      <c r="I30">
        <v>3130426.93</v>
      </c>
      <c r="J30">
        <v>2954413.91</v>
      </c>
      <c r="K30" t="s">
        <v>76</v>
      </c>
    </row>
    <row r="31" spans="1:11" x14ac:dyDescent="0.2">
      <c r="A31">
        <v>156322.17000000001</v>
      </c>
      <c r="B31">
        <v>143377.89000000001</v>
      </c>
      <c r="C31">
        <v>156123.41</v>
      </c>
      <c r="D31">
        <v>161481.09</v>
      </c>
      <c r="E31">
        <v>158006.1</v>
      </c>
      <c r="F31">
        <v>155467.04999999999</v>
      </c>
      <c r="G31">
        <v>130199.18</v>
      </c>
      <c r="H31">
        <v>119006.72</v>
      </c>
      <c r="I31">
        <v>109739.73</v>
      </c>
      <c r="J31">
        <v>125544.13</v>
      </c>
      <c r="K31" t="s">
        <v>77</v>
      </c>
    </row>
    <row r="32" spans="1:11" x14ac:dyDescent="0.2">
      <c r="A32">
        <v>51565.02</v>
      </c>
      <c r="B32">
        <v>57619.360000000001</v>
      </c>
      <c r="C32">
        <v>70143.58</v>
      </c>
      <c r="D32">
        <v>87287.78</v>
      </c>
      <c r="E32">
        <v>111057.17</v>
      </c>
      <c r="F32">
        <v>108360.9</v>
      </c>
      <c r="G32">
        <v>93633.89</v>
      </c>
      <c r="H32">
        <v>70194.34</v>
      </c>
      <c r="I32">
        <v>78692.69</v>
      </c>
      <c r="J32">
        <v>63045.62</v>
      </c>
      <c r="K32" t="s">
        <v>78</v>
      </c>
    </row>
    <row r="33" spans="1:12" x14ac:dyDescent="0.2">
      <c r="A33">
        <v>15723.76</v>
      </c>
      <c r="B33">
        <v>18939.419999999998</v>
      </c>
      <c r="C33">
        <v>26981.5</v>
      </c>
      <c r="D33">
        <v>33591.26</v>
      </c>
      <c r="E33">
        <v>24003.79</v>
      </c>
      <c r="F33">
        <v>24326.28</v>
      </c>
      <c r="G33">
        <v>35626.14</v>
      </c>
      <c r="H33">
        <v>29146.35</v>
      </c>
      <c r="I33">
        <v>28154.42</v>
      </c>
      <c r="J33">
        <v>37695.39</v>
      </c>
      <c r="K33" t="s">
        <v>79</v>
      </c>
    </row>
    <row r="34" spans="1:12" x14ac:dyDescent="0.2">
      <c r="A34" s="49">
        <v>127808.26</v>
      </c>
      <c r="B34" s="49">
        <v>149744.24</v>
      </c>
      <c r="C34" s="49">
        <v>169616.14</v>
      </c>
      <c r="D34" s="49">
        <v>196201.75</v>
      </c>
      <c r="E34" s="49">
        <v>186852</v>
      </c>
      <c r="F34" s="49">
        <v>161872.47</v>
      </c>
      <c r="G34" s="49">
        <v>168321.23</v>
      </c>
      <c r="H34" s="49">
        <v>168083.35</v>
      </c>
      <c r="I34" s="49">
        <v>167818.75</v>
      </c>
      <c r="J34" s="49">
        <v>183790.78</v>
      </c>
      <c r="K34" t="s">
        <v>80</v>
      </c>
    </row>
    <row r="35" spans="1:12" x14ac:dyDescent="0.2">
      <c r="A35" s="49">
        <v>9353946.4800000004</v>
      </c>
      <c r="B35" s="49">
        <v>10519644.92</v>
      </c>
      <c r="C35" s="49">
        <v>8598152.8200000003</v>
      </c>
      <c r="D35" s="49">
        <v>9102980.6799999997</v>
      </c>
      <c r="E35" s="49">
        <v>9252711.2400000002</v>
      </c>
      <c r="F35" s="49">
        <v>9116903.5800000001</v>
      </c>
      <c r="G35" s="49">
        <v>9269183.8399999999</v>
      </c>
      <c r="H35" s="49">
        <v>9546231.2699999996</v>
      </c>
      <c r="I35" s="49">
        <v>10521571.65</v>
      </c>
      <c r="J35" s="49">
        <v>9831015.4900000002</v>
      </c>
      <c r="K35" t="s">
        <v>117</v>
      </c>
    </row>
    <row r="36" spans="1:12" x14ac:dyDescent="0.2">
      <c r="A36" s="49">
        <v>113819.96</v>
      </c>
      <c r="B36" s="49">
        <v>143784.73000000001</v>
      </c>
      <c r="C36" s="49">
        <v>149275.94</v>
      </c>
      <c r="D36" s="49">
        <v>157922.85</v>
      </c>
      <c r="E36" s="49">
        <v>147474.67000000001</v>
      </c>
      <c r="F36" s="49">
        <v>144514.72</v>
      </c>
      <c r="G36" s="49">
        <v>146189.97</v>
      </c>
      <c r="H36" s="49">
        <v>141037.65</v>
      </c>
      <c r="I36" s="49">
        <v>152817.5</v>
      </c>
      <c r="J36" s="49">
        <v>144839.16</v>
      </c>
      <c r="K36" t="s">
        <v>118</v>
      </c>
    </row>
    <row r="37" spans="1:12" x14ac:dyDescent="0.2">
      <c r="A37">
        <v>199130.4</v>
      </c>
      <c r="B37">
        <v>338885.44</v>
      </c>
      <c r="C37">
        <v>357179.34</v>
      </c>
      <c r="D37">
        <v>463859.83</v>
      </c>
      <c r="E37">
        <v>437590.71</v>
      </c>
      <c r="F37">
        <v>401160.8</v>
      </c>
      <c r="G37">
        <v>510555.03</v>
      </c>
      <c r="H37">
        <v>449726.67</v>
      </c>
      <c r="I37">
        <v>488737.01</v>
      </c>
      <c r="J37">
        <v>449866.07</v>
      </c>
      <c r="K37" t="s">
        <v>146</v>
      </c>
      <c r="L37" t="s">
        <v>166</v>
      </c>
    </row>
    <row r="38" spans="1:12" x14ac:dyDescent="0.2">
      <c r="A38">
        <v>168954.29</v>
      </c>
      <c r="B38">
        <v>417496.04</v>
      </c>
      <c r="C38">
        <v>324838.05</v>
      </c>
      <c r="D38">
        <v>423671.42</v>
      </c>
      <c r="E38">
        <v>345616.72</v>
      </c>
      <c r="F38">
        <v>326903.23</v>
      </c>
      <c r="G38">
        <v>460187.15</v>
      </c>
      <c r="H38">
        <v>370215.3</v>
      </c>
      <c r="I38">
        <v>416978.12</v>
      </c>
      <c r="J38">
        <v>377248.84</v>
      </c>
      <c r="K38" t="s">
        <v>147</v>
      </c>
      <c r="L38" t="s">
        <v>166</v>
      </c>
    </row>
    <row r="39" spans="1:12" x14ac:dyDescent="0.2">
      <c r="A39">
        <v>5004.07</v>
      </c>
      <c r="B39">
        <v>4349.87</v>
      </c>
      <c r="C39">
        <v>7277.64</v>
      </c>
      <c r="D39">
        <v>6330.47</v>
      </c>
      <c r="E39">
        <v>5714.55</v>
      </c>
      <c r="F39">
        <v>6748.06</v>
      </c>
      <c r="G39">
        <v>7644.88</v>
      </c>
      <c r="H39">
        <v>10084.950000000001</v>
      </c>
      <c r="I39">
        <v>10830.35</v>
      </c>
      <c r="J39">
        <v>7973.14</v>
      </c>
      <c r="K39" t="s">
        <v>148</v>
      </c>
      <c r="L39" t="s">
        <v>166</v>
      </c>
    </row>
    <row r="40" spans="1:12" x14ac:dyDescent="0.2">
      <c r="A40">
        <v>693361.59</v>
      </c>
      <c r="B40">
        <v>739290.9</v>
      </c>
      <c r="C40">
        <v>778626.54</v>
      </c>
      <c r="D40">
        <v>865758.62</v>
      </c>
      <c r="E40">
        <v>800901.62</v>
      </c>
      <c r="F40">
        <v>813562.31</v>
      </c>
      <c r="G40">
        <v>815282.43</v>
      </c>
      <c r="H40">
        <v>719333.3</v>
      </c>
      <c r="I40">
        <v>958145.27</v>
      </c>
      <c r="J40">
        <v>902244.26</v>
      </c>
      <c r="K40" t="s">
        <v>149</v>
      </c>
      <c r="L40" t="s">
        <v>166</v>
      </c>
    </row>
    <row r="41" spans="1:12" x14ac:dyDescent="0.2">
      <c r="A41">
        <v>201696.59</v>
      </c>
      <c r="B41">
        <v>217591.35</v>
      </c>
      <c r="C41">
        <v>223079.77</v>
      </c>
      <c r="D41">
        <v>246294.62</v>
      </c>
      <c r="E41">
        <v>224436.13</v>
      </c>
      <c r="F41">
        <v>222204.61</v>
      </c>
      <c r="G41">
        <v>238696.18</v>
      </c>
      <c r="H41">
        <v>214793.52</v>
      </c>
      <c r="I41">
        <v>263782.65999999997</v>
      </c>
      <c r="J41">
        <v>262300</v>
      </c>
      <c r="K41" t="s">
        <v>150</v>
      </c>
      <c r="L41" t="s">
        <v>166</v>
      </c>
    </row>
    <row r="42" spans="1:12" x14ac:dyDescent="0.2">
      <c r="A42">
        <v>108491.35</v>
      </c>
      <c r="B42">
        <v>159758.35</v>
      </c>
      <c r="C42">
        <v>188521.95</v>
      </c>
      <c r="D42">
        <v>176181.04</v>
      </c>
      <c r="E42">
        <v>148126.76999999999</v>
      </c>
      <c r="F42">
        <v>182184.02</v>
      </c>
      <c r="G42">
        <v>186319.68</v>
      </c>
      <c r="H42">
        <v>168989.25</v>
      </c>
      <c r="I42">
        <v>164836.70000000001</v>
      </c>
      <c r="J42">
        <v>138652.57</v>
      </c>
      <c r="K42" t="s">
        <v>151</v>
      </c>
      <c r="L42" t="s">
        <v>166</v>
      </c>
    </row>
    <row r="43" spans="1:12" x14ac:dyDescent="0.2">
      <c r="A43">
        <v>168231.34</v>
      </c>
      <c r="B43">
        <v>185302.73</v>
      </c>
      <c r="C43">
        <v>164861.79999999999</v>
      </c>
      <c r="D43">
        <v>198908.16</v>
      </c>
      <c r="E43">
        <v>188692.26</v>
      </c>
      <c r="F43">
        <v>183996.54</v>
      </c>
      <c r="G43">
        <v>201948.83</v>
      </c>
      <c r="H43">
        <v>210479.87</v>
      </c>
      <c r="I43">
        <v>220466.81</v>
      </c>
      <c r="J43">
        <v>245566.68</v>
      </c>
      <c r="K43" t="s">
        <v>152</v>
      </c>
      <c r="L43" t="s">
        <v>166</v>
      </c>
    </row>
    <row r="44" spans="1:12" x14ac:dyDescent="0.2">
      <c r="A44">
        <v>333899.45</v>
      </c>
      <c r="B44">
        <v>498000.97</v>
      </c>
      <c r="C44">
        <v>443348.44</v>
      </c>
      <c r="D44">
        <v>386033.13</v>
      </c>
      <c r="E44">
        <v>398339.33</v>
      </c>
      <c r="F44">
        <v>327142.13</v>
      </c>
      <c r="G44">
        <v>401130.63</v>
      </c>
      <c r="H44">
        <v>353759.26</v>
      </c>
      <c r="I44">
        <v>417185.31</v>
      </c>
      <c r="J44">
        <v>341820.35</v>
      </c>
      <c r="K44" t="s">
        <v>153</v>
      </c>
      <c r="L44" t="s">
        <v>166</v>
      </c>
    </row>
    <row r="45" spans="1:12" x14ac:dyDescent="0.2">
      <c r="A45">
        <v>4208525.7300000004</v>
      </c>
      <c r="B45">
        <v>4197581.9000000004</v>
      </c>
      <c r="C45">
        <v>4629118.96</v>
      </c>
      <c r="D45">
        <v>5256544.7300000004</v>
      </c>
      <c r="E45">
        <v>4798746.2300000004</v>
      </c>
      <c r="F45">
        <v>3908047.91</v>
      </c>
      <c r="G45">
        <v>4017320.33</v>
      </c>
      <c r="H45">
        <v>4053621.52</v>
      </c>
      <c r="I45">
        <v>4014589.13</v>
      </c>
      <c r="J45">
        <v>4178795.49</v>
      </c>
      <c r="K45" t="s">
        <v>154</v>
      </c>
      <c r="L45" t="s">
        <v>166</v>
      </c>
    </row>
    <row r="46" spans="1:12" x14ac:dyDescent="0.2">
      <c r="A46">
        <v>685628.97</v>
      </c>
      <c r="B46">
        <v>809173.98</v>
      </c>
      <c r="C46">
        <v>571494.07999999996</v>
      </c>
      <c r="D46">
        <v>647800.38</v>
      </c>
      <c r="E46">
        <v>668518.25</v>
      </c>
      <c r="F46">
        <v>543944.37</v>
      </c>
      <c r="G46">
        <v>754265.97</v>
      </c>
      <c r="H46">
        <v>757934.22</v>
      </c>
      <c r="I46">
        <v>828636.16000000003</v>
      </c>
      <c r="J46">
        <v>891447.07</v>
      </c>
      <c r="K46" t="s">
        <v>155</v>
      </c>
      <c r="L46" t="s">
        <v>166</v>
      </c>
    </row>
    <row r="47" spans="1:12" x14ac:dyDescent="0.2">
      <c r="A47">
        <v>87310.44</v>
      </c>
      <c r="B47">
        <v>109504.43</v>
      </c>
      <c r="C47">
        <v>111685.92</v>
      </c>
      <c r="D47">
        <v>122221.73</v>
      </c>
      <c r="E47">
        <v>121396.59</v>
      </c>
      <c r="F47">
        <v>84592.22</v>
      </c>
      <c r="G47">
        <v>116549.46</v>
      </c>
      <c r="H47">
        <v>143551.44</v>
      </c>
      <c r="I47">
        <v>145996.76</v>
      </c>
      <c r="J47">
        <v>133373.9</v>
      </c>
      <c r="K47" t="s">
        <v>156</v>
      </c>
      <c r="L47" t="s">
        <v>166</v>
      </c>
    </row>
    <row r="48" spans="1:12" x14ac:dyDescent="0.2">
      <c r="A48">
        <v>73875.87</v>
      </c>
      <c r="B48">
        <v>84845.440000000002</v>
      </c>
      <c r="C48">
        <v>90724.5</v>
      </c>
      <c r="D48">
        <v>81597.66</v>
      </c>
      <c r="E48">
        <v>80932.850000000006</v>
      </c>
      <c r="F48">
        <v>83542.14</v>
      </c>
      <c r="G48">
        <v>78945.649999999994</v>
      </c>
      <c r="H48">
        <v>58826.59</v>
      </c>
      <c r="I48">
        <v>79148.210000000006</v>
      </c>
      <c r="J48">
        <v>72050.399999999994</v>
      </c>
      <c r="K48" t="s">
        <v>157</v>
      </c>
      <c r="L48" t="s">
        <v>166</v>
      </c>
    </row>
    <row r="49" spans="1:12" x14ac:dyDescent="0.2">
      <c r="A49">
        <v>292299.82</v>
      </c>
      <c r="B49">
        <v>398573.42</v>
      </c>
      <c r="C49">
        <v>362613.49</v>
      </c>
      <c r="D49">
        <v>431683.65</v>
      </c>
      <c r="E49">
        <v>386490.37</v>
      </c>
      <c r="F49">
        <v>410657.1</v>
      </c>
      <c r="G49">
        <v>241607.65</v>
      </c>
      <c r="H49">
        <v>253495.19</v>
      </c>
      <c r="I49">
        <v>195857.71</v>
      </c>
      <c r="J49">
        <v>214292.07</v>
      </c>
      <c r="K49" t="s">
        <v>158</v>
      </c>
      <c r="L49" t="s">
        <v>166</v>
      </c>
    </row>
    <row r="50" spans="1:12" x14ac:dyDescent="0.2">
      <c r="A50">
        <v>280990.62</v>
      </c>
      <c r="B50">
        <v>350791.02</v>
      </c>
      <c r="C50">
        <v>360644.19</v>
      </c>
      <c r="D50">
        <v>379750.83</v>
      </c>
      <c r="E50">
        <v>368541.03</v>
      </c>
      <c r="F50">
        <v>304665.57</v>
      </c>
      <c r="G50">
        <v>310918.7</v>
      </c>
      <c r="H50">
        <v>306456.90000000002</v>
      </c>
      <c r="I50">
        <v>325704.68</v>
      </c>
      <c r="J50">
        <v>295415.15000000002</v>
      </c>
      <c r="K50" t="s">
        <v>159</v>
      </c>
      <c r="L50" t="s">
        <v>166</v>
      </c>
    </row>
    <row r="51" spans="1:12" x14ac:dyDescent="0.2">
      <c r="A51">
        <v>11622.71</v>
      </c>
      <c r="B51">
        <v>10349.11</v>
      </c>
      <c r="C51">
        <v>13549.03</v>
      </c>
      <c r="D51">
        <v>13016.88</v>
      </c>
      <c r="E51">
        <v>10219.27</v>
      </c>
      <c r="F51">
        <v>11360.96</v>
      </c>
      <c r="G51">
        <v>20112.25</v>
      </c>
      <c r="H51">
        <v>17920.68</v>
      </c>
      <c r="I51">
        <v>17119.990000000002</v>
      </c>
      <c r="J51">
        <v>19292.21</v>
      </c>
      <c r="K51" t="s">
        <v>160</v>
      </c>
      <c r="L51" t="s">
        <v>166</v>
      </c>
    </row>
    <row r="52" spans="1:12" x14ac:dyDescent="0.2">
      <c r="A52">
        <v>16587.57</v>
      </c>
      <c r="B52">
        <v>19543.580000000002</v>
      </c>
      <c r="C52">
        <v>12863.17</v>
      </c>
      <c r="D52">
        <v>16495.189999999999</v>
      </c>
      <c r="E52">
        <v>17867.97</v>
      </c>
      <c r="F52">
        <v>18141.64</v>
      </c>
      <c r="G52">
        <v>18241.25</v>
      </c>
      <c r="H52">
        <v>15495.46</v>
      </c>
      <c r="I52">
        <v>12952.24</v>
      </c>
      <c r="J52">
        <v>14874.58</v>
      </c>
      <c r="K52" t="s">
        <v>161</v>
      </c>
      <c r="L52" t="s">
        <v>166</v>
      </c>
    </row>
    <row r="53" spans="1:12" x14ac:dyDescent="0.2">
      <c r="A53">
        <v>109912.38</v>
      </c>
      <c r="B53">
        <v>127846.97</v>
      </c>
      <c r="C53">
        <v>139993.99</v>
      </c>
      <c r="D53">
        <v>152609.01</v>
      </c>
      <c r="E53">
        <v>127605.7</v>
      </c>
      <c r="F53">
        <v>129235.34</v>
      </c>
      <c r="G53">
        <v>141176.18</v>
      </c>
      <c r="H53">
        <v>126743.29</v>
      </c>
      <c r="I53">
        <v>146989.43</v>
      </c>
      <c r="J53">
        <v>125900.21</v>
      </c>
      <c r="K53" t="s">
        <v>162</v>
      </c>
      <c r="L53" t="s">
        <v>166</v>
      </c>
    </row>
    <row r="54" spans="1:12" x14ac:dyDescent="0.2">
      <c r="A54">
        <v>26383.49</v>
      </c>
      <c r="B54">
        <v>32537.58</v>
      </c>
      <c r="C54">
        <v>33014.81</v>
      </c>
      <c r="D54">
        <v>34477.550000000003</v>
      </c>
      <c r="E54">
        <v>32192.21</v>
      </c>
      <c r="F54">
        <v>31642.76</v>
      </c>
      <c r="G54">
        <v>36625.919999999998</v>
      </c>
      <c r="H54">
        <v>37365.14</v>
      </c>
      <c r="I54">
        <v>39095.58</v>
      </c>
      <c r="J54">
        <v>43326.02</v>
      </c>
      <c r="K54" t="s">
        <v>163</v>
      </c>
      <c r="L54" t="s">
        <v>166</v>
      </c>
    </row>
    <row r="55" spans="1:12" x14ac:dyDescent="0.2">
      <c r="A55">
        <v>108691.86</v>
      </c>
      <c r="B55">
        <v>129223.91</v>
      </c>
      <c r="C55">
        <v>139488.51</v>
      </c>
      <c r="D55">
        <v>179215.55</v>
      </c>
      <c r="E55">
        <v>150381.59</v>
      </c>
      <c r="F55">
        <v>130737.89</v>
      </c>
      <c r="G55">
        <v>147051.76999999999</v>
      </c>
      <c r="H55">
        <v>145898.34</v>
      </c>
      <c r="I55">
        <v>167455.43</v>
      </c>
      <c r="J55">
        <v>159618.31</v>
      </c>
      <c r="K55" t="s">
        <v>164</v>
      </c>
      <c r="L55" t="s">
        <v>166</v>
      </c>
    </row>
    <row r="56" spans="1:12" x14ac:dyDescent="0.2">
      <c r="A56">
        <v>343083.28</v>
      </c>
      <c r="B56">
        <v>449561.93</v>
      </c>
      <c r="C56">
        <v>421141.5</v>
      </c>
      <c r="D56">
        <v>421361.8</v>
      </c>
      <c r="E56">
        <v>416172.85</v>
      </c>
      <c r="F56">
        <v>446291.86</v>
      </c>
      <c r="G56">
        <v>462016.4</v>
      </c>
      <c r="H56">
        <v>594628.63</v>
      </c>
      <c r="I56">
        <v>669976.18999999994</v>
      </c>
      <c r="J56">
        <v>621840.23</v>
      </c>
      <c r="K56" t="s">
        <v>165</v>
      </c>
      <c r="L56" t="s">
        <v>166</v>
      </c>
    </row>
    <row r="57" spans="1:12" x14ac:dyDescent="0.2">
      <c r="A57">
        <v>116232.01</v>
      </c>
      <c r="B57">
        <v>158338.81</v>
      </c>
      <c r="C57">
        <v>218519.56</v>
      </c>
      <c r="D57">
        <v>227535.05</v>
      </c>
      <c r="E57">
        <v>213181.58</v>
      </c>
      <c r="F57">
        <v>198881.23</v>
      </c>
      <c r="G57">
        <v>245791.74</v>
      </c>
      <c r="H57">
        <v>212323.58</v>
      </c>
      <c r="I57">
        <v>210129.12</v>
      </c>
      <c r="J57">
        <v>191422.4</v>
      </c>
      <c r="K57" t="s">
        <v>146</v>
      </c>
      <c r="L57" t="s">
        <v>60</v>
      </c>
    </row>
    <row r="58" spans="1:12" x14ac:dyDescent="0.2">
      <c r="A58">
        <v>89168.1</v>
      </c>
      <c r="B58">
        <v>184141.05</v>
      </c>
      <c r="C58">
        <v>201871.31</v>
      </c>
      <c r="D58">
        <v>216523.25</v>
      </c>
      <c r="E58">
        <v>165994.49</v>
      </c>
      <c r="F58">
        <v>161660</v>
      </c>
      <c r="G58">
        <v>230564.15</v>
      </c>
      <c r="H58">
        <v>189866.18</v>
      </c>
      <c r="I58">
        <v>194481.39</v>
      </c>
      <c r="J58">
        <v>171642.46</v>
      </c>
      <c r="K58" t="s">
        <v>147</v>
      </c>
      <c r="L58" t="s">
        <v>60</v>
      </c>
    </row>
    <row r="59" spans="1:12" x14ac:dyDescent="0.2">
      <c r="A59">
        <v>3483.57</v>
      </c>
      <c r="B59">
        <v>2525.3200000000002</v>
      </c>
      <c r="C59">
        <v>3691.65</v>
      </c>
      <c r="D59">
        <v>4070.06</v>
      </c>
      <c r="E59">
        <v>3851.32</v>
      </c>
      <c r="F59">
        <v>4950.32</v>
      </c>
      <c r="G59">
        <v>5491.61</v>
      </c>
      <c r="H59">
        <v>5872.64</v>
      </c>
      <c r="I59">
        <v>5876.89</v>
      </c>
      <c r="J59">
        <v>4069.19</v>
      </c>
      <c r="K59" t="s">
        <v>148</v>
      </c>
      <c r="L59" t="s">
        <v>60</v>
      </c>
    </row>
    <row r="60" spans="1:12" x14ac:dyDescent="0.2">
      <c r="A60">
        <v>25480.560000000001</v>
      </c>
      <c r="B60">
        <v>16784.18</v>
      </c>
      <c r="C60">
        <v>27701.279999999999</v>
      </c>
      <c r="D60">
        <v>51850.12</v>
      </c>
      <c r="E60">
        <v>41918.089999999997</v>
      </c>
      <c r="F60">
        <v>34576.47</v>
      </c>
      <c r="G60">
        <v>27481.16</v>
      </c>
      <c r="H60">
        <v>27589.31</v>
      </c>
      <c r="I60">
        <v>22787.79</v>
      </c>
      <c r="J60">
        <v>34226.11</v>
      </c>
      <c r="K60" t="s">
        <v>149</v>
      </c>
      <c r="L60" t="s">
        <v>60</v>
      </c>
    </row>
    <row r="61" spans="1:12" x14ac:dyDescent="0.2">
      <c r="A61">
        <v>10524.18</v>
      </c>
      <c r="B61">
        <v>6282.29</v>
      </c>
      <c r="C61">
        <v>8283.42</v>
      </c>
      <c r="D61">
        <v>13471.02</v>
      </c>
      <c r="E61">
        <v>11743.98</v>
      </c>
      <c r="F61">
        <v>9988.41</v>
      </c>
      <c r="G61">
        <v>7850.4</v>
      </c>
      <c r="H61">
        <v>7874.33</v>
      </c>
      <c r="I61">
        <v>6809.45</v>
      </c>
      <c r="J61">
        <v>9879.7900000000009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25671.87</v>
      </c>
      <c r="B63">
        <v>34524.65</v>
      </c>
      <c r="C63">
        <v>38800.06</v>
      </c>
      <c r="D63">
        <v>46304.87</v>
      </c>
      <c r="E63">
        <v>42613.37</v>
      </c>
      <c r="F63">
        <v>38246.15</v>
      </c>
      <c r="G63">
        <v>40690.6</v>
      </c>
      <c r="H63">
        <v>41929.35</v>
      </c>
      <c r="I63">
        <v>46699.03</v>
      </c>
      <c r="J63">
        <v>53438.89</v>
      </c>
      <c r="K63" t="s">
        <v>152</v>
      </c>
      <c r="L63" t="s">
        <v>60</v>
      </c>
    </row>
    <row r="64" spans="1:12" x14ac:dyDescent="0.2">
      <c r="A64">
        <v>23945.38</v>
      </c>
      <c r="B64">
        <v>33272.629999999997</v>
      </c>
      <c r="C64">
        <v>23619.3</v>
      </c>
      <c r="D64">
        <v>29283.45</v>
      </c>
      <c r="E64">
        <v>26906.87</v>
      </c>
      <c r="F64">
        <v>27768.41</v>
      </c>
      <c r="G64">
        <v>32115.79</v>
      </c>
      <c r="H64">
        <v>25175.65</v>
      </c>
      <c r="I64">
        <v>31361.93</v>
      </c>
      <c r="J64">
        <v>24016.01</v>
      </c>
      <c r="K64" t="s">
        <v>153</v>
      </c>
      <c r="L64" t="s">
        <v>60</v>
      </c>
    </row>
    <row r="65" spans="1:12" x14ac:dyDescent="0.2">
      <c r="A65">
        <v>3350195.15</v>
      </c>
      <c r="B65">
        <v>3189411.92</v>
      </c>
      <c r="C65">
        <v>3639897.58</v>
      </c>
      <c r="D65">
        <v>4437548.41</v>
      </c>
      <c r="E65">
        <v>3991224.58</v>
      </c>
      <c r="F65">
        <v>3185268.28</v>
      </c>
      <c r="G65">
        <v>3227708.12</v>
      </c>
      <c r="H65">
        <v>3211144.98</v>
      </c>
      <c r="I65">
        <v>3133588.79</v>
      </c>
      <c r="J65">
        <v>3462834.41</v>
      </c>
      <c r="K65" t="s">
        <v>154</v>
      </c>
      <c r="L65" t="s">
        <v>60</v>
      </c>
    </row>
    <row r="66" spans="1:12" x14ac:dyDescent="0.2">
      <c r="A66">
        <v>22694.23</v>
      </c>
      <c r="B66">
        <v>33522.050000000003</v>
      </c>
      <c r="C66">
        <v>56532.82</v>
      </c>
      <c r="D66">
        <v>70337.59</v>
      </c>
      <c r="E66">
        <v>59234.3</v>
      </c>
      <c r="F66">
        <v>38957.800000000003</v>
      </c>
      <c r="G66">
        <v>35574.61</v>
      </c>
      <c r="H66">
        <v>64736.62</v>
      </c>
      <c r="I66">
        <v>57106.84</v>
      </c>
      <c r="J66">
        <v>62584.59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79.3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2000.43</v>
      </c>
      <c r="B68">
        <v>3117.03</v>
      </c>
      <c r="C68">
        <v>2720.96</v>
      </c>
      <c r="D68">
        <v>2300.23</v>
      </c>
      <c r="E68">
        <v>3306.81</v>
      </c>
      <c r="F68">
        <v>3477.82</v>
      </c>
      <c r="G68">
        <v>645.36</v>
      </c>
      <c r="H68">
        <v>64.39</v>
      </c>
      <c r="I68">
        <v>989.48</v>
      </c>
      <c r="J68">
        <v>4149.76</v>
      </c>
      <c r="K68" t="s">
        <v>157</v>
      </c>
      <c r="L68" t="s">
        <v>60</v>
      </c>
    </row>
    <row r="69" spans="1:12" x14ac:dyDescent="0.2">
      <c r="A69">
        <v>0</v>
      </c>
      <c r="B69">
        <v>0</v>
      </c>
      <c r="C69">
        <v>798.08</v>
      </c>
      <c r="D69">
        <v>24604.880000000001</v>
      </c>
      <c r="E69">
        <v>1117.94</v>
      </c>
      <c r="F69">
        <v>3180.98</v>
      </c>
      <c r="G69">
        <v>2035.41</v>
      </c>
      <c r="H69">
        <v>13097.56</v>
      </c>
      <c r="I69">
        <v>3772.25</v>
      </c>
      <c r="J69">
        <v>19003.12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3447.35</v>
      </c>
      <c r="B71">
        <v>2387.11</v>
      </c>
      <c r="C71">
        <v>3595.11</v>
      </c>
      <c r="D71">
        <v>3556.59</v>
      </c>
      <c r="E71">
        <v>3534.19</v>
      </c>
      <c r="F71">
        <v>2752.16</v>
      </c>
      <c r="G71">
        <v>4062.3</v>
      </c>
      <c r="H71">
        <v>5191.8100000000004</v>
      </c>
      <c r="I71">
        <v>3928.88</v>
      </c>
      <c r="J71">
        <v>4543.93</v>
      </c>
      <c r="K71" t="s">
        <v>160</v>
      </c>
      <c r="L71" t="s">
        <v>60</v>
      </c>
    </row>
    <row r="72" spans="1:12" x14ac:dyDescent="0.2">
      <c r="A72">
        <v>716.62</v>
      </c>
      <c r="B72">
        <v>301.22000000000003</v>
      </c>
      <c r="C72">
        <v>738.54</v>
      </c>
      <c r="D72">
        <v>937.97</v>
      </c>
      <c r="E72">
        <v>1161.29</v>
      </c>
      <c r="F72">
        <v>272.97000000000003</v>
      </c>
      <c r="G72">
        <v>269.14</v>
      </c>
      <c r="H72">
        <v>178.54</v>
      </c>
      <c r="I72">
        <v>195.77</v>
      </c>
      <c r="J72">
        <v>646.59</v>
      </c>
      <c r="K72" t="s">
        <v>161</v>
      </c>
      <c r="L72" t="s">
        <v>60</v>
      </c>
    </row>
    <row r="73" spans="1:12" x14ac:dyDescent="0.2">
      <c r="A73">
        <v>5137.3100000000004</v>
      </c>
      <c r="B73">
        <v>5842.86</v>
      </c>
      <c r="C73">
        <v>9594.2900000000009</v>
      </c>
      <c r="D73">
        <v>7779.2</v>
      </c>
      <c r="E73">
        <v>4641.3100000000004</v>
      </c>
      <c r="F73">
        <v>3969.78</v>
      </c>
      <c r="G73">
        <v>3732.11</v>
      </c>
      <c r="H73">
        <v>3465.77</v>
      </c>
      <c r="I73">
        <v>3627.55</v>
      </c>
      <c r="J73">
        <v>4818.7</v>
      </c>
      <c r="K73" t="s">
        <v>162</v>
      </c>
      <c r="L73" t="s">
        <v>60</v>
      </c>
    </row>
    <row r="74" spans="1:12" x14ac:dyDescent="0.2">
      <c r="A74">
        <v>0</v>
      </c>
      <c r="B74">
        <v>0</v>
      </c>
      <c r="C74">
        <v>0</v>
      </c>
      <c r="D74">
        <v>139.88999999999999</v>
      </c>
      <c r="E74">
        <v>0</v>
      </c>
      <c r="F74">
        <v>8.57</v>
      </c>
      <c r="G74">
        <v>0</v>
      </c>
      <c r="H74">
        <v>0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365.53</v>
      </c>
      <c r="B75">
        <v>44.35</v>
      </c>
      <c r="C75">
        <v>152.9</v>
      </c>
      <c r="D75">
        <v>265.14999999999998</v>
      </c>
      <c r="E75">
        <v>185.54</v>
      </c>
      <c r="F75">
        <v>1619.65</v>
      </c>
      <c r="G75">
        <v>451.93</v>
      </c>
      <c r="H75">
        <v>884.42</v>
      </c>
      <c r="I75">
        <v>112.44</v>
      </c>
      <c r="J75">
        <v>1098.18</v>
      </c>
      <c r="K75" t="s">
        <v>164</v>
      </c>
      <c r="L75" t="s">
        <v>60</v>
      </c>
    </row>
    <row r="76" spans="1:12" x14ac:dyDescent="0.2">
      <c r="A76">
        <v>31011.21</v>
      </c>
      <c r="B76">
        <v>28929.02</v>
      </c>
      <c r="C76">
        <v>34553.64</v>
      </c>
      <c r="D76">
        <v>29359.4</v>
      </c>
      <c r="E76">
        <v>35918.54</v>
      </c>
      <c r="F76">
        <v>33675.089999999997</v>
      </c>
      <c r="G76">
        <v>31431.08</v>
      </c>
      <c r="H76">
        <v>33770.9</v>
      </c>
      <c r="I76">
        <v>50058.83</v>
      </c>
      <c r="J76">
        <v>50073.19</v>
      </c>
      <c r="K76" t="s">
        <v>165</v>
      </c>
      <c r="L76" t="s">
        <v>60</v>
      </c>
    </row>
    <row r="77" spans="1:12" x14ac:dyDescent="0.2">
      <c r="A77">
        <v>102914.09</v>
      </c>
      <c r="B77">
        <v>149108.20000000001</v>
      </c>
      <c r="C77">
        <v>247385.14</v>
      </c>
      <c r="D77">
        <v>265141.34000000003</v>
      </c>
      <c r="E77">
        <v>192929.81</v>
      </c>
      <c r="F77">
        <v>196849.97</v>
      </c>
      <c r="G77">
        <v>241600.68</v>
      </c>
      <c r="H77">
        <v>200000.35</v>
      </c>
      <c r="I77">
        <v>203161.52</v>
      </c>
      <c r="J77">
        <v>177497.23</v>
      </c>
      <c r="K77" t="s">
        <v>146</v>
      </c>
      <c r="L77" t="s">
        <v>167</v>
      </c>
    </row>
    <row r="78" spans="1:12" x14ac:dyDescent="0.2">
      <c r="A78">
        <v>79100.7</v>
      </c>
      <c r="B78">
        <v>183636.67</v>
      </c>
      <c r="C78">
        <v>220261.87</v>
      </c>
      <c r="D78">
        <v>245333.22</v>
      </c>
      <c r="E78">
        <v>152042.79</v>
      </c>
      <c r="F78">
        <v>164752.35999999999</v>
      </c>
      <c r="G78">
        <v>231997.41</v>
      </c>
      <c r="H78">
        <v>177973.85</v>
      </c>
      <c r="I78">
        <v>188630.52</v>
      </c>
      <c r="J78">
        <v>159603.81</v>
      </c>
      <c r="K78" t="s">
        <v>147</v>
      </c>
      <c r="L78" t="s">
        <v>167</v>
      </c>
    </row>
    <row r="79" spans="1:12" x14ac:dyDescent="0.2">
      <c r="A79">
        <v>3189</v>
      </c>
      <c r="B79">
        <v>3098.74</v>
      </c>
      <c r="C79">
        <v>3116.2</v>
      </c>
      <c r="D79">
        <v>4091</v>
      </c>
      <c r="E79">
        <v>4120.3500000000004</v>
      </c>
      <c r="F79">
        <v>6498.3</v>
      </c>
      <c r="G79">
        <v>6337.24</v>
      </c>
      <c r="H79">
        <v>6524.1</v>
      </c>
      <c r="I79">
        <v>5970.39</v>
      </c>
      <c r="J79">
        <v>3481.01</v>
      </c>
      <c r="K79" t="s">
        <v>148</v>
      </c>
      <c r="L79" t="s">
        <v>167</v>
      </c>
    </row>
    <row r="80" spans="1:12" x14ac:dyDescent="0.2">
      <c r="A80">
        <v>22799.439999999999</v>
      </c>
      <c r="B80">
        <v>19715.75</v>
      </c>
      <c r="C80">
        <v>26659.88</v>
      </c>
      <c r="D80">
        <v>52223.61</v>
      </c>
      <c r="E80">
        <v>39378.22</v>
      </c>
      <c r="F80">
        <v>41527.43</v>
      </c>
      <c r="G80">
        <v>25011.14</v>
      </c>
      <c r="H80">
        <v>26025.37</v>
      </c>
      <c r="I80">
        <v>20773.61</v>
      </c>
      <c r="J80">
        <v>29114.77</v>
      </c>
      <c r="K80" t="s">
        <v>149</v>
      </c>
      <c r="L80" t="s">
        <v>167</v>
      </c>
    </row>
    <row r="81" spans="1:12" x14ac:dyDescent="0.2">
      <c r="A81">
        <v>9418.0300000000007</v>
      </c>
      <c r="B81">
        <v>7896.02</v>
      </c>
      <c r="C81">
        <v>7920.28</v>
      </c>
      <c r="D81">
        <v>13353.89</v>
      </c>
      <c r="E81">
        <v>11036.99</v>
      </c>
      <c r="F81">
        <v>12047.65</v>
      </c>
      <c r="G81">
        <v>7156.35</v>
      </c>
      <c r="H81">
        <v>7441.06</v>
      </c>
      <c r="I81">
        <v>6234.76</v>
      </c>
      <c r="J81">
        <v>8406.24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22494.84</v>
      </c>
      <c r="B83">
        <v>33547.019999999997</v>
      </c>
      <c r="C83">
        <v>43993.72</v>
      </c>
      <c r="D83">
        <v>51938.66</v>
      </c>
      <c r="E83">
        <v>38550.269999999997</v>
      </c>
      <c r="F83">
        <v>38148.33</v>
      </c>
      <c r="G83">
        <v>38496.43</v>
      </c>
      <c r="H83">
        <v>39401.760000000002</v>
      </c>
      <c r="I83">
        <v>43323.62</v>
      </c>
      <c r="J83">
        <v>46583.46</v>
      </c>
      <c r="K83" t="s">
        <v>152</v>
      </c>
      <c r="L83" t="s">
        <v>167</v>
      </c>
    </row>
    <row r="84" spans="1:12" x14ac:dyDescent="0.2">
      <c r="A84">
        <v>20731.8</v>
      </c>
      <c r="B84">
        <v>33071.32</v>
      </c>
      <c r="C84">
        <v>25109.61</v>
      </c>
      <c r="D84">
        <v>29661.65</v>
      </c>
      <c r="E84">
        <v>23211.31</v>
      </c>
      <c r="F84">
        <v>28795.41</v>
      </c>
      <c r="G84">
        <v>31678.06</v>
      </c>
      <c r="H84">
        <v>22664.29</v>
      </c>
      <c r="I84">
        <v>29507.07</v>
      </c>
      <c r="J84">
        <v>21413.31</v>
      </c>
      <c r="K84" t="s">
        <v>153</v>
      </c>
      <c r="L84" t="s">
        <v>167</v>
      </c>
    </row>
    <row r="85" spans="1:12" x14ac:dyDescent="0.2">
      <c r="A85">
        <v>2884588.3</v>
      </c>
      <c r="B85">
        <v>2977029.05</v>
      </c>
      <c r="C85">
        <v>3076889.59</v>
      </c>
      <c r="D85">
        <v>3435921.73</v>
      </c>
      <c r="E85">
        <v>3031167.58</v>
      </c>
      <c r="F85">
        <v>2807304.77</v>
      </c>
      <c r="G85">
        <v>2670028.42</v>
      </c>
      <c r="H85">
        <v>2617953.36</v>
      </c>
      <c r="I85">
        <v>2731634.76</v>
      </c>
      <c r="J85">
        <v>2607077.36</v>
      </c>
      <c r="K85" t="s">
        <v>154</v>
      </c>
      <c r="L85" t="s">
        <v>167</v>
      </c>
    </row>
    <row r="86" spans="1:12" x14ac:dyDescent="0.2">
      <c r="A86">
        <v>19925.14</v>
      </c>
      <c r="B86">
        <v>34048.519999999997</v>
      </c>
      <c r="C86">
        <v>61933.75</v>
      </c>
      <c r="D86">
        <v>78921.8</v>
      </c>
      <c r="E86">
        <v>53581.16</v>
      </c>
      <c r="F86">
        <v>35618.43</v>
      </c>
      <c r="G86">
        <v>33483.46</v>
      </c>
      <c r="H86">
        <v>60525.91</v>
      </c>
      <c r="I86">
        <v>53535.58</v>
      </c>
      <c r="J86">
        <v>51711.49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84.52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1725.79</v>
      </c>
      <c r="B88">
        <v>2616.83</v>
      </c>
      <c r="C88">
        <v>2437.06</v>
      </c>
      <c r="D88">
        <v>2724.64</v>
      </c>
      <c r="E88">
        <v>2816.13</v>
      </c>
      <c r="F88">
        <v>2713.67</v>
      </c>
      <c r="G88">
        <v>541.67999999999995</v>
      </c>
      <c r="H88">
        <v>40.14</v>
      </c>
      <c r="I88">
        <v>741.15</v>
      </c>
      <c r="J88">
        <v>3694.59</v>
      </c>
      <c r="K88" t="s">
        <v>157</v>
      </c>
      <c r="L88" t="s">
        <v>167</v>
      </c>
    </row>
    <row r="89" spans="1:12" x14ac:dyDescent="0.2">
      <c r="A89">
        <v>0</v>
      </c>
      <c r="B89">
        <v>0</v>
      </c>
      <c r="C89">
        <v>1703.79</v>
      </c>
      <c r="D89">
        <v>32047.48</v>
      </c>
      <c r="E89">
        <v>1239.2</v>
      </c>
      <c r="F89">
        <v>3407.24</v>
      </c>
      <c r="G89">
        <v>2235.64</v>
      </c>
      <c r="H89">
        <v>13431.02</v>
      </c>
      <c r="I89">
        <v>5420.65</v>
      </c>
      <c r="J89">
        <v>20810.61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3297.61</v>
      </c>
      <c r="B91">
        <v>2696.42</v>
      </c>
      <c r="C91">
        <v>3682.17</v>
      </c>
      <c r="D91">
        <v>3489.5</v>
      </c>
      <c r="E91">
        <v>2922.65</v>
      </c>
      <c r="F91">
        <v>2336.33</v>
      </c>
      <c r="G91">
        <v>3709.67</v>
      </c>
      <c r="H91">
        <v>4448.33</v>
      </c>
      <c r="I91">
        <v>3812.76</v>
      </c>
      <c r="J91">
        <v>3716.23</v>
      </c>
      <c r="K91" t="s">
        <v>160</v>
      </c>
      <c r="L91" t="s">
        <v>167</v>
      </c>
    </row>
    <row r="92" spans="1:12" x14ac:dyDescent="0.2">
      <c r="A92">
        <v>626.41</v>
      </c>
      <c r="B92">
        <v>279.02999999999997</v>
      </c>
      <c r="C92">
        <v>812.3</v>
      </c>
      <c r="D92">
        <v>1006.93</v>
      </c>
      <c r="E92">
        <v>862.99</v>
      </c>
      <c r="F92">
        <v>189.66</v>
      </c>
      <c r="G92">
        <v>145.57</v>
      </c>
      <c r="H92">
        <v>113.04</v>
      </c>
      <c r="I92">
        <v>117.84</v>
      </c>
      <c r="J92">
        <v>446.46</v>
      </c>
      <c r="K92" t="s">
        <v>161</v>
      </c>
      <c r="L92" t="s">
        <v>167</v>
      </c>
    </row>
    <row r="93" spans="1:12" x14ac:dyDescent="0.2">
      <c r="A93">
        <v>4321.07</v>
      </c>
      <c r="B93">
        <v>5172.62</v>
      </c>
      <c r="C93">
        <v>15315.42</v>
      </c>
      <c r="D93">
        <v>9791.3700000000008</v>
      </c>
      <c r="E93">
        <v>4231.7</v>
      </c>
      <c r="F93">
        <v>3606.61</v>
      </c>
      <c r="G93">
        <v>3393.6</v>
      </c>
      <c r="H93">
        <v>3330.23</v>
      </c>
      <c r="I93">
        <v>3223.02</v>
      </c>
      <c r="J93">
        <v>4554.5200000000004</v>
      </c>
      <c r="K93" t="s">
        <v>162</v>
      </c>
      <c r="L93" t="s">
        <v>167</v>
      </c>
    </row>
    <row r="94" spans="1:12" x14ac:dyDescent="0.2">
      <c r="A94">
        <v>0</v>
      </c>
      <c r="B94">
        <v>0</v>
      </c>
      <c r="C94">
        <v>0</v>
      </c>
      <c r="D94">
        <v>136.19999999999999</v>
      </c>
      <c r="E94">
        <v>0</v>
      </c>
      <c r="F94">
        <v>10.33</v>
      </c>
      <c r="G94">
        <v>0</v>
      </c>
      <c r="H94">
        <v>0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325.83</v>
      </c>
      <c r="B95">
        <v>32.67</v>
      </c>
      <c r="C95">
        <v>164.7</v>
      </c>
      <c r="D95">
        <v>578.83000000000004</v>
      </c>
      <c r="E95">
        <v>189.86</v>
      </c>
      <c r="F95">
        <v>1463.84</v>
      </c>
      <c r="G95">
        <v>448.04</v>
      </c>
      <c r="H95">
        <v>525.36</v>
      </c>
      <c r="I95">
        <v>105</v>
      </c>
      <c r="J95">
        <v>794.05</v>
      </c>
      <c r="K95" t="s">
        <v>164</v>
      </c>
      <c r="L95" t="s">
        <v>167</v>
      </c>
    </row>
    <row r="96" spans="1:12" x14ac:dyDescent="0.2">
      <c r="A96">
        <v>25477.8</v>
      </c>
      <c r="B96">
        <v>26487.65</v>
      </c>
      <c r="C96">
        <v>57178.23</v>
      </c>
      <c r="D96">
        <v>37868.39</v>
      </c>
      <c r="E96">
        <v>29509.63</v>
      </c>
      <c r="F96">
        <v>29450.57</v>
      </c>
      <c r="G96">
        <v>28918.23</v>
      </c>
      <c r="H96">
        <v>31565.03</v>
      </c>
      <c r="I96">
        <v>50821.51</v>
      </c>
      <c r="J96">
        <v>41793.93</v>
      </c>
      <c r="K96" t="s">
        <v>165</v>
      </c>
      <c r="L96" t="s">
        <v>167</v>
      </c>
    </row>
    <row r="97" spans="1:12" x14ac:dyDescent="0.2">
      <c r="A97">
        <v>116937</v>
      </c>
      <c r="B97">
        <v>139842.71</v>
      </c>
      <c r="C97">
        <v>157628</v>
      </c>
      <c r="D97">
        <v>183915.13</v>
      </c>
      <c r="E97">
        <v>169825.69</v>
      </c>
      <c r="F97">
        <v>138750.10999999999</v>
      </c>
      <c r="G97">
        <v>149215.93</v>
      </c>
      <c r="H97">
        <v>151501</v>
      </c>
      <c r="I97">
        <v>148539</v>
      </c>
      <c r="J97">
        <v>161377.41</v>
      </c>
      <c r="K97" t="s">
        <v>173</v>
      </c>
    </row>
    <row r="98" spans="1:12" x14ac:dyDescent="0.2">
      <c r="A98">
        <v>116937</v>
      </c>
      <c r="B98">
        <v>139842.71</v>
      </c>
      <c r="C98">
        <v>157628</v>
      </c>
      <c r="D98">
        <v>183915.13</v>
      </c>
      <c r="E98">
        <v>169825.69</v>
      </c>
      <c r="F98">
        <v>138750.10999999999</v>
      </c>
      <c r="G98">
        <v>149215.93</v>
      </c>
      <c r="H98">
        <v>151683</v>
      </c>
      <c r="I98">
        <v>148539</v>
      </c>
      <c r="J98">
        <v>161377.41</v>
      </c>
      <c r="K98" t="s">
        <v>174</v>
      </c>
    </row>
    <row r="99" spans="1:12" x14ac:dyDescent="0.2">
      <c r="A99">
        <v>14087.13</v>
      </c>
      <c r="B99">
        <v>23653.85</v>
      </c>
      <c r="C99">
        <v>25523.26</v>
      </c>
      <c r="D99">
        <v>34129.919999999998</v>
      </c>
      <c r="E99">
        <v>31736.31</v>
      </c>
      <c r="F99">
        <v>27725.77</v>
      </c>
      <c r="G99">
        <v>40825.54</v>
      </c>
      <c r="H99">
        <v>36516.86</v>
      </c>
      <c r="I99">
        <v>40732.85</v>
      </c>
      <c r="J99">
        <v>38416.17</v>
      </c>
      <c r="K99" t="s">
        <v>86</v>
      </c>
    </row>
    <row r="100" spans="1:12" x14ac:dyDescent="0.2">
      <c r="A100">
        <v>355794.13</v>
      </c>
      <c r="B100">
        <v>931688.33</v>
      </c>
      <c r="C100">
        <v>924105.32</v>
      </c>
      <c r="D100">
        <v>576109.19999999995</v>
      </c>
      <c r="E100">
        <v>450742.86</v>
      </c>
      <c r="F100">
        <v>220397.15</v>
      </c>
      <c r="G100">
        <v>1118441.6599999999</v>
      </c>
      <c r="H100">
        <v>486659.13</v>
      </c>
      <c r="I100">
        <v>539177.14</v>
      </c>
      <c r="J100">
        <v>373783.9</v>
      </c>
      <c r="K100" t="s">
        <v>87</v>
      </c>
    </row>
    <row r="101" spans="1:12" x14ac:dyDescent="0.2">
      <c r="A101">
        <v>3236298.78</v>
      </c>
      <c r="B101">
        <v>4043279.88</v>
      </c>
      <c r="C101">
        <v>3900918.8</v>
      </c>
      <c r="D101">
        <v>4105907.57</v>
      </c>
      <c r="E101">
        <v>3770563.83</v>
      </c>
      <c r="F101">
        <v>3668682.38</v>
      </c>
      <c r="G101">
        <v>5661784.75</v>
      </c>
      <c r="H101">
        <v>3516783.74</v>
      </c>
      <c r="I101">
        <v>3708090.92</v>
      </c>
      <c r="J101">
        <v>3710713.83</v>
      </c>
      <c r="K101" t="s">
        <v>88</v>
      </c>
    </row>
    <row r="102" spans="1:12" x14ac:dyDescent="0.2">
      <c r="A102">
        <v>8002.5</v>
      </c>
      <c r="B102">
        <v>10333.56</v>
      </c>
      <c r="C102">
        <v>14862.06</v>
      </c>
      <c r="D102">
        <v>16066.37</v>
      </c>
      <c r="E102">
        <v>14160.74</v>
      </c>
      <c r="F102">
        <v>11196.05</v>
      </c>
      <c r="G102">
        <v>18106.84</v>
      </c>
      <c r="H102">
        <v>15161.46</v>
      </c>
      <c r="I102">
        <v>15760.81</v>
      </c>
      <c r="J102">
        <v>14481.86</v>
      </c>
      <c r="K102" t="s">
        <v>86</v>
      </c>
      <c r="L102" t="s">
        <v>116</v>
      </c>
    </row>
    <row r="103" spans="1:12" x14ac:dyDescent="0.2">
      <c r="A103">
        <v>124184.7</v>
      </c>
      <c r="B103">
        <v>19787.39</v>
      </c>
      <c r="C103">
        <v>6728.28</v>
      </c>
      <c r="D103">
        <v>76428.59</v>
      </c>
      <c r="E103">
        <v>14052.62</v>
      </c>
      <c r="F103">
        <v>9793.61</v>
      </c>
      <c r="G103">
        <v>70536.05</v>
      </c>
      <c r="H103">
        <v>38654.019999999997</v>
      </c>
      <c r="I103">
        <v>27852.42</v>
      </c>
      <c r="J103">
        <v>18690.16</v>
      </c>
      <c r="K103" t="s">
        <v>87</v>
      </c>
      <c r="L103" t="s">
        <v>116</v>
      </c>
    </row>
    <row r="104" spans="1:12" x14ac:dyDescent="0.2">
      <c r="A104">
        <v>185130.91</v>
      </c>
      <c r="B104">
        <v>89836.27</v>
      </c>
      <c r="C104">
        <v>137277.5</v>
      </c>
      <c r="D104">
        <v>138024.23000000001</v>
      </c>
      <c r="E104">
        <v>180935.8</v>
      </c>
      <c r="F104">
        <v>233922.03</v>
      </c>
      <c r="G104">
        <v>115900.9</v>
      </c>
      <c r="H104">
        <v>77365.86</v>
      </c>
      <c r="I104">
        <v>82827.149999999994</v>
      </c>
      <c r="J104">
        <v>94145.23</v>
      </c>
      <c r="K104" t="s">
        <v>88</v>
      </c>
      <c r="L104" t="s">
        <v>116</v>
      </c>
    </row>
    <row r="105" spans="1:12" x14ac:dyDescent="0.2">
      <c r="A105">
        <v>7161.94</v>
      </c>
      <c r="B105">
        <v>9776.2099999999991</v>
      </c>
      <c r="C105">
        <v>16547.580000000002</v>
      </c>
      <c r="D105">
        <v>18907.560000000001</v>
      </c>
      <c r="E105">
        <v>12875.62</v>
      </c>
      <c r="F105">
        <v>11047.88</v>
      </c>
      <c r="G105">
        <v>17896.73</v>
      </c>
      <c r="H105">
        <v>14240.99</v>
      </c>
      <c r="I105">
        <v>15274.32</v>
      </c>
      <c r="J105">
        <v>13449.87</v>
      </c>
      <c r="K105" t="s">
        <v>86</v>
      </c>
      <c r="L105" t="s">
        <v>167</v>
      </c>
    </row>
    <row r="106" spans="1:12" x14ac:dyDescent="0.2">
      <c r="A106">
        <v>83933.32</v>
      </c>
      <c r="B106">
        <v>19122.62</v>
      </c>
      <c r="C106">
        <v>5575.43</v>
      </c>
      <c r="D106">
        <v>139021.76000000001</v>
      </c>
      <c r="E106">
        <v>11437.54</v>
      </c>
      <c r="F106">
        <v>10254.790000000001</v>
      </c>
      <c r="G106">
        <v>53670.17</v>
      </c>
      <c r="H106">
        <v>27316.799999999999</v>
      </c>
      <c r="I106">
        <v>26869.27</v>
      </c>
      <c r="J106">
        <v>17913.150000000001</v>
      </c>
      <c r="K106" t="s">
        <v>87</v>
      </c>
      <c r="L106" t="s">
        <v>167</v>
      </c>
    </row>
    <row r="107" spans="1:12" x14ac:dyDescent="0.2">
      <c r="A107">
        <v>132310.43</v>
      </c>
      <c r="B107">
        <v>73541.19</v>
      </c>
      <c r="C107">
        <v>319762.07</v>
      </c>
      <c r="D107">
        <v>210086.99</v>
      </c>
      <c r="E107">
        <v>140407.24</v>
      </c>
      <c r="F107">
        <v>188265.7</v>
      </c>
      <c r="G107">
        <v>93141.32</v>
      </c>
      <c r="H107">
        <v>67201.63</v>
      </c>
      <c r="I107">
        <v>77501.64</v>
      </c>
      <c r="J107">
        <v>82135.5</v>
      </c>
      <c r="K107" t="s">
        <v>88</v>
      </c>
      <c r="L107" t="s">
        <v>167</v>
      </c>
    </row>
    <row r="108" spans="1:12" x14ac:dyDescent="0.2">
      <c r="A108">
        <v>5075.78</v>
      </c>
      <c r="B108">
        <v>26297.07</v>
      </c>
      <c r="C108">
        <v>16278.69</v>
      </c>
      <c r="D108">
        <v>15307.3</v>
      </c>
      <c r="E108">
        <v>16722.14</v>
      </c>
      <c r="F108">
        <v>13208.07</v>
      </c>
      <c r="G108">
        <v>24068.2</v>
      </c>
      <c r="H108">
        <v>22207.73</v>
      </c>
      <c r="I108">
        <v>22330.14</v>
      </c>
      <c r="J108">
        <v>26955.29</v>
      </c>
      <c r="K108" t="s">
        <v>102</v>
      </c>
    </row>
    <row r="109" spans="1:12" x14ac:dyDescent="0.2">
      <c r="A109">
        <v>31011.21</v>
      </c>
      <c r="B109">
        <v>28929.02</v>
      </c>
      <c r="C109">
        <v>34553.64</v>
      </c>
      <c r="D109">
        <v>29359.4</v>
      </c>
      <c r="E109">
        <v>35918.54</v>
      </c>
      <c r="F109">
        <v>33675.089999999997</v>
      </c>
      <c r="G109">
        <v>31431.08</v>
      </c>
      <c r="H109">
        <v>33770.9</v>
      </c>
      <c r="I109">
        <v>50058.83</v>
      </c>
      <c r="J109">
        <v>50073.19</v>
      </c>
      <c r="K109" t="s">
        <v>103</v>
      </c>
    </row>
    <row r="110" spans="1:12" x14ac:dyDescent="0.2">
      <c r="A110">
        <v>119108.04</v>
      </c>
      <c r="B110">
        <v>164479.01</v>
      </c>
      <c r="C110">
        <v>135359.92000000001</v>
      </c>
      <c r="D110">
        <v>144872.1</v>
      </c>
      <c r="E110">
        <v>157871.14000000001</v>
      </c>
      <c r="F110">
        <v>164576.42000000001</v>
      </c>
      <c r="G110">
        <v>153045.53</v>
      </c>
      <c r="H110">
        <v>285628.61</v>
      </c>
      <c r="I110">
        <v>321128.48</v>
      </c>
      <c r="J110">
        <v>307288.34999999998</v>
      </c>
      <c r="K110" t="s">
        <v>104</v>
      </c>
    </row>
    <row r="111" spans="1:12" x14ac:dyDescent="0.2">
      <c r="A111">
        <v>118468.8</v>
      </c>
      <c r="B111">
        <v>147197.63</v>
      </c>
      <c r="C111">
        <v>148088.95000000001</v>
      </c>
      <c r="D111">
        <v>134526.16</v>
      </c>
      <c r="E111">
        <v>115143.03</v>
      </c>
      <c r="F111">
        <v>133433.88</v>
      </c>
      <c r="G111">
        <v>141746.4</v>
      </c>
      <c r="H111">
        <v>130835.74</v>
      </c>
      <c r="I111">
        <v>139011.79</v>
      </c>
      <c r="J111">
        <v>128511.74</v>
      </c>
      <c r="K111" t="s">
        <v>105</v>
      </c>
    </row>
    <row r="112" spans="1:12" x14ac:dyDescent="0.2">
      <c r="A112">
        <v>69419.45</v>
      </c>
      <c r="B112">
        <v>82659.199999999997</v>
      </c>
      <c r="C112">
        <v>86860.3</v>
      </c>
      <c r="D112">
        <v>97296.84</v>
      </c>
      <c r="E112">
        <v>90518</v>
      </c>
      <c r="F112">
        <v>101398.39999999999</v>
      </c>
      <c r="G112">
        <v>111725.19</v>
      </c>
      <c r="H112">
        <v>122185.65</v>
      </c>
      <c r="I112">
        <v>137446.95000000001</v>
      </c>
      <c r="J112">
        <v>109011.66</v>
      </c>
      <c r="K112" t="s">
        <v>106</v>
      </c>
    </row>
    <row r="113" spans="1:12" x14ac:dyDescent="0.2">
      <c r="A113">
        <v>5797.54</v>
      </c>
      <c r="B113">
        <v>37906.18</v>
      </c>
      <c r="C113">
        <v>67418.39</v>
      </c>
      <c r="D113">
        <v>5206.96</v>
      </c>
      <c r="E113">
        <v>28848.52</v>
      </c>
      <c r="F113">
        <v>21035.65</v>
      </c>
      <c r="G113">
        <v>84076.99</v>
      </c>
      <c r="H113">
        <v>31047.18</v>
      </c>
      <c r="I113">
        <v>4214.6899999999996</v>
      </c>
      <c r="J113">
        <v>31918.93</v>
      </c>
      <c r="K113" t="s">
        <v>107</v>
      </c>
    </row>
    <row r="114" spans="1:12" x14ac:dyDescent="0.2">
      <c r="A114">
        <v>124184.7</v>
      </c>
      <c r="B114">
        <v>19787.39</v>
      </c>
      <c r="C114">
        <v>6728.28</v>
      </c>
      <c r="D114">
        <v>76428.59</v>
      </c>
      <c r="E114">
        <v>14052.62</v>
      </c>
      <c r="F114">
        <v>9793.61</v>
      </c>
      <c r="G114">
        <v>70536.05</v>
      </c>
      <c r="H114">
        <v>38654.019999999997</v>
      </c>
      <c r="I114">
        <v>27852.42</v>
      </c>
      <c r="J114">
        <v>18690.16</v>
      </c>
      <c r="K114" t="s">
        <v>108</v>
      </c>
    </row>
    <row r="115" spans="1:12" x14ac:dyDescent="0.2">
      <c r="A115">
        <v>83450.399999999994</v>
      </c>
      <c r="B115">
        <v>325503.46000000002</v>
      </c>
      <c r="C115">
        <v>79946.990000000005</v>
      </c>
      <c r="D115">
        <v>88666.53</v>
      </c>
      <c r="E115">
        <v>87340.37</v>
      </c>
      <c r="F115">
        <v>39428.080000000002</v>
      </c>
      <c r="G115">
        <v>78547.929999999993</v>
      </c>
      <c r="H115">
        <v>181997.63</v>
      </c>
      <c r="I115">
        <v>142458.32</v>
      </c>
      <c r="J115">
        <v>119216.47</v>
      </c>
      <c r="K115" t="s">
        <v>109</v>
      </c>
    </row>
    <row r="116" spans="1:12" x14ac:dyDescent="0.2">
      <c r="A116">
        <v>60643.29</v>
      </c>
      <c r="B116">
        <v>449191.61</v>
      </c>
      <c r="C116">
        <v>688334.38</v>
      </c>
      <c r="D116">
        <v>303925.06</v>
      </c>
      <c r="E116">
        <v>268296.68</v>
      </c>
      <c r="F116">
        <v>41859.040000000001</v>
      </c>
      <c r="G116">
        <v>737480.01</v>
      </c>
      <c r="H116">
        <v>128587.57</v>
      </c>
      <c r="I116">
        <v>192415.71</v>
      </c>
      <c r="J116">
        <v>74221.23</v>
      </c>
      <c r="K116" t="s">
        <v>110</v>
      </c>
    </row>
    <row r="117" spans="1:12" x14ac:dyDescent="0.2">
      <c r="A117">
        <v>81718.2</v>
      </c>
      <c r="B117">
        <v>99299.69</v>
      </c>
      <c r="C117">
        <v>81677.279999999999</v>
      </c>
      <c r="D117">
        <v>101882.06</v>
      </c>
      <c r="E117">
        <v>52204.67</v>
      </c>
      <c r="F117">
        <v>108280.77</v>
      </c>
      <c r="G117">
        <v>147800.68</v>
      </c>
      <c r="H117">
        <v>106372.73</v>
      </c>
      <c r="I117">
        <v>172236</v>
      </c>
      <c r="J117">
        <v>129737.11</v>
      </c>
      <c r="K117" t="s">
        <v>111</v>
      </c>
    </row>
    <row r="118" spans="1:12" x14ac:dyDescent="0.2">
      <c r="A118">
        <v>13602.77</v>
      </c>
      <c r="B118">
        <v>98473.35</v>
      </c>
      <c r="C118">
        <v>88787.47</v>
      </c>
      <c r="D118">
        <v>93872.89</v>
      </c>
      <c r="E118">
        <v>93440.1</v>
      </c>
      <c r="F118">
        <v>60245.45</v>
      </c>
      <c r="G118">
        <v>114649.41</v>
      </c>
      <c r="H118">
        <v>57604.21</v>
      </c>
      <c r="I118">
        <v>49770.68</v>
      </c>
      <c r="J118">
        <v>90831.16</v>
      </c>
      <c r="K118" t="s">
        <v>112</v>
      </c>
    </row>
    <row r="119" spans="1:12" x14ac:dyDescent="0.2">
      <c r="A119">
        <v>185130.91</v>
      </c>
      <c r="B119">
        <v>89836.27</v>
      </c>
      <c r="C119">
        <v>137277.5</v>
      </c>
      <c r="D119">
        <v>138024.23000000001</v>
      </c>
      <c r="E119">
        <v>180935.8</v>
      </c>
      <c r="F119">
        <v>233922.03</v>
      </c>
      <c r="G119">
        <v>115900.9</v>
      </c>
      <c r="H119">
        <v>77365.86</v>
      </c>
      <c r="I119">
        <v>82827.149999999994</v>
      </c>
      <c r="J119">
        <v>94145.23</v>
      </c>
      <c r="K119" t="s">
        <v>113</v>
      </c>
    </row>
    <row r="120" spans="1:12" x14ac:dyDescent="0.2">
      <c r="A120">
        <v>714138.59</v>
      </c>
      <c r="B120">
        <v>955240.39</v>
      </c>
      <c r="C120">
        <v>764629.9</v>
      </c>
      <c r="D120">
        <v>974418.17</v>
      </c>
      <c r="E120">
        <v>946219.03</v>
      </c>
      <c r="F120">
        <v>985081.67</v>
      </c>
      <c r="G120">
        <v>1156272.6200000001</v>
      </c>
      <c r="H120">
        <v>1322056.28</v>
      </c>
      <c r="I120">
        <v>1395789.95</v>
      </c>
      <c r="J120">
        <v>1561357.09</v>
      </c>
      <c r="K120" t="s">
        <v>114</v>
      </c>
    </row>
    <row r="121" spans="1:12" x14ac:dyDescent="0.2">
      <c r="A121">
        <v>2105278.89</v>
      </c>
      <c r="B121">
        <v>2612135.6800000002</v>
      </c>
      <c r="C121">
        <v>2647633.2999999998</v>
      </c>
      <c r="D121">
        <v>2602253.21</v>
      </c>
      <c r="E121">
        <v>2267798.9700000002</v>
      </c>
      <c r="F121">
        <v>2067366.48</v>
      </c>
      <c r="G121">
        <v>3864710.35</v>
      </c>
      <c r="H121">
        <v>1660687.74</v>
      </c>
      <c r="I121">
        <v>1710319.89</v>
      </c>
      <c r="J121">
        <v>1595108.75</v>
      </c>
      <c r="K121" t="s">
        <v>115</v>
      </c>
    </row>
    <row r="122" spans="1:12" x14ac:dyDescent="0.2">
      <c r="A122">
        <v>218147.62</v>
      </c>
      <c r="B122">
        <v>287594.19</v>
      </c>
      <c r="C122">
        <v>262590.63</v>
      </c>
      <c r="D122">
        <v>297339.07</v>
      </c>
      <c r="E122">
        <v>282169.93</v>
      </c>
      <c r="F122">
        <v>322066.75</v>
      </c>
      <c r="G122">
        <v>410251.47</v>
      </c>
      <c r="H122">
        <v>399069.65</v>
      </c>
      <c r="I122">
        <v>469383.25</v>
      </c>
      <c r="J122">
        <v>369271.6</v>
      </c>
      <c r="K122" t="s">
        <v>256</v>
      </c>
    </row>
    <row r="123" spans="1:12" x14ac:dyDescent="0.2">
      <c r="A123">
        <v>19942</v>
      </c>
      <c r="B123">
        <v>25004.6</v>
      </c>
      <c r="C123">
        <v>25520.6</v>
      </c>
      <c r="D123">
        <v>27095.599999999999</v>
      </c>
      <c r="E123">
        <v>25079.599999999999</v>
      </c>
      <c r="F123">
        <v>24067</v>
      </c>
      <c r="G123">
        <v>25794</v>
      </c>
      <c r="H123">
        <v>25347.24</v>
      </c>
      <c r="I123">
        <v>26870.240000000002</v>
      </c>
      <c r="J123">
        <v>26364</v>
      </c>
      <c r="K123">
        <v>27357</v>
      </c>
      <c r="L123" t="s">
        <v>257</v>
      </c>
    </row>
    <row r="124" spans="1:12" x14ac:dyDescent="0.2">
      <c r="A124">
        <v>783904.59</v>
      </c>
      <c r="B124">
        <v>1220354.43</v>
      </c>
      <c r="C124">
        <v>1190788.82</v>
      </c>
      <c r="D124">
        <v>1077515.1299999999</v>
      </c>
      <c r="E124">
        <v>1043409.75</v>
      </c>
      <c r="F124">
        <v>877549.19</v>
      </c>
      <c r="G124">
        <v>1025492.81</v>
      </c>
      <c r="H124">
        <v>999042.45</v>
      </c>
      <c r="I124">
        <v>1082693.58</v>
      </c>
      <c r="J124">
        <v>928846.05</v>
      </c>
      <c r="K124" t="s">
        <v>26</v>
      </c>
    </row>
    <row r="125" spans="1:12" x14ac:dyDescent="0.2">
      <c r="A125">
        <v>3710073.5</v>
      </c>
      <c r="B125">
        <v>3699424.49</v>
      </c>
      <c r="C125">
        <v>4271149.8</v>
      </c>
      <c r="D125">
        <v>5165867.13</v>
      </c>
      <c r="E125">
        <v>4606534.2</v>
      </c>
      <c r="F125">
        <v>3749254.09</v>
      </c>
      <c r="G125">
        <v>3895895.51</v>
      </c>
      <c r="H125">
        <v>3843166.03</v>
      </c>
      <c r="I125">
        <v>3771526.43</v>
      </c>
      <c r="J125">
        <v>4098447.32</v>
      </c>
      <c r="K125" t="s">
        <v>32</v>
      </c>
    </row>
    <row r="126" spans="1:12" x14ac:dyDescent="0.2">
      <c r="A126">
        <v>1355513.03</v>
      </c>
      <c r="B126">
        <v>1649869.19</v>
      </c>
      <c r="C126">
        <v>1202052.3600000001</v>
      </c>
      <c r="D126">
        <v>1283837.75</v>
      </c>
      <c r="E126">
        <v>1272867.27</v>
      </c>
      <c r="F126">
        <v>1238738.1200000001</v>
      </c>
      <c r="G126">
        <v>1514286.5</v>
      </c>
      <c r="H126">
        <v>1570237.07</v>
      </c>
      <c r="I126">
        <v>1750178</v>
      </c>
      <c r="J126">
        <v>1730221.58</v>
      </c>
      <c r="K126" t="s">
        <v>36</v>
      </c>
    </row>
    <row r="127" spans="1:12" x14ac:dyDescent="0.2">
      <c r="A127">
        <v>2274190.7000000002</v>
      </c>
      <c r="B127">
        <v>2710560.81</v>
      </c>
      <c r="C127">
        <v>2710074.7</v>
      </c>
      <c r="D127">
        <v>2976592.24</v>
      </c>
      <c r="E127">
        <v>2805671.78</v>
      </c>
      <c r="F127">
        <v>2701220.06</v>
      </c>
      <c r="G127">
        <v>2730921.52</v>
      </c>
      <c r="H127">
        <v>2596873.9700000002</v>
      </c>
      <c r="I127">
        <v>2980085.73</v>
      </c>
      <c r="J127">
        <v>2738382.6</v>
      </c>
      <c r="K127" t="s">
        <v>39</v>
      </c>
    </row>
    <row r="128" spans="1:12" x14ac:dyDescent="0.2">
      <c r="A128">
        <v>8123681.8200000003</v>
      </c>
      <c r="B128">
        <v>9280208.9199999999</v>
      </c>
      <c r="C128">
        <v>9374065.6799999997</v>
      </c>
      <c r="D128">
        <v>10503812.25</v>
      </c>
      <c r="E128">
        <v>9728483</v>
      </c>
      <c r="F128">
        <v>8566761.4600000009</v>
      </c>
      <c r="G128">
        <v>9166596.3399999999</v>
      </c>
      <c r="H128">
        <v>9009319.5199999996</v>
      </c>
      <c r="I128">
        <v>9584483.7400000002</v>
      </c>
      <c r="J128">
        <v>9495897.5500000007</v>
      </c>
      <c r="K128" t="s">
        <v>42</v>
      </c>
    </row>
    <row r="129" spans="1:11" x14ac:dyDescent="0.2">
      <c r="A129" s="49">
        <v>214003.57</v>
      </c>
      <c r="B129" s="49">
        <v>314331.74</v>
      </c>
      <c r="C129" s="49">
        <v>286021.75</v>
      </c>
      <c r="D129" s="49">
        <v>273565.64</v>
      </c>
      <c r="E129" s="49">
        <v>143254.19</v>
      </c>
      <c r="F129" s="49">
        <v>58756.36</v>
      </c>
      <c r="G129" s="49">
        <v>50302.92</v>
      </c>
      <c r="H129" s="49">
        <v>62055.24</v>
      </c>
      <c r="I129" s="49">
        <v>40818.879999999997</v>
      </c>
      <c r="J129" s="49">
        <v>33780.71</v>
      </c>
      <c r="K129" s="38" t="s">
        <v>278</v>
      </c>
    </row>
    <row r="130" spans="1:11" x14ac:dyDescent="0.2">
      <c r="A130" s="49">
        <v>799228.44</v>
      </c>
      <c r="B130" s="49">
        <v>732982.93</v>
      </c>
      <c r="C130" s="49">
        <v>1113309.6499999999</v>
      </c>
      <c r="D130" s="49">
        <v>842927.3</v>
      </c>
      <c r="E130" s="49">
        <v>695286.83</v>
      </c>
      <c r="F130" s="49">
        <v>537781.12</v>
      </c>
      <c r="G130" s="49">
        <v>577650.62</v>
      </c>
      <c r="H130" s="49">
        <v>661133.99</v>
      </c>
      <c r="I130" s="49">
        <v>629951.87</v>
      </c>
      <c r="J130" s="49">
        <v>739795.17</v>
      </c>
      <c r="K130" t="s">
        <v>47</v>
      </c>
    </row>
    <row r="131" spans="1:11" x14ac:dyDescent="0.2">
      <c r="A131">
        <v>3200935.84</v>
      </c>
      <c r="B131">
        <v>3478436.51</v>
      </c>
      <c r="C131">
        <v>3794648.25</v>
      </c>
      <c r="D131">
        <v>4264230.25</v>
      </c>
      <c r="E131">
        <v>3587790.62</v>
      </c>
      <c r="F131">
        <v>3374720.91</v>
      </c>
      <c r="G131">
        <v>3325181.61</v>
      </c>
      <c r="H131">
        <v>3211963.19</v>
      </c>
      <c r="I131">
        <v>3347013.77</v>
      </c>
      <c r="J131">
        <v>3180699.05</v>
      </c>
      <c r="K131" t="s">
        <v>76</v>
      </c>
    </row>
    <row r="132" spans="1:11" x14ac:dyDescent="0.2">
      <c r="A132" s="49">
        <v>10326294.359999999</v>
      </c>
      <c r="B132" s="49">
        <v>11142648.49</v>
      </c>
      <c r="C132" s="49">
        <v>9169953.9900000002</v>
      </c>
      <c r="D132" s="49">
        <v>10695155.77</v>
      </c>
      <c r="E132" s="49">
        <v>11525524.050000001</v>
      </c>
      <c r="F132" s="49">
        <v>10169644.76</v>
      </c>
      <c r="G132" s="49">
        <v>10607384.75</v>
      </c>
      <c r="H132" s="49">
        <v>11213813.23</v>
      </c>
      <c r="I132" s="49">
        <v>11575521.93</v>
      </c>
      <c r="J132" s="49">
        <v>12451969.359999999</v>
      </c>
    </row>
    <row r="133" spans="1:11" x14ac:dyDescent="0.2">
      <c r="A133" s="49">
        <v>-1631.5</v>
      </c>
      <c r="B133" s="49">
        <v>-221891.63</v>
      </c>
      <c r="C133" s="49">
        <v>45006.79</v>
      </c>
      <c r="D133" s="49">
        <v>136060.76</v>
      </c>
      <c r="E133" s="49">
        <v>85300.95</v>
      </c>
      <c r="F133" s="49">
        <v>-17929.68</v>
      </c>
      <c r="G133" s="49">
        <v>-4622.29</v>
      </c>
      <c r="H133" s="49">
        <v>14029.43</v>
      </c>
      <c r="I133" s="49">
        <v>27148.79</v>
      </c>
      <c r="J133" s="49">
        <v>14700.17</v>
      </c>
    </row>
    <row r="134" spans="1:11" x14ac:dyDescent="0.2">
      <c r="A134" s="49">
        <v>94800.56</v>
      </c>
      <c r="B134" s="49">
        <v>106349.42</v>
      </c>
      <c r="C134" s="49">
        <v>86109</v>
      </c>
      <c r="D134" s="49">
        <v>64811.37</v>
      </c>
      <c r="E134" s="49">
        <v>21237.21</v>
      </c>
      <c r="F134" s="49">
        <v>21918.93</v>
      </c>
      <c r="G134" s="49">
        <v>46021.62</v>
      </c>
      <c r="H134" s="49">
        <v>32093.360000000001</v>
      </c>
      <c r="I134" s="49">
        <v>23855.74</v>
      </c>
      <c r="J134" s="49">
        <v>30074.3</v>
      </c>
    </row>
    <row r="135" spans="1:11" x14ac:dyDescent="0.2">
      <c r="A135" s="49">
        <v>0</v>
      </c>
      <c r="B135" s="49">
        <v>0</v>
      </c>
      <c r="C135" s="49">
        <v>-458.5</v>
      </c>
      <c r="D135" s="49">
        <v>0</v>
      </c>
      <c r="E135" s="49">
        <v>0</v>
      </c>
      <c r="F135" s="49">
        <v>-496.91</v>
      </c>
      <c r="G135" s="49">
        <v>-153.91</v>
      </c>
      <c r="H135" s="49">
        <v>-2225.94</v>
      </c>
      <c r="I135" s="49">
        <v>-3745.14</v>
      </c>
      <c r="J135" s="49">
        <v>-17527.310000000001</v>
      </c>
    </row>
    <row r="136" spans="1:11" x14ac:dyDescent="0.2">
      <c r="A136" s="49">
        <v>32041.97</v>
      </c>
      <c r="B136" s="49">
        <v>31370.95</v>
      </c>
      <c r="C136" s="49">
        <v>29922.7</v>
      </c>
      <c r="D136" s="49">
        <v>31587.67</v>
      </c>
      <c r="E136" s="49">
        <v>23671.29</v>
      </c>
      <c r="F136" s="49">
        <v>24647.25</v>
      </c>
      <c r="G136" s="49">
        <v>30678.82</v>
      </c>
      <c r="H136" s="49">
        <v>33229.97</v>
      </c>
      <c r="I136" s="49">
        <v>30404.43</v>
      </c>
      <c r="J136" s="49">
        <v>25517.35</v>
      </c>
    </row>
    <row r="137" spans="1:11" x14ac:dyDescent="0.2">
      <c r="A137" s="49">
        <v>118839.51</v>
      </c>
      <c r="B137" s="49">
        <v>147841.43</v>
      </c>
      <c r="C137" s="49">
        <v>136403.47</v>
      </c>
      <c r="D137" s="49">
        <v>112669.22</v>
      </c>
      <c r="E137" s="49">
        <v>111427.53</v>
      </c>
      <c r="F137" s="49">
        <v>106364.92</v>
      </c>
      <c r="G137" s="49">
        <v>119065.32</v>
      </c>
      <c r="H137" s="49">
        <v>124297.24</v>
      </c>
      <c r="I137" s="49">
        <v>130990.32</v>
      </c>
      <c r="J137" s="49">
        <v>91872.45</v>
      </c>
    </row>
    <row r="138" spans="1:11" x14ac:dyDescent="0.2">
      <c r="A138" s="49">
        <v>11456.11</v>
      </c>
      <c r="B138" s="49">
        <v>6222.77</v>
      </c>
      <c r="C138" s="49">
        <v>6224.59</v>
      </c>
      <c r="D138" s="49">
        <v>6213.01</v>
      </c>
      <c r="E138" s="49">
        <v>6215.87</v>
      </c>
      <c r="F138" s="49">
        <v>5574.07</v>
      </c>
      <c r="G138" s="49">
        <v>5574.07</v>
      </c>
      <c r="H138" s="49">
        <v>5574.07</v>
      </c>
      <c r="I138" s="49">
        <v>5574.07</v>
      </c>
      <c r="J138" s="49">
        <v>5574.08</v>
      </c>
    </row>
    <row r="139" spans="1:11" x14ac:dyDescent="0.2">
      <c r="A139" s="49">
        <v>80229.460000000006</v>
      </c>
      <c r="B139" s="49">
        <v>136288.4</v>
      </c>
      <c r="C139" s="49">
        <v>89323.82</v>
      </c>
      <c r="D139" s="49">
        <v>91764.3</v>
      </c>
      <c r="E139" s="49">
        <v>74245.740000000005</v>
      </c>
      <c r="F139" s="49">
        <v>85343.45</v>
      </c>
      <c r="G139" s="49">
        <v>48490.29</v>
      </c>
      <c r="H139" s="49">
        <v>63350.8</v>
      </c>
      <c r="I139" s="49">
        <v>105286.66</v>
      </c>
      <c r="J139" s="49">
        <v>111945.89</v>
      </c>
    </row>
    <row r="140" spans="1:11" x14ac:dyDescent="0.2">
      <c r="A140" s="49">
        <v>0</v>
      </c>
      <c r="B140" s="49">
        <v>0</v>
      </c>
      <c r="C140" s="49">
        <v>0</v>
      </c>
      <c r="D140" s="49">
        <v>0</v>
      </c>
      <c r="E140" s="49">
        <v>0</v>
      </c>
      <c r="F140" s="49">
        <v>0</v>
      </c>
      <c r="G140" s="49">
        <v>0</v>
      </c>
      <c r="H140" s="49">
        <v>0</v>
      </c>
      <c r="I140" s="49">
        <v>2738.6</v>
      </c>
      <c r="J140" s="49">
        <v>9437.9</v>
      </c>
    </row>
    <row r="141" spans="1:11" x14ac:dyDescent="0.2">
      <c r="A141" s="49">
        <v>242567.05</v>
      </c>
      <c r="B141" s="49">
        <v>321723.55</v>
      </c>
      <c r="C141" s="49">
        <v>261874.58</v>
      </c>
      <c r="D141" s="49">
        <v>242234.2</v>
      </c>
      <c r="E141" s="49">
        <v>215560.43</v>
      </c>
      <c r="F141" s="49">
        <v>221929.69</v>
      </c>
      <c r="G141" s="49">
        <v>203808.5</v>
      </c>
      <c r="H141" s="49">
        <v>226452.08</v>
      </c>
      <c r="I141" s="49">
        <v>274994.08</v>
      </c>
      <c r="J141" s="49">
        <v>244347.67</v>
      </c>
    </row>
    <row r="142" spans="1:11" x14ac:dyDescent="0.2">
      <c r="A142" s="49">
        <v>271621.61</v>
      </c>
      <c r="B142" s="49">
        <v>278811.38</v>
      </c>
      <c r="C142" s="49">
        <v>287804.03999999998</v>
      </c>
      <c r="D142" s="49">
        <v>275433.86</v>
      </c>
      <c r="E142" s="49">
        <v>341003.79</v>
      </c>
      <c r="F142" s="49">
        <v>263606.95</v>
      </c>
      <c r="G142" s="49">
        <v>329744.19</v>
      </c>
      <c r="H142" s="49">
        <v>304984.64</v>
      </c>
      <c r="I142" s="49">
        <v>279619.42</v>
      </c>
      <c r="J142" s="49">
        <v>364497.36</v>
      </c>
    </row>
    <row r="143" spans="1:11" x14ac:dyDescent="0.2">
      <c r="A143" s="49">
        <v>185885</v>
      </c>
      <c r="B143" s="49">
        <v>294757.73</v>
      </c>
      <c r="C143" s="49">
        <v>260621.92</v>
      </c>
      <c r="D143" s="49">
        <v>254411.23</v>
      </c>
      <c r="E143" s="49">
        <v>126287.01</v>
      </c>
      <c r="F143" s="49">
        <v>46848.13</v>
      </c>
      <c r="G143" s="49">
        <v>32748.44</v>
      </c>
      <c r="H143" s="49">
        <v>42231.5</v>
      </c>
      <c r="I143" s="49">
        <v>20266.189999999999</v>
      </c>
      <c r="J143" s="49">
        <v>20173.13</v>
      </c>
    </row>
    <row r="144" spans="1:11" x14ac:dyDescent="0.2">
      <c r="A144" s="49">
        <v>94528.639999999999</v>
      </c>
      <c r="B144" s="49">
        <v>45819.62</v>
      </c>
      <c r="C144" s="49">
        <v>15373.67</v>
      </c>
      <c r="D144" s="49">
        <v>44844.66</v>
      </c>
      <c r="E144" s="49">
        <v>18066.64</v>
      </c>
      <c r="F144" s="49">
        <v>24489.07</v>
      </c>
      <c r="G144" s="49">
        <v>21324.73</v>
      </c>
      <c r="H144" s="49">
        <v>39076.71</v>
      </c>
      <c r="I144" s="49">
        <v>27374.19</v>
      </c>
      <c r="J144" s="49">
        <v>49401.06</v>
      </c>
    </row>
    <row r="145" spans="1:11" x14ac:dyDescent="0.2">
      <c r="A145" s="49">
        <v>1983</v>
      </c>
      <c r="B145" s="49">
        <v>1936.21</v>
      </c>
      <c r="C145" s="49">
        <v>2816.24</v>
      </c>
      <c r="D145" s="49">
        <v>16671.37</v>
      </c>
      <c r="E145" s="49">
        <v>8335.9500000000007</v>
      </c>
      <c r="F145" s="49">
        <v>4860</v>
      </c>
      <c r="G145" s="49">
        <v>6000</v>
      </c>
      <c r="H145" s="49">
        <v>7614.4</v>
      </c>
      <c r="I145" s="49">
        <v>8511.4</v>
      </c>
      <c r="J145" s="49">
        <v>7692.76</v>
      </c>
    </row>
    <row r="146" spans="1:11" x14ac:dyDescent="0.2">
      <c r="A146" s="49">
        <v>4476.3100000000004</v>
      </c>
      <c r="B146" s="49">
        <v>6698.93</v>
      </c>
      <c r="C146" s="49">
        <v>66034.45</v>
      </c>
      <c r="D146" s="49">
        <v>6183.02</v>
      </c>
      <c r="E146" s="49">
        <v>8472.7999999999993</v>
      </c>
      <c r="F146" s="49">
        <v>7997.73</v>
      </c>
      <c r="G146" s="49">
        <v>9917.7999999999993</v>
      </c>
      <c r="H146" s="49">
        <v>14138.5</v>
      </c>
      <c r="I146" s="49">
        <v>11323.73</v>
      </c>
      <c r="J146" s="49">
        <v>12889.15</v>
      </c>
    </row>
    <row r="147" spans="1:11" x14ac:dyDescent="0.2">
      <c r="A147" s="49">
        <v>482380.89</v>
      </c>
      <c r="B147" s="49">
        <v>433428.5</v>
      </c>
      <c r="C147" s="49">
        <v>830477.54</v>
      </c>
      <c r="D147" s="49">
        <v>585883.48</v>
      </c>
      <c r="E147" s="49">
        <v>271225.49</v>
      </c>
      <c r="F147" s="49">
        <v>104666.68</v>
      </c>
      <c r="G147" s="49">
        <v>82420.44</v>
      </c>
      <c r="H147" s="49">
        <v>177502.84</v>
      </c>
      <c r="I147" s="49">
        <v>101178.63</v>
      </c>
      <c r="J147" s="49">
        <v>156697.35</v>
      </c>
    </row>
    <row r="148" spans="1:11" x14ac:dyDescent="0.2">
      <c r="A148" s="49">
        <v>11432695.43</v>
      </c>
      <c r="B148" s="49">
        <v>12074420.949999999</v>
      </c>
      <c r="C148" s="49">
        <v>10699942.68</v>
      </c>
      <c r="D148" s="49">
        <v>12012520.84</v>
      </c>
      <c r="E148" s="49">
        <v>12470603.23</v>
      </c>
      <c r="F148" s="49">
        <v>10769674.58</v>
      </c>
      <c r="G148" s="49">
        <v>11276583.710000001</v>
      </c>
      <c r="H148" s="49">
        <v>11980899.310000001</v>
      </c>
      <c r="I148" s="49">
        <v>12293552.07</v>
      </c>
      <c r="J148" s="49">
        <v>13252792.4</v>
      </c>
    </row>
    <row r="149" spans="1:11" x14ac:dyDescent="0.2">
      <c r="A149" s="49">
        <v>9261559.8300000001</v>
      </c>
      <c r="B149" s="49">
        <v>10780745.710000001</v>
      </c>
      <c r="C149" s="49">
        <v>8512258.9800000004</v>
      </c>
      <c r="D149" s="49">
        <v>8992386.7400000002</v>
      </c>
      <c r="E149" s="49">
        <v>9179931.7899999991</v>
      </c>
      <c r="F149" s="49">
        <v>9110534.2100000009</v>
      </c>
      <c r="G149" s="49">
        <v>9252042.5999999996</v>
      </c>
      <c r="H149" s="49">
        <v>9526942.8599999994</v>
      </c>
      <c r="I149" s="49">
        <v>10472854.26</v>
      </c>
      <c r="J149" s="49">
        <v>9805544.5500000007</v>
      </c>
    </row>
    <row r="150" spans="1:11" x14ac:dyDescent="0.2">
      <c r="A150" s="49">
        <v>-1801.97</v>
      </c>
      <c r="B150" s="49">
        <v>-372446.71</v>
      </c>
      <c r="C150" s="49">
        <v>-19370.849999999999</v>
      </c>
      <c r="D150" s="49">
        <v>40619.360000000001</v>
      </c>
      <c r="E150" s="49">
        <v>53016.53</v>
      </c>
      <c r="F150" s="49">
        <v>-15831.15</v>
      </c>
      <c r="G150" s="49">
        <v>-23712.51</v>
      </c>
      <c r="H150" s="49">
        <v>-7243.78</v>
      </c>
      <c r="I150" s="49">
        <v>29512.45</v>
      </c>
      <c r="J150" s="49">
        <v>15131.18</v>
      </c>
    </row>
    <row r="151" spans="1:11" x14ac:dyDescent="0.2">
      <c r="A151" s="49">
        <v>94188.62</v>
      </c>
      <c r="B151" s="49">
        <v>111345.92</v>
      </c>
      <c r="C151" s="49">
        <v>105641.56</v>
      </c>
      <c r="D151" s="49">
        <v>69974.58</v>
      </c>
      <c r="E151" s="49">
        <v>19762.919999999998</v>
      </c>
      <c r="F151" s="49">
        <v>22660.959999999999</v>
      </c>
      <c r="G151" s="49">
        <v>40977.99</v>
      </c>
      <c r="H151" s="49">
        <v>28493.37</v>
      </c>
      <c r="I151" s="49">
        <v>21529.919999999998</v>
      </c>
      <c r="J151" s="49">
        <v>24236.84</v>
      </c>
    </row>
    <row r="152" spans="1:11" x14ac:dyDescent="0.2">
      <c r="A152" s="49">
        <v>0</v>
      </c>
      <c r="B152" s="49">
        <v>0</v>
      </c>
      <c r="C152" s="49">
        <v>-376.87</v>
      </c>
      <c r="D152" s="49">
        <v>0</v>
      </c>
      <c r="E152" s="49">
        <v>0</v>
      </c>
      <c r="F152" s="49">
        <v>-460.44</v>
      </c>
      <c r="G152" s="49">
        <v>-124.24</v>
      </c>
      <c r="H152" s="49">
        <v>-1961.18</v>
      </c>
      <c r="I152" s="49">
        <v>-2324.98</v>
      </c>
      <c r="J152" s="49">
        <v>-13897.08</v>
      </c>
    </row>
    <row r="153" spans="1:11" x14ac:dyDescent="0.2">
      <c r="A153">
        <v>113819.96</v>
      </c>
      <c r="B153">
        <v>143784.74</v>
      </c>
      <c r="C153">
        <v>149275.95000000001</v>
      </c>
      <c r="D153">
        <v>157922.85</v>
      </c>
      <c r="E153">
        <v>147474.68</v>
      </c>
      <c r="F153">
        <v>144514.72</v>
      </c>
      <c r="G153">
        <v>146189.97</v>
      </c>
      <c r="H153">
        <v>141037.65</v>
      </c>
      <c r="I153">
        <v>152817.5</v>
      </c>
      <c r="J153">
        <v>144839.16</v>
      </c>
    </row>
    <row r="154" spans="1:11" x14ac:dyDescent="0.2">
      <c r="A154">
        <v>6747043.5300000003</v>
      </c>
      <c r="B154">
        <v>7402836.9699999997</v>
      </c>
      <c r="C154">
        <v>7494542.3899999997</v>
      </c>
      <c r="D154">
        <v>8321716.25</v>
      </c>
      <c r="E154">
        <v>7766096.5</v>
      </c>
      <c r="F154">
        <v>6613998.4299999997</v>
      </c>
      <c r="G154">
        <v>6947910.9900000002</v>
      </c>
      <c r="H154">
        <v>7076176.5300000003</v>
      </c>
      <c r="I154">
        <v>7281173.6299999999</v>
      </c>
      <c r="J154">
        <v>7357612.6699999999</v>
      </c>
      <c r="K154" t="s">
        <v>42</v>
      </c>
    </row>
    <row r="155" spans="1:11" x14ac:dyDescent="0.2">
      <c r="A155">
        <v>292613.33</v>
      </c>
      <c r="B155">
        <v>361140.13</v>
      </c>
      <c r="C155">
        <v>374193.22</v>
      </c>
      <c r="D155">
        <v>392767.71</v>
      </c>
      <c r="E155">
        <v>378760.3</v>
      </c>
      <c r="F155">
        <v>316026.53000000003</v>
      </c>
      <c r="G155">
        <v>331030.95</v>
      </c>
      <c r="H155">
        <v>324377.58</v>
      </c>
      <c r="I155">
        <v>342824.67</v>
      </c>
      <c r="J155">
        <v>314707.36</v>
      </c>
      <c r="K155" t="s">
        <v>42</v>
      </c>
    </row>
    <row r="156" spans="1:11" x14ac:dyDescent="0.2">
      <c r="A156">
        <v>7780598.54</v>
      </c>
      <c r="B156">
        <v>8830646.9900000002</v>
      </c>
      <c r="C156">
        <v>8952924.1799999997</v>
      </c>
      <c r="D156">
        <v>10082450.449999999</v>
      </c>
      <c r="E156">
        <v>9312310.1500000004</v>
      </c>
      <c r="F156">
        <v>8120469.5999999996</v>
      </c>
      <c r="G156">
        <v>8704579.9399999995</v>
      </c>
      <c r="H156">
        <v>8414690.8900000006</v>
      </c>
      <c r="I156">
        <v>8914507.5500000007</v>
      </c>
      <c r="J156">
        <v>8874057.3200000003</v>
      </c>
      <c r="K156" t="s">
        <v>42</v>
      </c>
    </row>
    <row r="157" spans="1:11" x14ac:dyDescent="0.2">
      <c r="A157">
        <v>108491.35</v>
      </c>
      <c r="B157">
        <v>159758.35</v>
      </c>
      <c r="C157">
        <v>188521.95</v>
      </c>
      <c r="D157">
        <v>176181.04</v>
      </c>
      <c r="E157">
        <v>148126.76999999999</v>
      </c>
      <c r="F157">
        <v>182184.02</v>
      </c>
      <c r="G157">
        <v>186319.68</v>
      </c>
      <c r="H157">
        <v>168989.25</v>
      </c>
      <c r="I157">
        <v>164836.70000000001</v>
      </c>
      <c r="J157">
        <v>138652.57</v>
      </c>
      <c r="K157" t="s">
        <v>42</v>
      </c>
    </row>
    <row r="158" spans="1:11" x14ac:dyDescent="0.2">
      <c r="A158" s="49">
        <v>65325.4</v>
      </c>
      <c r="B158" s="49">
        <v>84521.78</v>
      </c>
      <c r="C158" s="49">
        <v>88588.3</v>
      </c>
      <c r="D158" s="49">
        <v>105484.75</v>
      </c>
      <c r="E158" s="49">
        <v>99891.64</v>
      </c>
      <c r="F158" s="49">
        <v>78407.98</v>
      </c>
      <c r="G158" s="49">
        <v>81645.039999999994</v>
      </c>
      <c r="H158" s="49">
        <v>83555.12</v>
      </c>
      <c r="I158" s="49">
        <v>81854.66</v>
      </c>
      <c r="J158" s="49">
        <v>87815.74</v>
      </c>
      <c r="K158" t="s">
        <v>292</v>
      </c>
    </row>
    <row r="159" spans="1:11" x14ac:dyDescent="0.2">
      <c r="A159" s="49">
        <v>7293100.9800000004</v>
      </c>
      <c r="B159" s="49">
        <v>8156965.3300000001</v>
      </c>
      <c r="C159" s="49">
        <v>6206107.5099999998</v>
      </c>
      <c r="D159" s="49">
        <v>7226840.0199999996</v>
      </c>
      <c r="E159" s="49">
        <v>7956976.9900000002</v>
      </c>
      <c r="F159" s="49">
        <v>6564761.5700000003</v>
      </c>
      <c r="G159" s="49">
        <v>6828656.0800000001</v>
      </c>
      <c r="H159" s="49">
        <v>7355761.4900000002</v>
      </c>
      <c r="I159" s="49">
        <v>7587907.9299999997</v>
      </c>
      <c r="J159" s="49">
        <v>8161765.1299999999</v>
      </c>
    </row>
    <row r="160" spans="1:11" x14ac:dyDescent="0.2">
      <c r="A160" s="49">
        <v>3718.24</v>
      </c>
      <c r="B160" s="49">
        <v>5049.09</v>
      </c>
      <c r="C160" s="49">
        <v>3917.69</v>
      </c>
      <c r="D160" s="49">
        <v>6264.06</v>
      </c>
      <c r="E160" s="49">
        <v>5158.9399999999996</v>
      </c>
      <c r="F160" s="49">
        <v>6266.78</v>
      </c>
      <c r="G160" s="49">
        <v>6110.14</v>
      </c>
      <c r="H160" s="49">
        <v>7853.3</v>
      </c>
      <c r="I160" s="49">
        <v>6452.86</v>
      </c>
      <c r="J160" s="49">
        <v>6518.12</v>
      </c>
    </row>
    <row r="161" spans="1:11" x14ac:dyDescent="0.2">
      <c r="A161" s="49">
        <v>340248.6</v>
      </c>
      <c r="B161" s="49">
        <v>627599.5</v>
      </c>
      <c r="C161" s="49">
        <v>447066.08</v>
      </c>
      <c r="D161" s="49">
        <v>693447.63</v>
      </c>
      <c r="E161" s="49">
        <v>513410.07</v>
      </c>
      <c r="F161" s="49">
        <v>685862.85</v>
      </c>
      <c r="G161" s="49">
        <v>778530.13</v>
      </c>
      <c r="H161" s="49">
        <v>895927.66</v>
      </c>
      <c r="I161" s="49">
        <v>723520.18</v>
      </c>
      <c r="J161" s="49">
        <v>668997.18000000005</v>
      </c>
    </row>
    <row r="162" spans="1:11" x14ac:dyDescent="0.2">
      <c r="A162" s="49">
        <v>24046.63</v>
      </c>
      <c r="B162" s="49">
        <v>32287.759999999998</v>
      </c>
      <c r="C162" s="49">
        <v>34669.519999999997</v>
      </c>
      <c r="D162" s="49">
        <v>38202.239999999998</v>
      </c>
      <c r="E162" s="49">
        <v>33633.24</v>
      </c>
      <c r="F162" s="49">
        <v>25262.69</v>
      </c>
      <c r="G162" s="49">
        <v>29392.58</v>
      </c>
      <c r="H162" s="49">
        <v>27433.64</v>
      </c>
      <c r="I162" s="49">
        <v>27715.49</v>
      </c>
      <c r="J162" s="49">
        <v>33168.33</v>
      </c>
    </row>
    <row r="163" spans="1:11" x14ac:dyDescent="0.2">
      <c r="A163" s="49">
        <v>984027.74</v>
      </c>
      <c r="B163" s="49">
        <v>1011203.29</v>
      </c>
      <c r="C163" s="49">
        <v>1086784.76</v>
      </c>
      <c r="D163" s="49">
        <v>1358326.82</v>
      </c>
      <c r="E163" s="49">
        <v>1315518.6499999999</v>
      </c>
      <c r="F163" s="49">
        <v>988958.8</v>
      </c>
      <c r="G163" s="49">
        <v>1144230.1599999999</v>
      </c>
      <c r="H163" s="49">
        <v>1092312.94</v>
      </c>
      <c r="I163" s="49">
        <v>1216070.3600000001</v>
      </c>
      <c r="J163" s="49">
        <v>1428979.85</v>
      </c>
    </row>
    <row r="164" spans="1:11" x14ac:dyDescent="0.2">
      <c r="A164" s="49">
        <v>11823.79</v>
      </c>
      <c r="B164" s="49">
        <v>12231.6</v>
      </c>
      <c r="C164" s="49">
        <v>13190.34</v>
      </c>
      <c r="D164" s="49">
        <v>13325.92</v>
      </c>
      <c r="E164" s="49">
        <v>8870.33</v>
      </c>
      <c r="F164" s="49">
        <v>10904.24</v>
      </c>
      <c r="G164" s="49">
        <v>12620.79</v>
      </c>
      <c r="H164" s="49">
        <v>12010.63</v>
      </c>
      <c r="I164" s="49">
        <v>13274.2</v>
      </c>
      <c r="J164" s="49">
        <v>11875.1</v>
      </c>
    </row>
    <row r="165" spans="1:11" x14ac:dyDescent="0.2">
      <c r="A165" s="49">
        <v>707762.78</v>
      </c>
      <c r="B165" s="49">
        <v>614526.74</v>
      </c>
      <c r="C165" s="49">
        <v>659762.82999999996</v>
      </c>
      <c r="D165" s="49">
        <v>687548.37</v>
      </c>
      <c r="E165" s="49">
        <v>437270.02</v>
      </c>
      <c r="F165" s="49">
        <v>530583.74</v>
      </c>
      <c r="G165" s="49">
        <v>614067.29</v>
      </c>
      <c r="H165" s="49">
        <v>580018.23</v>
      </c>
      <c r="I165" s="49">
        <v>625721.73</v>
      </c>
      <c r="J165" s="49">
        <v>530537.93999999994</v>
      </c>
    </row>
    <row r="166" spans="1:11" x14ac:dyDescent="0.2">
      <c r="A166" s="49">
        <v>7578.5</v>
      </c>
      <c r="B166" s="49">
        <v>6644.43</v>
      </c>
      <c r="C166" s="49">
        <v>9444.4599999999991</v>
      </c>
      <c r="D166" s="49">
        <v>10231.08</v>
      </c>
      <c r="E166" s="49">
        <v>11624.19</v>
      </c>
      <c r="F166" s="49">
        <v>11336.79</v>
      </c>
      <c r="G166" s="49">
        <v>6622.86</v>
      </c>
      <c r="H166" s="49">
        <v>6564</v>
      </c>
      <c r="I166" s="49">
        <v>5892.52</v>
      </c>
      <c r="J166" s="49">
        <v>5992.54</v>
      </c>
    </row>
    <row r="167" spans="1:11" x14ac:dyDescent="0.2">
      <c r="A167" s="49">
        <v>256289.36</v>
      </c>
      <c r="B167" s="49">
        <v>188515.56</v>
      </c>
      <c r="C167" s="49">
        <v>226586.09</v>
      </c>
      <c r="D167" s="49">
        <v>200060.71</v>
      </c>
      <c r="E167" s="49">
        <v>299039.62</v>
      </c>
      <c r="F167" s="49">
        <v>244972.28</v>
      </c>
      <c r="G167" s="49">
        <v>183435.02</v>
      </c>
      <c r="H167" s="49">
        <v>205945.82</v>
      </c>
      <c r="I167" s="49">
        <v>165913.93</v>
      </c>
      <c r="J167" s="49">
        <v>178660.14</v>
      </c>
    </row>
    <row r="168" spans="1:11" x14ac:dyDescent="0.2">
      <c r="A168" s="49">
        <v>8456.86</v>
      </c>
      <c r="B168" s="49">
        <v>6453.1</v>
      </c>
      <c r="C168" s="49">
        <v>7158.39</v>
      </c>
      <c r="D168" s="49">
        <v>6702.08</v>
      </c>
      <c r="E168" s="49">
        <v>11836.43</v>
      </c>
      <c r="F168" s="49">
        <v>12229.98</v>
      </c>
      <c r="G168" s="49">
        <v>13608.04</v>
      </c>
      <c r="H168" s="49">
        <v>13538.62</v>
      </c>
      <c r="I168" s="49">
        <v>14487.38</v>
      </c>
      <c r="J168" s="49">
        <v>15308.65</v>
      </c>
    </row>
    <row r="169" spans="1:11" x14ac:dyDescent="0.2">
      <c r="A169" s="49">
        <v>505484.32</v>
      </c>
      <c r="B169" s="49">
        <v>282474.8</v>
      </c>
      <c r="C169" s="49">
        <v>302764.34000000003</v>
      </c>
      <c r="D169" s="49">
        <v>289746.21999999997</v>
      </c>
      <c r="E169" s="49">
        <v>569745.48</v>
      </c>
      <c r="F169" s="49">
        <v>547401.31999999995</v>
      </c>
      <c r="G169" s="49">
        <v>581174.30000000005</v>
      </c>
      <c r="H169" s="49">
        <v>612662.18999999994</v>
      </c>
      <c r="I169" s="49">
        <v>662803.89</v>
      </c>
      <c r="J169" s="49">
        <v>704497.62</v>
      </c>
    </row>
    <row r="170" spans="1:11" x14ac:dyDescent="0.2">
      <c r="A170">
        <v>126411.89</v>
      </c>
      <c r="B170">
        <v>155022.32</v>
      </c>
      <c r="C170">
        <v>165626.26999999999</v>
      </c>
      <c r="D170">
        <v>189040.23</v>
      </c>
      <c r="E170">
        <v>184539.72</v>
      </c>
      <c r="F170">
        <v>161706.9</v>
      </c>
      <c r="G170">
        <v>166445.91</v>
      </c>
      <c r="H170">
        <v>165778.57999999999</v>
      </c>
      <c r="I170">
        <v>167142.67000000001</v>
      </c>
      <c r="J170">
        <v>183625.33</v>
      </c>
      <c r="K170" t="s">
        <v>227</v>
      </c>
    </row>
    <row r="171" spans="1:11" x14ac:dyDescent="0.2">
      <c r="A171">
        <v>-127.58</v>
      </c>
      <c r="B171">
        <v>-7518.17</v>
      </c>
      <c r="C171">
        <v>2063.8200000000002</v>
      </c>
      <c r="D171">
        <v>5612.16</v>
      </c>
      <c r="E171">
        <v>1652.4</v>
      </c>
      <c r="F171">
        <v>-572.48</v>
      </c>
      <c r="G171">
        <v>555.74</v>
      </c>
      <c r="H171">
        <v>1425.69</v>
      </c>
      <c r="I171">
        <v>-54.77</v>
      </c>
      <c r="J171">
        <v>221.33</v>
      </c>
      <c r="K171" t="s">
        <v>228</v>
      </c>
    </row>
    <row r="172" spans="1:11" x14ac:dyDescent="0.2">
      <c r="A172">
        <v>1523.95</v>
      </c>
      <c r="B172">
        <v>2240.09</v>
      </c>
      <c r="C172">
        <v>1932.11</v>
      </c>
      <c r="D172">
        <v>1549.36</v>
      </c>
      <c r="E172">
        <v>659.88</v>
      </c>
      <c r="F172">
        <v>743.39</v>
      </c>
      <c r="G172">
        <v>1322.08</v>
      </c>
      <c r="H172">
        <v>907.06</v>
      </c>
      <c r="I172">
        <v>793.66</v>
      </c>
      <c r="J172">
        <v>897.57</v>
      </c>
      <c r="K172" t="s">
        <v>229</v>
      </c>
    </row>
    <row r="173" spans="1:11" x14ac:dyDescent="0.2">
      <c r="A173">
        <v>0</v>
      </c>
      <c r="B173">
        <v>0</v>
      </c>
      <c r="C173">
        <v>-6.06</v>
      </c>
      <c r="D173">
        <v>0</v>
      </c>
      <c r="E173">
        <v>0</v>
      </c>
      <c r="F173">
        <v>-5.34</v>
      </c>
      <c r="G173">
        <v>-2.5</v>
      </c>
      <c r="H173">
        <v>-27.98</v>
      </c>
      <c r="I173">
        <v>-62.81</v>
      </c>
      <c r="J173">
        <v>-953.45</v>
      </c>
      <c r="K173" t="s">
        <v>230</v>
      </c>
    </row>
    <row r="174" spans="1:11" x14ac:dyDescent="0.2">
      <c r="A174">
        <v>5224.38</v>
      </c>
      <c r="B174">
        <v>6965.76</v>
      </c>
      <c r="C174">
        <v>7886.58</v>
      </c>
      <c r="D174">
        <v>7954.17</v>
      </c>
      <c r="E174">
        <v>11815.65</v>
      </c>
      <c r="F174">
        <v>15297.47</v>
      </c>
      <c r="G174">
        <v>13823.78</v>
      </c>
      <c r="H174">
        <v>12869.56</v>
      </c>
      <c r="I174">
        <v>14475.71</v>
      </c>
      <c r="J174">
        <v>18799.72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476</v>
      </c>
      <c r="E175">
        <v>555</v>
      </c>
      <c r="F175">
        <v>1247</v>
      </c>
      <c r="G175">
        <v>1540</v>
      </c>
      <c r="H175">
        <v>1086</v>
      </c>
      <c r="I175">
        <v>1314.1</v>
      </c>
      <c r="J175">
        <v>1338.9</v>
      </c>
      <c r="K175" t="s">
        <v>232</v>
      </c>
    </row>
    <row r="176" spans="1:11" x14ac:dyDescent="0.2">
      <c r="A176">
        <v>121187.51</v>
      </c>
      <c r="B176">
        <v>147451.89000000001</v>
      </c>
      <c r="C176">
        <v>157375.32999999999</v>
      </c>
      <c r="D176">
        <v>180469.06</v>
      </c>
      <c r="E176">
        <v>171314.81</v>
      </c>
      <c r="F176">
        <v>144727.43</v>
      </c>
      <c r="G176">
        <v>150718.47</v>
      </c>
      <c r="H176">
        <v>151772.93</v>
      </c>
      <c r="I176">
        <v>150343.94</v>
      </c>
      <c r="J176">
        <v>162473.54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0</v>
      </c>
      <c r="B179">
        <v>604.66999999999996</v>
      </c>
      <c r="C179">
        <v>364.36</v>
      </c>
      <c r="D179">
        <v>141</v>
      </c>
      <c r="E179">
        <v>854.26</v>
      </c>
      <c r="F179">
        <v>435</v>
      </c>
      <c r="G179">
        <v>363.66</v>
      </c>
      <c r="H179">
        <v>50.09</v>
      </c>
      <c r="I179">
        <v>1008.92</v>
      </c>
      <c r="J179">
        <v>1013.17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98498.92</v>
      </c>
      <c r="B181">
        <v>125982.07</v>
      </c>
      <c r="C181">
        <v>135619.76999999999</v>
      </c>
      <c r="D181">
        <v>157142.24</v>
      </c>
      <c r="E181">
        <v>150092.47</v>
      </c>
      <c r="F181">
        <v>121567.01</v>
      </c>
      <c r="G181">
        <v>121794.65</v>
      </c>
      <c r="H181">
        <v>121612.34</v>
      </c>
      <c r="I181">
        <v>121385.03</v>
      </c>
      <c r="J181">
        <v>133737</v>
      </c>
      <c r="K181" t="s">
        <v>238</v>
      </c>
    </row>
    <row r="182" spans="1:11" x14ac:dyDescent="0.2">
      <c r="A182">
        <v>27912.97</v>
      </c>
      <c r="B182">
        <v>29040.25</v>
      </c>
      <c r="C182">
        <v>30006.5</v>
      </c>
      <c r="D182">
        <v>31897.99</v>
      </c>
      <c r="E182">
        <v>34447.25</v>
      </c>
      <c r="F182">
        <v>40139.89</v>
      </c>
      <c r="G182">
        <v>44651.26</v>
      </c>
      <c r="H182">
        <v>44166.239999999998</v>
      </c>
      <c r="I182">
        <v>45757.64</v>
      </c>
      <c r="J182">
        <v>49888.33</v>
      </c>
      <c r="K182" t="s">
        <v>239</v>
      </c>
    </row>
    <row r="183" spans="1:11" x14ac:dyDescent="0.2">
      <c r="A183">
        <v>69823.67</v>
      </c>
      <c r="B183">
        <v>90622.720000000001</v>
      </c>
      <c r="C183">
        <v>93355.7</v>
      </c>
      <c r="D183">
        <v>113775.76</v>
      </c>
      <c r="E183">
        <v>107592.73</v>
      </c>
      <c r="F183">
        <v>90362.45</v>
      </c>
      <c r="G183">
        <v>90120.43</v>
      </c>
      <c r="H183">
        <v>93821.93</v>
      </c>
      <c r="I183">
        <v>91682.63</v>
      </c>
      <c r="J183">
        <v>98800.57</v>
      </c>
      <c r="K183" t="s">
        <v>240</v>
      </c>
    </row>
    <row r="184" spans="1:11" x14ac:dyDescent="0.2">
      <c r="A184">
        <v>247.69</v>
      </c>
      <c r="B184">
        <v>264.13</v>
      </c>
      <c r="C184">
        <v>53.85</v>
      </c>
      <c r="D184">
        <v>258.93</v>
      </c>
      <c r="E184">
        <v>300.04000000000002</v>
      </c>
      <c r="F184">
        <v>318.97000000000003</v>
      </c>
      <c r="G184">
        <v>719.02</v>
      </c>
      <c r="H184">
        <v>817.62</v>
      </c>
      <c r="I184">
        <v>666.83</v>
      </c>
      <c r="J184">
        <v>1798.26</v>
      </c>
      <c r="K184" t="s">
        <v>241</v>
      </c>
    </row>
    <row r="185" spans="1:11" x14ac:dyDescent="0.2">
      <c r="A185">
        <v>36021.35</v>
      </c>
      <c r="B185">
        <v>45678.62</v>
      </c>
      <c r="C185">
        <v>49443.7</v>
      </c>
      <c r="D185">
        <v>52221.41</v>
      </c>
      <c r="E185">
        <v>44906.83</v>
      </c>
      <c r="F185">
        <v>38087.519999999997</v>
      </c>
      <c r="G185">
        <v>44366.82</v>
      </c>
      <c r="H185">
        <v>41131.43</v>
      </c>
      <c r="I185">
        <v>42425.79</v>
      </c>
      <c r="J185">
        <v>49453.07</v>
      </c>
      <c r="K185" t="s">
        <v>242</v>
      </c>
    </row>
    <row r="186" spans="1:11" x14ac:dyDescent="0.2">
      <c r="A186">
        <v>20319.18</v>
      </c>
      <c r="B186">
        <v>18456.849999999999</v>
      </c>
      <c r="C186">
        <v>22420.240000000002</v>
      </c>
      <c r="D186">
        <v>22784.13</v>
      </c>
      <c r="E186">
        <v>31740.12</v>
      </c>
      <c r="F186">
        <v>32937.96</v>
      </c>
      <c r="G186">
        <v>31239.64</v>
      </c>
      <c r="H186">
        <v>30007.599999999999</v>
      </c>
      <c r="I186">
        <v>32367.42</v>
      </c>
      <c r="J186">
        <v>33573.43</v>
      </c>
      <c r="K186" t="s">
        <v>243</v>
      </c>
    </row>
    <row r="187" spans="1:11" x14ac:dyDescent="0.2">
      <c r="A187">
        <v>0</v>
      </c>
      <c r="B187">
        <v>0</v>
      </c>
      <c r="C187">
        <v>352.78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226715.55</v>
      </c>
      <c r="B188">
        <v>222742.18</v>
      </c>
      <c r="C188">
        <v>209798.32</v>
      </c>
      <c r="D188">
        <v>214390.34</v>
      </c>
      <c r="E188">
        <v>367432.5</v>
      </c>
      <c r="F188">
        <v>555738.48</v>
      </c>
      <c r="G188">
        <v>397266.62</v>
      </c>
      <c r="H188">
        <v>404271.87</v>
      </c>
      <c r="I188">
        <v>491174.9</v>
      </c>
      <c r="J188">
        <v>615045.07999999996</v>
      </c>
    </row>
    <row r="189" spans="1:11" x14ac:dyDescent="0.2">
      <c r="A189">
        <v>0</v>
      </c>
      <c r="B189">
        <v>0</v>
      </c>
      <c r="C189">
        <v>0</v>
      </c>
      <c r="D189">
        <v>7225.62</v>
      </c>
      <c r="E189">
        <v>11895.13</v>
      </c>
      <c r="F189">
        <v>17382.560000000001</v>
      </c>
      <c r="G189">
        <v>33007.96</v>
      </c>
      <c r="H189">
        <v>21015.05</v>
      </c>
      <c r="I189">
        <v>27184.9</v>
      </c>
      <c r="J189">
        <v>28046</v>
      </c>
    </row>
    <row r="190" spans="1:11" x14ac:dyDescent="0.2">
      <c r="A190">
        <v>10099578.810000001</v>
      </c>
      <c r="B190">
        <v>10893831.970000001</v>
      </c>
      <c r="C190">
        <v>8948640.9199999999</v>
      </c>
      <c r="D190">
        <v>10467673.710000001</v>
      </c>
      <c r="E190">
        <v>11108251.24</v>
      </c>
      <c r="F190">
        <v>9579776.2200000007</v>
      </c>
      <c r="G190">
        <v>10166642.27</v>
      </c>
      <c r="H190">
        <v>10786606.310000001</v>
      </c>
      <c r="I190">
        <v>11018033.52</v>
      </c>
      <c r="J190">
        <v>11766196.66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-1557.04</v>
      </c>
      <c r="C192">
        <v>14.82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0</v>
      </c>
      <c r="B193">
        <v>27631.38</v>
      </c>
      <c r="C193">
        <v>11499.93</v>
      </c>
      <c r="D193">
        <v>5866.1</v>
      </c>
      <c r="E193">
        <v>37945.18</v>
      </c>
      <c r="F193">
        <v>16747.5</v>
      </c>
      <c r="G193">
        <v>10467.9</v>
      </c>
      <c r="H193">
        <v>1920</v>
      </c>
      <c r="I193">
        <v>39128.61</v>
      </c>
      <c r="J193">
        <v>42681.62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8635152.3000000007</v>
      </c>
      <c r="B195">
        <v>9452527.2899999991</v>
      </c>
      <c r="C195">
        <v>7579557.9699999997</v>
      </c>
      <c r="D195">
        <v>8877118.9499999993</v>
      </c>
      <c r="E195">
        <v>9764335.1300000008</v>
      </c>
      <c r="F195">
        <v>8128051.2300000004</v>
      </c>
      <c r="G195">
        <v>8339092.9800000004</v>
      </c>
      <c r="H195">
        <v>8851907.7699999996</v>
      </c>
      <c r="I195">
        <v>9253181.3100000005</v>
      </c>
      <c r="J195">
        <v>10136764.34</v>
      </c>
    </row>
    <row r="196" spans="1:10" x14ac:dyDescent="0.2">
      <c r="A196">
        <v>1691142.06</v>
      </c>
      <c r="B196">
        <v>1690121.2</v>
      </c>
      <c r="C196">
        <v>1590396.02</v>
      </c>
      <c r="D196">
        <v>1818036.82</v>
      </c>
      <c r="E196">
        <v>1761188.92</v>
      </c>
      <c r="F196">
        <v>2041593.53</v>
      </c>
      <c r="G196">
        <v>2268291.77</v>
      </c>
      <c r="H196">
        <v>2361905.46</v>
      </c>
      <c r="I196">
        <v>2322340.62</v>
      </c>
      <c r="J196">
        <v>2315205.02</v>
      </c>
    </row>
    <row r="197" spans="1:10" x14ac:dyDescent="0.2">
      <c r="A197">
        <v>7703148.6100000003</v>
      </c>
      <c r="B197">
        <v>8848024.2599999998</v>
      </c>
      <c r="C197">
        <v>6686267.3300000001</v>
      </c>
      <c r="D197">
        <v>7986507.3300000001</v>
      </c>
      <c r="E197">
        <v>8608640.6699999999</v>
      </c>
      <c r="F197">
        <v>7569319.1799999997</v>
      </c>
      <c r="G197">
        <v>7751564.7599999998</v>
      </c>
      <c r="H197">
        <v>8417318.5199999996</v>
      </c>
      <c r="I197">
        <v>8542129.8399999999</v>
      </c>
      <c r="J197">
        <v>9124694.5700000003</v>
      </c>
    </row>
    <row r="198" spans="1:10" x14ac:dyDescent="0.2">
      <c r="A198">
        <v>13193.03</v>
      </c>
      <c r="B198">
        <v>12546.75</v>
      </c>
      <c r="C198">
        <v>1845.71</v>
      </c>
      <c r="D198">
        <v>11703.94</v>
      </c>
      <c r="E198">
        <v>16290.41</v>
      </c>
      <c r="F198">
        <v>17235.66</v>
      </c>
      <c r="G198">
        <v>36549.29</v>
      </c>
      <c r="H198">
        <v>43977.98</v>
      </c>
      <c r="I198">
        <v>36095.5</v>
      </c>
      <c r="J198">
        <v>92857.9</v>
      </c>
    </row>
    <row r="199" spans="1:10" x14ac:dyDescent="0.2">
      <c r="A199">
        <v>1700397.23</v>
      </c>
      <c r="B199">
        <v>1650490.65</v>
      </c>
      <c r="C199">
        <v>1760270.64</v>
      </c>
      <c r="D199">
        <v>2057493.6</v>
      </c>
      <c r="E199">
        <v>1803189.93</v>
      </c>
      <c r="F199">
        <v>1566787.75</v>
      </c>
      <c r="G199">
        <v>1799511.71</v>
      </c>
      <c r="H199">
        <v>1707533.9</v>
      </c>
      <c r="I199">
        <v>1867976.53</v>
      </c>
      <c r="J199">
        <v>2049025.1</v>
      </c>
    </row>
    <row r="200" spans="1:10" x14ac:dyDescent="0.2">
      <c r="A200">
        <v>909555.49</v>
      </c>
      <c r="B200">
        <v>631586.82999999996</v>
      </c>
      <c r="C200">
        <v>703846.71</v>
      </c>
      <c r="D200">
        <v>639450.9</v>
      </c>
      <c r="E200">
        <v>1097403.04</v>
      </c>
      <c r="F200">
        <v>1016302.17</v>
      </c>
      <c r="G200">
        <v>1019758.99</v>
      </c>
      <c r="H200">
        <v>1044982.83</v>
      </c>
      <c r="I200">
        <v>1129320.06</v>
      </c>
      <c r="J200">
        <v>1185391.79</v>
      </c>
    </row>
    <row r="201" spans="1:10" x14ac:dyDescent="0.2">
      <c r="A201">
        <v>0</v>
      </c>
      <c r="B201">
        <v>0</v>
      </c>
      <c r="C201">
        <v>17723.599999999999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49">
        <v>9495.8799999999992</v>
      </c>
      <c r="B202" s="49">
        <v>16140.28</v>
      </c>
      <c r="C202" s="49">
        <v>34417.120000000003</v>
      </c>
      <c r="D202" s="49">
        <v>19107.73</v>
      </c>
      <c r="E202" s="49">
        <v>67388.62</v>
      </c>
      <c r="F202" s="49">
        <v>43804.72</v>
      </c>
      <c r="G202" s="49">
        <v>114984.7</v>
      </c>
      <c r="H202" s="49">
        <v>93477.38</v>
      </c>
      <c r="I202" s="49">
        <v>55379.23</v>
      </c>
      <c r="J202" s="49">
        <v>63991.15</v>
      </c>
    </row>
    <row r="203" spans="1:10" x14ac:dyDescent="0.2">
      <c r="A203" s="49">
        <v>181237.6</v>
      </c>
      <c r="B203" s="49">
        <v>155100.67000000001</v>
      </c>
      <c r="C203" s="49">
        <v>164361.51</v>
      </c>
      <c r="D203" s="49">
        <v>159247.23000000001</v>
      </c>
      <c r="E203" s="49">
        <v>173205.89</v>
      </c>
      <c r="F203" s="49">
        <v>130679.53</v>
      </c>
      <c r="G203" s="49">
        <v>131935.12</v>
      </c>
      <c r="H203" s="49">
        <v>124335.19</v>
      </c>
      <c r="I203" s="49">
        <v>125232.6</v>
      </c>
      <c r="J203" s="49">
        <v>152953.38</v>
      </c>
    </row>
    <row r="204" spans="1:10" x14ac:dyDescent="0.2">
      <c r="A204" s="49">
        <v>10110.69</v>
      </c>
      <c r="B204" s="49">
        <v>24254.27</v>
      </c>
      <c r="C204" s="49">
        <v>13032.73</v>
      </c>
      <c r="D204" s="49">
        <v>14804.07</v>
      </c>
      <c r="E204" s="49">
        <v>19381.72</v>
      </c>
      <c r="F204" s="49">
        <v>13879.51</v>
      </c>
      <c r="G204" s="49">
        <v>16061.77</v>
      </c>
      <c r="H204" s="49">
        <v>9825.7099999999991</v>
      </c>
      <c r="I204" s="49">
        <v>21266.11</v>
      </c>
      <c r="J204" s="49">
        <v>56430.879999999997</v>
      </c>
    </row>
    <row r="205" spans="1:10" x14ac:dyDescent="0.2">
      <c r="A205" s="49">
        <v>55142.92</v>
      </c>
      <c r="B205" s="49">
        <v>68429.929999999993</v>
      </c>
      <c r="C205" s="49">
        <v>56692.87</v>
      </c>
      <c r="D205" s="49">
        <v>62826.53</v>
      </c>
      <c r="E205" s="49">
        <v>51875.64</v>
      </c>
      <c r="F205" s="49">
        <v>58064.68</v>
      </c>
      <c r="G205" s="49">
        <v>44891.22</v>
      </c>
      <c r="H205" s="49">
        <v>55209.4</v>
      </c>
      <c r="I205" s="49">
        <v>46935.87</v>
      </c>
      <c r="J205" s="49">
        <v>32469.52</v>
      </c>
    </row>
    <row r="206" spans="1:10" x14ac:dyDescent="0.2">
      <c r="A206" s="49">
        <v>15634.52</v>
      </c>
      <c r="B206" s="49">
        <v>14886.23</v>
      </c>
      <c r="C206" s="49">
        <v>19299.810000000001</v>
      </c>
      <c r="D206" s="49">
        <v>19448.3</v>
      </c>
      <c r="E206" s="49">
        <v>29151.919999999998</v>
      </c>
      <c r="F206" s="49">
        <v>17178.509999999998</v>
      </c>
      <c r="G206" s="49">
        <v>21871.38</v>
      </c>
      <c r="H206" s="49">
        <v>22136.959999999999</v>
      </c>
      <c r="I206" s="49">
        <v>30805.61</v>
      </c>
      <c r="J206" s="49">
        <v>58652.43</v>
      </c>
    </row>
    <row r="207" spans="1:10" x14ac:dyDescent="0.2">
      <c r="A207" s="49">
        <v>187802.07</v>
      </c>
      <c r="B207" s="49">
        <v>58324.37</v>
      </c>
      <c r="C207" s="49">
        <v>477101.4</v>
      </c>
      <c r="D207" s="49">
        <v>255937.57</v>
      </c>
      <c r="E207" s="49">
        <v>103436.46</v>
      </c>
      <c r="F207" s="49">
        <v>12302.15</v>
      </c>
      <c r="G207" s="49">
        <v>3480</v>
      </c>
      <c r="H207" s="49">
        <v>65393</v>
      </c>
      <c r="I207" s="49">
        <v>27549.79</v>
      </c>
      <c r="J207" s="49">
        <v>59439.58</v>
      </c>
    </row>
    <row r="208" spans="1:10" x14ac:dyDescent="0.2">
      <c r="A208" s="49">
        <v>7705.87</v>
      </c>
      <c r="B208" s="49">
        <v>25891.64</v>
      </c>
      <c r="C208" s="49">
        <v>8529.86</v>
      </c>
      <c r="D208" s="49">
        <v>7835.63</v>
      </c>
      <c r="E208" s="49">
        <v>6626.63</v>
      </c>
      <c r="F208" s="49">
        <v>8169.6</v>
      </c>
      <c r="G208" s="49">
        <v>8949.4699999999993</v>
      </c>
      <c r="H208" s="49">
        <v>9048.73</v>
      </c>
      <c r="I208" s="49">
        <v>6153.33</v>
      </c>
      <c r="J208" s="49">
        <v>7101.67</v>
      </c>
    </row>
    <row r="209" spans="1:11" x14ac:dyDescent="0.2">
      <c r="A209" s="28">
        <f>A210+A211</f>
        <v>274371.27999999997</v>
      </c>
      <c r="B209" s="28">
        <f t="shared" ref="B209:J209" si="0">B210+B211</f>
        <v>192730.89</v>
      </c>
      <c r="C209" s="28">
        <f t="shared" si="0"/>
        <v>486803.64</v>
      </c>
      <c r="D209" s="28">
        <f t="shared" si="0"/>
        <v>286927.34999999998</v>
      </c>
      <c r="E209" s="28">
        <f t="shared" si="0"/>
        <v>213102.54</v>
      </c>
      <c r="F209" s="28">
        <f t="shared" si="0"/>
        <v>146051.66999999998</v>
      </c>
      <c r="G209" s="28">
        <f t="shared" si="0"/>
        <v>123787.41</v>
      </c>
      <c r="H209" s="28">
        <f t="shared" si="0"/>
        <v>146189.22</v>
      </c>
      <c r="I209" s="28">
        <f t="shared" si="0"/>
        <v>131268.18</v>
      </c>
      <c r="J209" s="28">
        <f t="shared" si="0"/>
        <v>150800.59</v>
      </c>
      <c r="K209" t="s">
        <v>312</v>
      </c>
    </row>
    <row r="210" spans="1:11" x14ac:dyDescent="0.2">
      <c r="A210" s="49">
        <v>148782.49</v>
      </c>
      <c r="B210" s="49">
        <v>138449.63</v>
      </c>
      <c r="C210" s="49">
        <v>132745.44</v>
      </c>
      <c r="D210" s="49">
        <v>145554.97</v>
      </c>
      <c r="E210" s="49">
        <v>135022.63</v>
      </c>
      <c r="F210" s="49">
        <v>137920.74</v>
      </c>
      <c r="G210" s="49">
        <v>121319.67</v>
      </c>
      <c r="H210" s="49">
        <v>112329.63</v>
      </c>
      <c r="I210" s="49">
        <v>110353.68</v>
      </c>
      <c r="J210" s="49">
        <v>116513.95</v>
      </c>
      <c r="K210" t="s">
        <v>312</v>
      </c>
    </row>
    <row r="211" spans="1:11" x14ac:dyDescent="0.2">
      <c r="A211" s="49">
        <v>125588.79</v>
      </c>
      <c r="B211" s="49">
        <v>54281.26</v>
      </c>
      <c r="C211" s="49">
        <v>354058.2</v>
      </c>
      <c r="D211" s="49">
        <v>141372.38</v>
      </c>
      <c r="E211" s="49">
        <v>78079.91</v>
      </c>
      <c r="F211" s="49">
        <v>8130.93</v>
      </c>
      <c r="G211" s="49">
        <v>2467.7399999999998</v>
      </c>
      <c r="H211" s="49">
        <v>33859.589999999997</v>
      </c>
      <c r="I211" s="49">
        <v>20914.5</v>
      </c>
      <c r="J211" s="49">
        <v>34286.639999999999</v>
      </c>
      <c r="K211" t="s">
        <v>312</v>
      </c>
    </row>
    <row r="212" spans="1:11" x14ac:dyDescent="0.2">
      <c r="A212" s="49">
        <v>-203755.87</v>
      </c>
      <c r="B212" s="49">
        <v>-194361.08</v>
      </c>
      <c r="C212" s="49">
        <v>-131310.87</v>
      </c>
      <c r="D212" s="49">
        <v>-193434.68</v>
      </c>
      <c r="E212" s="49">
        <v>-275382.81</v>
      </c>
      <c r="F212" s="49">
        <v>-162171.64000000001</v>
      </c>
      <c r="G212" s="49">
        <v>-206025.25</v>
      </c>
      <c r="H212" s="49">
        <v>-204764.74</v>
      </c>
      <c r="I212" s="49">
        <v>-190020.52</v>
      </c>
      <c r="J212" s="49">
        <v>-265813.31</v>
      </c>
      <c r="K212" s="49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2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0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179</v>
      </c>
      <c r="E9" s="6">
        <f>IF(Input!A170 = 0, "***", Input!A132/Input!A170)</f>
        <v>81.687682701366143</v>
      </c>
      <c r="F9" s="6">
        <f>IF(Input!B170 = 0, "***", Input!B132/Input!B170)</f>
        <v>71.87770438476214</v>
      </c>
      <c r="G9" s="6">
        <f>IF(Input!C170 = 0, "***", Input!C132/Input!C170)</f>
        <v>55.365335402409293</v>
      </c>
      <c r="H9" s="6">
        <f>IF(Input!D170 = 0, "***", Input!D132/Input!D170)</f>
        <v>56.576083143783727</v>
      </c>
      <c r="I9" s="6">
        <f>IF(Input!E170 = 0, "***", Input!E132/Input!E170)</f>
        <v>62.455519332098262</v>
      </c>
      <c r="J9" s="6">
        <f>IF(Input!F170 = 0, "***", Input!F132/Input!F170)</f>
        <v>62.889368109833285</v>
      </c>
      <c r="K9" s="6">
        <f>IF(Input!G170 = 0, "***", Input!G132/Input!G170)</f>
        <v>63.728719738442358</v>
      </c>
      <c r="L9" s="6">
        <f>IF(Input!H170 = 0, "***", Input!H132/Input!H170)</f>
        <v>67.643318153648082</v>
      </c>
      <c r="M9" s="6">
        <f>IF(Input!I170 = 0, "***", Input!I132/Input!I170)</f>
        <v>69.255336952556746</v>
      </c>
      <c r="N9" s="6">
        <f>IF(Input!J170 = 0, "***", Input!J132/Input!J170)</f>
        <v>67.811828357231548</v>
      </c>
      <c r="O9" s="19">
        <f>AVERAGE(E9:N9)</f>
        <v>65.929089627613152</v>
      </c>
    </row>
    <row r="10" spans="1:15" ht="12" customHeight="1" x14ac:dyDescent="0.2">
      <c r="B10" t="s">
        <v>180</v>
      </c>
      <c r="E10" s="6">
        <f>IF(Input!A171 = 0, "***", Input!A133/Input!A171)</f>
        <v>12.788054554005329</v>
      </c>
      <c r="F10" s="6">
        <f>IF(Input!B171 = 0, "***", Input!B133/Input!B171)</f>
        <v>29.514047966459923</v>
      </c>
      <c r="G10" s="6">
        <f>IF(Input!C171 = 0, "***", Input!C133/Input!C171)</f>
        <v>21.807517128431741</v>
      </c>
      <c r="H10" s="6">
        <f>IF(Input!D171 = 0, "***", Input!D133/Input!D171)</f>
        <v>24.243920344395029</v>
      </c>
      <c r="I10" s="6">
        <f>IF(Input!E171 = 0, "***", Input!E133/Input!E171)</f>
        <v>51.622458242556277</v>
      </c>
      <c r="J10" s="6">
        <f>IF(Input!F171 = 0, "***", Input!F133/Input!F171)</f>
        <v>31.319312465064282</v>
      </c>
      <c r="K10" s="6">
        <f>IF(Input!G171 = 0, "***", Input!G133/Input!G171)</f>
        <v>-8.3173606362687593</v>
      </c>
      <c r="L10" s="6">
        <f>IF(Input!H171 = 0, "***", Input!H133/Input!H171)</f>
        <v>9.8404491860081791</v>
      </c>
      <c r="M10" s="6">
        <f>IF(Input!I171 = 0, "***", Input!I133/Input!I171)</f>
        <v>-495.68723753879863</v>
      </c>
      <c r="N10" s="6">
        <f>IF(Input!J171 = 0, "***", Input!J133/Input!J171)</f>
        <v>66.417430985406398</v>
      </c>
      <c r="O10" s="19">
        <f>AVERAGE(E10:N10)</f>
        <v>-25.645140730274022</v>
      </c>
    </row>
    <row r="11" spans="1:15" ht="12" customHeight="1" x14ac:dyDescent="0.2">
      <c r="B11" t="s">
        <v>181</v>
      </c>
      <c r="E11" s="6">
        <f>IF(Input!A172 = 0, "***", Input!A134/Input!A172)</f>
        <v>62.207132779946846</v>
      </c>
      <c r="F11" s="6">
        <f>IF(Input!B172 = 0, "***", Input!B134/Input!B172)</f>
        <v>47.475512144601332</v>
      </c>
      <c r="G11" s="6">
        <f>IF(Input!C172 = 0, "***", Input!C134/Input!C172)</f>
        <v>44.56733829854408</v>
      </c>
      <c r="H11" s="6">
        <f>IF(Input!D172 = 0, "***", Input!D134/Input!D172)</f>
        <v>41.831059276088197</v>
      </c>
      <c r="I11" s="6">
        <f>IF(Input!E172 = 0, "***", Input!E134/Input!E172)</f>
        <v>32.18344244408074</v>
      </c>
      <c r="J11" s="6">
        <f>IF(Input!F172 = 0, "***", Input!F134/Input!F172)</f>
        <v>29.485102032580478</v>
      </c>
      <c r="K11" s="6">
        <f>IF(Input!G172 = 0, "***", Input!G134/Input!G172)</f>
        <v>34.810011497034978</v>
      </c>
      <c r="L11" s="6">
        <f>IF(Input!H172 = 0, "***", Input!H134/Input!H172)</f>
        <v>35.381738804489231</v>
      </c>
      <c r="M11" s="6">
        <f>IF(Input!I172 = 0, "***", Input!I134/Input!I172)</f>
        <v>30.057883728548752</v>
      </c>
      <c r="N11" s="6">
        <f>IF(Input!J172 = 0, "***", Input!J134/Input!J172)</f>
        <v>33.50635605022449</v>
      </c>
      <c r="O11" s="19">
        <f>AVERAGE(E11:N11)</f>
        <v>39.150557705613906</v>
      </c>
    </row>
    <row r="12" spans="1:15" ht="12" customHeight="1" x14ac:dyDescent="0.2">
      <c r="B12" t="s">
        <v>182</v>
      </c>
      <c r="E12" s="6" t="str">
        <f>IF(Input!A173 = 0, "***", Input!A135/Input!A173)</f>
        <v>***</v>
      </c>
      <c r="F12" s="6" t="str">
        <f>IF(Input!B173 = 0, "***", Input!B135/Input!B173)</f>
        <v>***</v>
      </c>
      <c r="G12" s="6">
        <f>IF(Input!C173 = 0, "***", Input!C135/Input!C173)</f>
        <v>75.660066006600658</v>
      </c>
      <c r="H12" s="6" t="str">
        <f>IF(Input!D173 = 0, "***", Input!D135/Input!D173)</f>
        <v>***</v>
      </c>
      <c r="I12" s="6" t="str">
        <f>IF(Input!E173 = 0, "***", Input!E135/Input!E173)</f>
        <v>***</v>
      </c>
      <c r="J12" s="6">
        <f>IF(Input!F173 = 0, "***", Input!F135/Input!F173)</f>
        <v>93.05430711610488</v>
      </c>
      <c r="K12" s="6">
        <f>IF(Input!G173 = 0, "***", Input!G135/Input!G173)</f>
        <v>61.564</v>
      </c>
      <c r="L12" s="6">
        <f>IF(Input!H173 = 0, "***", Input!H135/Input!H173)</f>
        <v>79.554681915654044</v>
      </c>
      <c r="M12" s="6">
        <f>IF(Input!I173 = 0, "***", Input!I135/Input!I173)</f>
        <v>59.626492596720261</v>
      </c>
      <c r="N12" s="6">
        <f>IF(Input!J173 = 0, "***", Input!J135/Input!J173)</f>
        <v>18.383040536997221</v>
      </c>
      <c r="O12" s="19">
        <f>AVERAGE(E12:N12)</f>
        <v>64.640431362012848</v>
      </c>
    </row>
    <row r="13" spans="1:15" x14ac:dyDescent="0.2">
      <c r="B13" s="27"/>
      <c r="E13" s="6"/>
      <c r="F13" s="6"/>
      <c r="G13" s="6"/>
      <c r="H13" s="6"/>
      <c r="I13" s="6"/>
      <c r="J13" s="6"/>
      <c r="K13" s="6"/>
      <c r="L13" s="6"/>
      <c r="M13" s="6"/>
      <c r="N13" s="6"/>
      <c r="O13" s="19"/>
    </row>
    <row r="14" spans="1:15" ht="13.5" customHeight="1" x14ac:dyDescent="0.2">
      <c r="A14" s="30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30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43.3956852296349</v>
      </c>
      <c r="F16" s="6">
        <f>IF(Input!B174 = 0, "***", Input!B188/Input!B174)</f>
        <v>31.976723286475558</v>
      </c>
      <c r="G16" s="6">
        <f>IF(Input!C174 = 0, "***", Input!C188/Input!C174)</f>
        <v>26.601938990031169</v>
      </c>
      <c r="H16" s="6">
        <f>IF(Input!D174 = 0, "***", Input!D188/Input!D174)</f>
        <v>26.953200648213453</v>
      </c>
      <c r="I16" s="6">
        <f>IF(Input!E174 = 0, "***", Input!E188/Input!E174)</f>
        <v>31.097104264259691</v>
      </c>
      <c r="J16" s="6">
        <f>IF(Input!F174 = 0, "***", Input!F188/Input!F174)</f>
        <v>36.328783779278531</v>
      </c>
      <c r="K16" s="6">
        <f>IF(Input!G174 = 0, "***", Input!G188/Input!G174)</f>
        <v>28.737915389278474</v>
      </c>
      <c r="L16" s="6">
        <f>IF(Input!H174 = 0, "***", Input!H188/Input!H174)</f>
        <v>31.413029660687702</v>
      </c>
      <c r="M16" s="6">
        <f>IF(Input!I174 = 0, "***", Input!I188/Input!I174)</f>
        <v>33.930971261513257</v>
      </c>
      <c r="N16" s="6">
        <f>IF(Input!J174 = 0, "***", Input!J188/Input!J174)</f>
        <v>32.715651084165081</v>
      </c>
      <c r="O16" s="19">
        <f t="shared" ref="O16:O22" si="1">AVERAGE(E16:N16)</f>
        <v>32.315100359353778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>
        <f>IF(Input!D175 = 0, "***", Input!D189/Input!D175)</f>
        <v>15.179873949579832</v>
      </c>
      <c r="I17" s="6">
        <f>IF(Input!E175 = 0, "***", Input!E189/Input!E175)</f>
        <v>21.432666666666666</v>
      </c>
      <c r="J17" s="6">
        <f>IF(Input!F175 = 0, "***", Input!F189/Input!F175)</f>
        <v>13.939502806736169</v>
      </c>
      <c r="K17" s="6">
        <f>IF(Input!G175 = 0, "***", Input!G189/Input!G175)</f>
        <v>21.433740259740258</v>
      </c>
      <c r="L17" s="6">
        <f>IF(Input!H175 = 0, "***", Input!H189/Input!H175)</f>
        <v>19.350874769797421</v>
      </c>
      <c r="M17" s="6">
        <f>IF(Input!I175 = 0, "***", Input!I189/Input!I175)</f>
        <v>20.68708621870482</v>
      </c>
      <c r="N17" s="6">
        <f>IF(Input!J175 = 0, "***", Input!J189/Input!J175)</f>
        <v>20.947046082605123</v>
      </c>
      <c r="O17" s="19">
        <f t="shared" si="1"/>
        <v>18.995827250547183</v>
      </c>
    </row>
    <row r="18" spans="1:15" ht="12" customHeight="1" x14ac:dyDescent="0.2">
      <c r="B18" t="s">
        <v>233</v>
      </c>
      <c r="E18" s="6">
        <f>IF(Input!A176 = 0, "***", Input!A190/Input!A176)</f>
        <v>83.338446429009068</v>
      </c>
      <c r="F18" s="6">
        <f>IF(Input!B176 = 0, "***", Input!B190/Input!B176)</f>
        <v>73.880585525217754</v>
      </c>
      <c r="G18" s="6">
        <f>IF(Input!C176 = 0, "***", Input!C190/Input!C176)</f>
        <v>56.86177700151606</v>
      </c>
      <c r="H18" s="6">
        <f>IF(Input!D176 = 0, "***", Input!D190/Input!D176)</f>
        <v>58.002594516755401</v>
      </c>
      <c r="I18" s="6">
        <f>IF(Input!E176 = 0, "***", Input!E190/Input!E176)</f>
        <v>64.841161368360389</v>
      </c>
      <c r="J18" s="6">
        <f>IF(Input!F176 = 0, "***", Input!F190/Input!F176)</f>
        <v>66.1918491885056</v>
      </c>
      <c r="K18" s="6">
        <f>IF(Input!G176 = 0, "***", Input!G190/Input!G176)</f>
        <v>67.454521466413496</v>
      </c>
      <c r="L18" s="6">
        <f>IF(Input!H176 = 0, "***", Input!H190/Input!H176)</f>
        <v>71.070686386564461</v>
      </c>
      <c r="M18" s="6">
        <f>IF(Input!I176 = 0, "***", Input!I190/Input!I176)</f>
        <v>73.285517992943383</v>
      </c>
      <c r="N18" s="6">
        <f>IF(Input!J176 = 0, "***", Input!J190/Input!J176)</f>
        <v>72.419156128437891</v>
      </c>
      <c r="O18" s="19">
        <f t="shared" si="1"/>
        <v>68.734629600372358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19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19" t="e">
        <f t="shared" si="1"/>
        <v>#DIV/0!</v>
      </c>
    </row>
    <row r="21" spans="1:15" ht="12" customHeight="1" x14ac:dyDescent="0.2">
      <c r="B21" t="s">
        <v>236</v>
      </c>
      <c r="E21" s="6" t="str">
        <f>IF(Input!A179 = 0, "***", Input!A193/Input!A179)</f>
        <v>***</v>
      </c>
      <c r="F21" s="6">
        <f>IF(Input!B179 = 0, "***", Input!B193/Input!B179)</f>
        <v>45.696627912745797</v>
      </c>
      <c r="G21" s="6">
        <f>IF(Input!C179 = 0, "***", Input!C193/Input!C179)</f>
        <v>31.561999121747721</v>
      </c>
      <c r="H21" s="6">
        <f>IF(Input!D179 = 0, "***", Input!D193/Input!D179)</f>
        <v>41.603546099290782</v>
      </c>
      <c r="I21" s="6">
        <f>IF(Input!E179 = 0, "***", Input!E193/Input!E179)</f>
        <v>44.418771802495726</v>
      </c>
      <c r="J21" s="6">
        <f>IF(Input!F179 = 0, "***", Input!F193/Input!F179)</f>
        <v>38.5</v>
      </c>
      <c r="K21" s="6">
        <f>IF(Input!G179 = 0, "***", Input!G193/Input!G179)</f>
        <v>28.784853984491004</v>
      </c>
      <c r="L21" s="6">
        <f>IF(Input!H179 = 0, "***", Input!H193/Input!H179)</f>
        <v>38.331004192453584</v>
      </c>
      <c r="M21" s="6">
        <f>IF(Input!I179 = 0, "***", Input!I193/Input!I179)</f>
        <v>38.782668596122591</v>
      </c>
      <c r="N21" s="6">
        <f>IF(Input!J179 = 0, "***", Input!J193/Input!J179)</f>
        <v>42.126809913439999</v>
      </c>
      <c r="O21" s="19">
        <f t="shared" si="1"/>
        <v>38.867364624754138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19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19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20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20"/>
    </row>
    <row r="26" spans="1:15" ht="12" customHeight="1" x14ac:dyDescent="0.2">
      <c r="B26" t="s">
        <v>238</v>
      </c>
      <c r="E26" s="6">
        <f>IF(Input!A181 = 0, "***", Input!A195/Input!A181)</f>
        <v>87.667482039396987</v>
      </c>
      <c r="F26" s="6">
        <f>IF(Input!B181 = 0, "***", Input!B195/Input!B181)</f>
        <v>75.030734849808383</v>
      </c>
      <c r="G26" s="6">
        <f>IF(Input!C181 = 0, "***", Input!C195/Input!C181)</f>
        <v>55.888296890637704</v>
      </c>
      <c r="H26" s="6">
        <f>IF(Input!D181 = 0, "***", Input!D195/Input!D181)</f>
        <v>56.490978810025872</v>
      </c>
      <c r="I26" s="6">
        <f>IF(Input!E181 = 0, "***", Input!E195/Input!E181)</f>
        <v>65.055463008903786</v>
      </c>
      <c r="J26" s="6">
        <f>IF(Input!F181 = 0, "***", Input!F195/Input!F181)</f>
        <v>66.860665817148913</v>
      </c>
      <c r="K26" s="6">
        <f>IF(Input!G181 = 0, "***", Input!G195/Input!G181)</f>
        <v>68.468467046787367</v>
      </c>
      <c r="L26" s="6">
        <f>IF(Input!H181 = 0, "***", Input!H195/Input!H181)</f>
        <v>72.787907625163697</v>
      </c>
      <c r="M26" s="6">
        <f>IF(Input!I181 = 0, "***", Input!I195/Input!I181)</f>
        <v>76.230003897515203</v>
      </c>
      <c r="N26" s="6">
        <f>IF(Input!J181 = 0, "***", Input!J195/Input!J181)</f>
        <v>75.796259374742959</v>
      </c>
      <c r="O26" s="19">
        <f>AVERAGE(E26:N26)</f>
        <v>70.027625936013081</v>
      </c>
    </row>
    <row r="27" spans="1:15" ht="12" customHeight="1" x14ac:dyDescent="0.2">
      <c r="B27" t="s">
        <v>239</v>
      </c>
      <c r="E27" s="6">
        <f>IF(Input!A182 = 0, "***", Input!A196/Input!A182)</f>
        <v>60.586245748840057</v>
      </c>
      <c r="F27" s="6">
        <f>IF(Input!B182 = 0, "***", Input!B196/Input!B182)</f>
        <v>58.199264813491617</v>
      </c>
      <c r="G27" s="6">
        <f>IF(Input!C182 = 0, "***", Input!C196/Input!C182)</f>
        <v>53.001716961325045</v>
      </c>
      <c r="H27" s="6">
        <f>IF(Input!D182 = 0, "***", Input!D196/Input!D182)</f>
        <v>56.99534108575493</v>
      </c>
      <c r="I27" s="6">
        <f>IF(Input!E182 = 0, "***", Input!E196/Input!E182)</f>
        <v>51.127126838862317</v>
      </c>
      <c r="J27" s="6">
        <f>IF(Input!F182 = 0, "***", Input!F196/Input!F182)</f>
        <v>50.861961255997464</v>
      </c>
      <c r="K27" s="6">
        <f>IF(Input!G182 = 0, "***", Input!G196/Input!G182)</f>
        <v>50.800173836079878</v>
      </c>
      <c r="L27" s="6">
        <f>IF(Input!H182 = 0, "***", Input!H196/Input!H182)</f>
        <v>53.477621368719639</v>
      </c>
      <c r="M27" s="6">
        <f>IF(Input!I182 = 0, "***", Input!I196/Input!I182)</f>
        <v>50.753068121520258</v>
      </c>
      <c r="N27" s="6">
        <f>IF(Input!J182 = 0, "***", Input!J196/Input!J182)</f>
        <v>46.407747463184272</v>
      </c>
      <c r="O27" s="19">
        <f>AVERAGE(E27:N27)</f>
        <v>53.22102674937755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20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20"/>
    </row>
    <row r="31" spans="1:15" ht="12" customHeight="1" x14ac:dyDescent="0.2">
      <c r="B31" t="s">
        <v>293</v>
      </c>
      <c r="E31" s="6">
        <f>IF(Input!A183 = 0, "***", Input!A197/Input!A183)</f>
        <v>110.32288348635929</v>
      </c>
      <c r="F31" s="6">
        <f>IF(Input!B183 = 0, "***", Input!B197/Input!B183)</f>
        <v>97.635827527578073</v>
      </c>
      <c r="G31" s="6">
        <f>IF(Input!C183 = 0, "***", Input!C197/Input!C183)</f>
        <v>71.621414975197013</v>
      </c>
      <c r="H31" s="6">
        <f>IF(Input!D183 = 0, "***", Input!D197/Input!D183)</f>
        <v>70.195156947314615</v>
      </c>
      <c r="I31" s="6">
        <f>IF(Input!E183 = 0, "***", Input!E197/Input!E183)</f>
        <v>80.011360154166553</v>
      </c>
      <c r="J31" s="6">
        <f>IF(Input!F183 = 0, "***", Input!F197/Input!F183)</f>
        <v>83.766201336949138</v>
      </c>
      <c r="K31" s="6">
        <f>IF(Input!G183 = 0, "***", Input!G197/Input!G183)</f>
        <v>86.013401844620589</v>
      </c>
      <c r="L31" s="6">
        <f>IF(Input!H183 = 0, "***", Input!H197/Input!H183)</f>
        <v>89.715896059695211</v>
      </c>
      <c r="M31" s="6">
        <f>IF(Input!I183 = 0, "***", Input!I197/Input!I183)</f>
        <v>93.170645737365945</v>
      </c>
      <c r="N31" s="6">
        <f>IF(Input!J183 = 0, "***", Input!J197/Input!J183)</f>
        <v>92.354675382945658</v>
      </c>
      <c r="O31" s="19">
        <f t="shared" ref="O31:O36" si="2">AVERAGE(E31:N31)</f>
        <v>87.480746345219202</v>
      </c>
    </row>
    <row r="32" spans="1:15" ht="12" customHeight="1" x14ac:dyDescent="0.2">
      <c r="B32" t="s">
        <v>7</v>
      </c>
      <c r="E32" s="6">
        <f>IF(Input!A184 = 0, "***", Input!A198/Input!A184)</f>
        <v>53.264281965359928</v>
      </c>
      <c r="F32" s="6">
        <f>IF(Input!B184 = 0, "***", Input!B198/Input!B184)</f>
        <v>47.502176958315978</v>
      </c>
      <c r="G32" s="6">
        <f>IF(Input!C184 = 0, "***", Input!C198/Input!C184)</f>
        <v>34.275023212627666</v>
      </c>
      <c r="H32" s="6">
        <f>IF(Input!D184 = 0, "***", Input!D198/Input!D184)</f>
        <v>45.201174062487929</v>
      </c>
      <c r="I32" s="6">
        <f>IF(Input!E184 = 0, "***", Input!E198/Input!E184)</f>
        <v>54.294127449673375</v>
      </c>
      <c r="J32" s="6">
        <f>IF(Input!F184 = 0, "***", Input!F198/Input!F184)</f>
        <v>54.035363827319181</v>
      </c>
      <c r="K32" s="6">
        <f>IF(Input!G184 = 0, "***", Input!G198/Input!G184)</f>
        <v>50.832090901504827</v>
      </c>
      <c r="L32" s="6">
        <f>IF(Input!H184 = 0, "***", Input!H198/Input!H184)</f>
        <v>53.78779873290771</v>
      </c>
      <c r="M32" s="6">
        <f>IF(Input!I184 = 0, "***", Input!I198/Input!I184)</f>
        <v>54.129988152902534</v>
      </c>
      <c r="N32" s="6">
        <f>IF(Input!J184 = 0, "***", Input!J198/Input!J184)</f>
        <v>51.63763860620822</v>
      </c>
      <c r="O32" s="19">
        <f t="shared" si="2"/>
        <v>49.895966386930738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110.12119131125756</v>
      </c>
      <c r="F33" s="15">
        <f>IF((Input!B183+Input!B184) = 0, "***", (Input!B197+Input!B198)/(Input!B183+Input!B184))</f>
        <v>97.490132070811114</v>
      </c>
      <c r="G33" s="15">
        <f>IF((Input!C183+Input!C184) = 0, "***", (Input!C197+Input!C198)/(Input!C183+Input!C184))</f>
        <v>71.5998850224629</v>
      </c>
      <c r="H33" s="15">
        <f>IF((Input!D183+Input!D184) = 0, "***", (Input!D197+Input!D198)/(Input!D183+Input!D184))</f>
        <v>70.138404988867876</v>
      </c>
      <c r="I33" s="15">
        <f>IF((Input!E183+Input!E184) = 0, "***", (Input!E197+Input!E198)/(Input!E183+Input!E184))</f>
        <v>79.939842864355057</v>
      </c>
      <c r="J33" s="15">
        <f>IF((Input!F183+Input!F184) = 0, "***", (Input!F197+Input!F198)/(Input!F183+Input!F184))</f>
        <v>83.661623737255113</v>
      </c>
      <c r="K33" s="15">
        <f>IF((Input!G183+Input!G184) = 0, "***", (Input!G197+Input!G198)/(Input!G183+Input!G184))</f>
        <v>85.734931794501179</v>
      </c>
      <c r="L33" s="15">
        <f>IF((Input!H183+Input!H184) = 0, "***", (Input!H197+Input!H198)/(Input!H183+Input!H184))</f>
        <v>89.405502245097324</v>
      </c>
      <c r="M33" s="15">
        <f>IF((Input!I183+Input!I184) = 0, "***", (Input!I197+Input!I198)/(Input!I183+Input!I184))</f>
        <v>92.888743908193931</v>
      </c>
      <c r="N33" s="15">
        <f>IF((Input!J183+Input!J184) = 0, "***", (Input!J197+Input!J198)/(Input!J183+Input!J184))</f>
        <v>91.626835719659965</v>
      </c>
      <c r="O33" s="24">
        <f t="shared" si="2"/>
        <v>87.260709366246218</v>
      </c>
    </row>
    <row r="34" spans="2:15" ht="12" customHeight="1" x14ac:dyDescent="0.2">
      <c r="B34" t="s">
        <v>8</v>
      </c>
      <c r="E34" s="6">
        <f>IF(Input!A185 = 0, "***", Input!A199/Input!A185)</f>
        <v>47.205261046573767</v>
      </c>
      <c r="F34" s="6">
        <f>IF(Input!B185 = 0, "***", Input!B199/Input!B185)</f>
        <v>36.13267322874465</v>
      </c>
      <c r="G34" s="6">
        <f>IF(Input!C185 = 0, "***", Input!C199/Input!C185)</f>
        <v>35.601515258769062</v>
      </c>
      <c r="H34" s="6">
        <f>IF(Input!D185 = 0, "***", Input!D199/Input!D185)</f>
        <v>39.399426403844707</v>
      </c>
      <c r="I34" s="6">
        <f>IF(Input!E185 = 0, "***", Input!E199/Input!E185)</f>
        <v>40.154024009265406</v>
      </c>
      <c r="J34" s="6">
        <f>IF(Input!F185 = 0, "***", Input!F199/Input!F185)</f>
        <v>41.136512694972005</v>
      </c>
      <c r="K34" s="6">
        <f>IF(Input!G185 = 0, "***", Input!G199/Input!G185)</f>
        <v>40.559853286757985</v>
      </c>
      <c r="L34" s="6">
        <f>IF(Input!H185 = 0, "***", Input!H199/Input!H185)</f>
        <v>41.514090319738457</v>
      </c>
      <c r="M34" s="6">
        <f>IF(Input!I185 = 0, "***", Input!I199/Input!I185)</f>
        <v>44.02926922515762</v>
      </c>
      <c r="N34" s="6">
        <f>IF(Input!J185 = 0, "***", Input!J199/Input!J185)</f>
        <v>41.433728987907124</v>
      </c>
      <c r="O34" s="19">
        <f t="shared" si="2"/>
        <v>40.716635446173072</v>
      </c>
    </row>
    <row r="35" spans="2:15" ht="12" customHeight="1" x14ac:dyDescent="0.2">
      <c r="B35" t="s">
        <v>243</v>
      </c>
      <c r="E35" s="6">
        <f>IF(Input!A186 = 0, "***", Input!A200/Input!A186)</f>
        <v>44.763395471667657</v>
      </c>
      <c r="F35" s="6">
        <f>IF(Input!B186 = 0, "***", Input!B200/Input!B186)</f>
        <v>34.21964365533664</v>
      </c>
      <c r="G35" s="6">
        <f>IF(Input!C186 = 0, "***", Input!C200/Input!C186)</f>
        <v>31.393361980068008</v>
      </c>
      <c r="H35" s="6">
        <f>IF(Input!D186 = 0, "***", Input!D200/Input!D186)</f>
        <v>28.065627258973681</v>
      </c>
      <c r="I35" s="6">
        <f>IF(Input!E186 = 0, "***", Input!E200/Input!E186)</f>
        <v>34.574634248389735</v>
      </c>
      <c r="J35" s="6">
        <f>IF(Input!F186 = 0, "***", Input!F200/Input!F186)</f>
        <v>30.855042935263754</v>
      </c>
      <c r="K35" s="6">
        <f>IF(Input!G186 = 0, "***", Input!G200/Input!G186)</f>
        <v>32.643109523669288</v>
      </c>
      <c r="L35" s="6">
        <f>IF(Input!H186 = 0, "***", Input!H200/Input!H186)</f>
        <v>34.823938935469684</v>
      </c>
      <c r="M35" s="6">
        <f>IF(Input!I186 = 0, "***", Input!I200/Input!I186)</f>
        <v>34.890641886192974</v>
      </c>
      <c r="N35" s="6">
        <f>IF(Input!J186 = 0, "***", Input!J200/Input!J186)</f>
        <v>35.307437756583106</v>
      </c>
      <c r="O35" s="19">
        <f t="shared" si="2"/>
        <v>34.153683365161456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>
        <f>IF(Input!C187 = 0, "***", Input!C201/Input!C187)</f>
        <v>50.23980951301094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19">
        <f t="shared" si="2"/>
        <v>50.23980951301094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9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10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0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179</v>
      </c>
      <c r="E9" s="31">
        <f>Input!A170/Input!A$34*100</f>
        <v>98.907449330739666</v>
      </c>
      <c r="F9" s="31">
        <f>Input!B170/Input!B$34*100</f>
        <v>103.52472989946058</v>
      </c>
      <c r="G9" s="31">
        <f>Input!C170/Input!C$34*100</f>
        <v>97.647706167585213</v>
      </c>
      <c r="H9" s="31">
        <f>Input!D170/Input!D$34*100</f>
        <v>96.349920426295895</v>
      </c>
      <c r="I9" s="31">
        <f>Input!E170/Input!E$34*100</f>
        <v>98.762507224969497</v>
      </c>
      <c r="J9" s="31">
        <f>Input!F170/Input!F$34*100</f>
        <v>99.897715775882077</v>
      </c>
      <c r="K9" s="31">
        <f>Input!G170/Input!G$34*100</f>
        <v>98.8858684076869</v>
      </c>
      <c r="L9" s="31">
        <f>Input!H170/Input!H$34*100</f>
        <v>98.628793393277789</v>
      </c>
      <c r="M9" s="31">
        <f>Input!I170/Input!I$34*100</f>
        <v>99.59713679192582</v>
      </c>
      <c r="N9" s="31">
        <f>Input!J170/Input!J$34*100</f>
        <v>99.909979162175588</v>
      </c>
      <c r="O9" s="32">
        <f>AVERAGE(E9:N9)</f>
        <v>99.21118065799989</v>
      </c>
    </row>
    <row r="10" spans="1:15" ht="12" customHeight="1" x14ac:dyDescent="0.2">
      <c r="B10" t="s">
        <v>180</v>
      </c>
      <c r="E10" s="31">
        <f>Input!A171/Input!A$34*100</f>
        <v>-9.9821404344288864E-2</v>
      </c>
      <c r="F10" s="31">
        <f>Input!B171/Input!B$34*100</f>
        <v>-5.0206739170735384</v>
      </c>
      <c r="G10" s="31">
        <f>Input!C171/Input!C$34*100</f>
        <v>1.2167592069952777</v>
      </c>
      <c r="H10" s="31">
        <f>Input!D171/Input!D$34*100</f>
        <v>2.8604026212814104</v>
      </c>
      <c r="I10" s="31">
        <f>Input!E171/Input!E$34*100</f>
        <v>0.88433626613576533</v>
      </c>
      <c r="J10" s="31">
        <f>Input!F171/Input!F$34*100</f>
        <v>-0.35366112594686422</v>
      </c>
      <c r="K10" s="31">
        <f>Input!G171/Input!G$34*100</f>
        <v>0.33016631354226678</v>
      </c>
      <c r="L10" s="31">
        <f>Input!H171/Input!H$34*100</f>
        <v>0.84820417965253547</v>
      </c>
      <c r="M10" s="31">
        <f>Input!I171/Input!I$34*100</f>
        <v>-3.2636400878924436E-2</v>
      </c>
      <c r="N10" s="31">
        <f>Input!J171/Input!J$34*100</f>
        <v>0.12042497452810202</v>
      </c>
      <c r="O10" s="32">
        <f>AVERAGE(E10:N10)</f>
        <v>7.5350071389174156E-2</v>
      </c>
    </row>
    <row r="11" spans="1:15" ht="12" customHeight="1" x14ac:dyDescent="0.2">
      <c r="B11" t="s">
        <v>181</v>
      </c>
      <c r="E11" s="31">
        <f>Input!A172/Input!A$34*100</f>
        <v>1.1923720736046326</v>
      </c>
      <c r="F11" s="31">
        <f>Input!B172/Input!B$34*100</f>
        <v>1.4959440176129648</v>
      </c>
      <c r="G11" s="31">
        <f>Input!C172/Input!C$34*100</f>
        <v>1.1391073986237394</v>
      </c>
      <c r="H11" s="31">
        <f>Input!D172/Input!D$34*100</f>
        <v>0.78967695242269753</v>
      </c>
      <c r="I11" s="31">
        <f>Input!E172/Input!E$34*100</f>
        <v>0.35315650889474026</v>
      </c>
      <c r="J11" s="31">
        <f>Input!F172/Input!F$34*100</f>
        <v>0.45924424332315428</v>
      </c>
      <c r="K11" s="31">
        <f>Input!G172/Input!G$34*100</f>
        <v>0.78545053407701437</v>
      </c>
      <c r="L11" s="31">
        <f>Input!H172/Input!H$34*100</f>
        <v>0.53964893012901027</v>
      </c>
      <c r="M11" s="31">
        <f>Input!I172/Input!I$34*100</f>
        <v>0.47292689285315259</v>
      </c>
      <c r="N11" s="31">
        <f>Input!J172/Input!J$34*100</f>
        <v>0.48836508556087527</v>
      </c>
      <c r="O11" s="32">
        <f>AVERAGE(E11:N11)</f>
        <v>0.77158926371019809</v>
      </c>
    </row>
    <row r="12" spans="1:15" ht="12" customHeight="1" x14ac:dyDescent="0.2">
      <c r="B12" t="s">
        <v>182</v>
      </c>
      <c r="E12" s="31">
        <f>Input!A173/Input!A$34*100</f>
        <v>0</v>
      </c>
      <c r="F12" s="31">
        <f>Input!B173/Input!B$34*100</f>
        <v>0</v>
      </c>
      <c r="G12" s="31">
        <f>Input!C173/Input!C$34*100</f>
        <v>-3.5727732042481332E-3</v>
      </c>
      <c r="H12" s="31">
        <f>Input!D173/Input!D$34*100</f>
        <v>0</v>
      </c>
      <c r="I12" s="31">
        <f>Input!E173/Input!E$34*100</f>
        <v>0</v>
      </c>
      <c r="J12" s="31">
        <f>Input!F173/Input!F$34*100</f>
        <v>-3.2988932583780306E-3</v>
      </c>
      <c r="K12" s="31">
        <f>Input!G173/Input!G$34*100</f>
        <v>-1.4852553061785491E-3</v>
      </c>
      <c r="L12" s="31">
        <f>Input!H173/Input!H$34*100</f>
        <v>-1.6646503059345261E-2</v>
      </c>
      <c r="M12" s="31">
        <f>Input!I173/Input!I$34*100</f>
        <v>-3.7427283900040964E-2</v>
      </c>
      <c r="N12" s="31">
        <f>Input!J173/Input!J$34*100</f>
        <v>-0.51876922226457711</v>
      </c>
      <c r="O12" s="32">
        <f>AVERAGE(E12:N12)</f>
        <v>-5.8119993099276804E-2</v>
      </c>
    </row>
    <row r="13" spans="1:15" ht="12.75" customHeight="1" x14ac:dyDescent="0.2">
      <c r="B13" s="27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2"/>
    </row>
    <row r="14" spans="1:15" ht="13.5" customHeight="1" x14ac:dyDescent="0.2">
      <c r="A14" s="30" t="s">
        <v>4</v>
      </c>
      <c r="B14" s="5"/>
      <c r="C14" s="5"/>
      <c r="D14" s="5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5" ht="6" customHeight="1" x14ac:dyDescent="0.2">
      <c r="A15" s="30"/>
      <c r="B15" s="5"/>
      <c r="C15" s="5"/>
      <c r="D15" s="5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ht="12" customHeight="1" x14ac:dyDescent="0.2">
      <c r="B16" t="s">
        <v>231</v>
      </c>
      <c r="E16" s="31">
        <f>Input!A174/Input!A$170*100</f>
        <v>4.1328232652798729</v>
      </c>
      <c r="F16" s="31">
        <f>Input!B174/Input!B$170*100</f>
        <v>4.4933916612781957</v>
      </c>
      <c r="G16" s="31">
        <f>Input!C174/Input!C$170*100</f>
        <v>4.7616721671024775</v>
      </c>
      <c r="H16" s="31">
        <f>Input!D174/Input!D$170*100</f>
        <v>4.2076599250857871</v>
      </c>
      <c r="I16" s="31">
        <f>Input!E174/Input!E$170*100</f>
        <v>6.4027679244338289</v>
      </c>
      <c r="J16" s="31">
        <f>Input!F174/Input!F$170*100</f>
        <v>9.4599983055763239</v>
      </c>
      <c r="K16" s="31">
        <f>Input!G174/Input!G$170*100</f>
        <v>8.305268660551647</v>
      </c>
      <c r="L16" s="31">
        <f>Input!H174/Input!H$170*100</f>
        <v>7.7631018434347787</v>
      </c>
      <c r="M16" s="31">
        <f>Input!I174/Input!I$170*100</f>
        <v>8.6606908935940758</v>
      </c>
      <c r="N16" s="31">
        <f>Input!J174/Input!J$170*100</f>
        <v>10.238086433935885</v>
      </c>
      <c r="O16" s="32">
        <f t="shared" ref="O16:O22" si="1">AVERAGE(E16:N16)</f>
        <v>6.842546108027288</v>
      </c>
    </row>
    <row r="17" spans="1:15" ht="12" customHeight="1" x14ac:dyDescent="0.2">
      <c r="B17" t="s">
        <v>232</v>
      </c>
      <c r="E17" s="31">
        <f>Input!A175/Input!A$170*100</f>
        <v>0</v>
      </c>
      <c r="F17" s="31">
        <f>Input!B175/Input!B$170*100</f>
        <v>0</v>
      </c>
      <c r="G17" s="31">
        <f>Input!C175/Input!C$170*100</f>
        <v>0</v>
      </c>
      <c r="H17" s="31">
        <f>Input!D175/Input!D$170*100</f>
        <v>0.25179825479475981</v>
      </c>
      <c r="I17" s="31">
        <f>Input!E175/Input!E$170*100</f>
        <v>0.30074826167504748</v>
      </c>
      <c r="J17" s="31">
        <f>Input!F175/Input!F$170*100</f>
        <v>0.77114829361022941</v>
      </c>
      <c r="K17" s="31">
        <f>Input!G175/Input!G$170*100</f>
        <v>0.92522549818136113</v>
      </c>
      <c r="L17" s="31">
        <f>Input!H175/Input!H$170*100</f>
        <v>0.65509066370335667</v>
      </c>
      <c r="M17" s="31">
        <f>Input!I175/Input!I$170*100</f>
        <v>0.78621455550518593</v>
      </c>
      <c r="N17" s="31">
        <f>Input!J175/Input!J$170*100</f>
        <v>0.72914777062619862</v>
      </c>
      <c r="O17" s="32">
        <f t="shared" si="1"/>
        <v>0.44193732980961392</v>
      </c>
    </row>
    <row r="18" spans="1:15" ht="12" customHeight="1" x14ac:dyDescent="0.2">
      <c r="B18" t="s">
        <v>233</v>
      </c>
      <c r="E18" s="31">
        <f>Input!A176/Input!A$170*100</f>
        <v>95.867176734720132</v>
      </c>
      <c r="F18" s="31">
        <f>Input!B176/Input!B$170*100</f>
        <v>95.116554829007853</v>
      </c>
      <c r="G18" s="31">
        <f>Input!C176/Input!C$170*100</f>
        <v>95.018338576362311</v>
      </c>
      <c r="H18" s="31">
        <f>Input!D176/Input!D$170*100</f>
        <v>95.465954521955453</v>
      </c>
      <c r="I18" s="31">
        <f>Input!E176/Input!E$170*100</f>
        <v>92.833569921965847</v>
      </c>
      <c r="J18" s="31">
        <f>Input!F176/Input!F$170*100</f>
        <v>89.499848182112203</v>
      </c>
      <c r="K18" s="31">
        <f>Input!G176/Input!G$170*100</f>
        <v>90.551020448625025</v>
      </c>
      <c r="L18" s="31">
        <f>Input!H176/Input!H$170*100</f>
        <v>91.551592491623467</v>
      </c>
      <c r="M18" s="31">
        <f>Input!I176/Input!I$170*100</f>
        <v>89.949466524616355</v>
      </c>
      <c r="N18" s="31">
        <f>Input!J176/Input!J$170*100</f>
        <v>88.481006405815592</v>
      </c>
      <c r="O18" s="32">
        <f t="shared" si="1"/>
        <v>92.433452863680415</v>
      </c>
    </row>
    <row r="19" spans="1:15" ht="12" customHeight="1" x14ac:dyDescent="0.2">
      <c r="B19" t="s">
        <v>234</v>
      </c>
      <c r="E19" s="31">
        <f>Input!A177/Input!A$170*100</f>
        <v>0</v>
      </c>
      <c r="F19" s="31">
        <f>Input!B177/Input!B$170*100</f>
        <v>0</v>
      </c>
      <c r="G19" s="31">
        <f>Input!C177/Input!C$170*100</f>
        <v>0</v>
      </c>
      <c r="H19" s="31">
        <f>Input!D177/Input!D$170*100</f>
        <v>0</v>
      </c>
      <c r="I19" s="31">
        <f>Input!E177/Input!E$170*100</f>
        <v>0</v>
      </c>
      <c r="J19" s="31">
        <f>Input!F177/Input!F$170*100</f>
        <v>0</v>
      </c>
      <c r="K19" s="31">
        <f>Input!G177/Input!G$170*100</f>
        <v>0</v>
      </c>
      <c r="L19" s="31">
        <f>Input!H177/Input!H$170*100</f>
        <v>0</v>
      </c>
      <c r="M19" s="31">
        <f>Input!I177/Input!I$170*100</f>
        <v>0</v>
      </c>
      <c r="N19" s="31">
        <f>Input!J177/Input!J$170*100</f>
        <v>0</v>
      </c>
      <c r="O19" s="32">
        <f t="shared" si="1"/>
        <v>0</v>
      </c>
    </row>
    <row r="20" spans="1:15" ht="12" customHeight="1" x14ac:dyDescent="0.2">
      <c r="B20" t="s">
        <v>235</v>
      </c>
      <c r="E20" s="31">
        <f>Input!A178/Input!A$170*100</f>
        <v>0</v>
      </c>
      <c r="F20" s="31">
        <f>Input!B178/Input!B$170*100</f>
        <v>0</v>
      </c>
      <c r="G20" s="31">
        <f>Input!C178/Input!C$170*100</f>
        <v>0</v>
      </c>
      <c r="H20" s="31">
        <f>Input!D178/Input!D$170*100</f>
        <v>0</v>
      </c>
      <c r="I20" s="31">
        <f>Input!E178/Input!E$170*100</f>
        <v>0</v>
      </c>
      <c r="J20" s="31">
        <f>Input!F178/Input!F$170*100</f>
        <v>0</v>
      </c>
      <c r="K20" s="31">
        <f>Input!G178/Input!G$170*100</f>
        <v>0</v>
      </c>
      <c r="L20" s="31">
        <f>Input!H178/Input!H$170*100</f>
        <v>0</v>
      </c>
      <c r="M20" s="31">
        <f>Input!I178/Input!I$170*100</f>
        <v>0</v>
      </c>
      <c r="N20" s="31">
        <f>Input!J178/Input!J$170*100</f>
        <v>0</v>
      </c>
      <c r="O20" s="32">
        <f t="shared" si="1"/>
        <v>0</v>
      </c>
    </row>
    <row r="21" spans="1:15" ht="12" customHeight="1" x14ac:dyDescent="0.2">
      <c r="B21" t="s">
        <v>236</v>
      </c>
      <c r="E21" s="31">
        <f>Input!A179/Input!A$170*100</f>
        <v>0</v>
      </c>
      <c r="F21" s="31">
        <f>Input!B179/Input!B$170*100</f>
        <v>0.39005350971395597</v>
      </c>
      <c r="G21" s="31">
        <f>Input!C179/Input!C$170*100</f>
        <v>0.21998925653521029</v>
      </c>
      <c r="H21" s="31">
        <f>Input!D179/Input!D$170*100</f>
        <v>7.4587298163993981E-2</v>
      </c>
      <c r="I21" s="31">
        <f>Input!E179/Input!E$170*100</f>
        <v>0.46291389192527221</v>
      </c>
      <c r="J21" s="31">
        <f>Input!F179/Input!F$170*100</f>
        <v>0.26900521870124283</v>
      </c>
      <c r="K21" s="31">
        <f>Input!G179/Input!G$170*100</f>
        <v>0.21848539264197001</v>
      </c>
      <c r="L21" s="31">
        <f>Input!H179/Input!H$170*100</f>
        <v>3.0215001238398837E-2</v>
      </c>
      <c r="M21" s="31">
        <f>Input!I179/Input!I$170*100</f>
        <v>0.60362802628437129</v>
      </c>
      <c r="N21" s="31">
        <f>Input!J179/Input!J$170*100</f>
        <v>0.55175938962233584</v>
      </c>
      <c r="O21" s="32">
        <f t="shared" si="1"/>
        <v>0.28206369848267515</v>
      </c>
    </row>
    <row r="22" spans="1:15" ht="12" customHeight="1" x14ac:dyDescent="0.2">
      <c r="B22" t="s">
        <v>237</v>
      </c>
      <c r="E22" s="31">
        <f>Input!A180/Input!A$170*100</f>
        <v>0</v>
      </c>
      <c r="F22" s="31">
        <f>Input!B180/Input!B$170*100</f>
        <v>0</v>
      </c>
      <c r="G22" s="31">
        <f>Input!C180/Input!C$170*100</f>
        <v>0</v>
      </c>
      <c r="H22" s="31">
        <f>Input!D180/Input!D$170*100</f>
        <v>0</v>
      </c>
      <c r="I22" s="31">
        <f>Input!E180/Input!E$170*100</f>
        <v>0</v>
      </c>
      <c r="J22" s="31">
        <f>Input!F180/Input!F$170*100</f>
        <v>0</v>
      </c>
      <c r="K22" s="31">
        <f>Input!G180/Input!G$170*100</f>
        <v>0</v>
      </c>
      <c r="L22" s="31">
        <f>Input!H180/Input!H$170*100</f>
        <v>0</v>
      </c>
      <c r="M22" s="31">
        <f>Input!I180/Input!I$170*100</f>
        <v>0</v>
      </c>
      <c r="N22" s="31">
        <f>Input!J180/Input!J$170*100</f>
        <v>0</v>
      </c>
      <c r="O22" s="32">
        <f t="shared" si="1"/>
        <v>0</v>
      </c>
    </row>
    <row r="23" spans="1:15" ht="12" customHeight="1" x14ac:dyDescent="0.2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2"/>
    </row>
    <row r="24" spans="1:15" ht="13.5" customHeight="1" x14ac:dyDescent="0.2">
      <c r="A24" s="4" t="s">
        <v>5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4"/>
    </row>
    <row r="25" spans="1:15" ht="6" customHeight="1" x14ac:dyDescent="0.2">
      <c r="A25" s="4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4"/>
    </row>
    <row r="26" spans="1:15" ht="12" customHeight="1" x14ac:dyDescent="0.2">
      <c r="B26" t="s">
        <v>238</v>
      </c>
      <c r="E26" s="31">
        <f>Input!A181/Input!A$170*100</f>
        <v>77.919031192398108</v>
      </c>
      <c r="F26" s="31">
        <f>Input!B181/Input!B$170*100</f>
        <v>81.267052383166501</v>
      </c>
      <c r="G26" s="31">
        <f>Input!C181/Input!C$170*100</f>
        <v>81.8830068442645</v>
      </c>
      <c r="H26" s="31">
        <f>Input!D181/Input!D$170*100</f>
        <v>83.126348291048942</v>
      </c>
      <c r="I26" s="31">
        <f>Input!E181/Input!E$170*100</f>
        <v>81.333422419845434</v>
      </c>
      <c r="J26" s="31">
        <f>Input!F181/Input!F$170*100</f>
        <v>75.177379567600383</v>
      </c>
      <c r="K26" s="31">
        <f>Input!G181/Input!G$170*100</f>
        <v>73.173711507840594</v>
      </c>
      <c r="L26" s="31">
        <f>Input!H181/Input!H$170*100</f>
        <v>73.358295142834493</v>
      </c>
      <c r="M26" s="31">
        <f>Input!I181/Input!I$170*100</f>
        <v>72.623603535829602</v>
      </c>
      <c r="N26" s="31">
        <f>Input!J181/Input!J$170*100</f>
        <v>72.831455224614174</v>
      </c>
      <c r="O26" s="32">
        <f>AVERAGE(E26:N26)</f>
        <v>77.26933061094428</v>
      </c>
    </row>
    <row r="27" spans="1:15" ht="12" customHeight="1" x14ac:dyDescent="0.2">
      <c r="B27" t="s">
        <v>239</v>
      </c>
      <c r="E27" s="31">
        <f>Input!A182/Input!A$170*100</f>
        <v>22.080968807601881</v>
      </c>
      <c r="F27" s="31">
        <f>Input!B182/Input!B$170*100</f>
        <v>18.732947616833499</v>
      </c>
      <c r="G27" s="31">
        <f>Input!C182/Input!C$170*100</f>
        <v>18.1169931557355</v>
      </c>
      <c r="H27" s="31">
        <f>Input!D182/Input!D$170*100</f>
        <v>16.873651708951051</v>
      </c>
      <c r="I27" s="31">
        <f>Input!E182/Input!E$170*100</f>
        <v>18.666577580154559</v>
      </c>
      <c r="J27" s="31">
        <f>Input!F182/Input!F$170*100</f>
        <v>24.82262043239961</v>
      </c>
      <c r="K27" s="31">
        <f>Input!G182/Input!G$170*100</f>
        <v>26.826288492159406</v>
      </c>
      <c r="L27" s="31">
        <f>Input!H182/Input!H$170*100</f>
        <v>26.641704857165504</v>
      </c>
      <c r="M27" s="31">
        <f>Input!I182/Input!I$170*100</f>
        <v>27.376396464170398</v>
      </c>
      <c r="N27" s="31">
        <f>Input!J182/Input!J$170*100</f>
        <v>27.16854477538584</v>
      </c>
      <c r="O27" s="32">
        <f>AVERAGE(E27:N27)</f>
        <v>22.730669389055727</v>
      </c>
    </row>
    <row r="28" spans="1:15" ht="12.75" customHeight="1" x14ac:dyDescent="0.2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1:15" ht="13.5" customHeight="1" x14ac:dyDescent="0.2">
      <c r="A29" s="4" t="s">
        <v>6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4"/>
    </row>
    <row r="30" spans="1:15" ht="6" customHeight="1" x14ac:dyDescent="0.2">
      <c r="A30" s="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4"/>
    </row>
    <row r="31" spans="1:15" ht="12" customHeight="1" x14ac:dyDescent="0.2">
      <c r="B31" t="s">
        <v>293</v>
      </c>
      <c r="E31" s="31">
        <f>Input!A183/Input!A$170*100</f>
        <v>55.235049487829038</v>
      </c>
      <c r="F31" s="31">
        <f>Input!B183/Input!B$170*100</f>
        <v>58.457853036904616</v>
      </c>
      <c r="G31" s="31">
        <f>Input!C183/Input!C$170*100</f>
        <v>56.36527345571448</v>
      </c>
      <c r="H31" s="31">
        <f>Input!D183/Input!D$170*100</f>
        <v>60.186003794007227</v>
      </c>
      <c r="I31" s="31">
        <f>Input!E183/Input!E$170*100</f>
        <v>58.303291020491407</v>
      </c>
      <c r="J31" s="31">
        <f>Input!F183/Input!F$170*100</f>
        <v>55.880392240529005</v>
      </c>
      <c r="K31" s="31">
        <f>Input!G183/Input!G$170*100</f>
        <v>54.143973859135372</v>
      </c>
      <c r="L31" s="31">
        <f>Input!H183/Input!H$170*100</f>
        <v>56.594724119364514</v>
      </c>
      <c r="M31" s="31">
        <f>Input!I183/Input!I$170*100</f>
        <v>54.85291697206943</v>
      </c>
      <c r="N31" s="31">
        <f>Input!J183/Input!J$170*100</f>
        <v>53.805523453654246</v>
      </c>
      <c r="O31" s="32">
        <f>AVERAGE(E31:N31)</f>
        <v>56.382500143969921</v>
      </c>
    </row>
    <row r="32" spans="1:15" ht="12" customHeight="1" x14ac:dyDescent="0.2">
      <c r="B32" t="s">
        <v>7</v>
      </c>
      <c r="E32" s="31">
        <f>Input!A184/Input!A$170*100</f>
        <v>0.1959388472081226</v>
      </c>
      <c r="F32" s="31">
        <f>Input!B184/Input!B$170*100</f>
        <v>0.17038191661691038</v>
      </c>
      <c r="G32" s="31">
        <f>Input!C184/Input!C$170*100</f>
        <v>3.2512958240259841E-2</v>
      </c>
      <c r="H32" s="31">
        <f>Input!D184/Input!D$170*100</f>
        <v>0.13697084477732596</v>
      </c>
      <c r="I32" s="31">
        <f>Input!E184/Input!E$170*100</f>
        <v>0.16258830348284914</v>
      </c>
      <c r="J32" s="31">
        <f>Input!F184/Input!F$170*100</f>
        <v>0.19725194163019635</v>
      </c>
      <c r="K32" s="31">
        <f>Input!G184/Input!G$170*100</f>
        <v>0.43198418032620928</v>
      </c>
      <c r="L32" s="31">
        <f>Input!H184/Input!H$170*100</f>
        <v>0.49320002620362657</v>
      </c>
      <c r="M32" s="31">
        <f>Input!I184/Input!I$170*100</f>
        <v>0.3989585663553179</v>
      </c>
      <c r="N32" s="31">
        <f>Input!J184/Input!J$170*100</f>
        <v>0.97930933602678893</v>
      </c>
      <c r="O32" s="32">
        <f>AVERAGE(E32:N32)</f>
        <v>0.31990969208676068</v>
      </c>
    </row>
    <row r="33" spans="2:15" ht="12" customHeight="1" x14ac:dyDescent="0.2">
      <c r="B33" s="14" t="s">
        <v>294</v>
      </c>
      <c r="E33" s="44">
        <f>SUM(E31:E32)</f>
        <v>55.430988335037163</v>
      </c>
      <c r="F33" s="44">
        <f t="shared" ref="F33:O33" si="2">SUM(F31:F32)</f>
        <v>58.628234953521527</v>
      </c>
      <c r="G33" s="44">
        <f t="shared" si="2"/>
        <v>56.397786413954741</v>
      </c>
      <c r="H33" s="44">
        <f t="shared" si="2"/>
        <v>60.322974638784551</v>
      </c>
      <c r="I33" s="44">
        <f t="shared" si="2"/>
        <v>58.465879323974256</v>
      </c>
      <c r="J33" s="44">
        <f t="shared" si="2"/>
        <v>56.077644182159204</v>
      </c>
      <c r="K33" s="44">
        <f t="shared" si="2"/>
        <v>54.575958039461582</v>
      </c>
      <c r="L33" s="44">
        <f t="shared" si="2"/>
        <v>57.087924145568138</v>
      </c>
      <c r="M33" s="44">
        <f t="shared" si="2"/>
        <v>55.251875538424748</v>
      </c>
      <c r="N33" s="44">
        <f t="shared" si="2"/>
        <v>54.784832789681033</v>
      </c>
      <c r="O33" s="44">
        <f t="shared" si="2"/>
        <v>56.702409836056681</v>
      </c>
    </row>
    <row r="34" spans="2:15" ht="12" customHeight="1" x14ac:dyDescent="0.2">
      <c r="B34" t="s">
        <v>8</v>
      </c>
      <c r="E34" s="31">
        <f>Input!A185/Input!A$170*100</f>
        <v>28.495223036377354</v>
      </c>
      <c r="F34" s="31">
        <f>Input!B185/Input!B$170*100</f>
        <v>29.465834339209994</v>
      </c>
      <c r="G34" s="31">
        <f>Input!C185/Input!C$170*100</f>
        <v>29.852571092737882</v>
      </c>
      <c r="H34" s="31">
        <f>Input!D185/Input!D$170*100</f>
        <v>27.624495590171467</v>
      </c>
      <c r="I34" s="31">
        <f>Input!E185/Input!E$170*100</f>
        <v>24.334506414120494</v>
      </c>
      <c r="J34" s="31">
        <f>Input!F185/Input!F$170*100</f>
        <v>23.553429074455078</v>
      </c>
      <c r="K34" s="31">
        <f>Input!G185/Input!G$170*100</f>
        <v>26.655398141053748</v>
      </c>
      <c r="L34" s="31">
        <f>Input!H185/Input!H$170*100</f>
        <v>24.811064252088542</v>
      </c>
      <c r="M34" s="31">
        <f>Input!I185/Input!I$170*100</f>
        <v>25.382979702310603</v>
      </c>
      <c r="N34" s="31">
        <f>Input!J185/Input!J$170*100</f>
        <v>26.931507760939084</v>
      </c>
      <c r="O34" s="32">
        <f>AVERAGE(E34:N34)</f>
        <v>26.710700940346424</v>
      </c>
    </row>
    <row r="35" spans="2:15" ht="12" customHeight="1" x14ac:dyDescent="0.2">
      <c r="B35" t="s">
        <v>243</v>
      </c>
      <c r="E35" s="31">
        <f>Input!A186/Input!A$170*100</f>
        <v>16.073788628585493</v>
      </c>
      <c r="F35" s="31">
        <f>Input!B186/Input!B$170*100</f>
        <v>11.905930707268475</v>
      </c>
      <c r="G35" s="31">
        <f>Input!C186/Input!C$170*100</f>
        <v>13.536644881273968</v>
      </c>
      <c r="H35" s="31">
        <f>Input!D186/Input!D$170*100</f>
        <v>12.052529771043972</v>
      </c>
      <c r="I35" s="31">
        <f>Input!E186/Input!E$170*100</f>
        <v>17.199614261905243</v>
      </c>
      <c r="J35" s="31">
        <f>Input!F186/Input!F$170*100</f>
        <v>20.368926743385718</v>
      </c>
      <c r="K35" s="31">
        <f>Input!G186/Input!G$170*100</f>
        <v>18.768643819484659</v>
      </c>
      <c r="L35" s="31">
        <f>Input!H186/Input!H$170*100</f>
        <v>18.10101160234332</v>
      </c>
      <c r="M35" s="31">
        <f>Input!I186/Input!I$170*100</f>
        <v>19.365144759264645</v>
      </c>
      <c r="N35" s="31">
        <f>Input!J186/Input!J$170*100</f>
        <v>18.28365944937989</v>
      </c>
      <c r="O35" s="32">
        <f>AVERAGE(E35:N35)</f>
        <v>16.56558946239354</v>
      </c>
    </row>
    <row r="36" spans="2:15" ht="12" customHeight="1" x14ac:dyDescent="0.2">
      <c r="B36" t="s">
        <v>244</v>
      </c>
      <c r="E36" s="31">
        <f>Input!A187/Input!A$170*100</f>
        <v>0</v>
      </c>
      <c r="F36" s="31">
        <f>Input!B187/Input!B$170*100</f>
        <v>0</v>
      </c>
      <c r="G36" s="31">
        <f>Input!C187/Input!C$170*100</f>
        <v>0.21299761203340509</v>
      </c>
      <c r="H36" s="31">
        <f>Input!D187/Input!D$170*100</f>
        <v>0</v>
      </c>
      <c r="I36" s="31">
        <f>Input!E187/Input!E$170*100</f>
        <v>0</v>
      </c>
      <c r="J36" s="31">
        <f>Input!F187/Input!F$170*100</f>
        <v>0</v>
      </c>
      <c r="K36" s="31">
        <f>Input!G187/Input!G$170*100</f>
        <v>0</v>
      </c>
      <c r="L36" s="31">
        <f>Input!H187/Input!H$170*100</f>
        <v>0</v>
      </c>
      <c r="M36" s="31">
        <f>Input!I187/Input!I$170*100</f>
        <v>0</v>
      </c>
      <c r="N36" s="31">
        <f>Input!J187/Input!J$170*100</f>
        <v>0</v>
      </c>
      <c r="O36" s="32">
        <f>AVERAGE(E36:N36)</f>
        <v>2.1299761203340508E-2</v>
      </c>
    </row>
    <row r="37" spans="2:15" ht="3" customHeight="1" x14ac:dyDescent="0.2"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12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13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0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17"/>
    </row>
    <row r="9" spans="1:15" ht="12" customHeight="1" x14ac:dyDescent="0.2">
      <c r="B9" t="s">
        <v>179</v>
      </c>
      <c r="E9" s="31">
        <f>Input!A132/Input!A$27*100</f>
        <v>99.105817101664144</v>
      </c>
      <c r="F9" s="31">
        <f>Input!B132/Input!B$27*100</f>
        <v>101.04780172663759</v>
      </c>
      <c r="G9" s="31">
        <f>Input!C132/Input!C$27*100</f>
        <v>98.595175240997719</v>
      </c>
      <c r="H9" s="31">
        <f>Input!D132/Input!D$27*100</f>
        <v>98.156464614045262</v>
      </c>
      <c r="I9" s="31">
        <f>Input!E132/Input!E$27*100</f>
        <v>99.084099121233976</v>
      </c>
      <c r="J9" s="31">
        <f>Input!F132/Input!F$27*100</f>
        <v>99.965670962991354</v>
      </c>
      <c r="K9" s="31">
        <f>Input!G132/Input!G$27*100</f>
        <v>99.612669241568753</v>
      </c>
      <c r="L9" s="31">
        <f>Input!H132/Input!H$27*100</f>
        <v>99.610073010514057</v>
      </c>
      <c r="M9" s="31">
        <f>Input!I132/Input!I$27*100</f>
        <v>99.593390009681428</v>
      </c>
      <c r="N9" s="31">
        <f>Input!J132/Input!J$27*100</f>
        <v>99.781659690283192</v>
      </c>
      <c r="O9" s="32">
        <f>AVERAGE(E9:N9)</f>
        <v>99.455282071961747</v>
      </c>
    </row>
    <row r="10" spans="1:15" ht="12" customHeight="1" x14ac:dyDescent="0.2">
      <c r="B10" t="s">
        <v>180</v>
      </c>
      <c r="E10" s="31">
        <f>Input!A133/Input!A$27*100</f>
        <v>-1.5658195957273201E-2</v>
      </c>
      <c r="F10" s="31">
        <f>Input!B133/Input!B$27*100</f>
        <v>-2.0122380646901683</v>
      </c>
      <c r="G10" s="31">
        <f>Input!C133/Input!C$27*100</f>
        <v>0.48391217141589865</v>
      </c>
      <c r="H10" s="31">
        <f>Input!D133/Input!D$27*100</f>
        <v>1.2487189024176415</v>
      </c>
      <c r="I10" s="31">
        <f>Input!E133/Input!E$27*100</f>
        <v>0.73332611586849472</v>
      </c>
      <c r="J10" s="31">
        <f>Input!F133/Input!F$27*100</f>
        <v>-0.17624533930639744</v>
      </c>
      <c r="K10" s="31">
        <f>Input!G133/Input!G$27*100</f>
        <v>-4.3407367203175208E-2</v>
      </c>
      <c r="L10" s="31">
        <f>Input!H133/Input!H$27*100</f>
        <v>0.12462063688177694</v>
      </c>
      <c r="M10" s="31">
        <f>Input!I133/Input!I$27*100</f>
        <v>0.23358255870549235</v>
      </c>
      <c r="N10" s="31">
        <f>Input!J133/Input!J$27*100</f>
        <v>0.11779721889143087</v>
      </c>
      <c r="O10" s="32">
        <f>AVERAGE(E10:N10)</f>
        <v>6.9440863702372096E-2</v>
      </c>
    </row>
    <row r="11" spans="1:15" ht="12" customHeight="1" x14ac:dyDescent="0.2">
      <c r="B11" t="s">
        <v>181</v>
      </c>
      <c r="E11" s="31">
        <f>Input!A134/Input!A$27*100</f>
        <v>0.90984109429312621</v>
      </c>
      <c r="F11" s="31">
        <f>Input!B134/Input!B$27*100</f>
        <v>0.96443633805259754</v>
      </c>
      <c r="G11" s="31">
        <f>Input!C134/Input!C$27*100</f>
        <v>0.92584237108337686</v>
      </c>
      <c r="H11" s="31">
        <f>Input!D134/Input!D$27*100</f>
        <v>0.59481648353708794</v>
      </c>
      <c r="I11" s="31">
        <f>Input!E134/Input!E$27*100</f>
        <v>0.18257476289752406</v>
      </c>
      <c r="J11" s="31">
        <f>Input!F134/Input!F$27*100</f>
        <v>0.21545890696784181</v>
      </c>
      <c r="K11" s="31">
        <f>Input!G134/Input!G$27*100</f>
        <v>0.43218347585828504</v>
      </c>
      <c r="L11" s="31">
        <f>Input!H134/Input!H$27*100</f>
        <v>0.28507893498710529</v>
      </c>
      <c r="M11" s="31">
        <f>Input!I134/Input!I$27*100</f>
        <v>0.2052498394592526</v>
      </c>
      <c r="N11" s="31">
        <f>Input!J134/Input!J$27*100</f>
        <v>0.24099509734285787</v>
      </c>
      <c r="O11" s="32">
        <f>AVERAGE(E11:N11)</f>
        <v>0.4956477304479055</v>
      </c>
    </row>
    <row r="12" spans="1:15" ht="12" customHeight="1" x14ac:dyDescent="0.2">
      <c r="B12" t="s">
        <v>182</v>
      </c>
      <c r="E12" s="31">
        <f>Input!A135/Input!A$27*100</f>
        <v>0</v>
      </c>
      <c r="F12" s="31">
        <f>Input!B135/Input!B$27*100</f>
        <v>0</v>
      </c>
      <c r="G12" s="31">
        <f>Input!C135/Input!C$27*100</f>
        <v>-4.929783496983222E-3</v>
      </c>
      <c r="H12" s="31">
        <f>Input!D135/Input!D$27*100</f>
        <v>0</v>
      </c>
      <c r="I12" s="31">
        <f>Input!E135/Input!E$27*100</f>
        <v>0</v>
      </c>
      <c r="J12" s="31">
        <f>Input!F135/Input!F$27*100</f>
        <v>-4.8845306527914587E-3</v>
      </c>
      <c r="K12" s="31">
        <f>Input!G135/Input!G$27*100</f>
        <v>-1.4453502238588871E-3</v>
      </c>
      <c r="L12" s="31">
        <f>Input!H135/Input!H$27*100</f>
        <v>-1.9772582382935198E-2</v>
      </c>
      <c r="M12" s="31">
        <f>Input!I135/Input!I$27*100</f>
        <v>-3.2222407846179794E-2</v>
      </c>
      <c r="N12" s="31">
        <f>Input!J135/Input!J$27*100</f>
        <v>-0.14045200651747328</v>
      </c>
      <c r="O12" s="32">
        <f>AVERAGE(E12:N12)</f>
        <v>-2.0370666112022186E-2</v>
      </c>
    </row>
    <row r="13" spans="1:15" x14ac:dyDescent="0.2">
      <c r="B13" s="27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2"/>
    </row>
    <row r="14" spans="1:15" ht="13.5" customHeight="1" x14ac:dyDescent="0.2">
      <c r="A14" s="30" t="s">
        <v>4</v>
      </c>
      <c r="B14" s="5"/>
      <c r="C14" s="5"/>
      <c r="D14" s="5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5" ht="6" customHeight="1" x14ac:dyDescent="0.2">
      <c r="A15" s="30"/>
      <c r="B15" s="5"/>
      <c r="C15" s="5"/>
      <c r="D15" s="5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 ht="12" customHeight="1" x14ac:dyDescent="0.2">
      <c r="B16" t="s">
        <v>231</v>
      </c>
      <c r="E16" s="31">
        <f>Input!A188/Input!A$132*100</f>
        <v>2.1955170179750718</v>
      </c>
      <c r="F16" s="31">
        <f>Input!B188/Input!B$132*100</f>
        <v>1.9990057139458413</v>
      </c>
      <c r="G16" s="31">
        <f>Input!C188/Input!C$132*100</f>
        <v>2.2878884695472719</v>
      </c>
      <c r="H16" s="31">
        <f>Input!D188/Input!D$132*100</f>
        <v>2.0045555633828793</v>
      </c>
      <c r="I16" s="31">
        <f>Input!E188/Input!E$132*100</f>
        <v>3.187989530072604</v>
      </c>
      <c r="J16" s="31">
        <f>Input!F188/Input!F$132*100</f>
        <v>5.4646793778468226</v>
      </c>
      <c r="K16" s="31">
        <f>Input!G188/Input!G$132*100</f>
        <v>3.7451891240204143</v>
      </c>
      <c r="L16" s="31">
        <f>Input!H188/Input!H$132*100</f>
        <v>3.6051239815414684</v>
      </c>
      <c r="M16" s="31">
        <f>Input!I188/Input!I$132*100</f>
        <v>4.2432203314049621</v>
      </c>
      <c r="N16" s="31">
        <f>Input!J188/Input!J$132*100</f>
        <v>4.9393398121885514</v>
      </c>
      <c r="O16" s="32">
        <f t="shared" ref="O16:O22" si="1">AVERAGE(E16:N16)</f>
        <v>3.367250892192589</v>
      </c>
    </row>
    <row r="17" spans="1:15" ht="12" customHeight="1" x14ac:dyDescent="0.2">
      <c r="B17" t="s">
        <v>232</v>
      </c>
      <c r="E17" s="31">
        <f>Input!A189/Input!A$132*100</f>
        <v>0</v>
      </c>
      <c r="F17" s="31">
        <f>Input!B189/Input!B$132*100</f>
        <v>0</v>
      </c>
      <c r="G17" s="31">
        <f>Input!C189/Input!C$132*100</f>
        <v>0</v>
      </c>
      <c r="H17" s="31">
        <f>Input!D189/Input!D$132*100</f>
        <v>6.7559745321970191E-2</v>
      </c>
      <c r="I17" s="31">
        <f>Input!E189/Input!E$132*100</f>
        <v>0.1032068472409287</v>
      </c>
      <c r="J17" s="31">
        <f>Input!F189/Input!F$132*100</f>
        <v>0.17092593114334115</v>
      </c>
      <c r="K17" s="31">
        <f>Input!G189/Input!G$132*100</f>
        <v>0.31117905853278299</v>
      </c>
      <c r="L17" s="31">
        <f>Input!H189/Input!H$132*100</f>
        <v>0.18740324605887876</v>
      </c>
      <c r="M17" s="31">
        <f>Input!I189/Input!I$132*100</f>
        <v>0.2348481577279514</v>
      </c>
      <c r="N17" s="31">
        <f>Input!J189/Input!J$132*100</f>
        <v>0.22523344853460195</v>
      </c>
      <c r="O17" s="32">
        <f t="shared" si="1"/>
        <v>0.13003564345604551</v>
      </c>
    </row>
    <row r="18" spans="1:15" ht="12" customHeight="1" x14ac:dyDescent="0.2">
      <c r="B18" t="s">
        <v>233</v>
      </c>
      <c r="E18" s="31">
        <f>Input!A190/Input!A$132*100</f>
        <v>97.804482982024936</v>
      </c>
      <c r="F18" s="31">
        <f>Input!B190/Input!B$132*100</f>
        <v>97.766989417073503</v>
      </c>
      <c r="G18" s="31">
        <f>Input!C190/Input!C$132*100</f>
        <v>97.586541107607019</v>
      </c>
      <c r="H18" s="31">
        <f>Input!D190/Input!D$132*100</f>
        <v>97.873036495288019</v>
      </c>
      <c r="I18" s="31">
        <f>Input!E190/Input!E$132*100</f>
        <v>96.379576250157569</v>
      </c>
      <c r="J18" s="31">
        <f>Input!F190/Input!F$132*100</f>
        <v>94.19971342243818</v>
      </c>
      <c r="K18" s="31">
        <f>Input!G190/Input!G$132*100</f>
        <v>95.844946795203214</v>
      </c>
      <c r="L18" s="31">
        <f>Input!H190/Input!H$132*100</f>
        <v>96.190351031912087</v>
      </c>
      <c r="M18" s="31">
        <f>Input!I190/Input!I$132*100</f>
        <v>95.1839026061091</v>
      </c>
      <c r="N18" s="31">
        <f>Input!J190/Input!J$132*100</f>
        <v>94.492656702136316</v>
      </c>
      <c r="O18" s="32">
        <f t="shared" si="1"/>
        <v>96.332219680994996</v>
      </c>
    </row>
    <row r="19" spans="1:15" ht="12" customHeight="1" x14ac:dyDescent="0.2">
      <c r="B19" t="s">
        <v>234</v>
      </c>
      <c r="E19" s="31">
        <f>Input!A191/Input!A$132*100</f>
        <v>0</v>
      </c>
      <c r="F19" s="31">
        <f>Input!B191/Input!B$132*100</f>
        <v>0</v>
      </c>
      <c r="G19" s="31">
        <f>Input!C191/Input!C$132*100</f>
        <v>0</v>
      </c>
      <c r="H19" s="31">
        <f>Input!D191/Input!D$132*100</f>
        <v>0</v>
      </c>
      <c r="I19" s="31">
        <f>Input!E191/Input!E$132*100</f>
        <v>0</v>
      </c>
      <c r="J19" s="31">
        <f>Input!F191/Input!F$132*100</f>
        <v>0</v>
      </c>
      <c r="K19" s="31">
        <f>Input!G191/Input!G$132*100</f>
        <v>0</v>
      </c>
      <c r="L19" s="31">
        <f>Input!H191/Input!H$132*100</f>
        <v>0</v>
      </c>
      <c r="M19" s="31">
        <f>Input!I191/Input!I$132*100</f>
        <v>0</v>
      </c>
      <c r="N19" s="31">
        <f>Input!J191/Input!J$132*100</f>
        <v>0</v>
      </c>
      <c r="O19" s="32">
        <f t="shared" si="1"/>
        <v>0</v>
      </c>
    </row>
    <row r="20" spans="1:15" ht="12" customHeight="1" x14ac:dyDescent="0.2">
      <c r="B20" t="s">
        <v>235</v>
      </c>
      <c r="E20" s="31">
        <f>Input!A192/Input!A$132*100</f>
        <v>0</v>
      </c>
      <c r="F20" s="31">
        <f>Input!B192/Input!B$132*100</f>
        <v>-1.3973697558505678E-2</v>
      </c>
      <c r="G20" s="31">
        <f>Input!C192/Input!C$132*100</f>
        <v>1.6161476945425764E-4</v>
      </c>
      <c r="H20" s="31">
        <f>Input!D192/Input!D$132*100</f>
        <v>0</v>
      </c>
      <c r="I20" s="31">
        <f>Input!E192/Input!E$132*100</f>
        <v>0</v>
      </c>
      <c r="J20" s="31">
        <f>Input!F192/Input!F$132*100</f>
        <v>0</v>
      </c>
      <c r="K20" s="31">
        <f>Input!G192/Input!G$132*100</f>
        <v>0</v>
      </c>
      <c r="L20" s="31">
        <f>Input!H192/Input!H$132*100</f>
        <v>0</v>
      </c>
      <c r="M20" s="31">
        <f>Input!I192/Input!I$132*100</f>
        <v>0</v>
      </c>
      <c r="N20" s="31">
        <f>Input!J192/Input!J$132*100</f>
        <v>0</v>
      </c>
      <c r="O20" s="32">
        <f t="shared" si="1"/>
        <v>-1.3812082789051419E-3</v>
      </c>
    </row>
    <row r="21" spans="1:15" ht="12" customHeight="1" x14ac:dyDescent="0.2">
      <c r="B21" t="s">
        <v>236</v>
      </c>
      <c r="E21" s="31">
        <f>Input!A193/Input!A$132*100</f>
        <v>0</v>
      </c>
      <c r="F21" s="31">
        <f>Input!B193/Input!B$132*100</f>
        <v>0.24797856653916575</v>
      </c>
      <c r="G21" s="31">
        <f>Input!C193/Input!C$132*100</f>
        <v>0.12540880807625512</v>
      </c>
      <c r="H21" s="31">
        <f>Input!D193/Input!D$132*100</f>
        <v>5.4848196007153627E-2</v>
      </c>
      <c r="I21" s="31">
        <f>Input!E193/Input!E$132*100</f>
        <v>0.32922737252888729</v>
      </c>
      <c r="J21" s="31">
        <f>Input!F193/Input!F$132*100</f>
        <v>0.1646812685716664</v>
      </c>
      <c r="K21" s="31">
        <f>Input!G193/Input!G$132*100</f>
        <v>9.868502224358365E-2</v>
      </c>
      <c r="L21" s="31">
        <f>Input!H193/Input!H$132*100</f>
        <v>1.7121740487557595E-2</v>
      </c>
      <c r="M21" s="31">
        <f>Input!I193/Input!I$132*100</f>
        <v>0.33802890475799047</v>
      </c>
      <c r="N21" s="31">
        <f>Input!J193/Input!J$132*100</f>
        <v>0.34277003714053472</v>
      </c>
      <c r="O21" s="32">
        <f t="shared" si="1"/>
        <v>0.17187499163527947</v>
      </c>
    </row>
    <row r="22" spans="1:15" ht="12" customHeight="1" x14ac:dyDescent="0.2">
      <c r="B22" t="s">
        <v>237</v>
      </c>
      <c r="E22" s="31">
        <f>Input!A194/Input!A$132*100</f>
        <v>0</v>
      </c>
      <c r="F22" s="31">
        <f>Input!B194/Input!B$132*100</f>
        <v>0</v>
      </c>
      <c r="G22" s="31">
        <f>Input!C194/Input!C$132*100</f>
        <v>0</v>
      </c>
      <c r="H22" s="31">
        <f>Input!D194/Input!D$132*100</f>
        <v>0</v>
      </c>
      <c r="I22" s="31">
        <f>Input!E194/Input!E$132*100</f>
        <v>0</v>
      </c>
      <c r="J22" s="31">
        <f>Input!F194/Input!F$132*100</f>
        <v>0</v>
      </c>
      <c r="K22" s="31">
        <f>Input!G194/Input!G$132*100</f>
        <v>0</v>
      </c>
      <c r="L22" s="31">
        <f>Input!H194/Input!H$132*100</f>
        <v>0</v>
      </c>
      <c r="M22" s="31">
        <f>Input!I194/Input!I$132*100</f>
        <v>0</v>
      </c>
      <c r="N22" s="31">
        <f>Input!J194/Input!J$132*100</f>
        <v>0</v>
      </c>
      <c r="O22" s="32">
        <f t="shared" si="1"/>
        <v>0</v>
      </c>
    </row>
    <row r="23" spans="1:15" x14ac:dyDescent="0.2"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2"/>
    </row>
    <row r="24" spans="1:15" ht="13.5" customHeight="1" x14ac:dyDescent="0.2">
      <c r="A24" s="4" t="s">
        <v>5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4"/>
    </row>
    <row r="25" spans="1:15" ht="6" customHeight="1" x14ac:dyDescent="0.2">
      <c r="A25" s="4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4"/>
    </row>
    <row r="26" spans="1:15" ht="12" customHeight="1" x14ac:dyDescent="0.2">
      <c r="B26" t="s">
        <v>238</v>
      </c>
      <c r="E26" s="31">
        <f>Input!A195/Input!A$132*100</f>
        <v>83.622953200416035</v>
      </c>
      <c r="F26" s="31">
        <f>Input!B195/Input!B$132*100</f>
        <v>84.831961615617644</v>
      </c>
      <c r="G26" s="31">
        <f>Input!C195/Input!C$132*100</f>
        <v>82.656444931628272</v>
      </c>
      <c r="H26" s="31">
        <f>Input!D195/Input!D$132*100</f>
        <v>83.001305833248267</v>
      </c>
      <c r="I26" s="31">
        <f>Input!E195/Input!E$132*100</f>
        <v>84.719229144292143</v>
      </c>
      <c r="J26" s="31">
        <f>Input!F195/Input!F$132*100</f>
        <v>79.92463278530488</v>
      </c>
      <c r="K26" s="31">
        <f>Input!G195/Input!G$132*100</f>
        <v>78.615918782431265</v>
      </c>
      <c r="L26" s="31">
        <f>Input!H195/Input!H$132*100</f>
        <v>78.937535238403456</v>
      </c>
      <c r="M26" s="31">
        <f>Input!I195/Input!I$132*100</f>
        <v>79.937486758318471</v>
      </c>
      <c r="N26" s="31">
        <f>Input!J195/Input!J$132*100</f>
        <v>81.406916825243457</v>
      </c>
      <c r="O26" s="32">
        <f>AVERAGE(E26:N26)</f>
        <v>81.765438511490387</v>
      </c>
    </row>
    <row r="27" spans="1:15" ht="12" customHeight="1" x14ac:dyDescent="0.2">
      <c r="B27" t="s">
        <v>239</v>
      </c>
      <c r="E27" s="31">
        <f>Input!A196/Input!A$132*100</f>
        <v>16.377046799583972</v>
      </c>
      <c r="F27" s="31">
        <f>Input!B196/Input!B$132*100</f>
        <v>15.168038384382346</v>
      </c>
      <c r="G27" s="31">
        <f>Input!C196/Input!C$132*100</f>
        <v>17.343555068371721</v>
      </c>
      <c r="H27" s="31">
        <f>Input!D196/Input!D$132*100</f>
        <v>16.998694166751722</v>
      </c>
      <c r="I27" s="31">
        <f>Input!E196/Input!E$132*100</f>
        <v>15.280770855707857</v>
      </c>
      <c r="J27" s="31">
        <f>Input!F196/Input!F$132*100</f>
        <v>20.07536721469512</v>
      </c>
      <c r="K27" s="31">
        <f>Input!G196/Input!G$132*100</f>
        <v>21.384081217568731</v>
      </c>
      <c r="L27" s="31">
        <f>Input!H196/Input!H$132*100</f>
        <v>21.062464761596534</v>
      </c>
      <c r="M27" s="31">
        <f>Input!I196/Input!I$132*100</f>
        <v>20.062513241681536</v>
      </c>
      <c r="N27" s="31">
        <f>Input!J196/Input!J$132*100</f>
        <v>18.593083174756543</v>
      </c>
      <c r="O27" s="32">
        <f>AVERAGE(E27:N27)</f>
        <v>18.234561488509605</v>
      </c>
    </row>
    <row r="28" spans="1:15" x14ac:dyDescent="0.2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1:15" ht="13.5" customHeight="1" x14ac:dyDescent="0.2">
      <c r="A29" s="4" t="s">
        <v>6</v>
      </c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4"/>
    </row>
    <row r="30" spans="1:15" ht="6" customHeight="1" x14ac:dyDescent="0.2">
      <c r="A30" s="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4"/>
    </row>
    <row r="31" spans="1:15" ht="12" customHeight="1" x14ac:dyDescent="0.2">
      <c r="B31" t="s">
        <v>293</v>
      </c>
      <c r="E31" s="31">
        <f>Input!A197/Input!A$132*100</f>
        <v>74.597414536612149</v>
      </c>
      <c r="F31" s="31">
        <f>Input!B197/Input!B$132*100</f>
        <v>79.406832836382506</v>
      </c>
      <c r="G31" s="31">
        <f>Input!C197/Input!C$132*100</f>
        <v>72.9149495983458</v>
      </c>
      <c r="H31" s="31">
        <f>Input!D197/Input!D$132*100</f>
        <v>74.674062741584564</v>
      </c>
      <c r="I31" s="31">
        <f>Input!E197/Input!E$132*100</f>
        <v>74.691967433793167</v>
      </c>
      <c r="J31" s="31">
        <f>Input!F197/Input!F$132*100</f>
        <v>74.430517079339936</v>
      </c>
      <c r="K31" s="31">
        <f>Input!G197/Input!G$132*100</f>
        <v>73.077058508696027</v>
      </c>
      <c r="L31" s="31">
        <f>Input!H197/Input!H$132*100</f>
        <v>75.062053802371025</v>
      </c>
      <c r="M31" s="31">
        <f>Input!I197/Input!I$132*100</f>
        <v>73.794770479088029</v>
      </c>
      <c r="N31" s="31">
        <f>Input!J197/Input!J$132*100</f>
        <v>73.27912803344708</v>
      </c>
      <c r="O31" s="32">
        <f>AVERAGE(E31:N31)</f>
        <v>74.592875504966017</v>
      </c>
    </row>
    <row r="32" spans="1:15" ht="12" customHeight="1" x14ac:dyDescent="0.2">
      <c r="B32" t="s">
        <v>7</v>
      </c>
      <c r="E32" s="31">
        <f>Input!A198/Input!A$132*100</f>
        <v>0.12776151386023438</v>
      </c>
      <c r="F32" s="31">
        <f>Input!B198/Input!B$132*100</f>
        <v>0.11260114694688712</v>
      </c>
      <c r="G32" s="31">
        <f>Input!C198/Input!C$132*100</f>
        <v>2.0127800008732648E-2</v>
      </c>
      <c r="H32" s="31">
        <f>Input!D198/Input!D$132*100</f>
        <v>0.10943216023865356</v>
      </c>
      <c r="I32" s="31">
        <f>Input!E198/Input!E$132*100</f>
        <v>0.14134203294643249</v>
      </c>
      <c r="J32" s="31">
        <f>Input!F198/Input!F$132*100</f>
        <v>0.16948143624241993</v>
      </c>
      <c r="K32" s="31">
        <f>Input!G198/Input!G$132*100</f>
        <v>0.3445645732799501</v>
      </c>
      <c r="L32" s="31">
        <f>Input!H198/Input!H$132*100</f>
        <v>0.39217685454531159</v>
      </c>
      <c r="M32" s="31">
        <f>Input!I198/Input!I$132*100</f>
        <v>0.31182611218982853</v>
      </c>
      <c r="N32" s="31">
        <f>Input!J198/Input!J$132*100</f>
        <v>0.74572862585328437</v>
      </c>
      <c r="O32" s="32">
        <f>AVERAGE(E32:N32)</f>
        <v>0.24750422561117347</v>
      </c>
    </row>
    <row r="33" spans="2:15" ht="12" customHeight="1" x14ac:dyDescent="0.2">
      <c r="B33" s="14" t="s">
        <v>294</v>
      </c>
      <c r="E33" s="44">
        <f>SUM(E31:E32)</f>
        <v>74.725176050472385</v>
      </c>
      <c r="F33" s="44">
        <f t="shared" ref="F33:O33" si="2">SUM(F31:F32)</f>
        <v>79.519433983329392</v>
      </c>
      <c r="G33" s="44">
        <f t="shared" si="2"/>
        <v>72.935077398354537</v>
      </c>
      <c r="H33" s="44">
        <f t="shared" si="2"/>
        <v>74.783494901823218</v>
      </c>
      <c r="I33" s="44">
        <f t="shared" si="2"/>
        <v>74.833309466739593</v>
      </c>
      <c r="J33" s="44">
        <f t="shared" si="2"/>
        <v>74.599998515582357</v>
      </c>
      <c r="K33" s="44">
        <f t="shared" si="2"/>
        <v>73.42162308197598</v>
      </c>
      <c r="L33" s="44">
        <f t="shared" si="2"/>
        <v>75.454230656916337</v>
      </c>
      <c r="M33" s="44">
        <f t="shared" si="2"/>
        <v>74.106596591277864</v>
      </c>
      <c r="N33" s="44">
        <f t="shared" si="2"/>
        <v>74.024856659300369</v>
      </c>
      <c r="O33" s="44">
        <f t="shared" si="2"/>
        <v>74.840379730577183</v>
      </c>
    </row>
    <row r="34" spans="2:15" ht="12" customHeight="1" x14ac:dyDescent="0.2">
      <c r="B34" t="s">
        <v>8</v>
      </c>
      <c r="E34" s="31">
        <f>Input!A199/Input!A$132*100</f>
        <v>16.466674014123299</v>
      </c>
      <c r="F34" s="31">
        <f>Input!B199/Input!B$132*100</f>
        <v>14.812372942404467</v>
      </c>
      <c r="G34" s="31">
        <f>Input!C199/Input!C$132*100</f>
        <v>19.196068398157795</v>
      </c>
      <c r="H34" s="31">
        <f>Input!D199/Input!D$132*100</f>
        <v>19.237621632134491</v>
      </c>
      <c r="I34" s="31">
        <f>Input!E199/Input!E$132*100</f>
        <v>15.645188211637109</v>
      </c>
      <c r="J34" s="31">
        <f>Input!F199/Input!F$132*100</f>
        <v>15.406514061952347</v>
      </c>
      <c r="K34" s="31">
        <f>Input!G199/Input!G$132*100</f>
        <v>16.964706687008785</v>
      </c>
      <c r="L34" s="31">
        <f>Input!H199/Input!H$132*100</f>
        <v>15.227058494534957</v>
      </c>
      <c r="M34" s="31">
        <f>Input!I199/Input!I$132*100</f>
        <v>16.137298527842709</v>
      </c>
      <c r="N34" s="31">
        <f>Input!J199/Input!J$132*100</f>
        <v>16.455429986698906</v>
      </c>
      <c r="O34" s="32">
        <f>AVERAGE(E34:N34)</f>
        <v>16.554893295649485</v>
      </c>
    </row>
    <row r="35" spans="2:15" ht="12" customHeight="1" x14ac:dyDescent="0.2">
      <c r="B35" t="s">
        <v>243</v>
      </c>
      <c r="E35" s="31">
        <f>Input!A200/Input!A$132*100</f>
        <v>8.8081499354043213</v>
      </c>
      <c r="F35" s="31">
        <f>Input!B200/Input!B$132*100</f>
        <v>5.6681930742661342</v>
      </c>
      <c r="G35" s="31">
        <f>Input!C200/Input!C$132*100</f>
        <v>7.6755751530221143</v>
      </c>
      <c r="H35" s="31">
        <f>Input!D200/Input!D$132*100</f>
        <v>5.9788834660423094</v>
      </c>
      <c r="I35" s="31">
        <f>Input!E200/Input!E$132*100</f>
        <v>9.5215023216232844</v>
      </c>
      <c r="J35" s="31">
        <f>Input!F200/Input!F$132*100</f>
        <v>9.9934874224652859</v>
      </c>
      <c r="K35" s="31">
        <f>Input!G200/Input!G$132*100</f>
        <v>9.6136702310152362</v>
      </c>
      <c r="L35" s="31">
        <f>Input!H200/Input!H$132*100</f>
        <v>9.3187108485487045</v>
      </c>
      <c r="M35" s="31">
        <f>Input!I200/Input!I$132*100</f>
        <v>9.7561048808794411</v>
      </c>
      <c r="N35" s="31">
        <f>Input!J200/Input!J$132*100</f>
        <v>9.5197133540007375</v>
      </c>
      <c r="O35" s="32">
        <f>AVERAGE(E35:N35)</f>
        <v>8.5853990687267547</v>
      </c>
    </row>
    <row r="36" spans="2:15" ht="12" customHeight="1" x14ac:dyDescent="0.2">
      <c r="B36" t="s">
        <v>244</v>
      </c>
      <c r="E36" s="31">
        <f>Input!A201/Input!A$132*100</f>
        <v>0</v>
      </c>
      <c r="F36" s="31">
        <f>Input!B201/Input!B$132*100</f>
        <v>0</v>
      </c>
      <c r="G36" s="31">
        <f>Input!C201/Input!C$132*100</f>
        <v>0.19327905046555199</v>
      </c>
      <c r="H36" s="31">
        <f>Input!D201/Input!D$132*100</f>
        <v>0</v>
      </c>
      <c r="I36" s="31">
        <f>Input!E201/Input!E$132*100</f>
        <v>0</v>
      </c>
      <c r="J36" s="31">
        <f>Input!F201/Input!F$132*100</f>
        <v>0</v>
      </c>
      <c r="K36" s="31">
        <f>Input!G201/Input!G$132*100</f>
        <v>0</v>
      </c>
      <c r="L36" s="31">
        <f>Input!H201/Input!H$132*100</f>
        <v>0</v>
      </c>
      <c r="M36" s="31">
        <f>Input!I201/Input!I$132*100</f>
        <v>0</v>
      </c>
      <c r="N36" s="31">
        <f>Input!J201/Input!J$132*100</f>
        <v>0</v>
      </c>
      <c r="O36" s="32">
        <f>AVERAGE(E36:N36)</f>
        <v>1.93279050465552E-2</v>
      </c>
    </row>
    <row r="37" spans="2:15" x14ac:dyDescent="0.2"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245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168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4.7475904333244738E-3</v>
      </c>
      <c r="H7" s="6">
        <f>Input!D8/Input!D$6</f>
        <v>0</v>
      </c>
      <c r="I7" s="6">
        <f>Input!E8/Input!E$6</f>
        <v>0</v>
      </c>
      <c r="J7" s="6">
        <f>Input!F8/Input!F$6</f>
        <v>0</v>
      </c>
      <c r="K7" s="6">
        <f>Input!G8/Input!G$6</f>
        <v>0</v>
      </c>
      <c r="L7" s="6">
        <f>Input!H8/Input!H$6</f>
        <v>0</v>
      </c>
      <c r="M7" s="6">
        <f>Input!I8/Input!I$6</f>
        <v>2.4847669474351813E-3</v>
      </c>
      <c r="N7" s="6">
        <f>Input!J8/Input!J$6</f>
        <v>0</v>
      </c>
      <c r="O7" s="19">
        <f t="shared" ref="O7:O13" si="1">AVERAGE(E7:N7)</f>
        <v>7.2323573807596549E-4</v>
      </c>
    </row>
    <row r="8" spans="1:15" ht="12" customHeight="1" x14ac:dyDescent="0.2">
      <c r="B8" t="s">
        <v>50</v>
      </c>
      <c r="E8" s="6">
        <f>Input!A9/Input!A$6</f>
        <v>2.4177341883977359</v>
      </c>
      <c r="F8" s="6">
        <f>Input!B9/Input!B$6</f>
        <v>3.838642765284106</v>
      </c>
      <c r="G8" s="6">
        <f>Input!C9/Input!C$6</f>
        <v>3.3047263809140386</v>
      </c>
      <c r="H8" s="6">
        <f>Input!D9/Input!D$6</f>
        <v>2.5981924738621109</v>
      </c>
      <c r="I8" s="6">
        <f>Input!E9/Input!E$6</f>
        <v>2.6961568666956701</v>
      </c>
      <c r="J8" s="6">
        <f>Input!F9/Input!F$6</f>
        <v>2.4005825055205405</v>
      </c>
      <c r="K8" s="6">
        <f>Input!G9/Input!G$6</f>
        <v>2.5104474512702368</v>
      </c>
      <c r="L8" s="6">
        <f>Input!H9/Input!H$6</f>
        <v>2.5187710331661255</v>
      </c>
      <c r="M8" s="6">
        <f>Input!I9/Input!I$6</f>
        <v>2.6459169341191444</v>
      </c>
      <c r="N8" s="6">
        <f>Input!J9/Input!J$6</f>
        <v>2.0696016699110746</v>
      </c>
      <c r="O8" s="19">
        <f t="shared" si="1"/>
        <v>2.700077226914078</v>
      </c>
    </row>
    <row r="9" spans="1:15" ht="12" customHeight="1" x14ac:dyDescent="0.2">
      <c r="B9" t="s">
        <v>51</v>
      </c>
      <c r="E9" s="6">
        <f>Input!A10/Input!A$6</f>
        <v>1.7273838464810392</v>
      </c>
      <c r="F9" s="6">
        <f>Input!B10/Input!B$6</f>
        <v>2.2523740757930852</v>
      </c>
      <c r="G9" s="6">
        <f>Input!C10/Input!C$6</f>
        <v>1.6256783456961026</v>
      </c>
      <c r="H9" s="6">
        <f>Input!D10/Input!D$6</f>
        <v>1.2444935101243495</v>
      </c>
      <c r="I9" s="6">
        <f>Input!E10/Input!E$6</f>
        <v>1.1226886476515738</v>
      </c>
      <c r="J9" s="6">
        <f>Input!F10/Input!F$6</f>
        <v>1.2940615725331395</v>
      </c>
      <c r="K9" s="6">
        <f>Input!G10/Input!G$6</f>
        <v>1.752363692564382</v>
      </c>
      <c r="L9" s="6">
        <f>Input!H10/Input!H$6</f>
        <v>1.5803173846216954</v>
      </c>
      <c r="M9" s="6">
        <f>Input!I10/Input!I$6</f>
        <v>1.6896342161178426</v>
      </c>
      <c r="N9" s="6">
        <f>Input!J10/Input!J$6</f>
        <v>1.3179788269756001</v>
      </c>
      <c r="O9" s="19">
        <f t="shared" si="1"/>
        <v>1.560697411855881</v>
      </c>
    </row>
    <row r="10" spans="1:15" ht="12" customHeight="1" x14ac:dyDescent="0.2">
      <c r="B10" t="s">
        <v>52</v>
      </c>
      <c r="E10" s="6">
        <f>Input!A11/Input!A$6</f>
        <v>1.4579287864411214</v>
      </c>
      <c r="F10" s="6">
        <f>Input!B11/Input!B$6</f>
        <v>1.1794489894936657</v>
      </c>
      <c r="G10" s="6">
        <f>Input!C11/Input!C$6</f>
        <v>1.4503325056634122</v>
      </c>
      <c r="H10" s="6">
        <f>Input!D11/Input!D$6</f>
        <v>0.90827665980448369</v>
      </c>
      <c r="I10" s="6">
        <f>Input!E11/Input!E$6</f>
        <v>0.88870793072473731</v>
      </c>
      <c r="J10" s="6">
        <f>Input!F11/Input!F$6</f>
        <v>0.94656876693985015</v>
      </c>
      <c r="K10" s="6">
        <f>Input!G11/Input!G$6</f>
        <v>0.99956501860153013</v>
      </c>
      <c r="L10" s="6">
        <f>Input!H11/Input!H$6</f>
        <v>1.043817372949513</v>
      </c>
      <c r="M10" s="6">
        <f>Input!I11/Input!I$6</f>
        <v>1.2250602632111189</v>
      </c>
      <c r="N10" s="6">
        <f>Input!J11/Input!J$6</f>
        <v>1.0320098644275442</v>
      </c>
      <c r="O10" s="19">
        <f t="shared" si="1"/>
        <v>1.1131716158256979</v>
      </c>
    </row>
    <row r="11" spans="1:15" ht="12" customHeight="1" x14ac:dyDescent="0.2">
      <c r="B11" t="s">
        <v>53</v>
      </c>
      <c r="E11" s="6">
        <f>Input!A12/Input!A$6</f>
        <v>0.70241828354546343</v>
      </c>
      <c r="F11" s="6">
        <f>Input!B12/Input!B$6</f>
        <v>0.89862155421882872</v>
      </c>
      <c r="G11" s="6">
        <f>Input!C12/Input!C$6</f>
        <v>0.69440509047766186</v>
      </c>
      <c r="H11" s="6">
        <f>Input!D12/Input!D$6</f>
        <v>0.72492095302710025</v>
      </c>
      <c r="I11" s="6">
        <f>Input!E12/Input!E$6</f>
        <v>0.87632689165066824</v>
      </c>
      <c r="J11" s="6">
        <f>Input!F12/Input!F$6</f>
        <v>0.83601053248266577</v>
      </c>
      <c r="K11" s="6">
        <f>Input!G12/Input!G$6</f>
        <v>0.72612586976535431</v>
      </c>
      <c r="L11" s="6">
        <f>Input!H12/Input!H$6</f>
        <v>0.75081804323144763</v>
      </c>
      <c r="M11" s="6">
        <f>Input!I12/Input!I$6</f>
        <v>0.83397536341391376</v>
      </c>
      <c r="N11" s="6">
        <f>Input!J12/Input!J$6</f>
        <v>0.51804872463790008</v>
      </c>
      <c r="O11" s="19">
        <f t="shared" si="1"/>
        <v>0.75616713064510044</v>
      </c>
    </row>
    <row r="12" spans="1:15" ht="12" customHeight="1" x14ac:dyDescent="0.2">
      <c r="B12" t="s">
        <v>54</v>
      </c>
      <c r="E12" s="6">
        <f>Input!A13/Input!A$6</f>
        <v>0.10673747668749796</v>
      </c>
      <c r="F12" s="6">
        <f>Input!B13/Input!B$6</f>
        <v>0.17392089064323757</v>
      </c>
      <c r="G12" s="6">
        <f>Input!C13/Input!C$6</f>
        <v>0.10328939375641458</v>
      </c>
      <c r="H12" s="6">
        <f>Input!D13/Input!D$6</f>
        <v>0.12557041105569575</v>
      </c>
      <c r="I12" s="6">
        <f>Input!E13/Input!E$6</f>
        <v>0.14121101614922671</v>
      </c>
      <c r="J12" s="6">
        <f>Input!F13/Input!F$6</f>
        <v>0.17239253455568504</v>
      </c>
      <c r="K12" s="6">
        <f>Input!G13/Input!G$6</f>
        <v>0.2415300434240229</v>
      </c>
      <c r="L12" s="6">
        <f>Input!H13/Input!H$6</f>
        <v>0.19557421316842824</v>
      </c>
      <c r="M12" s="6">
        <f>Input!I13/Input!I$6</f>
        <v>0.1966569409559081</v>
      </c>
      <c r="N12" s="6">
        <f>Input!J13/Input!J$6</f>
        <v>0.18498735648684664</v>
      </c>
      <c r="O12" s="19">
        <f t="shared" si="1"/>
        <v>0.16418702768829635</v>
      </c>
    </row>
    <row r="13" spans="1:15" ht="13.5" customHeight="1" x14ac:dyDescent="0.2">
      <c r="B13" s="4" t="s">
        <v>55</v>
      </c>
      <c r="E13" s="8">
        <f>SUM(E7:E12)</f>
        <v>6.412202581552858</v>
      </c>
      <c r="F13" s="8">
        <f t="shared" ref="F13:N13" si="2">SUM(F7:F12)</f>
        <v>8.3430082754329238</v>
      </c>
      <c r="G13" s="8">
        <f t="shared" si="2"/>
        <v>7.1831793069409535</v>
      </c>
      <c r="H13" s="8">
        <f t="shared" si="2"/>
        <v>5.6014540078737403</v>
      </c>
      <c r="I13" s="8">
        <f t="shared" si="2"/>
        <v>5.7250913528718765</v>
      </c>
      <c r="J13" s="8">
        <f t="shared" si="2"/>
        <v>5.6496159120318818</v>
      </c>
      <c r="K13" s="8">
        <f t="shared" si="2"/>
        <v>6.2300320756255267</v>
      </c>
      <c r="L13" s="8">
        <f t="shared" si="2"/>
        <v>6.0892980471372091</v>
      </c>
      <c r="M13" s="8">
        <f t="shared" si="2"/>
        <v>6.5937284847653626</v>
      </c>
      <c r="N13" s="8">
        <f t="shared" si="2"/>
        <v>5.1226264424389658</v>
      </c>
      <c r="O13" s="20">
        <f t="shared" si="1"/>
        <v>6.2950236486671294</v>
      </c>
    </row>
    <row r="14" spans="1:15" ht="3" customHeight="1" x14ac:dyDescent="0.2">
      <c r="O14" s="19"/>
    </row>
    <row r="15" spans="1:15" ht="12" customHeight="1" x14ac:dyDescent="0.2">
      <c r="B15" t="s">
        <v>56</v>
      </c>
      <c r="E15" s="6">
        <f>Input!A14/Input!A$6</f>
        <v>28.204712233746687</v>
      </c>
      <c r="F15" s="6">
        <f>Input!B14/Input!B$6</f>
        <v>23.670619557127232</v>
      </c>
      <c r="G15" s="6">
        <f>Input!C14/Input!C$6</f>
        <v>24.064257363400984</v>
      </c>
      <c r="H15" s="6">
        <f>Input!D14/Input!D$6</f>
        <v>25.313038125170021</v>
      </c>
      <c r="I15" s="6">
        <f>Input!E14/Input!E$6</f>
        <v>23.272613584032268</v>
      </c>
      <c r="J15" s="6">
        <f>Input!F14/Input!F$6</f>
        <v>22.238931429417558</v>
      </c>
      <c r="K15" s="6">
        <f>Input!G14/Input!G$6</f>
        <v>21.972335547566857</v>
      </c>
      <c r="L15" s="6">
        <f>Input!H14/Input!H$6</f>
        <v>21.994359623537679</v>
      </c>
      <c r="M15" s="6">
        <f>Input!I14/Input!I$6</f>
        <v>21.501278528306639</v>
      </c>
      <c r="N15" s="6">
        <f>Input!J14/Input!J$6</f>
        <v>21.002448127844005</v>
      </c>
      <c r="O15" s="19">
        <f>AVERAGE(E15:N15)</f>
        <v>23.323459412014994</v>
      </c>
    </row>
    <row r="16" spans="1:15" ht="12" customHeight="1" x14ac:dyDescent="0.2">
      <c r="B16" t="s">
        <v>57</v>
      </c>
      <c r="E16" s="6">
        <f>Input!A15/Input!A$6</f>
        <v>1.5454937342538364</v>
      </c>
      <c r="F16" s="6">
        <f>Input!B15/Input!B$6</f>
        <v>1.1004196203105829</v>
      </c>
      <c r="G16" s="6">
        <f>Input!C15/Input!C$6</f>
        <v>1.1149353260468944</v>
      </c>
      <c r="H16" s="6">
        <f>Input!D15/Input!D$6</f>
        <v>0.92317247136371583</v>
      </c>
      <c r="I16" s="6">
        <f>Input!E15/Input!E$6</f>
        <v>1.1201350415388971</v>
      </c>
      <c r="J16" s="6">
        <f>Input!F15/Input!F$6</f>
        <v>0.95390654674915831</v>
      </c>
      <c r="K16" s="6">
        <f>Input!G15/Input!G$6</f>
        <v>0.87008478613677831</v>
      </c>
      <c r="L16" s="6">
        <f>Input!H15/Input!H$6</f>
        <v>0.82125494063979032</v>
      </c>
      <c r="M16" s="6">
        <f>Input!I15/Input!I$6</f>
        <v>0.79067099121677509</v>
      </c>
      <c r="N16" s="6">
        <f>Input!J15/Input!J$6</f>
        <v>0.92594449119669442</v>
      </c>
      <c r="O16" s="19">
        <f>AVERAGE(E16:N16)</f>
        <v>1.0166017949453123</v>
      </c>
    </row>
    <row r="17" spans="2:15" ht="12" customHeight="1" x14ac:dyDescent="0.2">
      <c r="B17" t="s">
        <v>58</v>
      </c>
      <c r="E17" s="6">
        <f>Input!A16/Input!A$6</f>
        <v>0.44982405195825015</v>
      </c>
      <c r="F17" s="6">
        <f>Input!B16/Input!B$6</f>
        <v>0.38898082902818987</v>
      </c>
      <c r="G17" s="6">
        <f>Input!C16/Input!C$6</f>
        <v>0.44274274312919554</v>
      </c>
      <c r="H17" s="6">
        <f>Input!D16/Input!D$6</f>
        <v>0.46786164753630199</v>
      </c>
      <c r="I17" s="6">
        <f>Input!E16/Input!E$6</f>
        <v>0.73698614232474835</v>
      </c>
      <c r="J17" s="6">
        <f>Input!F16/Input!F$6</f>
        <v>0.78442885745739688</v>
      </c>
      <c r="K17" s="6">
        <f>Input!G16/Input!G$6</f>
        <v>0.60636066737810834</v>
      </c>
      <c r="L17" s="6">
        <f>Input!H16/Input!H$6</f>
        <v>0.42327929326184716</v>
      </c>
      <c r="M17" s="6">
        <f>Input!I16/Input!I$6</f>
        <v>0.49713450950913612</v>
      </c>
      <c r="N17" s="6">
        <f>Input!J16/Input!J$6</f>
        <v>0.44543308341178017</v>
      </c>
      <c r="O17" s="19">
        <f>AVERAGE(E17:N17)</f>
        <v>0.52430318249949548</v>
      </c>
    </row>
    <row r="18" spans="2:15" ht="12" customHeight="1" x14ac:dyDescent="0.2">
      <c r="B18" t="s">
        <v>59</v>
      </c>
      <c r="E18" s="6">
        <f>Input!A17/Input!A$6</f>
        <v>0.14772298203710368</v>
      </c>
      <c r="F18" s="6">
        <f>Input!B17/Input!B$6</f>
        <v>0.13126289927902479</v>
      </c>
      <c r="G18" s="6">
        <f>Input!C17/Input!C$6</f>
        <v>0.14286378698982993</v>
      </c>
      <c r="H18" s="6">
        <f>Input!D17/Input!D$6</f>
        <v>0.1506477815148583</v>
      </c>
      <c r="I18" s="6">
        <f>Input!E17/Input!E$6</f>
        <v>0.14588596990969704</v>
      </c>
      <c r="J18" s="6">
        <f>Input!F17/Input!F$6</f>
        <v>0.16023543575249952</v>
      </c>
      <c r="K18" s="6">
        <f>Input!G17/Input!G$6</f>
        <v>0.21940443513352048</v>
      </c>
      <c r="L18" s="6">
        <f>Input!H17/Input!H$6</f>
        <v>0.18571978265481989</v>
      </c>
      <c r="M18" s="6">
        <f>Input!I17/Input!I$6</f>
        <v>0.17994590881599573</v>
      </c>
      <c r="N18" s="6">
        <f>Input!J17/Input!J$6</f>
        <v>0.22928986699534853</v>
      </c>
      <c r="O18" s="19">
        <f>AVERAGE(E18:N18)</f>
        <v>0.16929788490826977</v>
      </c>
    </row>
    <row r="19" spans="2:15" ht="13.5" customHeight="1" x14ac:dyDescent="0.2">
      <c r="B19" s="4" t="s">
        <v>60</v>
      </c>
      <c r="E19" s="8">
        <f t="shared" ref="E19:N19" si="3">SUM(E15:E18)</f>
        <v>30.347753001995873</v>
      </c>
      <c r="F19" s="8">
        <f t="shared" si="3"/>
        <v>25.291282905745028</v>
      </c>
      <c r="G19" s="8">
        <f t="shared" si="3"/>
        <v>25.764799219566903</v>
      </c>
      <c r="H19" s="8">
        <f t="shared" si="3"/>
        <v>26.8547200255849</v>
      </c>
      <c r="I19" s="8">
        <f t="shared" si="3"/>
        <v>25.27562073780561</v>
      </c>
      <c r="J19" s="8">
        <f t="shared" si="3"/>
        <v>24.137502269376615</v>
      </c>
      <c r="K19" s="8">
        <f t="shared" si="3"/>
        <v>23.668185436215264</v>
      </c>
      <c r="L19" s="8">
        <f t="shared" si="3"/>
        <v>23.424613640094137</v>
      </c>
      <c r="M19" s="8">
        <f t="shared" si="3"/>
        <v>22.969029937848543</v>
      </c>
      <c r="N19" s="8">
        <f t="shared" si="3"/>
        <v>22.60311556944783</v>
      </c>
      <c r="O19" s="20">
        <f>AVERAGE(E19:N19)</f>
        <v>25.033662274368069</v>
      </c>
    </row>
    <row r="20" spans="2:15" ht="3" customHeight="1" x14ac:dyDescent="0.2">
      <c r="O20" s="19"/>
    </row>
    <row r="21" spans="2:15" ht="12" customHeight="1" x14ac:dyDescent="0.2">
      <c r="B21" t="s">
        <v>61</v>
      </c>
      <c r="E21" s="6">
        <f>Input!A18/Input!A$6</f>
        <v>5.1968803782351207</v>
      </c>
      <c r="F21" s="6">
        <f>Input!B18/Input!B$6</f>
        <v>5.0784945462485798</v>
      </c>
      <c r="G21" s="6">
        <f>Input!C18/Input!C$6</f>
        <v>3.4279621934889675</v>
      </c>
      <c r="H21" s="6">
        <f>Input!D18/Input!D$6</f>
        <v>3.4531771546853465</v>
      </c>
      <c r="I21" s="6">
        <f>Input!E18/Input!E$6</f>
        <v>3.4761540980028376</v>
      </c>
      <c r="J21" s="6">
        <f>Input!F18/Input!F$6</f>
        <v>4.0299015637775302</v>
      </c>
      <c r="K21" s="6">
        <f>Input!G18/Input!G$6</f>
        <v>4.4746612400104642</v>
      </c>
      <c r="L21" s="6">
        <f>Input!H18/Input!H$6</f>
        <v>4.9354137002409217</v>
      </c>
      <c r="M21" s="6">
        <f>Input!I18/Input!I$6</f>
        <v>5.4817561772493884</v>
      </c>
      <c r="N21" s="6">
        <f>Input!J18/Input!J$6</f>
        <v>5.3455389887935967</v>
      </c>
      <c r="O21" s="19">
        <f>AVERAGE(E21:N21)</f>
        <v>4.4899940040732753</v>
      </c>
    </row>
    <row r="22" spans="2:15" ht="12" customHeight="1" x14ac:dyDescent="0.2">
      <c r="B22" t="s">
        <v>255</v>
      </c>
      <c r="E22" s="6">
        <f>Input!A19/Input!A$6</f>
        <v>5.8420649968916667</v>
      </c>
      <c r="F22" s="6">
        <f>Input!B19/Input!B$6</f>
        <v>6.1562440457963765</v>
      </c>
      <c r="G22" s="6">
        <f>Input!C19/Input!C$6</f>
        <v>3.7765057160137063</v>
      </c>
      <c r="H22" s="6">
        <f>Input!D19/Input!D$6</f>
        <v>3.1935333668081576</v>
      </c>
      <c r="I22" s="6">
        <f>Input!E19/Input!E$6</f>
        <v>3.4708102903851787</v>
      </c>
      <c r="J22" s="6">
        <f>Input!F19/Input!F$6</f>
        <v>3.9272351589207424</v>
      </c>
      <c r="K22" s="6">
        <f>Input!G19/Input!G$6</f>
        <v>4.7248703166142123</v>
      </c>
      <c r="L22" s="6">
        <f>Input!H19/Input!H$6</f>
        <v>4.6308735382115254</v>
      </c>
      <c r="M22" s="6">
        <f>Input!I19/Input!I$6</f>
        <v>5.1759482354835553</v>
      </c>
      <c r="N22" s="6">
        <f>Input!J19/Input!J$6</f>
        <v>4.1967084234514429</v>
      </c>
      <c r="O22" s="19">
        <f>AVERAGE(E22:N22)</f>
        <v>4.509479408857656</v>
      </c>
    </row>
    <row r="23" spans="2:15" ht="12" customHeight="1" x14ac:dyDescent="0.2">
      <c r="B23" t="s">
        <v>62</v>
      </c>
      <c r="E23" s="6">
        <f>Input!A20/Input!A$6</f>
        <v>4.891437358898014E-2</v>
      </c>
      <c r="F23" s="6">
        <f>Input!B20/Input!B$6</f>
        <v>4.4666773453503394E-2</v>
      </c>
      <c r="G23" s="6">
        <f>Input!C20/Input!C$6</f>
        <v>4.6656297568349124E-2</v>
      </c>
      <c r="H23" s="6">
        <f>Input!D20/Input!D$6</f>
        <v>2.7310018892880233E-2</v>
      </c>
      <c r="I23" s="6">
        <f>Input!E20/Input!E$6</f>
        <v>3.7138837435426661E-2</v>
      </c>
      <c r="J23" s="6">
        <f>Input!F20/Input!F$6</f>
        <v>1.7794680967494803E-2</v>
      </c>
      <c r="K23" s="6">
        <f>Input!G20/Input!G$6</f>
        <v>0</v>
      </c>
      <c r="L23" s="6">
        <f>Input!H20/Input!H$6</f>
        <v>4.5188107734426943E-3</v>
      </c>
      <c r="M23" s="6">
        <f>Input!I20/Input!I$6</f>
        <v>1.0809954244356487E-3</v>
      </c>
      <c r="N23" s="6">
        <f>Input!J20/Input!J$6</f>
        <v>0</v>
      </c>
      <c r="O23" s="19">
        <f>AVERAGE(E23:N23)</f>
        <v>2.2808078810451268E-2</v>
      </c>
    </row>
    <row r="24" spans="2:15" ht="13.5" customHeight="1" x14ac:dyDescent="0.2">
      <c r="B24" s="4" t="s">
        <v>63</v>
      </c>
      <c r="E24" s="8">
        <f t="shared" ref="E24:N24" si="4">SUM(E21:E23)</f>
        <v>11.087859748715767</v>
      </c>
      <c r="F24" s="8">
        <f t="shared" si="4"/>
        <v>11.279405365498459</v>
      </c>
      <c r="G24" s="8">
        <f t="shared" si="4"/>
        <v>7.2511242070710225</v>
      </c>
      <c r="H24" s="8">
        <f t="shared" si="4"/>
        <v>6.6740205403863841</v>
      </c>
      <c r="I24" s="8">
        <f t="shared" si="4"/>
        <v>6.9841032258234428</v>
      </c>
      <c r="J24" s="8">
        <f t="shared" si="4"/>
        <v>7.9749314036657681</v>
      </c>
      <c r="K24" s="8">
        <f t="shared" si="4"/>
        <v>9.1995315566246774</v>
      </c>
      <c r="L24" s="8">
        <f t="shared" si="4"/>
        <v>9.5708060492258884</v>
      </c>
      <c r="M24" s="8">
        <f t="shared" si="4"/>
        <v>10.65878540815738</v>
      </c>
      <c r="N24" s="8">
        <f t="shared" si="4"/>
        <v>9.5422474122450396</v>
      </c>
      <c r="O24" s="20">
        <f>AVERAGE(E24:N24)</f>
        <v>9.0222814917413849</v>
      </c>
    </row>
    <row r="25" spans="2:15" ht="3" customHeight="1" x14ac:dyDescent="0.2">
      <c r="O25" s="19"/>
    </row>
    <row r="26" spans="2:15" ht="12" customHeight="1" x14ac:dyDescent="0.2">
      <c r="B26" t="s">
        <v>64</v>
      </c>
      <c r="E26" s="6">
        <f>Input!A21/Input!A$6</f>
        <v>1.3695458561005136</v>
      </c>
      <c r="F26" s="6">
        <f>Input!B21/Input!B$6</f>
        <v>1.446653719617282</v>
      </c>
      <c r="G26" s="6">
        <f>Input!C21/Input!C$6</f>
        <v>1.2524898564086591</v>
      </c>
      <c r="H26" s="6">
        <f>Input!D21/Input!D$6</f>
        <v>1.1923828365125666</v>
      </c>
      <c r="I26" s="6">
        <f>Input!E21/Input!E$6</f>
        <v>1.281269397927826</v>
      </c>
      <c r="J26" s="6">
        <f>Input!F21/Input!F$6</f>
        <v>1.4822902355645116</v>
      </c>
      <c r="K26" s="6">
        <f>Input!G21/Input!G$6</f>
        <v>1.4478459733298081</v>
      </c>
      <c r="L26" s="6">
        <f>Input!H21/Input!H$6</f>
        <v>1.4744301491192926</v>
      </c>
      <c r="M26" s="6">
        <f>Input!I21/Input!I$6</f>
        <v>1.8248446974981989</v>
      </c>
      <c r="N26" s="6">
        <f>Input!J21/Input!J$6</f>
        <v>1.430371499401921</v>
      </c>
      <c r="O26" s="19">
        <f>AVERAGE(E26:N26)</f>
        <v>1.4202124221480579</v>
      </c>
    </row>
    <row r="27" spans="2:15" ht="12" customHeight="1" x14ac:dyDescent="0.2">
      <c r="B27" t="s">
        <v>65</v>
      </c>
      <c r="E27" s="6">
        <f>Input!A22/Input!A$6</f>
        <v>14.991087916762098</v>
      </c>
      <c r="F27" s="6">
        <f>Input!B22/Input!B$6</f>
        <v>14.648087944771106</v>
      </c>
      <c r="G27" s="6">
        <f>Input!C22/Input!C$6</f>
        <v>12.833517519147383</v>
      </c>
      <c r="H27" s="6">
        <f>Input!D22/Input!D$6</f>
        <v>12.219420038534343</v>
      </c>
      <c r="I27" s="6">
        <f>Input!E22/Input!E$6</f>
        <v>12.000192261190778</v>
      </c>
      <c r="J27" s="6">
        <f>Input!F22/Input!F$6</f>
        <v>13.816366808516117</v>
      </c>
      <c r="K27" s="6">
        <f>Input!G22/Input!G$6</f>
        <v>13.130151537555967</v>
      </c>
      <c r="L27" s="6">
        <f>Input!H22/Input!H$6</f>
        <v>12.368326414441469</v>
      </c>
      <c r="M27" s="6">
        <f>Input!I22/Input!I$6</f>
        <v>14.254529233800797</v>
      </c>
      <c r="N27" s="6">
        <f>Input!J22/Input!J$6</f>
        <v>11.914250337644754</v>
      </c>
      <c r="O27" s="19">
        <f>AVERAGE(E27:N27)</f>
        <v>13.217593001236484</v>
      </c>
    </row>
    <row r="28" spans="2:15" ht="12" customHeight="1" x14ac:dyDescent="0.2">
      <c r="B28" t="s">
        <v>66</v>
      </c>
      <c r="E28" s="6">
        <f>Input!A23/Input!A$6</f>
        <v>2.2418488041095443</v>
      </c>
      <c r="F28" s="6">
        <f>Input!B23/Input!B$6</f>
        <v>2.4361299520600941</v>
      </c>
      <c r="G28" s="6">
        <f>Input!C23/Input!C$6</f>
        <v>2.2619396141580661</v>
      </c>
      <c r="H28" s="6">
        <f>Input!D23/Input!D$6</f>
        <v>2.0619886925516573</v>
      </c>
      <c r="I28" s="6">
        <f>Input!E23/Input!E$6</f>
        <v>2.1129960279737836</v>
      </c>
      <c r="J28" s="6">
        <f>Input!F23/Input!F$6</f>
        <v>2.0916568058765588</v>
      </c>
      <c r="K28" s="6">
        <f>Input!G23/Input!G$6</f>
        <v>2.0127854762870134</v>
      </c>
      <c r="L28" s="6">
        <f>Input!H23/Input!H$6</f>
        <v>1.9855394154363788</v>
      </c>
      <c r="M28" s="6">
        <f>Input!I23/Input!I$6</f>
        <v>2.0696910746501334</v>
      </c>
      <c r="N28" s="6">
        <f>Input!J23/Input!J$6</f>
        <v>1.757677533526915</v>
      </c>
      <c r="O28" s="19">
        <f>AVERAGE(E28:N28)</f>
        <v>2.1032253396630147</v>
      </c>
    </row>
    <row r="29" spans="2:15" ht="13.5" customHeight="1" x14ac:dyDescent="0.2">
      <c r="B29" s="4" t="s">
        <v>15</v>
      </c>
      <c r="E29" s="8">
        <f t="shared" ref="E29:N29" si="5">SUM(E26:E28)</f>
        <v>18.602482576972157</v>
      </c>
      <c r="F29" s="8">
        <f t="shared" si="5"/>
        <v>18.530871616448479</v>
      </c>
      <c r="G29" s="8">
        <f t="shared" si="5"/>
        <v>16.347946989714107</v>
      </c>
      <c r="H29" s="8">
        <f t="shared" si="5"/>
        <v>15.473791567598568</v>
      </c>
      <c r="I29" s="8">
        <f t="shared" si="5"/>
        <v>15.394457687092387</v>
      </c>
      <c r="J29" s="8">
        <f t="shared" si="5"/>
        <v>17.390313849957188</v>
      </c>
      <c r="K29" s="8">
        <f t="shared" si="5"/>
        <v>16.590782987172791</v>
      </c>
      <c r="L29" s="8">
        <f t="shared" si="5"/>
        <v>15.82829597899714</v>
      </c>
      <c r="M29" s="8">
        <f t="shared" si="5"/>
        <v>18.149065005949129</v>
      </c>
      <c r="N29" s="8">
        <f t="shared" si="5"/>
        <v>15.10229937057359</v>
      </c>
      <c r="O29" s="20">
        <f>AVERAGE(E29:N29)</f>
        <v>16.741030763047554</v>
      </c>
    </row>
    <row r="30" spans="2:15" ht="3" customHeight="1" x14ac:dyDescent="0.2">
      <c r="O30" s="19"/>
    </row>
    <row r="31" spans="2:15" x14ac:dyDescent="0.2">
      <c r="B31" s="1" t="s">
        <v>67</v>
      </c>
      <c r="E31" s="7">
        <f t="shared" ref="E31:N31" si="6">SUM(E13,E19,E24,E29)</f>
        <v>66.450297909236653</v>
      </c>
      <c r="F31" s="7">
        <f t="shared" si="6"/>
        <v>63.444568163124885</v>
      </c>
      <c r="G31" s="7">
        <f t="shared" si="6"/>
        <v>56.547049723292986</v>
      </c>
      <c r="H31" s="7">
        <f t="shared" si="6"/>
        <v>54.603986141443592</v>
      </c>
      <c r="I31" s="7">
        <f t="shared" si="6"/>
        <v>53.379273003593312</v>
      </c>
      <c r="J31" s="7">
        <f t="shared" si="6"/>
        <v>55.152363435031454</v>
      </c>
      <c r="K31" s="7">
        <f t="shared" si="6"/>
        <v>55.688532055638262</v>
      </c>
      <c r="L31" s="7">
        <f t="shared" si="6"/>
        <v>54.913013715454376</v>
      </c>
      <c r="M31" s="7">
        <f t="shared" si="6"/>
        <v>58.370608836720407</v>
      </c>
      <c r="N31" s="7">
        <f t="shared" si="6"/>
        <v>52.370288794705424</v>
      </c>
      <c r="O31" s="21">
        <f>AVERAGE(E31:N31)</f>
        <v>57.091998177824145</v>
      </c>
    </row>
    <row r="32" spans="2:15" ht="6" customHeight="1" x14ac:dyDescent="0.2">
      <c r="O32" s="19"/>
    </row>
    <row r="33" spans="2:15" ht="12" customHeight="1" x14ac:dyDescent="0.2">
      <c r="B33" t="s">
        <v>303</v>
      </c>
      <c r="E33" s="6">
        <f>(Input!A27+Input!A203+Input!A207)/Input!A$34</f>
        <v>84.411626369062532</v>
      </c>
      <c r="F33" s="6">
        <f>(Input!B27+Input!B203+Input!B207)/Input!B$34</f>
        <v>75.064866067636387</v>
      </c>
      <c r="G33" s="6">
        <f>(Input!C27+Input!C203+Input!C207)/Input!C$34</f>
        <v>58.615142344354723</v>
      </c>
      <c r="H33" s="6">
        <f>(Input!D27+Input!D203+Input!D207)/Input!D$34</f>
        <v>57.650926660949764</v>
      </c>
      <c r="I33" s="6">
        <f>(Input!E27+Input!E203+Input!E207)/Input!E$34</f>
        <v>63.733353456211347</v>
      </c>
      <c r="J33" s="6">
        <f>(Input!F27+Input!F203+Input!F207)/Input!F$34</f>
        <v>63.729915160990622</v>
      </c>
      <c r="K33" s="6">
        <f>(Input!G27+Input!G203+Input!G207)/Input!G$34</f>
        <v>64.06824195616916</v>
      </c>
      <c r="L33" s="6">
        <f>(Input!H27+Input!H203+Input!H207)/Input!H$34</f>
        <v>68.105724154117581</v>
      </c>
      <c r="M33" s="6">
        <f>(Input!I27+Input!I203+Input!I207)/Input!I$34</f>
        <v>70.168343584968895</v>
      </c>
      <c r="N33" s="6">
        <f>(Input!J27+Input!J203+Input!J207)/Input!J$34</f>
        <v>69.054658128117197</v>
      </c>
      <c r="O33" s="19">
        <f>AVERAGE(E33:N33)</f>
        <v>67.460279788257836</v>
      </c>
    </row>
    <row r="34" spans="2:15" ht="12" customHeight="1" x14ac:dyDescent="0.2">
      <c r="B34" t="s">
        <v>69</v>
      </c>
      <c r="E34" s="6">
        <f>Input!A28/Input!A$34</f>
        <v>0.13037076007450535</v>
      </c>
      <c r="F34" s="6">
        <f>Input!B28/Input!B$34</f>
        <v>8.9160290906681955E-2</v>
      </c>
      <c r="G34" s="6">
        <f>Input!C28/Input!C$34</f>
        <v>0.11305079811390591</v>
      </c>
      <c r="H34" s="6">
        <f>Input!D28/Input!D$34</f>
        <v>6.5959656323146959E-2</v>
      </c>
      <c r="I34" s="6">
        <f>Input!E28/Input!E$34</f>
        <v>5.7539175390148349E-2</v>
      </c>
      <c r="J34" s="6">
        <f>Input!F28/Input!F$34</f>
        <v>3.9130557530875999E-2</v>
      </c>
      <c r="K34" s="6">
        <f>Input!G28/Input!G$34</f>
        <v>7.1175870090778207E-2</v>
      </c>
      <c r="L34" s="6">
        <f>Input!H28/Input!H$34</f>
        <v>8.477740359172993E-2</v>
      </c>
      <c r="M34" s="6">
        <f>Input!I28/Input!I$34</f>
        <v>8.9254746564373766E-2</v>
      </c>
      <c r="N34" s="6">
        <f>Input!J28/Input!J$34</f>
        <v>4.3710027238580737E-2</v>
      </c>
      <c r="O34" s="19">
        <f>AVERAGE(E34:N34)</f>
        <v>7.8412928582472716E-2</v>
      </c>
    </row>
    <row r="35" spans="2:15" ht="12" customHeight="1" x14ac:dyDescent="0.2">
      <c r="B35" t="s">
        <v>75</v>
      </c>
      <c r="E35" s="6">
        <f>(Input!A29-Input!A203-Input!A207)/Input!A$34</f>
        <v>4.909932112368951</v>
      </c>
      <c r="F35" s="6">
        <f>(Input!B29-Input!B203-Input!B207)/Input!B$34</f>
        <v>5.4795990149604421</v>
      </c>
      <c r="G35" s="6">
        <f>(Input!C29-Input!C203-Input!C207)/Input!C$34</f>
        <v>4.3550882009223875</v>
      </c>
      <c r="H35" s="6">
        <f>(Input!D29-Input!D203-Input!D207)/Input!D$34</f>
        <v>3.5084638133961596</v>
      </c>
      <c r="I35" s="6">
        <f>(Input!E29-Input!E203-Input!E207)/Input!E$34</f>
        <v>2.9496465651959838</v>
      </c>
      <c r="J35" s="6">
        <f>(Input!F29-Input!F203-Input!F207)/Input!F$34</f>
        <v>2.7628023468104237</v>
      </c>
      <c r="K35" s="6">
        <f>(Input!G29-Input!G203-Input!G207)/Input!G$34</f>
        <v>2.8550053371164172</v>
      </c>
      <c r="L35" s="6">
        <f>(Input!H29-Input!H203-Input!H207)/Input!H$34</f>
        <v>3.0890113149220317</v>
      </c>
      <c r="M35" s="6">
        <f>(Input!I29-Input!I203-Input!I207)/Input!I$34</f>
        <v>2.9973393318684596</v>
      </c>
      <c r="N35" s="6">
        <f>(Input!J29-Input!J203-Input!J207)/Input!J$34</f>
        <v>3.0096690378048345</v>
      </c>
      <c r="O35" s="19">
        <f>AVERAGE(E35:N35)</f>
        <v>3.5916557075366087</v>
      </c>
    </row>
    <row r="36" spans="2:15" ht="13.5" customHeight="1" x14ac:dyDescent="0.2">
      <c r="B36" s="1" t="s">
        <v>71</v>
      </c>
      <c r="E36" s="7">
        <f t="shared" ref="E36:N36" si="7">SUM(E33:E35)</f>
        <v>89.451929241505979</v>
      </c>
      <c r="F36" s="7">
        <f t="shared" si="7"/>
        <v>80.633625373503506</v>
      </c>
      <c r="G36" s="7">
        <f t="shared" si="7"/>
        <v>63.083281343391015</v>
      </c>
      <c r="H36" s="7">
        <f t="shared" si="7"/>
        <v>61.225350130669071</v>
      </c>
      <c r="I36" s="7">
        <f t="shared" si="7"/>
        <v>66.740539196797471</v>
      </c>
      <c r="J36" s="7">
        <f t="shared" si="7"/>
        <v>66.531848065331914</v>
      </c>
      <c r="K36" s="7">
        <f t="shared" si="7"/>
        <v>66.994423163376368</v>
      </c>
      <c r="L36" s="7">
        <f t="shared" si="7"/>
        <v>71.279512872631344</v>
      </c>
      <c r="M36" s="7">
        <f t="shared" si="7"/>
        <v>73.254937663401734</v>
      </c>
      <c r="N36" s="7">
        <f t="shared" si="7"/>
        <v>72.108037193160612</v>
      </c>
      <c r="O36" s="21">
        <f>AVERAGE(E36:N36)</f>
        <v>71.130348424376905</v>
      </c>
    </row>
    <row r="37" spans="2:15" ht="6" customHeight="1" x14ac:dyDescent="0.2">
      <c r="O37" s="19"/>
    </row>
    <row r="38" spans="2:15" x14ac:dyDescent="0.2">
      <c r="B38" s="9" t="s">
        <v>73</v>
      </c>
      <c r="C38" s="10"/>
      <c r="D38" s="10"/>
      <c r="E38" s="11">
        <f t="shared" ref="E38:N38" si="8">E36-E31</f>
        <v>23.001631332269326</v>
      </c>
      <c r="F38" s="11">
        <f t="shared" si="8"/>
        <v>17.189057210378621</v>
      </c>
      <c r="G38" s="11">
        <f t="shared" si="8"/>
        <v>6.5362316200980288</v>
      </c>
      <c r="H38" s="11">
        <f t="shared" si="8"/>
        <v>6.621363989225479</v>
      </c>
      <c r="I38" s="11">
        <f t="shared" si="8"/>
        <v>13.361266193204159</v>
      </c>
      <c r="J38" s="11">
        <f t="shared" si="8"/>
        <v>11.37948463030046</v>
      </c>
      <c r="K38" s="11">
        <f t="shared" si="8"/>
        <v>11.305891107738105</v>
      </c>
      <c r="L38" s="11">
        <f t="shared" si="8"/>
        <v>16.366499157176968</v>
      </c>
      <c r="M38" s="11">
        <f t="shared" si="8"/>
        <v>14.884328826681326</v>
      </c>
      <c r="N38" s="11">
        <f t="shared" si="8"/>
        <v>19.737748398455189</v>
      </c>
      <c r="O38" s="11">
        <f>AVERAGE(E38:N38)</f>
        <v>14.038350246552763</v>
      </c>
    </row>
    <row r="39" spans="2:15" ht="6" customHeight="1" x14ac:dyDescent="0.2">
      <c r="O39" s="19"/>
    </row>
    <row r="40" spans="2:15" ht="13.5" customHeight="1" x14ac:dyDescent="0.2">
      <c r="B40" s="4" t="s">
        <v>70</v>
      </c>
      <c r="E40" s="8">
        <f>(Input!A25 + Input!A26) / Input!A$6</f>
        <v>2.9854404835912707</v>
      </c>
      <c r="F40" s="8">
        <f>(Input!B25 + Input!B26) / Input!B$6</f>
        <v>3.1287832159532698</v>
      </c>
      <c r="G40" s="8">
        <f>(Input!C25 + Input!C26) / Input!C$6</f>
        <v>2.7782912728136551</v>
      </c>
      <c r="H40" s="8">
        <f>(Input!D25 + Input!D26) / Input!D$6</f>
        <v>2.5150177421939834</v>
      </c>
      <c r="I40" s="8">
        <f>(Input!E25 + Input!E26) / Input!E$6</f>
        <v>2.3448583601821364</v>
      </c>
      <c r="J40" s="8">
        <f>(Input!F25 + Input!F26) / Input!F$6</f>
        <v>2.6625468521654039</v>
      </c>
      <c r="K40" s="8">
        <f>(Input!G25 + Input!G26) / Input!G$6</f>
        <v>2.9546364217701147</v>
      </c>
      <c r="L40" s="8">
        <f>(Input!H25 + Input!H26) / Input!H$6</f>
        <v>2.5330165204352482</v>
      </c>
      <c r="M40" s="8">
        <f>(Input!I25 + Input!I26) / Input!I$6</f>
        <v>2.6493834885165701</v>
      </c>
      <c r="N40" s="8">
        <f>(Input!J25 + Input!J26) / Input!J$6</f>
        <v>2.2966600399741384</v>
      </c>
      <c r="O40" s="20">
        <f>AVERAGE(E40:N40)</f>
        <v>2.684863439759579</v>
      </c>
    </row>
    <row r="41" spans="2:15" ht="6" customHeight="1" x14ac:dyDescent="0.2">
      <c r="O41" s="19"/>
    </row>
    <row r="42" spans="2:15" x14ac:dyDescent="0.2">
      <c r="B42" s="9" t="s">
        <v>74</v>
      </c>
      <c r="C42" s="10"/>
      <c r="D42" s="10"/>
      <c r="E42" s="11">
        <f t="shared" ref="E42:N42" si="9">+E38-E40</f>
        <v>20.016190848678058</v>
      </c>
      <c r="F42" s="11">
        <f t="shared" si="9"/>
        <v>14.060273994425351</v>
      </c>
      <c r="G42" s="11">
        <f t="shared" si="9"/>
        <v>3.7579403472843738</v>
      </c>
      <c r="H42" s="11">
        <f t="shared" si="9"/>
        <v>4.106346247031496</v>
      </c>
      <c r="I42" s="11">
        <f t="shared" si="9"/>
        <v>11.016407833022022</v>
      </c>
      <c r="J42" s="11">
        <f t="shared" si="9"/>
        <v>8.7169377781350565</v>
      </c>
      <c r="K42" s="11">
        <f t="shared" si="9"/>
        <v>8.3512546859679908</v>
      </c>
      <c r="L42" s="11">
        <f t="shared" si="9"/>
        <v>13.833482636741719</v>
      </c>
      <c r="M42" s="11">
        <f t="shared" si="9"/>
        <v>12.234945338164756</v>
      </c>
      <c r="N42" s="11">
        <f t="shared" si="9"/>
        <v>17.44108835848105</v>
      </c>
      <c r="O42" s="11">
        <f>AVERAGE(E42:N42)</f>
        <v>11.353486806793187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254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170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5.4013451376020861E-3</v>
      </c>
      <c r="H7" s="6">
        <f>Input!D8/Input!D5</f>
        <v>0</v>
      </c>
      <c r="I7" s="6">
        <f>Input!E8/Input!E5</f>
        <v>0</v>
      </c>
      <c r="J7" s="6">
        <f>Input!F8/Input!F5</f>
        <v>0</v>
      </c>
      <c r="K7" s="6">
        <f>Input!G8/Input!G5</f>
        <v>0</v>
      </c>
      <c r="L7" s="6">
        <f>Input!H8/Input!H5</f>
        <v>0</v>
      </c>
      <c r="M7" s="6">
        <f>Input!I8/Input!I5</f>
        <v>2.7360148066683655E-3</v>
      </c>
      <c r="N7" s="6">
        <f>Input!J8/Input!J5</f>
        <v>0</v>
      </c>
      <c r="O7" s="19">
        <f>AVERAGE(E7:N7)</f>
        <v>8.1373599442704516E-4</v>
      </c>
    </row>
    <row r="8" spans="1:15" ht="12" customHeight="1" x14ac:dyDescent="0.2">
      <c r="B8" t="s">
        <v>50</v>
      </c>
      <c r="E8" s="6">
        <f>Input!A9/Input!A5</f>
        <v>2.7271898874331062</v>
      </c>
      <c r="F8" s="6">
        <f>Input!B9/Input!B5</f>
        <v>4.0216354741901066</v>
      </c>
      <c r="G8" s="6">
        <f>Input!C9/Input!C5</f>
        <v>3.7597952096630292</v>
      </c>
      <c r="H8" s="6">
        <f>Input!D9/Input!D5</f>
        <v>3.2311696405482286</v>
      </c>
      <c r="I8" s="6">
        <f>Input!E9/Input!E5</f>
        <v>3.4175835999443591</v>
      </c>
      <c r="J8" s="6">
        <f>Input!F9/Input!F5</f>
        <v>2.6930721729898384</v>
      </c>
      <c r="K8" s="6">
        <f>Input!G9/Input!G5</f>
        <v>2.9046402513601279</v>
      </c>
      <c r="L8" s="6">
        <f>Input!H9/Input!H5</f>
        <v>3.0150730707213684</v>
      </c>
      <c r="M8" s="6">
        <f>Input!I9/Input!I5</f>
        <v>2.913459516369147</v>
      </c>
      <c r="N8" s="6">
        <f>Input!J9/Input!J5</f>
        <v>2.6321626019681696</v>
      </c>
      <c r="O8" s="19">
        <f t="shared" ref="O8:O42" si="1">AVERAGE(E8:N8)</f>
        <v>3.1315781425187481</v>
      </c>
    </row>
    <row r="9" spans="1:15" ht="12" customHeight="1" x14ac:dyDescent="0.2">
      <c r="B9" t="s">
        <v>51</v>
      </c>
      <c r="E9" s="6">
        <f>Input!A10/Input!A5</f>
        <v>1.9484787783723936</v>
      </c>
      <c r="F9" s="6">
        <f>Input!B10/Input!B5</f>
        <v>2.3597474519578561</v>
      </c>
      <c r="G9" s="6">
        <f>Input!C10/Input!C5</f>
        <v>1.8495381922997736</v>
      </c>
      <c r="H9" s="6">
        <f>Input!D10/Input!D5</f>
        <v>1.5476796612361003</v>
      </c>
      <c r="I9" s="6">
        <f>Input!E10/Input!E5</f>
        <v>1.4230931283905968</v>
      </c>
      <c r="J9" s="6">
        <f>Input!F10/Input!F5</f>
        <v>1.4517314872994895</v>
      </c>
      <c r="K9" s="6">
        <f>Input!G10/Input!G5</f>
        <v>2.0275214738588279</v>
      </c>
      <c r="L9" s="6">
        <f>Input!H10/Input!H5</f>
        <v>1.8917052510232821</v>
      </c>
      <c r="M9" s="6">
        <f>Input!I10/Input!I5</f>
        <v>1.8604820214321158</v>
      </c>
      <c r="N9" s="6">
        <f>Input!J10/Input!J5</f>
        <v>1.6762329819245416</v>
      </c>
      <c r="O9" s="19">
        <f t="shared" si="1"/>
        <v>1.8036210427794976</v>
      </c>
    </row>
    <row r="10" spans="1:15" ht="12" customHeight="1" x14ac:dyDescent="0.2">
      <c r="B10" t="s">
        <v>52</v>
      </c>
      <c r="E10" s="6">
        <f>Input!A11/Input!A5</f>
        <v>1.6445350618195238</v>
      </c>
      <c r="F10" s="6">
        <f>Input!B11/Input!B5</f>
        <v>1.2356747387495792</v>
      </c>
      <c r="G10" s="6">
        <f>Input!C11/Input!C5</f>
        <v>1.6500468052981951</v>
      </c>
      <c r="H10" s="6">
        <f>Input!D11/Input!D5</f>
        <v>1.1295529480217223</v>
      </c>
      <c r="I10" s="6">
        <f>Input!E11/Input!E5</f>
        <v>1.1265047989984698</v>
      </c>
      <c r="J10" s="6">
        <f>Input!F11/Input!F5</f>
        <v>1.0618997681624163</v>
      </c>
      <c r="K10" s="6">
        <f>Input!G11/Input!G5</f>
        <v>1.1565176500358485</v>
      </c>
      <c r="L10" s="6">
        <f>Input!H11/Input!H5</f>
        <v>1.2494925543014324</v>
      </c>
      <c r="M10" s="6">
        <f>Input!I11/Input!I5</f>
        <v>1.3489325518702806</v>
      </c>
      <c r="N10" s="6">
        <f>Input!J11/Input!J5</f>
        <v>1.312531686411492</v>
      </c>
      <c r="O10" s="19">
        <f t="shared" si="1"/>
        <v>1.2915688563668961</v>
      </c>
    </row>
    <row r="11" spans="1:15" ht="12" customHeight="1" x14ac:dyDescent="0.2">
      <c r="B11" t="s">
        <v>53</v>
      </c>
      <c r="E11" s="6">
        <f>Input!A12/Input!A5</f>
        <v>0.79232367595497322</v>
      </c>
      <c r="F11" s="6">
        <f>Input!B12/Input!B5</f>
        <v>0.94145992250227406</v>
      </c>
      <c r="G11" s="6">
        <f>Input!C12/Input!C5</f>
        <v>0.79002635371628582</v>
      </c>
      <c r="H11" s="6">
        <f>Input!D12/Input!D5</f>
        <v>0.90152773467804503</v>
      </c>
      <c r="I11" s="6">
        <f>Input!E12/Input!E5</f>
        <v>1.1108108916400057</v>
      </c>
      <c r="J11" s="6">
        <f>Input!F12/Input!F5</f>
        <v>0.93787099430156218</v>
      </c>
      <c r="K11" s="6">
        <f>Input!G12/Input!G5</f>
        <v>0.84014283103482201</v>
      </c>
      <c r="L11" s="6">
        <f>Input!H12/Input!H5</f>
        <v>0.89876024193960258</v>
      </c>
      <c r="M11" s="6">
        <f>Input!I12/Input!I5</f>
        <v>0.91830300022800115</v>
      </c>
      <c r="N11" s="6">
        <f>Input!J12/Input!J5</f>
        <v>0.65886518107021863</v>
      </c>
      <c r="O11" s="19">
        <f t="shared" si="1"/>
        <v>0.87900908270657907</v>
      </c>
    </row>
    <row r="12" spans="1:15" ht="12" customHeight="1" x14ac:dyDescent="0.2">
      <c r="B12" t="s">
        <v>54</v>
      </c>
      <c r="E12" s="6">
        <f>Input!A13/Input!A5</f>
        <v>0.12039924340284186</v>
      </c>
      <c r="F12" s="6">
        <f>Input!B13/Input!B5</f>
        <v>0.18221190829197018</v>
      </c>
      <c r="G12" s="6">
        <f>Input!C13/Input!C5</f>
        <v>0.11751259350765217</v>
      </c>
      <c r="H12" s="6">
        <f>Input!D13/Input!D5</f>
        <v>0.1561621411947246</v>
      </c>
      <c r="I12" s="6">
        <f>Input!E13/Input!E5</f>
        <v>0.17899568785644734</v>
      </c>
      <c r="J12" s="6">
        <f>Input!F13/Input!F5</f>
        <v>0.19339703450118809</v>
      </c>
      <c r="K12" s="6">
        <f>Input!G13/Input!G5</f>
        <v>0.27945531609801355</v>
      </c>
      <c r="L12" s="6">
        <f>Input!H13/Input!H5</f>
        <v>0.23411041960031811</v>
      </c>
      <c r="M12" s="6">
        <f>Input!I13/Input!I5</f>
        <v>0.21654195893295422</v>
      </c>
      <c r="N12" s="6">
        <f>Input!J13/Input!J5</f>
        <v>0.23527078116561104</v>
      </c>
      <c r="O12" s="19">
        <f t="shared" si="1"/>
        <v>0.1914057084551721</v>
      </c>
    </row>
    <row r="13" spans="1:15" ht="13.5" customHeight="1" x14ac:dyDescent="0.2">
      <c r="B13" s="4" t="s">
        <v>55</v>
      </c>
      <c r="E13" s="8">
        <f>SUM(E7:E12)</f>
        <v>7.2329266469828388</v>
      </c>
      <c r="F13" s="8">
        <f t="shared" ref="F13:N13" si="2">SUM(F7:F12)</f>
        <v>8.7407294956917863</v>
      </c>
      <c r="G13" s="8">
        <f t="shared" si="2"/>
        <v>8.172320499622538</v>
      </c>
      <c r="H13" s="8">
        <f t="shared" si="2"/>
        <v>6.9660921256788217</v>
      </c>
      <c r="I13" s="8">
        <f t="shared" si="2"/>
        <v>7.2569881068298789</v>
      </c>
      <c r="J13" s="8">
        <f t="shared" si="2"/>
        <v>6.3379714572544943</v>
      </c>
      <c r="K13" s="8">
        <f t="shared" si="2"/>
        <v>7.2082775223876396</v>
      </c>
      <c r="L13" s="8">
        <f t="shared" si="2"/>
        <v>7.289141537586004</v>
      </c>
      <c r="M13" s="8">
        <f t="shared" si="2"/>
        <v>7.2604550636391672</v>
      </c>
      <c r="N13" s="8">
        <f t="shared" si="2"/>
        <v>6.5150632325400331</v>
      </c>
      <c r="O13" s="20">
        <f t="shared" si="1"/>
        <v>7.2979965688213202</v>
      </c>
    </row>
    <row r="14" spans="1:15" ht="3" customHeight="1" x14ac:dyDescent="0.2">
      <c r="O14" s="19"/>
    </row>
    <row r="15" spans="1:15" ht="12" customHeight="1" x14ac:dyDescent="0.2">
      <c r="B15" t="s">
        <v>56</v>
      </c>
      <c r="E15" s="6">
        <f>Input!A30/Input!A5</f>
        <v>27.471165251891495</v>
      </c>
      <c r="F15" s="6">
        <f>Input!B30/Input!B5</f>
        <v>23.3388472750453</v>
      </c>
      <c r="G15" s="6">
        <f>Input!C30/Input!C5</f>
        <v>24.304438679569007</v>
      </c>
      <c r="H15" s="6">
        <f>Input!D30/Input!D5</f>
        <v>25.742630656839928</v>
      </c>
      <c r="I15" s="6">
        <f>Input!E30/Input!E5</f>
        <v>22.915033801641396</v>
      </c>
      <c r="J15" s="6">
        <f>Input!F30/Input!F5</f>
        <v>22.29227915845124</v>
      </c>
      <c r="K15" s="6">
        <f>Input!G30/Input!G5</f>
        <v>21.549227433118244</v>
      </c>
      <c r="L15" s="6">
        <f>Input!H30/Input!H5</f>
        <v>21.841803748750536</v>
      </c>
      <c r="M15" s="6">
        <f>Input!I30/Input!I5</f>
        <v>20.992388312924987</v>
      </c>
      <c r="N15" s="6">
        <f>Input!J30/Input!J5</f>
        <v>20.722695045907596</v>
      </c>
      <c r="O15" s="19">
        <f t="shared" si="1"/>
        <v>23.117050936413975</v>
      </c>
    </row>
    <row r="16" spans="1:15" ht="12" customHeight="1" x14ac:dyDescent="0.2">
      <c r="B16" t="s">
        <v>57</v>
      </c>
      <c r="E16" s="6">
        <f>Input!A31/Input!A5</f>
        <v>1.4423525558221075</v>
      </c>
      <c r="F16" s="6">
        <f>Input!B31/Input!B5</f>
        <v>1.0269371924622361</v>
      </c>
      <c r="G16" s="6">
        <f>Input!C31/Input!C5</f>
        <v>1.0714666803925605</v>
      </c>
      <c r="H16" s="6">
        <f>Input!D31/Input!D5</f>
        <v>1.0439687742435997</v>
      </c>
      <c r="I16" s="6">
        <f>Input!E31/Input!E5</f>
        <v>1.0989435248296009</v>
      </c>
      <c r="J16" s="6">
        <f>Input!F31/Input!F5</f>
        <v>1.1228381686997595</v>
      </c>
      <c r="K16" s="6">
        <f>Input!G31/Input!G5</f>
        <v>0.91518128013720768</v>
      </c>
      <c r="L16" s="6">
        <f>Input!H31/Input!H5</f>
        <v>0.86828825542284715</v>
      </c>
      <c r="M16" s="6">
        <f>Input!I31/Input!I5</f>
        <v>0.73590570137203093</v>
      </c>
      <c r="N16" s="6">
        <f>Input!J31/Input!J5</f>
        <v>0.88058505004594267</v>
      </c>
      <c r="O16" s="19">
        <f t="shared" si="1"/>
        <v>1.0206467183427894</v>
      </c>
    </row>
    <row r="17" spans="2:15" ht="12" customHeight="1" x14ac:dyDescent="0.2">
      <c r="B17" t="s">
        <v>58</v>
      </c>
      <c r="E17" s="6">
        <f>Input!A32/Input!A5</f>
        <v>0.47577984868056833</v>
      </c>
      <c r="F17" s="6">
        <f>Input!B32/Input!B5</f>
        <v>0.41269587514414435</v>
      </c>
      <c r="G17" s="6">
        <f>Input!C32/Input!C5</f>
        <v>0.48139166838240344</v>
      </c>
      <c r="H17" s="6">
        <f>Input!D32/Input!D5</f>
        <v>0.56431199896560635</v>
      </c>
      <c r="I17" s="6">
        <f>Input!E32/Input!E5</f>
        <v>0.77241041869522886</v>
      </c>
      <c r="J17" s="6">
        <f>Input!F32/Input!F5</f>
        <v>0.78262084804888088</v>
      </c>
      <c r="K17" s="6">
        <f>Input!G32/Input!G5</f>
        <v>0.65816069897234752</v>
      </c>
      <c r="L17" s="6">
        <f>Input!H32/Input!H5</f>
        <v>0.51214688564778665</v>
      </c>
      <c r="M17" s="6">
        <f>Input!I32/Input!I5</f>
        <v>0.52770677700138147</v>
      </c>
      <c r="N17" s="6">
        <f>Input!J32/Input!J5</f>
        <v>0.44221128015206673</v>
      </c>
      <c r="O17" s="19">
        <f t="shared" si="1"/>
        <v>0.56294362996904146</v>
      </c>
    </row>
    <row r="18" spans="2:15" ht="12" customHeight="1" x14ac:dyDescent="0.2">
      <c r="B18" t="s">
        <v>59</v>
      </c>
      <c r="E18" s="6">
        <f>Input!A33/Input!A5</f>
        <v>0.14507990404133606</v>
      </c>
      <c r="F18" s="6">
        <f>Input!B33/Input!B5</f>
        <v>0.13565267839876233</v>
      </c>
      <c r="G18" s="6">
        <f>Input!C33/Input!C5</f>
        <v>0.18517260311577791</v>
      </c>
      <c r="H18" s="6">
        <f>Input!D33/Input!D5</f>
        <v>0.21716614946987331</v>
      </c>
      <c r="I18" s="6">
        <f>Input!E33/Input!E5</f>
        <v>0.16694804562526083</v>
      </c>
      <c r="J18" s="6">
        <f>Input!F33/Input!F5</f>
        <v>0.17569302103871903</v>
      </c>
      <c r="K18" s="6">
        <f>Input!G33/Input!G5</f>
        <v>0.2504192147104719</v>
      </c>
      <c r="L18" s="6">
        <f>Input!H33/Input!H5</f>
        <v>0.21265549872682565</v>
      </c>
      <c r="M18" s="6">
        <f>Input!I33/Input!I5</f>
        <v>0.18880124998323519</v>
      </c>
      <c r="N18" s="6">
        <f>Input!J33/Input!J5</f>
        <v>0.26440102687119921</v>
      </c>
      <c r="O18" s="19">
        <f t="shared" si="1"/>
        <v>0.19419893919814615</v>
      </c>
    </row>
    <row r="19" spans="2:15" ht="13.5" customHeight="1" x14ac:dyDescent="0.2">
      <c r="B19" s="4" t="s">
        <v>60</v>
      </c>
      <c r="E19" s="8">
        <f>SUM(E15:E18)</f>
        <v>29.534377560435505</v>
      </c>
      <c r="F19" s="8">
        <f t="shared" ref="F19:N19" si="3">SUM(F15:F18)</f>
        <v>24.914133021050443</v>
      </c>
      <c r="G19" s="8">
        <f t="shared" si="3"/>
        <v>26.042469631459749</v>
      </c>
      <c r="H19" s="8">
        <f t="shared" si="3"/>
        <v>27.568077579519006</v>
      </c>
      <c r="I19" s="8">
        <f t="shared" si="3"/>
        <v>24.953335790791488</v>
      </c>
      <c r="J19" s="8">
        <f t="shared" si="3"/>
        <v>24.373431196238599</v>
      </c>
      <c r="K19" s="8">
        <f t="shared" si="3"/>
        <v>23.372988626938273</v>
      </c>
      <c r="L19" s="8">
        <f t="shared" si="3"/>
        <v>23.434894388547995</v>
      </c>
      <c r="M19" s="8">
        <f t="shared" si="3"/>
        <v>22.444802041281633</v>
      </c>
      <c r="N19" s="8">
        <f t="shared" si="3"/>
        <v>22.309892402976804</v>
      </c>
      <c r="O19" s="20">
        <f t="shared" si="1"/>
        <v>24.89484022392395</v>
      </c>
    </row>
    <row r="20" spans="2:15" ht="3" customHeight="1" x14ac:dyDescent="0.2">
      <c r="O20" s="19"/>
    </row>
    <row r="21" spans="2:15" ht="12" customHeight="1" x14ac:dyDescent="0.2">
      <c r="B21" t="s">
        <v>61</v>
      </c>
      <c r="E21" s="6">
        <f>Input!A18/Input!A5</f>
        <v>5.8620503782985791</v>
      </c>
      <c r="F21" s="6">
        <f>Input!B18/Input!B5</f>
        <v>5.320592477993368</v>
      </c>
      <c r="G21" s="6">
        <f>Input!C18/Input!C5</f>
        <v>3.9000008921831033</v>
      </c>
      <c r="H21" s="6">
        <f>Input!D18/Input!D5</f>
        <v>4.294447504525472</v>
      </c>
      <c r="I21" s="6">
        <f>Input!E18/Input!E5</f>
        <v>4.4062893309222426</v>
      </c>
      <c r="J21" s="6">
        <f>Input!F18/Input!F5</f>
        <v>4.5209092944481757</v>
      </c>
      <c r="K21" s="6">
        <f>Input!G18/Input!G5</f>
        <v>5.1772767210717952</v>
      </c>
      <c r="L21" s="6">
        <f>Input!H18/Input!H5</f>
        <v>5.9078942645138222</v>
      </c>
      <c r="M21" s="6">
        <f>Input!I18/Input!I5</f>
        <v>6.0360453856573812</v>
      </c>
      <c r="N21" s="6">
        <f>Input!J18/Input!J5</f>
        <v>6.7985680617806121</v>
      </c>
      <c r="O21" s="19">
        <f t="shared" si="1"/>
        <v>5.2224074311394544</v>
      </c>
    </row>
    <row r="22" spans="2:15" ht="12" customHeight="1" x14ac:dyDescent="0.2">
      <c r="B22" t="s">
        <v>255</v>
      </c>
      <c r="E22" s="6">
        <f>Input!A19/Input!A5</f>
        <v>6.5898148182321465</v>
      </c>
      <c r="F22" s="6">
        <f>Input!B19/Input!B5</f>
        <v>6.4497195900212727</v>
      </c>
      <c r="G22" s="6">
        <f>Input!C19/Input!C5</f>
        <v>4.2965397021481024</v>
      </c>
      <c r="H22" s="6">
        <f>Input!D19/Input!D5</f>
        <v>3.9715487457977763</v>
      </c>
      <c r="I22" s="6">
        <f>Input!E19/Input!E5</f>
        <v>4.3995156489080536</v>
      </c>
      <c r="J22" s="6">
        <f>Input!F19/Input!F5</f>
        <v>4.405733899565937</v>
      </c>
      <c r="K22" s="6">
        <f>Input!G19/Input!G5</f>
        <v>5.4667738602336469</v>
      </c>
      <c r="L22" s="6">
        <f>Input!H19/Input!H5</f>
        <v>5.5433470986947224</v>
      </c>
      <c r="M22" s="6">
        <f>Input!I19/Input!I5</f>
        <v>5.6993155939432141</v>
      </c>
      <c r="N22" s="6">
        <f>Input!J19/Input!J5</f>
        <v>5.3374613695824484</v>
      </c>
      <c r="O22" s="19">
        <f t="shared" si="1"/>
        <v>5.2159770327127317</v>
      </c>
    </row>
    <row r="23" spans="2:15" ht="12" customHeight="1" x14ac:dyDescent="0.2">
      <c r="B23" t="s">
        <v>62</v>
      </c>
      <c r="E23" s="6">
        <f>Input!A20/Input!A5</f>
        <v>5.5175124561727254E-2</v>
      </c>
      <c r="F23" s="6">
        <f>Input!B20/Input!B5</f>
        <v>4.6796092166426724E-2</v>
      </c>
      <c r="G23" s="6">
        <f>Input!C20/Input!C5</f>
        <v>5.3080982774003159E-2</v>
      </c>
      <c r="H23" s="6">
        <f>Input!D20/Input!D5</f>
        <v>3.3963343677269199E-2</v>
      </c>
      <c r="I23" s="6">
        <f>Input!E20/Input!E5</f>
        <v>4.7076297120600921E-2</v>
      </c>
      <c r="J23" s="6">
        <f>Input!F20/Input!F5</f>
        <v>1.9962804873644907E-2</v>
      </c>
      <c r="K23" s="6">
        <f>Input!G20/Input!G5</f>
        <v>0</v>
      </c>
      <c r="L23" s="6">
        <f>Input!H20/Input!H5</f>
        <v>5.409203335789696E-3</v>
      </c>
      <c r="M23" s="6">
        <f>Input!I20/Input!I5</f>
        <v>1.1903005592736149E-3</v>
      </c>
      <c r="N23" s="6">
        <f>Input!J20/Input!J5</f>
        <v>0</v>
      </c>
      <c r="O23" s="19">
        <f t="shared" si="1"/>
        <v>2.6265414906873546E-2</v>
      </c>
    </row>
    <row r="24" spans="2:15" ht="13.5" customHeight="1" x14ac:dyDescent="0.2">
      <c r="B24" s="4" t="s">
        <v>63</v>
      </c>
      <c r="E24" s="8">
        <f>SUM(E21:E23)</f>
        <v>12.507040321092452</v>
      </c>
      <c r="F24" s="8">
        <f t="shared" ref="F24:N24" si="4">SUM(F21:F23)</f>
        <v>11.817108160181066</v>
      </c>
      <c r="G24" s="8">
        <f t="shared" si="4"/>
        <v>8.2496215771052093</v>
      </c>
      <c r="H24" s="8">
        <f t="shared" si="4"/>
        <v>8.2999595940005175</v>
      </c>
      <c r="I24" s="8">
        <f t="shared" si="4"/>
        <v>8.852881276950896</v>
      </c>
      <c r="J24" s="8">
        <f t="shared" si="4"/>
        <v>8.9466059988877564</v>
      </c>
      <c r="K24" s="8">
        <f t="shared" si="4"/>
        <v>10.644050581305443</v>
      </c>
      <c r="L24" s="8">
        <f t="shared" si="4"/>
        <v>11.456650566544335</v>
      </c>
      <c r="M24" s="8">
        <f t="shared" si="4"/>
        <v>11.736551280159869</v>
      </c>
      <c r="N24" s="8">
        <f t="shared" si="4"/>
        <v>12.13602943136306</v>
      </c>
      <c r="O24" s="20">
        <f t="shared" si="1"/>
        <v>10.46464987875906</v>
      </c>
    </row>
    <row r="25" spans="2:15" ht="3" customHeight="1" x14ac:dyDescent="0.2">
      <c r="O25" s="19"/>
    </row>
    <row r="26" spans="2:15" ht="12" customHeight="1" x14ac:dyDescent="0.2">
      <c r="B26" t="s">
        <v>64</v>
      </c>
      <c r="E26" s="6">
        <f>Input!A21/Input!A5</f>
        <v>1.5448396383096512</v>
      </c>
      <c r="F26" s="6">
        <f>Input!B21/Input!B5</f>
        <v>1.5156174391370678</v>
      </c>
      <c r="G26" s="6">
        <f>Input!C21/Input!C5</f>
        <v>1.4249607439434493</v>
      </c>
      <c r="H26" s="6">
        <f>Input!D21/Input!D5</f>
        <v>1.482873674683217</v>
      </c>
      <c r="I26" s="6">
        <f>Input!E21/Input!E5</f>
        <v>1.624106273473362</v>
      </c>
      <c r="J26" s="6">
        <f>Input!F21/Input!F5</f>
        <v>1.662894141948158</v>
      </c>
      <c r="K26" s="6">
        <f>Input!G21/Input!G5</f>
        <v>1.6751880983509764</v>
      </c>
      <c r="L26" s="6">
        <f>Input!H21/Input!H5</f>
        <v>1.7649538519907484</v>
      </c>
      <c r="M26" s="6">
        <f>Input!I21/Input!I5</f>
        <v>2.0093643459717545</v>
      </c>
      <c r="N26" s="6">
        <f>Input!J21/Input!J5</f>
        <v>1.819176328654897</v>
      </c>
      <c r="O26" s="19">
        <f t="shared" si="1"/>
        <v>1.6523974536463282</v>
      </c>
    </row>
    <row r="27" spans="2:15" ht="12" customHeight="1" x14ac:dyDescent="0.2">
      <c r="B27" t="s">
        <v>65</v>
      </c>
      <c r="E27" s="6">
        <f>Input!A22/Input!A5</f>
        <v>16.909858645506549</v>
      </c>
      <c r="F27" s="6">
        <f>Input!B22/Input!B5</f>
        <v>15.346379882106048</v>
      </c>
      <c r="G27" s="6">
        <f>Input!C22/Input!C5</f>
        <v>14.600723972273697</v>
      </c>
      <c r="H27" s="6">
        <f>Input!D22/Input!D5</f>
        <v>15.196341091285234</v>
      </c>
      <c r="I27" s="6">
        <f>Input!E22/Input!E5</f>
        <v>15.21115509806649</v>
      </c>
      <c r="J27" s="6">
        <f>Input!F22/Input!F5</f>
        <v>15.499768451310496</v>
      </c>
      <c r="K27" s="6">
        <f>Input!G22/Input!G5</f>
        <v>15.19186017741414</v>
      </c>
      <c r="L27" s="6">
        <f>Input!H22/Input!H5</f>
        <v>14.805398113221313</v>
      </c>
      <c r="M27" s="6">
        <f>Input!I22/Input!I5</f>
        <v>15.695879682407694</v>
      </c>
      <c r="N27" s="6">
        <f>Input!J22/Input!J5</f>
        <v>15.152792261992438</v>
      </c>
      <c r="O27" s="19">
        <f t="shared" si="1"/>
        <v>15.361015737558409</v>
      </c>
    </row>
    <row r="28" spans="2:15" ht="12" customHeight="1" x14ac:dyDescent="0.2">
      <c r="B28" t="s">
        <v>66</v>
      </c>
      <c r="E28" s="6">
        <f>Input!A23/Input!A5</f>
        <v>2.5287922125853477</v>
      </c>
      <c r="F28" s="6">
        <f>Input!B23/Input!B5</f>
        <v>2.5522631914451681</v>
      </c>
      <c r="G28" s="6">
        <f>Input!C23/Input!C5</f>
        <v>2.5734141788483975</v>
      </c>
      <c r="H28" s="6">
        <f>Input!D23/Input!D5</f>
        <v>2.5643347556245151</v>
      </c>
      <c r="I28" s="6">
        <f>Input!E23/Input!E5</f>
        <v>2.6783829461677566</v>
      </c>
      <c r="J28" s="6">
        <f>Input!F23/Input!F5</f>
        <v>2.3465066192880206</v>
      </c>
      <c r="K28" s="6">
        <f>Input!G23/Input!G5</f>
        <v>2.3288349289359371</v>
      </c>
      <c r="L28" s="6">
        <f>Input!H23/Input!H5</f>
        <v>2.3767727766874116</v>
      </c>
      <c r="M28" s="6">
        <f>Input!I23/Input!I5</f>
        <v>2.2789684285350251</v>
      </c>
      <c r="N28" s="6">
        <f>Input!J23/Input!J5</f>
        <v>2.2354509746158002</v>
      </c>
      <c r="O28" s="19">
        <f t="shared" si="1"/>
        <v>2.4463721012733379</v>
      </c>
    </row>
    <row r="29" spans="2:15" ht="13.5" customHeight="1" x14ac:dyDescent="0.2">
      <c r="B29" s="4" t="s">
        <v>15</v>
      </c>
      <c r="E29" s="8">
        <f>SUM(E26:E28)</f>
        <v>20.983490496401547</v>
      </c>
      <c r="F29" s="8">
        <f t="shared" ref="F29:N29" si="5">SUM(F26:F28)</f>
        <v>19.414260512688283</v>
      </c>
      <c r="G29" s="8">
        <f t="shared" si="5"/>
        <v>18.599098895065545</v>
      </c>
      <c r="H29" s="8">
        <f t="shared" si="5"/>
        <v>19.243549521592964</v>
      </c>
      <c r="I29" s="8">
        <f t="shared" si="5"/>
        <v>19.513644317707609</v>
      </c>
      <c r="J29" s="8">
        <f t="shared" si="5"/>
        <v>19.509169212546677</v>
      </c>
      <c r="K29" s="8">
        <f t="shared" si="5"/>
        <v>19.195883204701055</v>
      </c>
      <c r="L29" s="8">
        <f t="shared" si="5"/>
        <v>18.947124741899472</v>
      </c>
      <c r="M29" s="8">
        <f t="shared" si="5"/>
        <v>19.984212456914477</v>
      </c>
      <c r="N29" s="8">
        <f t="shared" si="5"/>
        <v>19.207419565263137</v>
      </c>
      <c r="O29" s="20">
        <f t="shared" si="1"/>
        <v>19.459785292478081</v>
      </c>
    </row>
    <row r="30" spans="2:15" ht="3" customHeight="1" x14ac:dyDescent="0.2">
      <c r="O30" s="19"/>
    </row>
    <row r="31" spans="2:15" x14ac:dyDescent="0.2">
      <c r="B31" s="1" t="s">
        <v>67</v>
      </c>
      <c r="E31" s="7">
        <f>SUM(E13,E19,E24,E29)</f>
        <v>70.257835024912339</v>
      </c>
      <c r="F31" s="7">
        <f t="shared" ref="F31:N31" si="6">SUM(F13,F19,F24,F29)</f>
        <v>64.886231189611578</v>
      </c>
      <c r="G31" s="7">
        <f t="shared" si="6"/>
        <v>61.063510603253043</v>
      </c>
      <c r="H31" s="7">
        <f t="shared" si="6"/>
        <v>62.077678820791306</v>
      </c>
      <c r="I31" s="7">
        <f t="shared" si="6"/>
        <v>60.576849492279869</v>
      </c>
      <c r="J31" s="7">
        <f t="shared" si="6"/>
        <v>59.167177864927524</v>
      </c>
      <c r="K31" s="7">
        <f t="shared" si="6"/>
        <v>60.42119993533241</v>
      </c>
      <c r="L31" s="7">
        <f t="shared" si="6"/>
        <v>61.127811234577806</v>
      </c>
      <c r="M31" s="7">
        <f t="shared" si="6"/>
        <v>61.426020841995147</v>
      </c>
      <c r="N31" s="7">
        <f t="shared" si="6"/>
        <v>60.168404632143037</v>
      </c>
      <c r="O31" s="21">
        <f t="shared" si="1"/>
        <v>62.117271963982411</v>
      </c>
    </row>
    <row r="32" spans="2:15" ht="6" customHeight="1" x14ac:dyDescent="0.2">
      <c r="O32" s="19"/>
    </row>
    <row r="33" spans="2:15" ht="12" customHeight="1" x14ac:dyDescent="0.2">
      <c r="B33" t="s">
        <v>303</v>
      </c>
      <c r="E33" s="6">
        <f>(Input!A35+Input!A209)/Input!A36</f>
        <v>84.592524544904066</v>
      </c>
      <c r="F33" s="6">
        <f>(Input!B35+Input!B209)/Input!B36</f>
        <v>74.502875305326228</v>
      </c>
      <c r="G33" s="6">
        <f>(Input!C35+Input!C209)/Input!C36</f>
        <v>60.860152413041249</v>
      </c>
      <c r="H33" s="6">
        <f>(Input!D35+Input!D209)/Input!D36</f>
        <v>59.458830878495412</v>
      </c>
      <c r="I33" s="6">
        <f>(Input!E35+Input!E209)/Input!E36</f>
        <v>64.186031268962992</v>
      </c>
      <c r="J33" s="6">
        <f>(Input!F35+Input!F209)/Input!F36</f>
        <v>64.096967077125427</v>
      </c>
      <c r="K33" s="6">
        <f>(Input!G35+Input!G209)/Input!G36</f>
        <v>64.251817344240507</v>
      </c>
      <c r="L33" s="6">
        <f>(Input!H35+Input!H209)/Input!H36</f>
        <v>68.72222055600048</v>
      </c>
      <c r="M33" s="6">
        <f>(Input!I35+Input!I209)/Input!I36</f>
        <v>69.70955440312791</v>
      </c>
      <c r="N33" s="6">
        <f>(Input!J35+Input!J209)/Input!J36</f>
        <v>68.916555992177805</v>
      </c>
      <c r="O33" s="19">
        <f t="shared" si="1"/>
        <v>67.929752978340204</v>
      </c>
    </row>
    <row r="34" spans="2:15" ht="12" customHeight="1" x14ac:dyDescent="0.2">
      <c r="B34" t="s">
        <v>69</v>
      </c>
      <c r="E34" s="6">
        <f>Input!A28/Input!A5*Input!A6/Input!A34</f>
        <v>0.14705744750533703</v>
      </c>
      <c r="F34" s="6">
        <f>Input!B28/Input!B5*Input!B6/Input!B34</f>
        <v>9.3410669010999564E-2</v>
      </c>
      <c r="G34" s="6">
        <f>Input!C28/Input!C5*Input!C6/Input!C34</f>
        <v>0.12861816689334615</v>
      </c>
      <c r="H34" s="6">
        <f>Input!D28/Input!D5*Input!D6/Input!D34</f>
        <v>8.2028887835065886E-2</v>
      </c>
      <c r="I34" s="6">
        <f>Input!E28/Input!E5*Input!E6/Input!E34</f>
        <v>7.293527487096671E-2</v>
      </c>
      <c r="J34" s="6">
        <f>Input!F28/Input!F5*Input!F6/Input!F34</f>
        <v>4.3898268590076762E-2</v>
      </c>
      <c r="K34" s="6">
        <f>Input!G28/Input!G5*Input!G6/Input!G34</f>
        <v>8.2351971592413656E-2</v>
      </c>
      <c r="L34" s="6">
        <f>Input!H28/Input!H5*Input!H6/Input!H34</f>
        <v>0.10148205740392249</v>
      </c>
      <c r="M34" s="6">
        <f>Input!I28/Input!I5*Input!I6/Input!I34</f>
        <v>9.8279763588142055E-2</v>
      </c>
      <c r="N34" s="6">
        <f>Input!J28/Input!J5*Input!J6/Input!J34</f>
        <v>5.5591324988322859E-2</v>
      </c>
      <c r="O34" s="19">
        <f t="shared" si="1"/>
        <v>9.0565383227859314E-2</v>
      </c>
    </row>
    <row r="35" spans="2:15" ht="12" customHeight="1" x14ac:dyDescent="0.2">
      <c r="B35" t="s">
        <v>75</v>
      </c>
      <c r="E35" s="6">
        <f>(Input!A29-Input!A203-Input!A207)/Input!A5*Input!A6/Input!A34</f>
        <v>5.5383744288736763</v>
      </c>
      <c r="F35" s="6">
        <f>(Input!B29-Input!B203-Input!B207)/Input!B5*Input!B6/Input!B34</f>
        <v>5.7408180782540406</v>
      </c>
      <c r="G35" s="6">
        <f>(Input!C29-Input!C203-Input!C207)/Input!C5*Input!C6/Input!C34</f>
        <v>4.9547943969143677</v>
      </c>
      <c r="H35" s="6">
        <f>(Input!D29-Input!D203-Input!D207)/Input!D5*Input!D6/Input!D34</f>
        <v>4.3632032164101222</v>
      </c>
      <c r="I35" s="6">
        <f>(Input!E29-Input!E203-Input!E207)/Input!E5*Input!E6/Input!E34</f>
        <v>3.7389010451756715</v>
      </c>
      <c r="J35" s="6">
        <f>(Input!F29-Input!F203-Input!F207)/Input!F5*Input!F6/Input!F34</f>
        <v>3.0994252863859795</v>
      </c>
      <c r="K35" s="6">
        <f>(Input!G29-Input!G203-Input!G207)/Input!G5*Input!G6/Input!G34</f>
        <v>3.3033009377831677</v>
      </c>
      <c r="L35" s="6">
        <f>(Input!H29-Input!H203-Input!H207)/Input!H5*Input!H6/Input!H34</f>
        <v>3.6976742657976822</v>
      </c>
      <c r="M35" s="6">
        <f>(Input!I29-Input!I203-Input!I207)/Input!I5*Input!I6/Input!I34</f>
        <v>3.3004160817039763</v>
      </c>
      <c r="N35" s="6">
        <f>(Input!J29-Input!J203-Input!J207)/Input!J5*Input!J6/Input!J34</f>
        <v>3.8277599021998259</v>
      </c>
      <c r="O35" s="19">
        <f t="shared" si="1"/>
        <v>4.1564667639498509</v>
      </c>
    </row>
    <row r="36" spans="2:15" ht="13.5" customHeight="1" x14ac:dyDescent="0.2">
      <c r="B36" s="1" t="s">
        <v>71</v>
      </c>
      <c r="E36" s="7">
        <f>SUM(E33:E35)</f>
        <v>90.277956421283079</v>
      </c>
      <c r="F36" s="7">
        <f t="shared" ref="F36:N36" si="7">SUM(F33:F35)</f>
        <v>80.337104052591258</v>
      </c>
      <c r="G36" s="7">
        <f t="shared" si="7"/>
        <v>65.943564976848961</v>
      </c>
      <c r="H36" s="7">
        <f t="shared" si="7"/>
        <v>63.904062982740598</v>
      </c>
      <c r="I36" s="7">
        <f t="shared" si="7"/>
        <v>67.99786758900963</v>
      </c>
      <c r="J36" s="7">
        <f t="shared" si="7"/>
        <v>67.240290632101477</v>
      </c>
      <c r="K36" s="7">
        <f t="shared" si="7"/>
        <v>67.637470253616087</v>
      </c>
      <c r="L36" s="7">
        <f t="shared" si="7"/>
        <v>72.521376879202094</v>
      </c>
      <c r="M36" s="7">
        <f t="shared" si="7"/>
        <v>73.108250248420021</v>
      </c>
      <c r="N36" s="7">
        <f t="shared" si="7"/>
        <v>72.799907219365963</v>
      </c>
      <c r="O36" s="21">
        <f t="shared" si="1"/>
        <v>72.176785125517924</v>
      </c>
    </row>
    <row r="37" spans="2:15" ht="5.25" customHeight="1" x14ac:dyDescent="0.2">
      <c r="O37" s="19"/>
    </row>
    <row r="38" spans="2:15" x14ac:dyDescent="0.2">
      <c r="B38" s="9" t="s">
        <v>73</v>
      </c>
      <c r="C38" s="10"/>
      <c r="D38" s="10"/>
      <c r="E38" s="11">
        <f>E36-E31</f>
        <v>20.02012139637074</v>
      </c>
      <c r="F38" s="11">
        <f t="shared" ref="F38:N38" si="8">F36-F31</f>
        <v>15.450872862979679</v>
      </c>
      <c r="G38" s="11">
        <f t="shared" si="8"/>
        <v>4.8800543735959181</v>
      </c>
      <c r="H38" s="11">
        <f t="shared" si="8"/>
        <v>1.8263841619492922</v>
      </c>
      <c r="I38" s="11">
        <f t="shared" si="8"/>
        <v>7.4210180967297603</v>
      </c>
      <c r="J38" s="11">
        <f t="shared" si="8"/>
        <v>8.0731127671739529</v>
      </c>
      <c r="K38" s="11">
        <f t="shared" si="8"/>
        <v>7.2162703182836765</v>
      </c>
      <c r="L38" s="11">
        <f t="shared" si="8"/>
        <v>11.393565644624289</v>
      </c>
      <c r="M38" s="11">
        <f t="shared" si="8"/>
        <v>11.682229406424874</v>
      </c>
      <c r="N38" s="11">
        <f t="shared" si="8"/>
        <v>12.631502587222926</v>
      </c>
      <c r="O38" s="11">
        <f t="shared" si="1"/>
        <v>10.059513161535509</v>
      </c>
    </row>
    <row r="39" spans="2:15" ht="6" customHeight="1" x14ac:dyDescent="0.2">
      <c r="O39" s="19"/>
    </row>
    <row r="40" spans="2:15" ht="13.5" customHeight="1" x14ac:dyDescent="0.2">
      <c r="B40" s="4" t="s">
        <v>70</v>
      </c>
      <c r="E40" s="8">
        <f>(Input!A25 + Input!A26) / Input!A5</f>
        <v>3.3675592360214064</v>
      </c>
      <c r="F40" s="8">
        <f>(Input!B25 + Input!B26) / Input!B5</f>
        <v>3.2779360679573402</v>
      </c>
      <c r="G40" s="8">
        <f>(Input!C25 + Input!C26) / Input!C5</f>
        <v>3.1608687118248575</v>
      </c>
      <c r="H40" s="8">
        <f>(Input!D25 + Input!D26) / Input!D5</f>
        <v>3.1277317041634345</v>
      </c>
      <c r="I40" s="8">
        <f>(Input!E25 + Input!E26) / Input!E5</f>
        <v>2.9722860620392266</v>
      </c>
      <c r="J40" s="8">
        <f>(Input!F25 + Input!F26) / Input!F5</f>
        <v>2.9869545497223005</v>
      </c>
      <c r="K40" s="8">
        <f>(Input!G25 + Input!G26) / Input!G5</f>
        <v>3.4185761882670493</v>
      </c>
      <c r="L40" s="8">
        <f>(Input!H25 + Input!H26) / Input!H5</f>
        <v>3.0321255079929079</v>
      </c>
      <c r="M40" s="8">
        <f>(Input!I25 + Input!I26) / Input!I5</f>
        <v>2.9172765923203818</v>
      </c>
      <c r="N40" s="8">
        <f>(Input!J25 + Input!J26) / Input!J5</f>
        <v>2.9209401763356686</v>
      </c>
      <c r="O40" s="20">
        <f t="shared" si="1"/>
        <v>3.1182254796644573</v>
      </c>
    </row>
    <row r="41" spans="2:15" ht="6" customHeight="1" x14ac:dyDescent="0.2">
      <c r="O41" s="19"/>
    </row>
    <row r="42" spans="2:15" x14ac:dyDescent="0.2">
      <c r="B42" s="9" t="s">
        <v>74</v>
      </c>
      <c r="C42" s="10"/>
      <c r="D42" s="10"/>
      <c r="E42" s="11">
        <f>+E38-E40</f>
        <v>16.652562160349333</v>
      </c>
      <c r="F42" s="11">
        <f t="shared" ref="F42:N42" si="9">+F38-F40</f>
        <v>12.172936795022339</v>
      </c>
      <c r="G42" s="11">
        <f t="shared" si="9"/>
        <v>1.7191856617710606</v>
      </c>
      <c r="H42" s="11">
        <f t="shared" si="9"/>
        <v>-1.3013475422141423</v>
      </c>
      <c r="I42" s="11">
        <f t="shared" si="9"/>
        <v>4.4487320346905337</v>
      </c>
      <c r="J42" s="11">
        <f t="shared" si="9"/>
        <v>5.0861582174516524</v>
      </c>
      <c r="K42" s="11">
        <f t="shared" si="9"/>
        <v>3.7976941300166271</v>
      </c>
      <c r="L42" s="11">
        <f t="shared" si="9"/>
        <v>8.36144013663138</v>
      </c>
      <c r="M42" s="11">
        <f t="shared" si="9"/>
        <v>8.7649528141044915</v>
      </c>
      <c r="N42" s="11">
        <f t="shared" si="9"/>
        <v>9.7105624108872561</v>
      </c>
      <c r="O42" s="11">
        <f t="shared" si="1"/>
        <v>6.9412876818710547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253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72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3.2958257257240491E-2</v>
      </c>
      <c r="H7" s="6">
        <f>Input!D8/Input!D$7</f>
        <v>0</v>
      </c>
      <c r="I7" s="6">
        <f>Input!E8/Input!E$7</f>
        <v>0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1.6125691863323695E-2</v>
      </c>
      <c r="N7" s="6">
        <f>Input!J8/Input!J$7</f>
        <v>0</v>
      </c>
      <c r="O7" s="19">
        <f>AVERAGE(E7:N7)</f>
        <v>4.9083949120564182E-3</v>
      </c>
    </row>
    <row r="8" spans="1:15" ht="12" customHeight="1" x14ac:dyDescent="0.2">
      <c r="B8" t="s">
        <v>50</v>
      </c>
      <c r="E8" s="6">
        <f>Input!A9/Input!A$7</f>
        <v>15.733676141807731</v>
      </c>
      <c r="F8" s="6">
        <f>Input!B9/Input!B$7</f>
        <v>23.656968307871214</v>
      </c>
      <c r="G8" s="6">
        <f>Input!C9/Input!C$7</f>
        <v>22.941747767969314</v>
      </c>
      <c r="H8" s="6">
        <f>Input!D9/Input!D$7</f>
        <v>19.574869774327723</v>
      </c>
      <c r="I8" s="6">
        <f>Input!E9/Input!E$7</f>
        <v>20.834789226868381</v>
      </c>
      <c r="J8" s="6">
        <f>Input!F9/Input!F$7</f>
        <v>16.508614689865851</v>
      </c>
      <c r="K8" s="6">
        <f>Input!G9/Input!G$7</f>
        <v>17.070040895571712</v>
      </c>
      <c r="L8" s="6">
        <f>Input!H9/Input!H$7</f>
        <v>17.376113435908476</v>
      </c>
      <c r="M8" s="6">
        <f>Input!I9/Input!I$7</f>
        <v>17.171526375782371</v>
      </c>
      <c r="N8" s="6">
        <f>Input!J9/Input!J$7</f>
        <v>15.215699225560556</v>
      </c>
      <c r="O8" s="19">
        <f t="shared" ref="O8:O42" si="1">AVERAGE(E8:N8)</f>
        <v>18.608404584153334</v>
      </c>
    </row>
    <row r="9" spans="1:15" ht="12" customHeight="1" x14ac:dyDescent="0.2">
      <c r="B9" t="s">
        <v>51</v>
      </c>
      <c r="E9" s="6">
        <f>Input!A10/Input!A$7</f>
        <v>11.241143936974343</v>
      </c>
      <c r="F9" s="6">
        <f>Input!B10/Input!B$7</f>
        <v>13.881036967128159</v>
      </c>
      <c r="G9" s="6">
        <f>Input!C10/Input!C$7</f>
        <v>11.28562496859244</v>
      </c>
      <c r="H9" s="6">
        <f>Input!D10/Input!D$7</f>
        <v>9.3760561008279613</v>
      </c>
      <c r="I9" s="6">
        <f>Input!E10/Input!E$7</f>
        <v>8.6756752287509649</v>
      </c>
      <c r="J9" s="6">
        <f>Input!F10/Input!F$7</f>
        <v>8.8991583654314432</v>
      </c>
      <c r="K9" s="6">
        <f>Input!G10/Input!G$7</f>
        <v>11.915373843357568</v>
      </c>
      <c r="L9" s="6">
        <f>Input!H10/Input!H$7</f>
        <v>10.902052540046689</v>
      </c>
      <c r="M9" s="6">
        <f>Input!I10/Input!I$7</f>
        <v>10.965423038554631</v>
      </c>
      <c r="N9" s="6">
        <f>Input!J10/Input!J$7</f>
        <v>9.6897725337550167</v>
      </c>
      <c r="O9" s="19">
        <f t="shared" si="1"/>
        <v>10.683131752341922</v>
      </c>
    </row>
    <row r="10" spans="1:15" ht="12" customHeight="1" x14ac:dyDescent="0.2">
      <c r="B10" t="s">
        <v>52</v>
      </c>
      <c r="E10" s="6">
        <f>Input!A11/Input!A$7</f>
        <v>9.4876349409134466</v>
      </c>
      <c r="F10" s="6">
        <f>Input!B11/Input!B$7</f>
        <v>7.2687637457551428</v>
      </c>
      <c r="G10" s="6">
        <f>Input!C11/Input!C$7</f>
        <v>10.068356253873601</v>
      </c>
      <c r="H10" s="6">
        <f>Input!D11/Input!D$7</f>
        <v>6.8429870048487036</v>
      </c>
      <c r="I10" s="6">
        <f>Input!E11/Input!E$7</f>
        <v>6.867568667689933</v>
      </c>
      <c r="J10" s="6">
        <f>Input!F11/Input!F$7</f>
        <v>6.5094780183291272</v>
      </c>
      <c r="K10" s="6">
        <f>Input!G11/Input!G$7</f>
        <v>6.7966432584269665</v>
      </c>
      <c r="L10" s="6">
        <f>Input!H11/Input!H$7</f>
        <v>7.2009280875140442</v>
      </c>
      <c r="M10" s="6">
        <f>Input!I11/Input!I$7</f>
        <v>7.9504214022711919</v>
      </c>
      <c r="N10" s="6">
        <f>Input!J11/Input!J$7</f>
        <v>7.5873304139804558</v>
      </c>
      <c r="O10" s="19">
        <f t="shared" si="1"/>
        <v>7.658011179360261</v>
      </c>
    </row>
    <row r="11" spans="1:15" ht="12" customHeight="1" x14ac:dyDescent="0.2">
      <c r="B11" t="s">
        <v>53</v>
      </c>
      <c r="E11" s="6">
        <f>Input!A12/Input!A$7</f>
        <v>4.5710656872138822</v>
      </c>
      <c r="F11" s="6">
        <f>Input!B12/Input!B$7</f>
        <v>5.5380672098961012</v>
      </c>
      <c r="G11" s="6">
        <f>Input!C12/Input!C$7</f>
        <v>4.8206309988442024</v>
      </c>
      <c r="H11" s="6">
        <f>Input!D12/Input!D$7</f>
        <v>5.4615789226322429</v>
      </c>
      <c r="I11" s="6">
        <f>Input!E12/Input!E$7</f>
        <v>6.7718930997345739</v>
      </c>
      <c r="J11" s="6">
        <f>Input!F12/Input!F$7</f>
        <v>5.7491778456634348</v>
      </c>
      <c r="K11" s="6">
        <f>Input!G12/Input!G$7</f>
        <v>4.9373661599471248</v>
      </c>
      <c r="L11" s="6">
        <f>Input!H12/Input!H$7</f>
        <v>5.1796290004642112</v>
      </c>
      <c r="M11" s="6">
        <f>Input!I12/Input!I$7</f>
        <v>5.4123505409221044</v>
      </c>
      <c r="N11" s="6">
        <f>Input!J12/Input!J$7</f>
        <v>3.8086911567935773</v>
      </c>
      <c r="O11" s="19">
        <f t="shared" si="1"/>
        <v>5.2250450622111453</v>
      </c>
    </row>
    <row r="12" spans="1:15" ht="12" customHeight="1" x14ac:dyDescent="0.2">
      <c r="B12" t="s">
        <v>54</v>
      </c>
      <c r="E12" s="6">
        <f>Input!A13/Input!A$7</f>
        <v>0.69460608964122228</v>
      </c>
      <c r="F12" s="6">
        <f>Input!B13/Input!B$7</f>
        <v>1.0718478508169509</v>
      </c>
      <c r="G12" s="6">
        <f>Input!C13/Input!C$7</f>
        <v>0.71704551165011132</v>
      </c>
      <c r="H12" s="6">
        <f>Input!D13/Input!D$7</f>
        <v>0.94605171427900026</v>
      </c>
      <c r="I12" s="6">
        <f>Input!E13/Input!E$7</f>
        <v>1.0912205422182273</v>
      </c>
      <c r="J12" s="6">
        <f>Input!F13/Input!F$7</f>
        <v>1.1855297294904148</v>
      </c>
      <c r="K12" s="6">
        <f>Input!G13/Input!G$7</f>
        <v>1.6423079147389292</v>
      </c>
      <c r="L12" s="6">
        <f>Input!H13/Input!H$7</f>
        <v>1.3491975524593141</v>
      </c>
      <c r="M12" s="6">
        <f>Input!I13/Input!I$7</f>
        <v>1.2762682777602994</v>
      </c>
      <c r="N12" s="6">
        <f>Input!J13/Input!J$7</f>
        <v>1.3600259498033491</v>
      </c>
      <c r="O12" s="19">
        <f t="shared" si="1"/>
        <v>1.1334101132857819</v>
      </c>
    </row>
    <row r="13" spans="1:15" ht="13.5" customHeight="1" x14ac:dyDescent="0.2">
      <c r="B13" s="4" t="s">
        <v>55</v>
      </c>
      <c r="E13" s="8">
        <f>SUM(E7:E12)</f>
        <v>41.728126796550619</v>
      </c>
      <c r="F13" s="8">
        <f t="shared" ref="F13:N13" si="2">SUM(F7:F12)</f>
        <v>51.416684081467565</v>
      </c>
      <c r="G13" s="8">
        <f t="shared" si="2"/>
        <v>49.866363758186914</v>
      </c>
      <c r="H13" s="8">
        <f t="shared" si="2"/>
        <v>42.201543516915628</v>
      </c>
      <c r="I13" s="8">
        <f t="shared" si="2"/>
        <v>44.24114676526208</v>
      </c>
      <c r="J13" s="8">
        <f t="shared" si="2"/>
        <v>38.851958648780268</v>
      </c>
      <c r="K13" s="8">
        <f t="shared" si="2"/>
        <v>42.361732072042301</v>
      </c>
      <c r="L13" s="8">
        <f t="shared" si="2"/>
        <v>42.007920616392738</v>
      </c>
      <c r="M13" s="8">
        <f t="shared" si="2"/>
        <v>42.792115327153923</v>
      </c>
      <c r="N13" s="8">
        <f t="shared" si="2"/>
        <v>37.661519279892957</v>
      </c>
      <c r="O13" s="20">
        <f t="shared" si="1"/>
        <v>43.312911086264492</v>
      </c>
    </row>
    <row r="14" spans="1:15" ht="3" customHeight="1" x14ac:dyDescent="0.2"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19"/>
    </row>
    <row r="15" spans="1:15" ht="12" customHeight="1" x14ac:dyDescent="0.2">
      <c r="B15" t="s">
        <v>56</v>
      </c>
      <c r="E15" s="6">
        <f>Input!A14/Input!A$7</f>
        <v>183.54532524220164</v>
      </c>
      <c r="F15" s="6">
        <f>Input!B14/Input!B$7</f>
        <v>145.87840831528655</v>
      </c>
      <c r="G15" s="6">
        <f>Input!C14/Input!C$7</f>
        <v>167.05653026013837</v>
      </c>
      <c r="H15" s="6">
        <f>Input!D14/Input!D$7</f>
        <v>190.70928342589474</v>
      </c>
      <c r="I15" s="6">
        <f>Input!E14/Input!E$7</f>
        <v>179.84116754153135</v>
      </c>
      <c r="J15" s="6">
        <f>Input!F14/Input!F$7</f>
        <v>152.93536016292558</v>
      </c>
      <c r="K15" s="6">
        <f>Input!G14/Input!G$7</f>
        <v>149.40311384666225</v>
      </c>
      <c r="L15" s="6">
        <f>Input!H14/Input!H$7</f>
        <v>151.73133354974132</v>
      </c>
      <c r="M15" s="6">
        <f>Input!I14/Input!I$7</f>
        <v>139.53944154515744</v>
      </c>
      <c r="N15" s="6">
        <f>Input!J14/Input!J$7</f>
        <v>154.40987430564002</v>
      </c>
      <c r="O15" s="19">
        <f t="shared" si="1"/>
        <v>161.50498381951792</v>
      </c>
    </row>
    <row r="16" spans="1:15" ht="12" customHeight="1" x14ac:dyDescent="0.2">
      <c r="B16" t="s">
        <v>57</v>
      </c>
      <c r="E16" s="6">
        <f>Input!A15/Input!A$7</f>
        <v>10.057473650590866</v>
      </c>
      <c r="F16" s="6">
        <f>Input!B15/Input!B$7</f>
        <v>6.7817178296663938</v>
      </c>
      <c r="G16" s="6">
        <f>Input!C15/Input!C$7</f>
        <v>7.739994807283205</v>
      </c>
      <c r="H16" s="6">
        <f>Input!D15/Input!D$7</f>
        <v>6.9552125517965271</v>
      </c>
      <c r="I16" s="6">
        <f>Input!E15/Input!E$7</f>
        <v>8.6559420130084881</v>
      </c>
      <c r="J16" s="6">
        <f>Input!F15/Input!F$7</f>
        <v>6.5599393456412987</v>
      </c>
      <c r="K16" s="6">
        <f>Input!G15/Input!G$7</f>
        <v>5.9162293456708523</v>
      </c>
      <c r="L16" s="6">
        <f>Input!H15/Input!H$7</f>
        <v>5.66554832513674</v>
      </c>
      <c r="M16" s="6">
        <f>Input!I15/Input!I$7</f>
        <v>5.1313129316982087</v>
      </c>
      <c r="N16" s="6">
        <f>Input!J15/Input!J$7</f>
        <v>6.8075384178729275</v>
      </c>
      <c r="O16" s="19">
        <f t="shared" si="1"/>
        <v>7.0270909218365514</v>
      </c>
    </row>
    <row r="17" spans="2:15" ht="12" customHeight="1" x14ac:dyDescent="0.2">
      <c r="B17" t="s">
        <v>58</v>
      </c>
      <c r="E17" s="6">
        <f>Input!A16/Input!A$7</f>
        <v>2.9272804215905461</v>
      </c>
      <c r="F17" s="6">
        <f>Input!B16/Input!B$7</f>
        <v>2.3972293613543099</v>
      </c>
      <c r="G17" s="6">
        <f>Input!C16/Input!C$7</f>
        <v>3.0735653026013834</v>
      </c>
      <c r="H17" s="6">
        <f>Input!D16/Input!D$7</f>
        <v>3.5248854405740118</v>
      </c>
      <c r="I17" s="6">
        <f>Input!E16/Input!E$7</f>
        <v>5.6951252088227067</v>
      </c>
      <c r="J17" s="6">
        <f>Input!F16/Input!F$7</f>
        <v>5.3944547748705007</v>
      </c>
      <c r="K17" s="6">
        <f>Input!G16/Input!G$7</f>
        <v>4.1230105750165231</v>
      </c>
      <c r="L17" s="6">
        <f>Input!H16/Input!H$7</f>
        <v>2.9200546290004641</v>
      </c>
      <c r="M17" s="6">
        <f>Input!I16/Input!I$7</f>
        <v>3.2263138091255605</v>
      </c>
      <c r="N17" s="6">
        <f>Input!J16/Input!J$7</f>
        <v>3.2748213923691361</v>
      </c>
      <c r="O17" s="19">
        <f t="shared" si="1"/>
        <v>3.6556740915325134</v>
      </c>
    </row>
    <row r="18" spans="2:15" ht="12" customHeight="1" x14ac:dyDescent="0.2">
      <c r="B18" t="s">
        <v>59</v>
      </c>
      <c r="E18" s="6">
        <f>Input!A17/Input!A$7</f>
        <v>0.96132385819227084</v>
      </c>
      <c r="F18" s="6">
        <f>Input!B17/Input!B$7</f>
        <v>0.80895317384746324</v>
      </c>
      <c r="G18" s="6">
        <f>Input!C17/Input!C$7</f>
        <v>0.99177498785574303</v>
      </c>
      <c r="H18" s="6">
        <f>Input!D17/Input!D$7</f>
        <v>1.1349854695565671</v>
      </c>
      <c r="I18" s="6">
        <f>Input!E17/Input!E$7</f>
        <v>1.1273466584126932</v>
      </c>
      <c r="J18" s="6">
        <f>Input!F17/Input!F$7</f>
        <v>1.1019263293044672</v>
      </c>
      <c r="K18" s="6">
        <f>Input!G17/Input!G$7</f>
        <v>1.4918626074025116</v>
      </c>
      <c r="L18" s="6">
        <f>Input!H17/Input!H$7</f>
        <v>1.2812153102483197</v>
      </c>
      <c r="M18" s="6">
        <f>Input!I17/Input!I$7</f>
        <v>1.1678166761787168</v>
      </c>
      <c r="N18" s="6">
        <f>Input!J17/Input!J$7</f>
        <v>1.6857377447999027</v>
      </c>
      <c r="O18" s="19">
        <f t="shared" si="1"/>
        <v>1.1752942815798657</v>
      </c>
    </row>
    <row r="19" spans="2:15" ht="13.5" customHeight="1" x14ac:dyDescent="0.2">
      <c r="B19" s="4" t="s">
        <v>60</v>
      </c>
      <c r="E19" s="8">
        <f>SUM(E15:E18)</f>
        <v>197.49140317257533</v>
      </c>
      <c r="F19" s="8">
        <f t="shared" ref="F19:N19" si="3">SUM(F15:F18)</f>
        <v>155.86630868015473</v>
      </c>
      <c r="G19" s="8">
        <f t="shared" si="3"/>
        <v>178.86186535787871</v>
      </c>
      <c r="H19" s="8">
        <f t="shared" si="3"/>
        <v>202.32436688782187</v>
      </c>
      <c r="I19" s="8">
        <f t="shared" si="3"/>
        <v>195.31958142177524</v>
      </c>
      <c r="J19" s="8">
        <f t="shared" si="3"/>
        <v>165.99168061274185</v>
      </c>
      <c r="K19" s="8">
        <f t="shared" si="3"/>
        <v>160.93421637475214</v>
      </c>
      <c r="L19" s="8">
        <f t="shared" si="3"/>
        <v>161.59815181412685</v>
      </c>
      <c r="M19" s="8">
        <f t="shared" si="3"/>
        <v>149.06488496215994</v>
      </c>
      <c r="N19" s="8">
        <f t="shared" si="3"/>
        <v>166.17797186068199</v>
      </c>
      <c r="O19" s="20">
        <f t="shared" si="1"/>
        <v>173.36304311446688</v>
      </c>
    </row>
    <row r="20" spans="2:15" ht="3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61</v>
      </c>
      <c r="E21" s="6">
        <f>Input!A18/Input!A$7</f>
        <v>33.819281379750876</v>
      </c>
      <c r="F21" s="6">
        <f>Input!B18/Input!B$7</f>
        <v>31.297985219889952</v>
      </c>
      <c r="G21" s="6">
        <f>Input!C18/Input!C$7</f>
        <v>23.797263354495051</v>
      </c>
      <c r="H21" s="6">
        <f>Input!D18/Input!D$7</f>
        <v>26.016353211188836</v>
      </c>
      <c r="I21" s="6">
        <f>Input!E18/Input!E$7</f>
        <v>26.862286407231842</v>
      </c>
      <c r="J21" s="6">
        <f>Input!F18/Input!F$7</f>
        <v>27.713312082171157</v>
      </c>
      <c r="K21" s="6">
        <f>Input!G18/Input!G$7</f>
        <v>30.425910855915397</v>
      </c>
      <c r="L21" s="6">
        <f>Input!H18/Input!H$7</f>
        <v>34.047679276636678</v>
      </c>
      <c r="M21" s="6">
        <f>Input!I18/Input!I$7</f>
        <v>35.575614475812252</v>
      </c>
      <c r="N21" s="6">
        <f>Input!J18/Input!J$7</f>
        <v>39.30037100109476</v>
      </c>
      <c r="O21" s="19">
        <f t="shared" si="1"/>
        <v>30.885605726418682</v>
      </c>
    </row>
    <row r="22" spans="2:15" ht="12" customHeight="1" x14ac:dyDescent="0.2">
      <c r="B22" t="s">
        <v>255</v>
      </c>
      <c r="E22" s="6">
        <f>Input!A19/Input!A$7</f>
        <v>38.01789257958054</v>
      </c>
      <c r="F22" s="6">
        <f>Input!B19/Input!B$7</f>
        <v>37.939990562301453</v>
      </c>
      <c r="G22" s="6">
        <f>Input!C19/Input!C$7</f>
        <v>26.216888055076303</v>
      </c>
      <c r="H22" s="6">
        <f>Input!D19/Input!D$7</f>
        <v>24.060188151617933</v>
      </c>
      <c r="I22" s="6">
        <f>Input!E19/Input!E$7</f>
        <v>26.820991664051967</v>
      </c>
      <c r="J22" s="6">
        <f>Input!F19/Input!F$7</f>
        <v>27.007283393102227</v>
      </c>
      <c r="K22" s="6">
        <f>Input!G19/Input!G$7</f>
        <v>32.127232732980836</v>
      </c>
      <c r="L22" s="6">
        <f>Input!H19/Input!H$7</f>
        <v>31.946764055866897</v>
      </c>
      <c r="M22" s="6">
        <f>Input!I19/Input!I$7</f>
        <v>33.590975778262248</v>
      </c>
      <c r="N22" s="6">
        <f>Input!J19/Input!J$7</f>
        <v>30.854175485545149</v>
      </c>
      <c r="O22" s="19">
        <f t="shared" si="1"/>
        <v>30.85823824583856</v>
      </c>
    </row>
    <row r="23" spans="2:15" ht="12" customHeight="1" x14ac:dyDescent="0.2">
      <c r="B23" t="s">
        <v>62</v>
      </c>
      <c r="E23" s="6">
        <f>Input!A20/Input!A$7</f>
        <v>0.31831576706057702</v>
      </c>
      <c r="F23" s="6">
        <f>Input!B20/Input!B$7</f>
        <v>0.27527449377701751</v>
      </c>
      <c r="G23" s="6">
        <f>Input!C20/Input!C$7</f>
        <v>0.3238927787735138</v>
      </c>
      <c r="H23" s="6">
        <f>Input!D20/Input!D$7</f>
        <v>0.20575460391812819</v>
      </c>
      <c r="I23" s="6">
        <f>Input!E20/Input!E$7</f>
        <v>0.28699363143746343</v>
      </c>
      <c r="J23" s="6">
        <f>Input!F20/Input!F$7</f>
        <v>0.12237260371009874</v>
      </c>
      <c r="K23" s="6">
        <f>Input!G20/Input!G$7</f>
        <v>0</v>
      </c>
      <c r="L23" s="6">
        <f>Input!H20/Input!H$7</f>
        <v>3.1173682546303459E-2</v>
      </c>
      <c r="M23" s="6">
        <f>Input!I20/Input!I$7</f>
        <v>7.0154664356371459E-3</v>
      </c>
      <c r="N23" s="6">
        <f>Input!J20/Input!J$7</f>
        <v>0</v>
      </c>
      <c r="O23" s="19">
        <f t="shared" si="1"/>
        <v>0.15707930276587392</v>
      </c>
    </row>
    <row r="24" spans="2:15" ht="14.25" customHeight="1" x14ac:dyDescent="0.2">
      <c r="B24" s="4" t="s">
        <v>63</v>
      </c>
      <c r="E24" s="8">
        <f>SUM(E21:E23)</f>
        <v>72.155489726391991</v>
      </c>
      <c r="F24" s="8">
        <f t="shared" ref="F24:N24" si="4">SUM(F21:F23)</f>
        <v>69.513250275968417</v>
      </c>
      <c r="G24" s="8">
        <f t="shared" si="4"/>
        <v>50.338044188344867</v>
      </c>
      <c r="H24" s="8">
        <f t="shared" si="4"/>
        <v>50.282295966724895</v>
      </c>
      <c r="I24" s="8">
        <f t="shared" si="4"/>
        <v>53.97027170272127</v>
      </c>
      <c r="J24" s="8">
        <f t="shared" si="4"/>
        <v>54.842968078983482</v>
      </c>
      <c r="K24" s="8">
        <f t="shared" si="4"/>
        <v>62.553143588896233</v>
      </c>
      <c r="L24" s="8">
        <f t="shared" si="4"/>
        <v>66.025617015049889</v>
      </c>
      <c r="M24" s="8">
        <f t="shared" si="4"/>
        <v>69.173605720510125</v>
      </c>
      <c r="N24" s="8">
        <f t="shared" si="4"/>
        <v>70.154546486639902</v>
      </c>
      <c r="O24" s="20">
        <f t="shared" si="1"/>
        <v>61.900923275023089</v>
      </c>
    </row>
    <row r="25" spans="2:15" ht="3" customHeight="1" x14ac:dyDescent="0.2"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19"/>
    </row>
    <row r="26" spans="2:15" ht="12" customHeight="1" x14ac:dyDescent="0.2">
      <c r="B26" t="s">
        <v>64</v>
      </c>
      <c r="E26" s="6">
        <f>Input!A21/Input!A$7</f>
        <v>8.9124731182795696</v>
      </c>
      <c r="F26" s="6">
        <f>Input!B21/Input!B$7</f>
        <v>8.9155056331263225</v>
      </c>
      <c r="G26" s="6">
        <f>Input!C21/Input!C$7</f>
        <v>8.6949123938424435</v>
      </c>
      <c r="H26" s="6">
        <f>Input!D21/Input!D$7</f>
        <v>8.9834525273571835</v>
      </c>
      <c r="I26" s="6">
        <f>Input!E21/Input!E$7</f>
        <v>9.9011219185400652</v>
      </c>
      <c r="J26" s="6">
        <f>Input!F21/Input!F$7</f>
        <v>10.193591889139771</v>
      </c>
      <c r="K26" s="6">
        <f>Input!G21/Input!G$7</f>
        <v>9.8447748678122942</v>
      </c>
      <c r="L26" s="6">
        <f>Input!H21/Input!H$7</f>
        <v>10.171573829883139</v>
      </c>
      <c r="M26" s="6">
        <f>Input!I21/Input!I$7</f>
        <v>11.842914813661306</v>
      </c>
      <c r="N26" s="6">
        <f>Input!J21/Input!J$7</f>
        <v>10.516082796091311</v>
      </c>
      <c r="O26" s="19">
        <f t="shared" si="1"/>
        <v>9.797640378773341</v>
      </c>
    </row>
    <row r="27" spans="2:15" ht="12" customHeight="1" x14ac:dyDescent="0.2">
      <c r="B27" t="s">
        <v>65</v>
      </c>
      <c r="E27" s="6">
        <f>Input!A22/Input!A$7</f>
        <v>97.556184392632815</v>
      </c>
      <c r="F27" s="6">
        <f>Input!B22/Input!B$7</f>
        <v>90.273925829801229</v>
      </c>
      <c r="G27" s="6">
        <f>Input!C22/Input!C$7</f>
        <v>89.091588217558098</v>
      </c>
      <c r="H27" s="6">
        <f>Input!D22/Input!D$7</f>
        <v>92.06152291580176</v>
      </c>
      <c r="I27" s="6">
        <f>Input!E22/Input!E$7</f>
        <v>92.732540725727802</v>
      </c>
      <c r="J27" s="6">
        <f>Input!F22/Input!F$7</f>
        <v>95.014054101917026</v>
      </c>
      <c r="K27" s="6">
        <f>Input!G22/Input!G$7</f>
        <v>89.279790978189041</v>
      </c>
      <c r="L27" s="6">
        <f>Input!H22/Input!H$7</f>
        <v>85.324723827528445</v>
      </c>
      <c r="M27" s="6">
        <f>Input!I22/Input!I$7</f>
        <v>92.509338277491537</v>
      </c>
      <c r="N27" s="6">
        <f>Input!J22/Input!J$7</f>
        <v>87.593497952398323</v>
      </c>
      <c r="O27" s="19">
        <f t="shared" si="1"/>
        <v>91.14371672190461</v>
      </c>
    </row>
    <row r="28" spans="2:15" ht="12" customHeight="1" x14ac:dyDescent="0.2">
      <c r="B28" t="s">
        <v>66</v>
      </c>
      <c r="E28" s="6">
        <f>Input!A23/Input!A$7</f>
        <v>14.589082295326307</v>
      </c>
      <c r="F28" s="6">
        <f>Input!B23/Input!B$7</f>
        <v>15.013496330252039</v>
      </c>
      <c r="G28" s="6">
        <f>Input!C23/Input!C$7</f>
        <v>15.702615621702206</v>
      </c>
      <c r="H28" s="6">
        <f>Input!D23/Input!D$7</f>
        <v>15.53509239168749</v>
      </c>
      <c r="I28" s="6">
        <f>Input!E23/Input!E$7</f>
        <v>16.328362575578982</v>
      </c>
      <c r="J28" s="6">
        <f>Input!F23/Input!F$7</f>
        <v>14.38415725860008</v>
      </c>
      <c r="K28" s="6">
        <f>Input!G23/Input!G$7</f>
        <v>13.686138053536022</v>
      </c>
      <c r="L28" s="6">
        <f>Input!H23/Input!H$7</f>
        <v>13.697536481004311</v>
      </c>
      <c r="M28" s="6">
        <f>Input!I23/Input!I$7</f>
        <v>13.431923889896305</v>
      </c>
      <c r="N28" s="6">
        <f>Input!J23/Input!J$7</f>
        <v>12.92243482139237</v>
      </c>
      <c r="O28" s="19">
        <f t="shared" si="1"/>
        <v>14.529083971897611</v>
      </c>
    </row>
    <row r="29" spans="2:15" ht="14.25" customHeight="1" x14ac:dyDescent="0.2">
      <c r="B29" s="4" t="s">
        <v>15</v>
      </c>
      <c r="E29" s="8">
        <f>SUM(E26:E28)</f>
        <v>121.05773980623869</v>
      </c>
      <c r="F29" s="8">
        <f t="shared" ref="F29:N29" si="5">SUM(F26:F28)</f>
        <v>114.2029277931796</v>
      </c>
      <c r="G29" s="8">
        <f t="shared" si="5"/>
        <v>113.48911623310275</v>
      </c>
      <c r="H29" s="8">
        <f t="shared" si="5"/>
        <v>116.58006783484643</v>
      </c>
      <c r="I29" s="8">
        <f t="shared" si="5"/>
        <v>118.96202521984685</v>
      </c>
      <c r="J29" s="8">
        <f t="shared" si="5"/>
        <v>119.59180324965688</v>
      </c>
      <c r="K29" s="8">
        <f t="shared" si="5"/>
        <v>112.81070389953736</v>
      </c>
      <c r="L29" s="8">
        <f t="shared" si="5"/>
        <v>109.19383413841589</v>
      </c>
      <c r="M29" s="8">
        <f t="shared" si="5"/>
        <v>117.78417698104916</v>
      </c>
      <c r="N29" s="8">
        <f t="shared" si="5"/>
        <v>111.03201556988201</v>
      </c>
      <c r="O29" s="20">
        <f t="shared" si="1"/>
        <v>115.47044107257557</v>
      </c>
    </row>
    <row r="30" spans="2:15" ht="3" customHeight="1" x14ac:dyDescent="0.2"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19"/>
    </row>
    <row r="31" spans="2:15" x14ac:dyDescent="0.2">
      <c r="B31" s="1" t="s">
        <v>67</v>
      </c>
      <c r="E31" s="7">
        <f>SUM(E13,E19,E24,E29)</f>
        <v>432.43275950175666</v>
      </c>
      <c r="F31" s="7">
        <f t="shared" ref="F31:N31" si="6">SUM(F13,F19,F24,F29)</f>
        <v>390.99917083077031</v>
      </c>
      <c r="G31" s="7">
        <f t="shared" si="6"/>
        <v>392.55538953751329</v>
      </c>
      <c r="H31" s="7">
        <f t="shared" si="6"/>
        <v>411.38827420630884</v>
      </c>
      <c r="I31" s="7">
        <f t="shared" si="6"/>
        <v>412.49302510960541</v>
      </c>
      <c r="J31" s="7">
        <f t="shared" si="6"/>
        <v>379.27841059016248</v>
      </c>
      <c r="K31" s="7">
        <f t="shared" si="6"/>
        <v>378.65979593522803</v>
      </c>
      <c r="L31" s="7">
        <f t="shared" si="6"/>
        <v>378.82552358398539</v>
      </c>
      <c r="M31" s="7">
        <f t="shared" si="6"/>
        <v>378.81478299087314</v>
      </c>
      <c r="N31" s="7">
        <f t="shared" si="6"/>
        <v>385.02605319709687</v>
      </c>
      <c r="O31" s="21">
        <f t="shared" si="1"/>
        <v>394.04731854833005</v>
      </c>
    </row>
    <row r="32" spans="2:15" ht="6" customHeight="1" x14ac:dyDescent="0.2"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19"/>
    </row>
    <row r="33" spans="2:15" ht="12" customHeight="1" x14ac:dyDescent="0.2">
      <c r="B33" t="s">
        <v>303</v>
      </c>
      <c r="E33" s="6">
        <f>(Input!A27+Input!A203+Input!A207)/Input!A$7</f>
        <v>574.28420579154692</v>
      </c>
      <c r="F33" s="6">
        <f>(Input!B27+Input!B203+Input!B207)/Input!B$7</f>
        <v>473.59261668618808</v>
      </c>
      <c r="G33" s="6">
        <f>(Input!C27+Input!C203+Input!C207)/Input!C$7</f>
        <v>416.34173897385216</v>
      </c>
      <c r="H33" s="6">
        <f>(Input!D27+Input!D203+Input!D207)/Input!D$7</f>
        <v>443.01060996529935</v>
      </c>
      <c r="I33" s="6">
        <f>(Input!E27+Input!E203+Input!E207)/Input!E$7</f>
        <v>504.93561730960045</v>
      </c>
      <c r="J33" s="6">
        <f>(Input!F27+Input!F203+Input!F207)/Input!F$7</f>
        <v>456.72815247708854</v>
      </c>
      <c r="K33" s="6">
        <f>(Input!G27+Input!G203+Input!G207)/Input!G$7</f>
        <v>445.47444192002638</v>
      </c>
      <c r="L33" s="6">
        <f>(Input!H27+Input!H203+Input!H207)/Input!H$7</f>
        <v>481.34398904392515</v>
      </c>
      <c r="M33" s="6">
        <f>(Input!I27+Input!I203+Input!I207)/Input!I$7</f>
        <v>465.41448996175677</v>
      </c>
      <c r="N33" s="6">
        <f>(Input!J27+Input!J203+Input!J207)/Input!J$7</f>
        <v>514.60120342213031</v>
      </c>
      <c r="O33" s="19">
        <f t="shared" si="1"/>
        <v>477.57270655514151</v>
      </c>
    </row>
    <row r="34" spans="2:15" ht="12" customHeight="1" x14ac:dyDescent="0.2">
      <c r="B34" t="s">
        <v>69</v>
      </c>
      <c r="E34" s="6">
        <f>Input!A28/Input!A$7</f>
        <v>0.88696156712445429</v>
      </c>
      <c r="F34" s="6">
        <f>Input!B28/Input!B$7</f>
        <v>0.56252222493743309</v>
      </c>
      <c r="G34" s="6">
        <f>Input!C28/Input!C$7</f>
        <v>0.80299670011222979</v>
      </c>
      <c r="H34" s="6">
        <f>Input!D28/Input!D$7</f>
        <v>0.50685789931303515</v>
      </c>
      <c r="I34" s="6">
        <f>Input!E28/Input!E$7</f>
        <v>0.45586145196441746</v>
      </c>
      <c r="J34" s="6">
        <f>Input!F28/Input!F$7</f>
        <v>0.28043387789436403</v>
      </c>
      <c r="K34" s="6">
        <f>Input!G28/Input!G$7</f>
        <v>0.49489466292134832</v>
      </c>
      <c r="L34" s="6">
        <f>Input!H28/Input!H$7</f>
        <v>0.59917274403083975</v>
      </c>
      <c r="M34" s="6">
        <f>Input!I28/Input!I$7</f>
        <v>0.59201130063190577</v>
      </c>
      <c r="N34" s="6">
        <f>Input!J28/Input!J$7</f>
        <v>0.32573085188338807</v>
      </c>
      <c r="O34" s="19">
        <f t="shared" si="1"/>
        <v>0.55074432808134155</v>
      </c>
    </row>
    <row r="35" spans="2:15" ht="12" customHeight="1" x14ac:dyDescent="0.2">
      <c r="B35" t="s">
        <v>75</v>
      </c>
      <c r="E35" s="6">
        <f>(Input!A29-Input!A203-Input!A207)/Input!A$7</f>
        <v>33.404124347918668</v>
      </c>
      <c r="F35" s="6">
        <f>(Input!B29-Input!B203-Input!B207)/Input!B$7</f>
        <v>34.571401666764977</v>
      </c>
      <c r="G35" s="6">
        <f>(Input!C29-Input!C203-Input!C207)/Input!C$7</f>
        <v>30.934071341228492</v>
      </c>
      <c r="H35" s="6">
        <f>(Input!D29-Input!D203-Input!D207)/Input!D$7</f>
        <v>26.960307215089731</v>
      </c>
      <c r="I35" s="6">
        <f>(Input!E29-Input!E203-Input!E207)/Input!E$7</f>
        <v>23.368950925603997</v>
      </c>
      <c r="J35" s="6">
        <f>(Input!F29-Input!F203-Input!F207)/Input!F$7</f>
        <v>19.799957497675649</v>
      </c>
      <c r="K35" s="6">
        <f>(Input!G29-Input!G203-Input!G207)/Input!G$7</f>
        <v>19.851206625908791</v>
      </c>
      <c r="L35" s="6">
        <f>(Input!H29-Input!H203-Input!H207)/Input!H$7</f>
        <v>21.831895145284889</v>
      </c>
      <c r="M35" s="6">
        <f>(Input!I29-Input!I203-Input!I207)/Input!I$7</f>
        <v>19.880833508555313</v>
      </c>
      <c r="N35" s="6">
        <f>(Input!J29-Input!J203-Input!J207)/Input!J$7</f>
        <v>22.428310424522564</v>
      </c>
      <c r="O35" s="19">
        <f t="shared" si="1"/>
        <v>25.303105869855312</v>
      </c>
    </row>
    <row r="36" spans="2:15" ht="13.5" customHeight="1" x14ac:dyDescent="0.2">
      <c r="B36" s="1" t="s">
        <v>71</v>
      </c>
      <c r="E36" s="7">
        <f>SUM(E33:E35)</f>
        <v>608.57529170659006</v>
      </c>
      <c r="F36" s="7">
        <f t="shared" ref="F36:N36" si="7">SUM(F33:F35)</f>
        <v>508.72654057789049</v>
      </c>
      <c r="G36" s="7">
        <f t="shared" si="7"/>
        <v>448.07880701519287</v>
      </c>
      <c r="H36" s="7">
        <f t="shared" si="7"/>
        <v>470.47777507970216</v>
      </c>
      <c r="I36" s="7">
        <f t="shared" si="7"/>
        <v>528.76042968716888</v>
      </c>
      <c r="J36" s="7">
        <f t="shared" si="7"/>
        <v>476.80854385265854</v>
      </c>
      <c r="K36" s="7">
        <f t="shared" si="7"/>
        <v>465.82054320885652</v>
      </c>
      <c r="L36" s="7">
        <f t="shared" si="7"/>
        <v>503.77505693324088</v>
      </c>
      <c r="M36" s="7">
        <f t="shared" si="7"/>
        <v>485.88733477094399</v>
      </c>
      <c r="N36" s="7">
        <f t="shared" si="7"/>
        <v>537.35524469853624</v>
      </c>
      <c r="O36" s="21">
        <f t="shared" si="1"/>
        <v>503.42655675307805</v>
      </c>
    </row>
    <row r="37" spans="2:15" ht="6" customHeight="1" x14ac:dyDescent="0.2"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19"/>
    </row>
    <row r="38" spans="2:15" x14ac:dyDescent="0.2">
      <c r="B38" s="9" t="s">
        <v>73</v>
      </c>
      <c r="C38" s="10"/>
      <c r="D38" s="10"/>
      <c r="E38" s="11">
        <f>E36-E31</f>
        <v>176.1425322048334</v>
      </c>
      <c r="F38" s="11">
        <f t="shared" ref="F38:N38" si="8">F36-F31</f>
        <v>117.72736974712018</v>
      </c>
      <c r="G38" s="11">
        <f t="shared" si="8"/>
        <v>55.523417477679573</v>
      </c>
      <c r="H38" s="11">
        <f t="shared" si="8"/>
        <v>59.08950087339332</v>
      </c>
      <c r="I38" s="11">
        <f t="shared" si="8"/>
        <v>116.26740457756347</v>
      </c>
      <c r="J38" s="11">
        <f t="shared" si="8"/>
        <v>97.530133262496065</v>
      </c>
      <c r="K38" s="11">
        <f t="shared" si="8"/>
        <v>87.160747273628488</v>
      </c>
      <c r="L38" s="11">
        <f t="shared" si="8"/>
        <v>124.94953334925549</v>
      </c>
      <c r="M38" s="11">
        <f t="shared" si="8"/>
        <v>107.07255178007085</v>
      </c>
      <c r="N38" s="11">
        <f t="shared" si="8"/>
        <v>152.32919150143937</v>
      </c>
      <c r="O38" s="11">
        <f t="shared" si="1"/>
        <v>109.37923820474802</v>
      </c>
    </row>
    <row r="39" spans="2:15" ht="6" customHeight="1" x14ac:dyDescent="0.2"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19"/>
    </row>
    <row r="40" spans="2:15" ht="13.5" customHeight="1" x14ac:dyDescent="0.2">
      <c r="B40" s="4" t="s">
        <v>70</v>
      </c>
      <c r="E40" s="8">
        <f>(Input!A25 + Input!A26) / Input!A$7</f>
        <v>19.428088470137336</v>
      </c>
      <c r="F40" s="8">
        <f>(Input!B25 + Input!B26) / Input!B$7</f>
        <v>19.282212466188604</v>
      </c>
      <c r="G40" s="8">
        <f>(Input!C25 + Input!C26) / Input!C$7</f>
        <v>19.287181527328766</v>
      </c>
      <c r="H40" s="8">
        <f>(Input!D25 + Input!D26) / Input!D$7</f>
        <v>18.948228539200866</v>
      </c>
      <c r="I40" s="8">
        <f>(Input!E25 + Input!E26) / Input!E$7</f>
        <v>18.120099132484757</v>
      </c>
      <c r="J40" s="8">
        <f>(Input!F25 + Input!F26) / Input!F$7</f>
        <v>18.31012263691504</v>
      </c>
      <c r="K40" s="8">
        <f>(Input!G25 + Input!G26) / Input!G$7</f>
        <v>20.090348645076009</v>
      </c>
      <c r="L40" s="8">
        <f>(Input!H25 + Input!H26) / Input!H$7</f>
        <v>17.474388030732175</v>
      </c>
      <c r="M40" s="8">
        <f>(Input!I25 + Input!I26) / Input!I$7</f>
        <v>17.194023692119437</v>
      </c>
      <c r="N40" s="8">
        <f>(Input!J25 + Input!J26) / Input!J$7</f>
        <v>16.885031018124312</v>
      </c>
      <c r="O40" s="20">
        <f t="shared" si="1"/>
        <v>18.501972415830728</v>
      </c>
    </row>
    <row r="41" spans="2:15" ht="6" customHeight="1" x14ac:dyDescent="0.2"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19"/>
    </row>
    <row r="42" spans="2:15" x14ac:dyDescent="0.2">
      <c r="B42" s="9" t="s">
        <v>74</v>
      </c>
      <c r="C42" s="10"/>
      <c r="D42" s="10"/>
      <c r="E42" s="11">
        <f>+E38-E40</f>
        <v>156.71444373469606</v>
      </c>
      <c r="F42" s="11">
        <f t="shared" ref="F42:N42" si="9">+F38-F40</f>
        <v>98.445157280931568</v>
      </c>
      <c r="G42" s="11">
        <f t="shared" si="9"/>
        <v>36.236235950350803</v>
      </c>
      <c r="H42" s="11">
        <f t="shared" si="9"/>
        <v>40.14127233419245</v>
      </c>
      <c r="I42" s="11">
        <f t="shared" si="9"/>
        <v>98.147305445078715</v>
      </c>
      <c r="J42" s="11">
        <f t="shared" si="9"/>
        <v>79.220010625581025</v>
      </c>
      <c r="K42" s="11">
        <f t="shared" si="9"/>
        <v>67.070398628552482</v>
      </c>
      <c r="L42" s="11">
        <f t="shared" si="9"/>
        <v>107.47514531852332</v>
      </c>
      <c r="M42" s="11">
        <f t="shared" si="9"/>
        <v>89.878528087951423</v>
      </c>
      <c r="N42" s="11">
        <f t="shared" si="9"/>
        <v>135.44416048331504</v>
      </c>
      <c r="O42" s="11">
        <f t="shared" si="1"/>
        <v>90.877265788917285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252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172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72</v>
      </c>
      <c r="E5" s="22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3.2958257257240491E-2</v>
      </c>
      <c r="H7" s="6">
        <f>Input!D8/Input!D$7</f>
        <v>0</v>
      </c>
      <c r="I7" s="6">
        <f>Input!E8/Input!E$7</f>
        <v>0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1.6125691863323695E-2</v>
      </c>
      <c r="N7" s="6">
        <f>Input!J8/Input!J$7</f>
        <v>0</v>
      </c>
      <c r="O7" s="19">
        <f>AVERAGE(E7:N7)</f>
        <v>4.9083949120564182E-3</v>
      </c>
    </row>
    <row r="8" spans="1:15" ht="12" customHeight="1" x14ac:dyDescent="0.2">
      <c r="B8" t="s">
        <v>50</v>
      </c>
      <c r="E8" s="6">
        <f>Input!A9/Input!A$7</f>
        <v>15.733676141807731</v>
      </c>
      <c r="F8" s="6">
        <f>Input!B9/Input!B$7</f>
        <v>23.656968307871214</v>
      </c>
      <c r="G8" s="6">
        <f>Input!C9/Input!C$7</f>
        <v>22.941747767969314</v>
      </c>
      <c r="H8" s="6">
        <f>Input!D9/Input!D$7</f>
        <v>19.574869774327723</v>
      </c>
      <c r="I8" s="6">
        <f>Input!E9/Input!E$7</f>
        <v>20.834789226868381</v>
      </c>
      <c r="J8" s="6">
        <f>Input!F9/Input!F$7</f>
        <v>16.508614689865851</v>
      </c>
      <c r="K8" s="6">
        <f>Input!G9/Input!G$7</f>
        <v>17.070040895571712</v>
      </c>
      <c r="L8" s="6">
        <f>Input!H9/Input!H$7</f>
        <v>17.376113435908476</v>
      </c>
      <c r="M8" s="6">
        <f>Input!I9/Input!I$7</f>
        <v>17.171526375782371</v>
      </c>
      <c r="N8" s="6">
        <f>Input!J9/Input!J$7</f>
        <v>15.215699225560556</v>
      </c>
      <c r="O8" s="19">
        <f t="shared" ref="O8:O42" si="1">AVERAGE(E8:N8)</f>
        <v>18.608404584153334</v>
      </c>
    </row>
    <row r="9" spans="1:15" ht="12" customHeight="1" x14ac:dyDescent="0.2">
      <c r="B9" t="s">
        <v>51</v>
      </c>
      <c r="E9" s="6">
        <f>Input!A10/Input!A$7</f>
        <v>11.241143936974343</v>
      </c>
      <c r="F9" s="6">
        <f>Input!B10/Input!B$7</f>
        <v>13.881036967128159</v>
      </c>
      <c r="G9" s="6">
        <f>Input!C10/Input!C$7</f>
        <v>11.28562496859244</v>
      </c>
      <c r="H9" s="6">
        <f>Input!D10/Input!D$7</f>
        <v>9.3760561008279613</v>
      </c>
      <c r="I9" s="6">
        <f>Input!E10/Input!E$7</f>
        <v>8.6756752287509649</v>
      </c>
      <c r="J9" s="6">
        <f>Input!F10/Input!F$7</f>
        <v>8.8991583654314432</v>
      </c>
      <c r="K9" s="6">
        <f>Input!G10/Input!G$7</f>
        <v>11.915373843357568</v>
      </c>
      <c r="L9" s="6">
        <f>Input!H10/Input!H$7</f>
        <v>10.902052540046689</v>
      </c>
      <c r="M9" s="6">
        <f>Input!I10/Input!I$7</f>
        <v>10.965423038554631</v>
      </c>
      <c r="N9" s="6">
        <f>Input!J10/Input!J$7</f>
        <v>9.6897725337550167</v>
      </c>
      <c r="O9" s="19">
        <f t="shared" si="1"/>
        <v>10.683131752341922</v>
      </c>
    </row>
    <row r="10" spans="1:15" ht="12" customHeight="1" x14ac:dyDescent="0.2">
      <c r="B10" t="s">
        <v>52</v>
      </c>
      <c r="E10" s="6">
        <f>Input!A11/Input!A$7</f>
        <v>9.4876349409134466</v>
      </c>
      <c r="F10" s="6">
        <f>Input!B11/Input!B$7</f>
        <v>7.2687637457551428</v>
      </c>
      <c r="G10" s="6">
        <f>Input!C11/Input!C$7</f>
        <v>10.068356253873601</v>
      </c>
      <c r="H10" s="6">
        <f>Input!D11/Input!D$7</f>
        <v>6.8429870048487036</v>
      </c>
      <c r="I10" s="6">
        <f>Input!E11/Input!E$7</f>
        <v>6.867568667689933</v>
      </c>
      <c r="J10" s="6">
        <f>Input!F11/Input!F$7</f>
        <v>6.5094780183291272</v>
      </c>
      <c r="K10" s="6">
        <f>Input!G11/Input!G$7</f>
        <v>6.7966432584269665</v>
      </c>
      <c r="L10" s="6">
        <f>Input!H11/Input!H$7</f>
        <v>7.2009280875140442</v>
      </c>
      <c r="M10" s="6">
        <f>Input!I11/Input!I$7</f>
        <v>7.9504214022711919</v>
      </c>
      <c r="N10" s="6">
        <f>Input!J11/Input!J$7</f>
        <v>7.5873304139804558</v>
      </c>
      <c r="O10" s="19">
        <f t="shared" si="1"/>
        <v>7.658011179360261</v>
      </c>
    </row>
    <row r="11" spans="1:15" ht="12" customHeight="1" x14ac:dyDescent="0.2">
      <c r="B11" t="s">
        <v>53</v>
      </c>
      <c r="E11" s="6">
        <f>Input!A12/Input!A$7</f>
        <v>4.5710656872138822</v>
      </c>
      <c r="F11" s="6">
        <f>Input!B12/Input!B$7</f>
        <v>5.5380672098961012</v>
      </c>
      <c r="G11" s="6">
        <f>Input!C12/Input!C$7</f>
        <v>4.8206309988442024</v>
      </c>
      <c r="H11" s="6">
        <f>Input!D12/Input!D$7</f>
        <v>5.4615789226322429</v>
      </c>
      <c r="I11" s="6">
        <f>Input!E12/Input!E$7</f>
        <v>6.7718930997345739</v>
      </c>
      <c r="J11" s="6">
        <f>Input!F12/Input!F$7</f>
        <v>5.7491778456634348</v>
      </c>
      <c r="K11" s="6">
        <f>Input!G12/Input!G$7</f>
        <v>4.9373661599471248</v>
      </c>
      <c r="L11" s="6">
        <f>Input!H12/Input!H$7</f>
        <v>5.1796290004642112</v>
      </c>
      <c r="M11" s="6">
        <f>Input!I12/Input!I$7</f>
        <v>5.4123505409221044</v>
      </c>
      <c r="N11" s="6">
        <f>Input!J12/Input!J$7</f>
        <v>3.8086911567935773</v>
      </c>
      <c r="O11" s="19">
        <f t="shared" si="1"/>
        <v>5.2250450622111453</v>
      </c>
    </row>
    <row r="12" spans="1:15" ht="12" customHeight="1" x14ac:dyDescent="0.2">
      <c r="B12" t="s">
        <v>54</v>
      </c>
      <c r="E12" s="6">
        <f>Input!A13/Input!A$7</f>
        <v>0.69460608964122228</v>
      </c>
      <c r="F12" s="6">
        <f>Input!B13/Input!B$7</f>
        <v>1.0718478508169509</v>
      </c>
      <c r="G12" s="6">
        <f>Input!C13/Input!C$7</f>
        <v>0.71704551165011132</v>
      </c>
      <c r="H12" s="6">
        <f>Input!D13/Input!D$7</f>
        <v>0.94605171427900026</v>
      </c>
      <c r="I12" s="6">
        <f>Input!E13/Input!E$7</f>
        <v>1.0912205422182273</v>
      </c>
      <c r="J12" s="6">
        <f>Input!F13/Input!F$7</f>
        <v>1.1855297294904148</v>
      </c>
      <c r="K12" s="6">
        <f>Input!G13/Input!G$7</f>
        <v>1.6423079147389292</v>
      </c>
      <c r="L12" s="6">
        <f>Input!H13/Input!H$7</f>
        <v>1.3491975524593141</v>
      </c>
      <c r="M12" s="6">
        <f>Input!I13/Input!I$7</f>
        <v>1.2762682777602994</v>
      </c>
      <c r="N12" s="6">
        <f>Input!J13/Input!J$7</f>
        <v>1.3600259498033491</v>
      </c>
      <c r="O12" s="19">
        <f t="shared" si="1"/>
        <v>1.1334101132857819</v>
      </c>
    </row>
    <row r="13" spans="1:15" ht="13.5" customHeight="1" x14ac:dyDescent="0.2">
      <c r="B13" s="4" t="s">
        <v>55</v>
      </c>
      <c r="E13" s="8">
        <f>SUM(E7:E12)</f>
        <v>41.728126796550619</v>
      </c>
      <c r="F13" s="8">
        <f t="shared" ref="F13:N13" si="2">SUM(F7:F12)</f>
        <v>51.416684081467565</v>
      </c>
      <c r="G13" s="8">
        <f t="shared" si="2"/>
        <v>49.866363758186914</v>
      </c>
      <c r="H13" s="8">
        <f t="shared" si="2"/>
        <v>42.201543516915628</v>
      </c>
      <c r="I13" s="8">
        <f t="shared" si="2"/>
        <v>44.24114676526208</v>
      </c>
      <c r="J13" s="8">
        <f t="shared" si="2"/>
        <v>38.851958648780268</v>
      </c>
      <c r="K13" s="8">
        <f t="shared" si="2"/>
        <v>42.361732072042301</v>
      </c>
      <c r="L13" s="8">
        <f t="shared" si="2"/>
        <v>42.007920616392738</v>
      </c>
      <c r="M13" s="8">
        <f t="shared" si="2"/>
        <v>42.792115327153923</v>
      </c>
      <c r="N13" s="8">
        <f t="shared" si="2"/>
        <v>37.661519279892957</v>
      </c>
      <c r="O13" s="20">
        <f t="shared" si="1"/>
        <v>43.312911086264492</v>
      </c>
    </row>
    <row r="14" spans="1:15" ht="3" customHeight="1" x14ac:dyDescent="0.2"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19"/>
    </row>
    <row r="15" spans="1:15" ht="12" customHeight="1" x14ac:dyDescent="0.2">
      <c r="B15" t="s">
        <v>56</v>
      </c>
      <c r="E15" s="6">
        <f>Input!A30/Input!A$7</f>
        <v>158.48636697540724</v>
      </c>
      <c r="F15" s="6">
        <f>Input!B30/Input!B$7</f>
        <v>137.28901435035772</v>
      </c>
      <c r="G15" s="6">
        <f>Input!C30/Input!C$7</f>
        <v>148.30230657129934</v>
      </c>
      <c r="H15" s="6">
        <f>Input!D30/Input!D$7</f>
        <v>155.95239458574528</v>
      </c>
      <c r="I15" s="6">
        <f>Input!E30/Input!E$7</f>
        <v>139.69808943123903</v>
      </c>
      <c r="J15" s="6">
        <f>Input!F30/Input!F$7</f>
        <v>136.65235223801304</v>
      </c>
      <c r="K15" s="6">
        <f>Input!G30/Input!G$7</f>
        <v>126.64087863516194</v>
      </c>
      <c r="L15" s="6">
        <f>Input!H30/Input!H$7</f>
        <v>125.87610670819905</v>
      </c>
      <c r="M15" s="6">
        <f>Input!I30/Input!I$7</f>
        <v>123.72622567115287</v>
      </c>
      <c r="N15" s="6">
        <f>Input!J30/Input!J$7</f>
        <v>119.79134371325468</v>
      </c>
      <c r="O15" s="19">
        <f t="shared" si="1"/>
        <v>137.241507887983</v>
      </c>
    </row>
    <row r="16" spans="1:15" ht="12" customHeight="1" x14ac:dyDescent="0.2">
      <c r="B16" t="s">
        <v>57</v>
      </c>
      <c r="E16" s="6">
        <f>Input!A31/Input!A$7</f>
        <v>8.3212056850846388</v>
      </c>
      <c r="F16" s="6">
        <f>Input!B31/Input!B$7</f>
        <v>6.0408808237762601</v>
      </c>
      <c r="G16" s="6">
        <f>Input!C31/Input!C$7</f>
        <v>6.5379407527764286</v>
      </c>
      <c r="H16" s="6">
        <f>Input!D31/Input!D$7</f>
        <v>6.3245063174138165</v>
      </c>
      <c r="I16" s="6">
        <f>Input!E31/Input!E$7</f>
        <v>6.6995454661092415</v>
      </c>
      <c r="J16" s="6">
        <f>Input!F31/Input!F$7</f>
        <v>6.8830322752025497</v>
      </c>
      <c r="K16" s="6">
        <f>Input!G31/Input!G$7</f>
        <v>5.3783534368803698</v>
      </c>
      <c r="L16" s="6">
        <f>Input!H31/Input!H$7</f>
        <v>5.0040164425218139</v>
      </c>
      <c r="M16" s="6">
        <f>Input!I31/Input!I$7</f>
        <v>4.3373261547655364</v>
      </c>
      <c r="N16" s="6">
        <f>Input!J31/Input!J$7</f>
        <v>5.0903835705307552</v>
      </c>
      <c r="O16" s="19">
        <f t="shared" si="1"/>
        <v>6.0617190925061406</v>
      </c>
    </row>
    <row r="17" spans="2:15" ht="12" customHeight="1" x14ac:dyDescent="0.2">
      <c r="B17" t="s">
        <v>58</v>
      </c>
      <c r="E17" s="6">
        <f>Input!A32/Input!A$7</f>
        <v>2.7448642606196101</v>
      </c>
      <c r="F17" s="6">
        <f>Input!B32/Input!B$7</f>
        <v>2.4276524567509039</v>
      </c>
      <c r="G17" s="6">
        <f>Input!C32/Input!C$7</f>
        <v>2.9373850483257677</v>
      </c>
      <c r="H17" s="6">
        <f>Input!D32/Input!D$7</f>
        <v>3.4186796487627582</v>
      </c>
      <c r="I17" s="6">
        <f>Input!E32/Input!E$7</f>
        <v>4.7088850351500557</v>
      </c>
      <c r="J17" s="6">
        <f>Input!F32/Input!F$7</f>
        <v>4.7974897064683226</v>
      </c>
      <c r="K17" s="6">
        <f>Input!G32/Input!G$7</f>
        <v>3.8678903668208857</v>
      </c>
      <c r="L17" s="6">
        <f>Input!H32/Input!H$7</f>
        <v>2.9515445138893557</v>
      </c>
      <c r="M17" s="6">
        <f>Input!I32/Input!I$7</f>
        <v>3.1102305657746419</v>
      </c>
      <c r="N17" s="6">
        <f>Input!J32/Input!J$7</f>
        <v>2.5562835016015897</v>
      </c>
      <c r="O17" s="19">
        <f t="shared" si="1"/>
        <v>3.3520905104163887</v>
      </c>
    </row>
    <row r="18" spans="2:15" ht="12" customHeight="1" x14ac:dyDescent="0.2">
      <c r="B18" t="s">
        <v>59</v>
      </c>
      <c r="E18" s="6">
        <f>Input!A33/Input!A$7</f>
        <v>0.83699350580219312</v>
      </c>
      <c r="F18" s="6">
        <f>Input!B33/Input!B$7</f>
        <v>0.79796668155351258</v>
      </c>
      <c r="G18" s="6">
        <f>Input!C33/Input!C$7</f>
        <v>1.1298974857200288</v>
      </c>
      <c r="H18" s="6">
        <f>Input!D33/Input!D$7</f>
        <v>1.3156223807994487</v>
      </c>
      <c r="I18" s="6">
        <f>Input!E33/Input!E$7</f>
        <v>1.0177738863495671</v>
      </c>
      <c r="J18" s="6">
        <f>Input!F33/Input!F$7</f>
        <v>1.0770035861336167</v>
      </c>
      <c r="K18" s="6">
        <f>Input!G33/Input!G$7</f>
        <v>1.4716680436219431</v>
      </c>
      <c r="L18" s="6">
        <f>Input!H33/Input!H$7</f>
        <v>1.2255510834976013</v>
      </c>
      <c r="M18" s="6">
        <f>Input!I33/Input!I$7</f>
        <v>1.112768386055387</v>
      </c>
      <c r="N18" s="6">
        <f>Input!J33/Input!J$7</f>
        <v>1.5284186838584113</v>
      </c>
      <c r="O18" s="19">
        <f t="shared" si="1"/>
        <v>1.1513663723391709</v>
      </c>
    </row>
    <row r="19" spans="2:15" ht="13.5" customHeight="1" x14ac:dyDescent="0.2">
      <c r="B19" s="4" t="s">
        <v>60</v>
      </c>
      <c r="E19" s="8">
        <f>SUM(E15:E18)</f>
        <v>170.38943042691366</v>
      </c>
      <c r="F19" s="8">
        <f t="shared" ref="F19:N19" si="3">SUM(F15:F18)</f>
        <v>146.55551431243839</v>
      </c>
      <c r="G19" s="8">
        <f t="shared" si="3"/>
        <v>158.90752985812156</v>
      </c>
      <c r="H19" s="8">
        <f t="shared" si="3"/>
        <v>167.01120293272129</v>
      </c>
      <c r="I19" s="8">
        <f t="shared" si="3"/>
        <v>152.12429381884789</v>
      </c>
      <c r="J19" s="8">
        <f t="shared" si="3"/>
        <v>149.40987780581753</v>
      </c>
      <c r="K19" s="8">
        <f t="shared" si="3"/>
        <v>137.35879048248515</v>
      </c>
      <c r="L19" s="8">
        <f t="shared" si="3"/>
        <v>135.05721874810783</v>
      </c>
      <c r="M19" s="8">
        <f t="shared" si="3"/>
        <v>132.28655077774843</v>
      </c>
      <c r="N19" s="8">
        <f t="shared" si="3"/>
        <v>128.96642946924544</v>
      </c>
      <c r="O19" s="20">
        <f t="shared" si="1"/>
        <v>147.80668386324473</v>
      </c>
    </row>
    <row r="20" spans="2:15" ht="6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61</v>
      </c>
      <c r="E21" s="6">
        <f>Input!A18/Input!A$7</f>
        <v>33.819281379750876</v>
      </c>
      <c r="F21" s="6">
        <f>Input!B18/Input!B$7</f>
        <v>31.297985219889952</v>
      </c>
      <c r="G21" s="6">
        <f>Input!C18/Input!C$7</f>
        <v>23.797263354495051</v>
      </c>
      <c r="H21" s="6">
        <f>Input!D18/Input!D$7</f>
        <v>26.016353211188836</v>
      </c>
      <c r="I21" s="6">
        <f>Input!E18/Input!E$7</f>
        <v>26.862286407231842</v>
      </c>
      <c r="J21" s="6">
        <f>Input!F18/Input!F$7</f>
        <v>27.713312082171157</v>
      </c>
      <c r="K21" s="6">
        <f>Input!G18/Input!G$7</f>
        <v>30.425910855915397</v>
      </c>
      <c r="L21" s="6">
        <f>Input!H18/Input!H$7</f>
        <v>34.047679276636678</v>
      </c>
      <c r="M21" s="6">
        <f>Input!I18/Input!I$7</f>
        <v>35.575614475812252</v>
      </c>
      <c r="N21" s="6">
        <f>Input!J18/Input!J$7</f>
        <v>39.30037100109476</v>
      </c>
      <c r="O21" s="19">
        <f t="shared" si="1"/>
        <v>30.885605726418682</v>
      </c>
    </row>
    <row r="22" spans="2:15" ht="12" customHeight="1" x14ac:dyDescent="0.2">
      <c r="B22" t="s">
        <v>255</v>
      </c>
      <c r="E22" s="6">
        <f>Input!A19/Input!A$7</f>
        <v>38.01789257958054</v>
      </c>
      <c r="F22" s="6">
        <f>Input!B19/Input!B$7</f>
        <v>37.939990562301453</v>
      </c>
      <c r="G22" s="6">
        <f>Input!C19/Input!C$7</f>
        <v>26.216888055076303</v>
      </c>
      <c r="H22" s="6">
        <f>Input!D19/Input!D$7</f>
        <v>24.060188151617933</v>
      </c>
      <c r="I22" s="6">
        <f>Input!E19/Input!E$7</f>
        <v>26.820991664051967</v>
      </c>
      <c r="J22" s="6">
        <f>Input!F19/Input!F$7</f>
        <v>27.007283393102227</v>
      </c>
      <c r="K22" s="6">
        <f>Input!G19/Input!G$7</f>
        <v>32.127232732980836</v>
      </c>
      <c r="L22" s="6">
        <f>Input!H19/Input!H$7</f>
        <v>31.946764055866897</v>
      </c>
      <c r="M22" s="6">
        <f>Input!I19/Input!I$7</f>
        <v>33.590975778262248</v>
      </c>
      <c r="N22" s="6">
        <f>Input!J19/Input!J$7</f>
        <v>30.854175485545149</v>
      </c>
      <c r="O22" s="19">
        <f t="shared" si="1"/>
        <v>30.85823824583856</v>
      </c>
    </row>
    <row r="23" spans="2:15" ht="12" customHeight="1" x14ac:dyDescent="0.2">
      <c r="B23" t="s">
        <v>62</v>
      </c>
      <c r="E23" s="6">
        <f>Input!A20/Input!A$7</f>
        <v>0.31831576706057702</v>
      </c>
      <c r="F23" s="6">
        <f>Input!B20/Input!B$7</f>
        <v>0.27527449377701751</v>
      </c>
      <c r="G23" s="6">
        <f>Input!C20/Input!C$7</f>
        <v>0.3238927787735138</v>
      </c>
      <c r="H23" s="6">
        <f>Input!D20/Input!D$7</f>
        <v>0.20575460391812819</v>
      </c>
      <c r="I23" s="6">
        <f>Input!E20/Input!E$7</f>
        <v>0.28699363143746343</v>
      </c>
      <c r="J23" s="6">
        <f>Input!F20/Input!F$7</f>
        <v>0.12237260371009874</v>
      </c>
      <c r="K23" s="6">
        <f>Input!G20/Input!G$7</f>
        <v>0</v>
      </c>
      <c r="L23" s="6">
        <f>Input!H20/Input!H$7</f>
        <v>3.1173682546303459E-2</v>
      </c>
      <c r="M23" s="6">
        <f>Input!I20/Input!I$7</f>
        <v>7.0154664356371459E-3</v>
      </c>
      <c r="N23" s="6">
        <f>Input!J20/Input!J$7</f>
        <v>0</v>
      </c>
      <c r="O23" s="19">
        <f t="shared" si="1"/>
        <v>0.15707930276587392</v>
      </c>
    </row>
    <row r="24" spans="2:15" ht="13.5" customHeight="1" x14ac:dyDescent="0.2">
      <c r="B24" s="4" t="s">
        <v>63</v>
      </c>
      <c r="E24" s="8">
        <f>SUM(E21:E23)</f>
        <v>72.155489726391991</v>
      </c>
      <c r="F24" s="8">
        <f t="shared" ref="F24:N24" si="4">SUM(F21:F23)</f>
        <v>69.513250275968417</v>
      </c>
      <c r="G24" s="8">
        <f t="shared" si="4"/>
        <v>50.338044188344867</v>
      </c>
      <c r="H24" s="8">
        <f t="shared" si="4"/>
        <v>50.282295966724895</v>
      </c>
      <c r="I24" s="8">
        <f t="shared" si="4"/>
        <v>53.97027170272127</v>
      </c>
      <c r="J24" s="8">
        <f t="shared" si="4"/>
        <v>54.842968078983482</v>
      </c>
      <c r="K24" s="8">
        <f t="shared" si="4"/>
        <v>62.553143588896233</v>
      </c>
      <c r="L24" s="8">
        <f t="shared" si="4"/>
        <v>66.025617015049889</v>
      </c>
      <c r="M24" s="8">
        <f t="shared" si="4"/>
        <v>69.173605720510125</v>
      </c>
      <c r="N24" s="8">
        <f t="shared" si="4"/>
        <v>70.154546486639902</v>
      </c>
      <c r="O24" s="20">
        <f t="shared" si="1"/>
        <v>61.900923275023089</v>
      </c>
    </row>
    <row r="25" spans="2:15" ht="6" customHeight="1" x14ac:dyDescent="0.2"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19"/>
    </row>
    <row r="26" spans="2:15" ht="12" customHeight="1" x14ac:dyDescent="0.2">
      <c r="B26" t="s">
        <v>64</v>
      </c>
      <c r="E26" s="6">
        <f>Input!A21/Input!A$7</f>
        <v>8.9124731182795696</v>
      </c>
      <c r="F26" s="6">
        <f>Input!B21/Input!B$7</f>
        <v>8.9155056331263225</v>
      </c>
      <c r="G26" s="6">
        <f>Input!C21/Input!C$7</f>
        <v>8.6949123938424435</v>
      </c>
      <c r="H26" s="6">
        <f>Input!D21/Input!D$7</f>
        <v>8.9834525273571835</v>
      </c>
      <c r="I26" s="6">
        <f>Input!E21/Input!E$7</f>
        <v>9.9011219185400652</v>
      </c>
      <c r="J26" s="6">
        <f>Input!F21/Input!F$7</f>
        <v>10.193591889139771</v>
      </c>
      <c r="K26" s="6">
        <f>Input!G21/Input!G$7</f>
        <v>9.8447748678122942</v>
      </c>
      <c r="L26" s="6">
        <f>Input!H21/Input!H$7</f>
        <v>10.171573829883139</v>
      </c>
      <c r="M26" s="6">
        <f>Input!I21/Input!I$7</f>
        <v>11.842914813661306</v>
      </c>
      <c r="N26" s="6">
        <f>Input!J21/Input!J$7</f>
        <v>10.516082796091311</v>
      </c>
      <c r="O26" s="19">
        <f t="shared" si="1"/>
        <v>9.797640378773341</v>
      </c>
    </row>
    <row r="27" spans="2:15" ht="12" customHeight="1" x14ac:dyDescent="0.2">
      <c r="B27" t="s">
        <v>65</v>
      </c>
      <c r="E27" s="6">
        <f>Input!A22/Input!A$7</f>
        <v>97.556184392632815</v>
      </c>
      <c r="F27" s="6">
        <f>Input!B22/Input!B$7</f>
        <v>90.273925829801229</v>
      </c>
      <c r="G27" s="6">
        <f>Input!C22/Input!C$7</f>
        <v>89.091588217558098</v>
      </c>
      <c r="H27" s="6">
        <f>Input!D22/Input!D$7</f>
        <v>92.06152291580176</v>
      </c>
      <c r="I27" s="6">
        <f>Input!E22/Input!E$7</f>
        <v>92.732540725727802</v>
      </c>
      <c r="J27" s="6">
        <f>Input!F22/Input!F$7</f>
        <v>95.014054101917026</v>
      </c>
      <c r="K27" s="6">
        <f>Input!G22/Input!G$7</f>
        <v>89.279790978189041</v>
      </c>
      <c r="L27" s="6">
        <f>Input!H22/Input!H$7</f>
        <v>85.324723827528445</v>
      </c>
      <c r="M27" s="6">
        <f>Input!I22/Input!I$7</f>
        <v>92.509338277491537</v>
      </c>
      <c r="N27" s="6">
        <f>Input!J22/Input!J$7</f>
        <v>87.593497952398323</v>
      </c>
      <c r="O27" s="19">
        <f t="shared" si="1"/>
        <v>91.14371672190461</v>
      </c>
    </row>
    <row r="28" spans="2:15" ht="12" customHeight="1" x14ac:dyDescent="0.2">
      <c r="B28" t="s">
        <v>66</v>
      </c>
      <c r="E28" s="6">
        <f>Input!A23/Input!A$7</f>
        <v>14.589082295326307</v>
      </c>
      <c r="F28" s="6">
        <f>Input!B23/Input!B$7</f>
        <v>15.013496330252039</v>
      </c>
      <c r="G28" s="6">
        <f>Input!C23/Input!C$7</f>
        <v>15.702615621702206</v>
      </c>
      <c r="H28" s="6">
        <f>Input!D23/Input!D$7</f>
        <v>15.53509239168749</v>
      </c>
      <c r="I28" s="6">
        <f>Input!E23/Input!E$7</f>
        <v>16.328362575578982</v>
      </c>
      <c r="J28" s="6">
        <f>Input!F23/Input!F$7</f>
        <v>14.38415725860008</v>
      </c>
      <c r="K28" s="6">
        <f>Input!G23/Input!G$7</f>
        <v>13.686138053536022</v>
      </c>
      <c r="L28" s="6">
        <f>Input!H23/Input!H$7</f>
        <v>13.697536481004311</v>
      </c>
      <c r="M28" s="6">
        <f>Input!I23/Input!I$7</f>
        <v>13.431923889896305</v>
      </c>
      <c r="N28" s="6">
        <f>Input!J23/Input!J$7</f>
        <v>12.92243482139237</v>
      </c>
      <c r="O28" s="19">
        <f t="shared" si="1"/>
        <v>14.529083971897611</v>
      </c>
    </row>
    <row r="29" spans="2:15" ht="13.5" customHeight="1" x14ac:dyDescent="0.2">
      <c r="B29" s="4" t="s">
        <v>15</v>
      </c>
      <c r="E29" s="8">
        <f>SUM(E26:E28)</f>
        <v>121.05773980623869</v>
      </c>
      <c r="F29" s="8">
        <f t="shared" ref="F29:N29" si="5">SUM(F26:F28)</f>
        <v>114.2029277931796</v>
      </c>
      <c r="G29" s="8">
        <f t="shared" si="5"/>
        <v>113.48911623310275</v>
      </c>
      <c r="H29" s="8">
        <f t="shared" si="5"/>
        <v>116.58006783484643</v>
      </c>
      <c r="I29" s="8">
        <f t="shared" si="5"/>
        <v>118.96202521984685</v>
      </c>
      <c r="J29" s="8">
        <f t="shared" si="5"/>
        <v>119.59180324965688</v>
      </c>
      <c r="K29" s="8">
        <f t="shared" si="5"/>
        <v>112.81070389953736</v>
      </c>
      <c r="L29" s="8">
        <f t="shared" si="5"/>
        <v>109.19383413841589</v>
      </c>
      <c r="M29" s="8">
        <f t="shared" si="5"/>
        <v>117.78417698104916</v>
      </c>
      <c r="N29" s="8">
        <f t="shared" si="5"/>
        <v>111.03201556988201</v>
      </c>
      <c r="O29" s="20">
        <f t="shared" si="1"/>
        <v>115.47044107257557</v>
      </c>
    </row>
    <row r="30" spans="2:15" ht="3" customHeight="1" x14ac:dyDescent="0.2"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19"/>
    </row>
    <row r="31" spans="2:15" x14ac:dyDescent="0.2">
      <c r="B31" s="1" t="s">
        <v>67</v>
      </c>
      <c r="E31" s="7">
        <f>SUM(E13,E19,E24,E29)</f>
        <v>405.33078675609499</v>
      </c>
      <c r="F31" s="7">
        <f t="shared" ref="F31:N31" si="6">SUM(F13,F19,F24,F29)</f>
        <v>381.68837646305394</v>
      </c>
      <c r="G31" s="7">
        <f t="shared" si="6"/>
        <v>372.60105403775606</v>
      </c>
      <c r="H31" s="7">
        <f t="shared" si="6"/>
        <v>376.07511025120823</v>
      </c>
      <c r="I31" s="7">
        <f t="shared" si="6"/>
        <v>369.29773750667812</v>
      </c>
      <c r="J31" s="7">
        <f t="shared" si="6"/>
        <v>362.69660778323816</v>
      </c>
      <c r="K31" s="7">
        <f t="shared" si="6"/>
        <v>355.08437004296104</v>
      </c>
      <c r="L31" s="7">
        <f t="shared" si="6"/>
        <v>352.28459051796631</v>
      </c>
      <c r="M31" s="7">
        <f t="shared" si="6"/>
        <v>362.03644880646164</v>
      </c>
      <c r="N31" s="7">
        <f t="shared" si="6"/>
        <v>347.81451080566029</v>
      </c>
      <c r="O31" s="21">
        <f t="shared" si="1"/>
        <v>368.49095929710779</v>
      </c>
    </row>
    <row r="32" spans="2:15" ht="6" customHeight="1" x14ac:dyDescent="0.2"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19"/>
    </row>
    <row r="33" spans="2:15" ht="12" customHeight="1" x14ac:dyDescent="0.2">
      <c r="B33" t="s">
        <v>303</v>
      </c>
      <c r="E33" s="6">
        <f>(Input!A35+Input!A209)/Input!A$7</f>
        <v>512.52623017140422</v>
      </c>
      <c r="F33" s="6">
        <f>(Input!B35+Input!B209)/Input!B$7</f>
        <v>451.34006092371482</v>
      </c>
      <c r="G33" s="6">
        <f>(Input!C35+Input!C209)/Input!C$7</f>
        <v>380.44843548468157</v>
      </c>
      <c r="H33" s="6">
        <f>(Input!D35+Input!D209)/Input!D$7</f>
        <v>367.76152957395641</v>
      </c>
      <c r="I33" s="6">
        <f>(Input!E35+Input!E209)/Input!E$7</f>
        <v>401.35570584194772</v>
      </c>
      <c r="J33" s="6">
        <f>(Input!F35+Input!F209)/Input!F$7</f>
        <v>410.10117545490772</v>
      </c>
      <c r="K33" s="6">
        <f>(Input!G35+Input!G209)/Input!G$7</f>
        <v>388.0110397389293</v>
      </c>
      <c r="L33" s="6">
        <f>(Input!H35+Input!H209)/Input!H$7</f>
        <v>407.54867876196687</v>
      </c>
      <c r="M33" s="6">
        <f>(Input!I35+Input!I209)/Input!I$7</f>
        <v>421.04022688216071</v>
      </c>
      <c r="N33" s="6">
        <f>(Input!J35+Input!J209)/Input!J$7</f>
        <v>404.7283817864818</v>
      </c>
      <c r="O33" s="19">
        <f t="shared" si="1"/>
        <v>414.48614646201514</v>
      </c>
    </row>
    <row r="34" spans="2:15" ht="12" customHeight="1" x14ac:dyDescent="0.2">
      <c r="B34" t="s">
        <v>69</v>
      </c>
      <c r="E34" s="6">
        <f>Input!A28/Input!A$7</f>
        <v>0.88696156712445429</v>
      </c>
      <c r="F34" s="6">
        <f>Input!B28/Input!B$7</f>
        <v>0.56252222493743309</v>
      </c>
      <c r="G34" s="6">
        <f>Input!C28/Input!C$7</f>
        <v>0.80299670011222979</v>
      </c>
      <c r="H34" s="6">
        <f>Input!D28/Input!D$7</f>
        <v>0.50685789931303515</v>
      </c>
      <c r="I34" s="6">
        <f>Input!E28/Input!E$7</f>
        <v>0.45586145196441746</v>
      </c>
      <c r="J34" s="6">
        <f>Input!F28/Input!F$7</f>
        <v>0.28043387789436403</v>
      </c>
      <c r="K34" s="6">
        <f>Input!G28/Input!G$7</f>
        <v>0.49489466292134832</v>
      </c>
      <c r="L34" s="6">
        <f>Input!H28/Input!H$7</f>
        <v>0.59917274403083975</v>
      </c>
      <c r="M34" s="6">
        <f>Input!I28/Input!I$7</f>
        <v>0.59201130063190577</v>
      </c>
      <c r="N34" s="6">
        <f>Input!J28/Input!J$7</f>
        <v>0.32573085188338807</v>
      </c>
      <c r="O34" s="19">
        <f t="shared" si="1"/>
        <v>0.55074432808134155</v>
      </c>
    </row>
    <row r="35" spans="2:15" ht="12" customHeight="1" x14ac:dyDescent="0.2">
      <c r="B35" t="s">
        <v>75</v>
      </c>
      <c r="E35" s="6">
        <f>(Input!A29-Input!A203-Input!A207)/Input!A$7</f>
        <v>33.404124347918668</v>
      </c>
      <c r="F35" s="6">
        <f>(Input!B29-Input!B203-Input!B207)/Input!B$7</f>
        <v>34.571401666764977</v>
      </c>
      <c r="G35" s="6">
        <f>(Input!C29-Input!C203-Input!C207)/Input!C$7</f>
        <v>30.934071341228492</v>
      </c>
      <c r="H35" s="6">
        <f>(Input!D29-Input!D203-Input!D207)/Input!D$7</f>
        <v>26.960307215089731</v>
      </c>
      <c r="I35" s="6">
        <f>(Input!E29-Input!E203-Input!E207)/Input!E$7</f>
        <v>23.368950925603997</v>
      </c>
      <c r="J35" s="6">
        <f>(Input!F29-Input!F203-Input!F207)/Input!F$7</f>
        <v>19.799957497675649</v>
      </c>
      <c r="K35" s="6">
        <f>(Input!G29-Input!G203-Input!G207)/Input!G$7</f>
        <v>19.851206625908791</v>
      </c>
      <c r="L35" s="6">
        <f>(Input!H29-Input!H203-Input!H207)/Input!H$7</f>
        <v>21.831895145284889</v>
      </c>
      <c r="M35" s="6">
        <f>(Input!I29-Input!I203-Input!I207)/Input!I$7</f>
        <v>19.880833508555313</v>
      </c>
      <c r="N35" s="6">
        <f>(Input!J29-Input!J203-Input!J207)/Input!J$7</f>
        <v>22.428310424522564</v>
      </c>
      <c r="O35" s="19">
        <f t="shared" si="1"/>
        <v>25.303105869855312</v>
      </c>
    </row>
    <row r="36" spans="2:15" ht="13.5" customHeight="1" x14ac:dyDescent="0.2">
      <c r="B36" s="1" t="s">
        <v>71</v>
      </c>
      <c r="E36" s="7">
        <f>SUM(E33:E35)</f>
        <v>546.81731608644736</v>
      </c>
      <c r="F36" s="7">
        <f t="shared" ref="F36:N36" si="7">SUM(F33:F35)</f>
        <v>486.47398481541723</v>
      </c>
      <c r="G36" s="7">
        <f t="shared" si="7"/>
        <v>412.18550352602227</v>
      </c>
      <c r="H36" s="7">
        <f t="shared" si="7"/>
        <v>395.22869468835921</v>
      </c>
      <c r="I36" s="7">
        <f t="shared" si="7"/>
        <v>425.18051821951616</v>
      </c>
      <c r="J36" s="7">
        <f t="shared" si="7"/>
        <v>430.18156683047778</v>
      </c>
      <c r="K36" s="7">
        <f t="shared" si="7"/>
        <v>408.35714102775944</v>
      </c>
      <c r="L36" s="7">
        <f t="shared" si="7"/>
        <v>429.9797466512826</v>
      </c>
      <c r="M36" s="7">
        <f t="shared" si="7"/>
        <v>441.51307169134793</v>
      </c>
      <c r="N36" s="7">
        <f t="shared" si="7"/>
        <v>427.48242306288779</v>
      </c>
      <c r="O36" s="21">
        <f t="shared" si="1"/>
        <v>440.33999665995168</v>
      </c>
    </row>
    <row r="37" spans="2:15" ht="6" customHeight="1" x14ac:dyDescent="0.2"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19"/>
    </row>
    <row r="38" spans="2:15" ht="13.5" customHeight="1" x14ac:dyDescent="0.2">
      <c r="B38" s="9" t="s">
        <v>73</v>
      </c>
      <c r="C38" s="10"/>
      <c r="D38" s="10"/>
      <c r="E38" s="11">
        <f>E36-E31</f>
        <v>141.48652933035237</v>
      </c>
      <c r="F38" s="11">
        <f t="shared" ref="F38:N38" si="8">F36-F31</f>
        <v>104.78560835236328</v>
      </c>
      <c r="G38" s="11">
        <f t="shared" si="8"/>
        <v>39.584449488266216</v>
      </c>
      <c r="H38" s="11">
        <f t="shared" si="8"/>
        <v>19.153584437150982</v>
      </c>
      <c r="I38" s="11">
        <f t="shared" si="8"/>
        <v>55.882780712838041</v>
      </c>
      <c r="J38" s="11">
        <f t="shared" si="8"/>
        <v>67.484959047239613</v>
      </c>
      <c r="K38" s="11">
        <f t="shared" si="8"/>
        <v>53.272770984798399</v>
      </c>
      <c r="L38" s="11">
        <f t="shared" si="8"/>
        <v>77.695156133316289</v>
      </c>
      <c r="M38" s="11">
        <f t="shared" si="8"/>
        <v>79.476622884886297</v>
      </c>
      <c r="N38" s="11">
        <f t="shared" si="8"/>
        <v>79.667912257227499</v>
      </c>
      <c r="O38" s="11">
        <f t="shared" si="1"/>
        <v>71.849037362843902</v>
      </c>
    </row>
    <row r="39" spans="2:15" ht="6" customHeight="1" x14ac:dyDescent="0.2"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19"/>
    </row>
    <row r="40" spans="2:15" ht="13.5" customHeight="1" x14ac:dyDescent="0.2">
      <c r="B40" s="4" t="s">
        <v>70</v>
      </c>
      <c r="E40" s="8">
        <f>(Input!A25 + Input!A26) / Input!A$7</f>
        <v>19.428088470137336</v>
      </c>
      <c r="F40" s="8">
        <f>(Input!B25 + Input!B26) / Input!B$7</f>
        <v>19.282212466188604</v>
      </c>
      <c r="G40" s="8">
        <f>(Input!C25 + Input!C26) / Input!C$7</f>
        <v>19.287181527328766</v>
      </c>
      <c r="H40" s="8">
        <f>(Input!D25 + Input!D26) / Input!D$7</f>
        <v>18.948228539200866</v>
      </c>
      <c r="I40" s="8">
        <f>(Input!E25 + Input!E26) / Input!E$7</f>
        <v>18.120099132484757</v>
      </c>
      <c r="J40" s="8">
        <f>(Input!F25 + Input!F26) / Input!F$7</f>
        <v>18.31012263691504</v>
      </c>
      <c r="K40" s="8">
        <f>(Input!G25 + Input!G26) / Input!G$7</f>
        <v>20.090348645076009</v>
      </c>
      <c r="L40" s="8">
        <f>(Input!H25 + Input!H26) / Input!H$7</f>
        <v>17.474388030732175</v>
      </c>
      <c r="M40" s="8">
        <f>(Input!I25 + Input!I26) / Input!I$7</f>
        <v>17.194023692119437</v>
      </c>
      <c r="N40" s="8">
        <f>(Input!J25 + Input!J26) / Input!J$7</f>
        <v>16.885031018124312</v>
      </c>
      <c r="O40" s="20">
        <f t="shared" si="1"/>
        <v>18.501972415830728</v>
      </c>
    </row>
    <row r="41" spans="2:15" ht="6" customHeight="1" x14ac:dyDescent="0.2"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19"/>
    </row>
    <row r="42" spans="2:15" x14ac:dyDescent="0.2">
      <c r="B42" s="9" t="s">
        <v>74</v>
      </c>
      <c r="C42" s="10"/>
      <c r="D42" s="10"/>
      <c r="E42" s="11">
        <f>+E38-E40</f>
        <v>122.05844086021503</v>
      </c>
      <c r="F42" s="11">
        <f t="shared" ref="F42:N42" si="9">+F38-F40</f>
        <v>85.503395886174673</v>
      </c>
      <c r="G42" s="11">
        <f t="shared" si="9"/>
        <v>20.29726796093745</v>
      </c>
      <c r="H42" s="11">
        <f t="shared" si="9"/>
        <v>0.20535589795011688</v>
      </c>
      <c r="I42" s="11">
        <f t="shared" si="9"/>
        <v>37.762681580353288</v>
      </c>
      <c r="J42" s="11">
        <f t="shared" si="9"/>
        <v>49.174836410324573</v>
      </c>
      <c r="K42" s="11">
        <f t="shared" si="9"/>
        <v>33.182422339722393</v>
      </c>
      <c r="L42" s="11">
        <f t="shared" si="9"/>
        <v>60.220768102584117</v>
      </c>
      <c r="M42" s="11">
        <f t="shared" si="9"/>
        <v>62.28259919276686</v>
      </c>
      <c r="N42" s="11">
        <f t="shared" si="9"/>
        <v>62.78288123910319</v>
      </c>
      <c r="O42" s="11">
        <f t="shared" si="1"/>
        <v>53.347064947013166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251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168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1.6288518797238491</v>
      </c>
      <c r="F7" s="6">
        <f>Input!B37/Input!B$6</f>
        <v>2.3168056433766764</v>
      </c>
      <c r="G7" s="6">
        <f>Input!C37/Input!C$6</f>
        <v>2.1546081058729016</v>
      </c>
      <c r="H7" s="6">
        <f>Input!D37/Input!D$6</f>
        <v>2.4113717121031346</v>
      </c>
      <c r="I7" s="6">
        <f>Input!E37/Input!E$6</f>
        <v>2.4010191489183086</v>
      </c>
      <c r="J7" s="6">
        <f>Input!F37/Input!F$6</f>
        <v>2.5826523057510187</v>
      </c>
      <c r="K7" s="6">
        <f>Input!G37/Input!G$6</f>
        <v>3.1017030858285128</v>
      </c>
      <c r="L7" s="6">
        <f>Input!H37/Input!H$6</f>
        <v>2.7411445163081112</v>
      </c>
      <c r="M7" s="6">
        <f>Input!I37/Input!I$6</f>
        <v>2.9764646285203376</v>
      </c>
      <c r="N7" s="6">
        <f>Input!J37/Input!J$6</f>
        <v>2.4810309800403401</v>
      </c>
      <c r="O7" s="6">
        <f>AVERAGE(E7:N7)</f>
        <v>2.479565200644319</v>
      </c>
    </row>
    <row r="8" spans="1:15" ht="12" customHeight="1" x14ac:dyDescent="0.2">
      <c r="B8" t="s">
        <v>121</v>
      </c>
      <c r="E8" s="6">
        <f>Input!A38/Input!A$6</f>
        <v>1.3820165723260152</v>
      </c>
      <c r="F8" s="6">
        <f>Input!B38/Input!B$6</f>
        <v>2.8542305670005019</v>
      </c>
      <c r="G8" s="6">
        <f>Input!C38/Input!C$6</f>
        <v>1.9595161792559077</v>
      </c>
      <c r="H8" s="6">
        <f>Input!D38/Input!D$6</f>
        <v>2.2024525758450917</v>
      </c>
      <c r="I8" s="6">
        <f>Input!E38/Input!E$6</f>
        <v>1.8963664994312546</v>
      </c>
      <c r="J8" s="6">
        <f>Input!F38/Input!F$6</f>
        <v>2.1045859433846865</v>
      </c>
      <c r="K8" s="6">
        <f>Input!G38/Input!G$6</f>
        <v>2.795710196437843</v>
      </c>
      <c r="L8" s="6">
        <f>Input!H38/Input!H$6</f>
        <v>2.2565120264011966</v>
      </c>
      <c r="M8" s="6">
        <f>Input!I38/Input!I$6</f>
        <v>2.539444731322698</v>
      </c>
      <c r="N8" s="6">
        <f>Input!J38/Input!J$6</f>
        <v>2.0805437921208005</v>
      </c>
      <c r="O8" s="6">
        <f t="shared" ref="O8:O40" si="1">AVERAGE(E8:N8)</f>
        <v>2.2071379083525988</v>
      </c>
    </row>
    <row r="9" spans="1:15" ht="12" customHeight="1" x14ac:dyDescent="0.2">
      <c r="B9" t="s">
        <v>122</v>
      </c>
      <c r="E9" s="6">
        <f>Input!A39/Input!A$6</f>
        <v>4.0932418283545463E-2</v>
      </c>
      <c r="F9" s="6">
        <f>Input!B39/Input!B$6</f>
        <v>2.9738083064161456E-2</v>
      </c>
      <c r="G9" s="6">
        <f>Input!C39/Input!C$6</f>
        <v>4.3900809424265309E-2</v>
      </c>
      <c r="H9" s="6">
        <f>Input!D39/Input!D$6</f>
        <v>3.290889897130677E-2</v>
      </c>
      <c r="I9" s="6">
        <f>Input!E39/Input!E$6</f>
        <v>3.1355199422426316E-2</v>
      </c>
      <c r="J9" s="6">
        <f>Input!F39/Input!F$6</f>
        <v>4.3443658299480457E-2</v>
      </c>
      <c r="K9" s="6">
        <f>Input!G39/Input!G$6</f>
        <v>4.6443863038208986E-2</v>
      </c>
      <c r="L9" s="6">
        <f>Input!H39/Input!H$6</f>
        <v>6.1469126102175545E-2</v>
      </c>
      <c r="M9" s="6">
        <f>Input!I39/Input!I$6</f>
        <v>6.5958077718516223E-2</v>
      </c>
      <c r="N9" s="6">
        <f>Input!J39/Input!J$6</f>
        <v>4.397221454865187E-2</v>
      </c>
      <c r="O9" s="6">
        <f t="shared" si="1"/>
        <v>4.4012234887273835E-2</v>
      </c>
    </row>
    <row r="10" spans="1:15" ht="13.5" customHeight="1" x14ac:dyDescent="0.2">
      <c r="B10" s="4" t="s">
        <v>123</v>
      </c>
      <c r="E10" s="8">
        <f>SUM(E7:E9)</f>
        <v>3.0518008703334099</v>
      </c>
      <c r="F10" s="8">
        <f t="shared" ref="F10:N10" si="2">SUM(F7:F9)</f>
        <v>5.2007742934413397</v>
      </c>
      <c r="G10" s="8">
        <f t="shared" si="2"/>
        <v>4.158025094553075</v>
      </c>
      <c r="H10" s="8">
        <f t="shared" si="2"/>
        <v>4.6467331869195334</v>
      </c>
      <c r="I10" s="8">
        <f t="shared" si="2"/>
        <v>4.3287408477719893</v>
      </c>
      <c r="J10" s="8">
        <f t="shared" si="2"/>
        <v>4.7306819074351854</v>
      </c>
      <c r="K10" s="8">
        <f t="shared" si="2"/>
        <v>5.9438571453045652</v>
      </c>
      <c r="L10" s="8">
        <f t="shared" si="2"/>
        <v>5.0591256688114834</v>
      </c>
      <c r="M10" s="8">
        <f t="shared" si="2"/>
        <v>5.5818674375615522</v>
      </c>
      <c r="N10" s="8">
        <f t="shared" si="2"/>
        <v>4.6055469867097925</v>
      </c>
      <c r="O10" s="8">
        <f t="shared" si="1"/>
        <v>4.7307153438841913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5.671576661322514</v>
      </c>
      <c r="F12" s="6">
        <f>Input!B40/Input!B$6</f>
        <v>5.0541956869466631</v>
      </c>
      <c r="G12" s="6">
        <f>Input!C40/Input!C$6</f>
        <v>4.6968983551281855</v>
      </c>
      <c r="H12" s="6">
        <f>Input!D40/Input!D$6</f>
        <v>4.5006394405341092</v>
      </c>
      <c r="I12" s="6">
        <f>Input!E40/Input!E$6</f>
        <v>4.3944720079173862</v>
      </c>
      <c r="J12" s="6">
        <f>Input!F40/Input!F$6</f>
        <v>5.2376717161637556</v>
      </c>
      <c r="K12" s="6">
        <f>Input!G40/Input!G$6</f>
        <v>4.9529705523668399</v>
      </c>
      <c r="L12" s="6">
        <f>Input!H40/Input!H$6</f>
        <v>4.3844331729154904</v>
      </c>
      <c r="M12" s="6">
        <f>Input!I40/Input!I$6</f>
        <v>5.8352149454347</v>
      </c>
      <c r="N12" s="6">
        <f>Input!J40/Input!J$6</f>
        <v>4.97591641135232</v>
      </c>
      <c r="O12" s="6">
        <f t="shared" si="1"/>
        <v>4.9703988950081968</v>
      </c>
    </row>
    <row r="13" spans="1:15" ht="12" customHeight="1" x14ac:dyDescent="0.2">
      <c r="B13" t="s">
        <v>125</v>
      </c>
      <c r="E13" s="6">
        <f>Input!A41/Input!A$6</f>
        <v>1.6498428655563917</v>
      </c>
      <c r="F13" s="6">
        <f>Input!B41/Input!B$6</f>
        <v>1.4875731091602802</v>
      </c>
      <c r="G13" s="6">
        <f>Input!C41/Input!C$6</f>
        <v>1.3456810819412526</v>
      </c>
      <c r="H13" s="6">
        <f>Input!D41/Input!D$6</f>
        <v>1.28036066307184</v>
      </c>
      <c r="I13" s="6">
        <f>Input!E41/Input!E$6</f>
        <v>1.2314599773818755</v>
      </c>
      <c r="J13" s="6">
        <f>Input!F41/Input!F$6</f>
        <v>1.4305416889312361</v>
      </c>
      <c r="K13" s="6">
        <f>Input!G41/Input!G$6</f>
        <v>1.450117293098607</v>
      </c>
      <c r="L13" s="6">
        <f>Input!H41/Input!H$6</f>
        <v>1.3091953819116766</v>
      </c>
      <c r="M13" s="6">
        <f>Input!I41/Input!I$6</f>
        <v>1.6064667521434615</v>
      </c>
      <c r="N13" s="6">
        <f>Input!J41/Input!J$6</f>
        <v>1.4465959303500733</v>
      </c>
      <c r="O13" s="6">
        <f t="shared" si="1"/>
        <v>1.4237834743546693</v>
      </c>
    </row>
    <row r="14" spans="1:15" ht="12" customHeight="1" x14ac:dyDescent="0.2">
      <c r="B14" t="s">
        <v>126</v>
      </c>
      <c r="E14" s="6">
        <f>Input!A42/Input!A$6</f>
        <v>0.88744028727546387</v>
      </c>
      <c r="F14" s="6">
        <f>Input!B42/Input!B$6</f>
        <v>1.0921951880155909</v>
      </c>
      <c r="G14" s="6">
        <f>Input!C42/Input!C$6</f>
        <v>1.1372184113587473</v>
      </c>
      <c r="H14" s="6">
        <f>Input!D42/Input!D$6</f>
        <v>0.91587576372998469</v>
      </c>
      <c r="I14" s="6">
        <f>Input!E42/Input!E$6</f>
        <v>0.8127576822584236</v>
      </c>
      <c r="J14" s="6">
        <f>Input!F42/Input!F$6</f>
        <v>1.1728912179953517</v>
      </c>
      <c r="K14" s="6">
        <f>Input!G42/Input!G$6</f>
        <v>1.1319217174426448</v>
      </c>
      <c r="L14" s="6">
        <f>Input!H42/Input!H$6</f>
        <v>1.030012198192561</v>
      </c>
      <c r="M14" s="6">
        <f>Input!I42/Input!I$6</f>
        <v>1.0038744703046294</v>
      </c>
      <c r="N14" s="6">
        <f>Input!J42/Input!J$6</f>
        <v>0.76467496566747495</v>
      </c>
      <c r="O14" s="6">
        <f t="shared" si="1"/>
        <v>0.99488619022408709</v>
      </c>
    </row>
    <row r="15" spans="1:15" ht="13.5" customHeight="1" x14ac:dyDescent="0.2">
      <c r="B15" s="4" t="s">
        <v>130</v>
      </c>
      <c r="E15" s="8">
        <f>SUM(E12:E14)</f>
        <v>8.2088598141543692</v>
      </c>
      <c r="F15" s="8">
        <f t="shared" ref="F15:N15" si="3">SUM(F12:F14)</f>
        <v>7.6339639841225342</v>
      </c>
      <c r="G15" s="8">
        <f t="shared" si="3"/>
        <v>7.1797978484281852</v>
      </c>
      <c r="H15" s="8">
        <f t="shared" si="3"/>
        <v>6.6968758673359341</v>
      </c>
      <c r="I15" s="8">
        <f t="shared" si="3"/>
        <v>6.4386896675576857</v>
      </c>
      <c r="J15" s="8">
        <f t="shared" si="3"/>
        <v>7.8411046230903434</v>
      </c>
      <c r="K15" s="8">
        <f t="shared" si="3"/>
        <v>7.5350095629080922</v>
      </c>
      <c r="L15" s="8">
        <f t="shared" si="3"/>
        <v>6.723640753019728</v>
      </c>
      <c r="M15" s="8">
        <f t="shared" si="3"/>
        <v>8.4455561678827902</v>
      </c>
      <c r="N15" s="8">
        <f t="shared" si="3"/>
        <v>7.1871873073698689</v>
      </c>
      <c r="O15" s="8">
        <f t="shared" si="1"/>
        <v>7.3890685595869527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1.3761029676406111</v>
      </c>
      <c r="F17" s="6">
        <f>Input!B43/Input!B$6</f>
        <v>1.266830497636914</v>
      </c>
      <c r="G17" s="6">
        <f>Input!C43/Input!C$6</f>
        <v>0.9944936082495619</v>
      </c>
      <c r="H17" s="6">
        <f>Input!D43/Input!D$6</f>
        <v>1.0340225199722173</v>
      </c>
      <c r="I17" s="6">
        <f>Input!E43/Input!E$6</f>
        <v>1.0353367179862485</v>
      </c>
      <c r="J17" s="6">
        <f>Input!F43/Input!F$6</f>
        <v>1.1845601272138493</v>
      </c>
      <c r="K17" s="6">
        <f>Input!G43/Input!G$6</f>
        <v>1.2268712917987659</v>
      </c>
      <c r="L17" s="6">
        <f>Input!H43/Input!H$6</f>
        <v>1.2829031052210982</v>
      </c>
      <c r="M17" s="6">
        <f>Input!I43/Input!I$6</f>
        <v>1.34266824140802</v>
      </c>
      <c r="N17" s="6">
        <f>Input!J43/Input!J$6</f>
        <v>1.3543109413556185</v>
      </c>
      <c r="O17" s="6">
        <f t="shared" si="1"/>
        <v>1.2098100018482907</v>
      </c>
    </row>
    <row r="18" spans="2:15" ht="12" customHeight="1" x14ac:dyDescent="0.2">
      <c r="B18" t="s">
        <v>128</v>
      </c>
      <c r="E18" s="6">
        <f>Input!A44/Input!A$6</f>
        <v>2.7312391617315055</v>
      </c>
      <c r="F18" s="6">
        <f>Input!B44/Input!B$6</f>
        <v>3.4046061633779807</v>
      </c>
      <c r="G18" s="6">
        <f>Input!C44/Input!C$6</f>
        <v>2.674404803340825</v>
      </c>
      <c r="H18" s="6">
        <f>Input!D44/Input!D$6</f>
        <v>2.0067902185378546</v>
      </c>
      <c r="I18" s="6">
        <f>Input!E44/Input!E$6</f>
        <v>2.1856505114043423</v>
      </c>
      <c r="J18" s="6">
        <f>Input!F44/Input!F$6</f>
        <v>2.106123969123602</v>
      </c>
      <c r="K18" s="6">
        <f>Input!G44/Input!G$6</f>
        <v>2.4369324358460154</v>
      </c>
      <c r="L18" s="6">
        <f>Input!H44/Input!H$6</f>
        <v>2.1562102501997833</v>
      </c>
      <c r="M18" s="6">
        <f>Input!I44/Input!I$6</f>
        <v>2.54070654226348</v>
      </c>
      <c r="N18" s="6">
        <f>Input!J44/Input!J$6</f>
        <v>1.8851541258895832</v>
      </c>
      <c r="O18" s="6">
        <f t="shared" si="1"/>
        <v>2.4127818181714971</v>
      </c>
    </row>
    <row r="19" spans="2:15" ht="13.5" customHeight="1" x14ac:dyDescent="0.2">
      <c r="B19" s="4" t="s">
        <v>129</v>
      </c>
      <c r="E19" s="8">
        <f>SUM(E17:E18)</f>
        <v>4.1073421293721166</v>
      </c>
      <c r="F19" s="8">
        <f t="shared" ref="F19:N19" si="4">SUM(F17:F18)</f>
        <v>4.6714366610148943</v>
      </c>
      <c r="G19" s="8">
        <f t="shared" si="4"/>
        <v>3.6688984115903871</v>
      </c>
      <c r="H19" s="8">
        <f t="shared" si="4"/>
        <v>3.0408127385100716</v>
      </c>
      <c r="I19" s="8">
        <f t="shared" si="4"/>
        <v>3.220987229390591</v>
      </c>
      <c r="J19" s="8">
        <f t="shared" si="4"/>
        <v>3.2906840963374515</v>
      </c>
      <c r="K19" s="8">
        <f t="shared" si="4"/>
        <v>3.6638037276447815</v>
      </c>
      <c r="L19" s="8">
        <f t="shared" si="4"/>
        <v>3.4391133554208815</v>
      </c>
      <c r="M19" s="8">
        <f t="shared" si="4"/>
        <v>3.8833747836715</v>
      </c>
      <c r="N19" s="8">
        <f t="shared" si="4"/>
        <v>3.2394650672452014</v>
      </c>
      <c r="O19" s="8">
        <f t="shared" si="1"/>
        <v>3.622591820019788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34.425005153289931</v>
      </c>
      <c r="F21" s="6">
        <f>Input!B45/Input!B$6</f>
        <v>28.696958578261118</v>
      </c>
      <c r="G21" s="6">
        <f>Input!C45/Input!C$6</f>
        <v>27.924171745952428</v>
      </c>
      <c r="H21" s="6">
        <f>Input!D45/Input!D$6</f>
        <v>27.326106822672728</v>
      </c>
      <c r="I21" s="6">
        <f>Input!E45/Input!E$6</f>
        <v>26.330270103379348</v>
      </c>
      <c r="J21" s="6">
        <f>Input!F45/Input!F$6</f>
        <v>25.159808599810724</v>
      </c>
      <c r="K21" s="6">
        <f>Input!G45/Input!G$6</f>
        <v>24.405860548122735</v>
      </c>
      <c r="L21" s="6">
        <f>Input!H45/Input!H$6</f>
        <v>24.707368145937508</v>
      </c>
      <c r="M21" s="6">
        <f>Input!I45/Input!I$6</f>
        <v>24.449309749403334</v>
      </c>
      <c r="N21" s="6">
        <f>Input!J45/Input!J$6</f>
        <v>23.046239228361575</v>
      </c>
      <c r="O21" s="6">
        <f t="shared" si="1"/>
        <v>26.647109867519145</v>
      </c>
    </row>
    <row r="22" spans="2:15" ht="12" customHeight="1" x14ac:dyDescent="0.2">
      <c r="B22" t="s">
        <v>132</v>
      </c>
      <c r="E22" s="6">
        <f>Input!A46/Input!A$6</f>
        <v>5.6083251807741386</v>
      </c>
      <c r="F22" s="6">
        <f>Input!B46/Input!B$6</f>
        <v>5.531954525215264</v>
      </c>
      <c r="G22" s="6">
        <f>Input!C46/Input!C$6</f>
        <v>3.4474160157930083</v>
      </c>
      <c r="H22" s="6">
        <f>Input!D46/Input!D$6</f>
        <v>3.367585228110098</v>
      </c>
      <c r="I22" s="6">
        <f>Input!E46/Input!E$6</f>
        <v>3.6680968836183863</v>
      </c>
      <c r="J22" s="6">
        <f>Input!F46/Input!F$6</f>
        <v>3.5018854817838267</v>
      </c>
      <c r="K22" s="6">
        <f>Input!G46/Input!G$6</f>
        <v>4.5822858442594061</v>
      </c>
      <c r="L22" s="6">
        <f>Input!H46/Input!H$6</f>
        <v>4.6197109699437338</v>
      </c>
      <c r="M22" s="6">
        <f>Input!I46/Input!I$6</f>
        <v>5.0464895632784579</v>
      </c>
      <c r="N22" s="6">
        <f>Input!J46/Input!J$6</f>
        <v>4.9163694379889318</v>
      </c>
      <c r="O22" s="6">
        <f t="shared" si="1"/>
        <v>4.4290119130765255</v>
      </c>
    </row>
    <row r="23" spans="2:15" ht="12" customHeight="1" x14ac:dyDescent="0.2">
      <c r="B23" t="s">
        <v>133</v>
      </c>
      <c r="E23" s="6">
        <f>Input!A47/Input!A$6</f>
        <v>0.71418414422667931</v>
      </c>
      <c r="F23" s="6">
        <f>Input!B47/Input!B$6</f>
        <v>0.74863199020514493</v>
      </c>
      <c r="G23" s="6">
        <f>Input!C47/Input!C$6</f>
        <v>0.67372146592765525</v>
      </c>
      <c r="H23" s="6">
        <f>Input!D47/Input!D$6</f>
        <v>0.63536871111755255</v>
      </c>
      <c r="I23" s="6">
        <f>Input!E47/Input!E$6</f>
        <v>0.66609169377335464</v>
      </c>
      <c r="J23" s="6">
        <f>Input!F47/Input!F$6</f>
        <v>0.54460030000836934</v>
      </c>
      <c r="K23" s="6">
        <f>Input!G47/Input!G$6</f>
        <v>0.70805652376717709</v>
      </c>
      <c r="L23" s="6">
        <f>Input!H47/Input!H$6</f>
        <v>0.87496532630393664</v>
      </c>
      <c r="M23" s="6">
        <f>Input!I47/Input!I$6</f>
        <v>0.88913706784467361</v>
      </c>
      <c r="N23" s="6">
        <f>Input!J47/Input!J$6</f>
        <v>0.73556287058680003</v>
      </c>
      <c r="O23" s="6">
        <f t="shared" si="1"/>
        <v>0.71903200937613421</v>
      </c>
    </row>
    <row r="24" spans="2:15" ht="12" customHeight="1" x14ac:dyDescent="0.2">
      <c r="B24" t="s">
        <v>134</v>
      </c>
      <c r="E24" s="6">
        <f>Input!A48/Input!A$6</f>
        <v>0.60429170892909723</v>
      </c>
      <c r="F24" s="6">
        <f>Input!B48/Input!B$6</f>
        <v>0.5800496893781486</v>
      </c>
      <c r="G24" s="6">
        <f>Input!C48/Input!C$6</f>
        <v>0.54727617532768291</v>
      </c>
      <c r="H24" s="6">
        <f>Input!D48/Input!D$6</f>
        <v>0.42418479974394308</v>
      </c>
      <c r="I24" s="6">
        <f>Input!E48/Input!E$6</f>
        <v>0.44407095074420827</v>
      </c>
      <c r="J24" s="6">
        <f>Input!F48/Input!F$6</f>
        <v>0.53783993974080824</v>
      </c>
      <c r="K24" s="6">
        <f>Input!G48/Input!G$6</f>
        <v>0.47960739162189375</v>
      </c>
      <c r="L24" s="6">
        <f>Input!H48/Input!H$6</f>
        <v>0.35855597488048807</v>
      </c>
      <c r="M24" s="6">
        <f>Input!I48/Input!I$6</f>
        <v>0.4820217062663204</v>
      </c>
      <c r="N24" s="6">
        <f>Input!J48/Input!J$6</f>
        <v>0.39736109576856621</v>
      </c>
      <c r="O24" s="6">
        <f t="shared" si="1"/>
        <v>0.48552594324011566</v>
      </c>
    </row>
    <row r="25" spans="2:15" ht="12" customHeight="1" x14ac:dyDescent="0.2">
      <c r="B25" t="s">
        <v>135</v>
      </c>
      <c r="E25" s="6">
        <f>Input!A49/Input!A$6</f>
        <v>2.3909614566632857</v>
      </c>
      <c r="F25" s="6">
        <f>Input!B49/Input!B$6</f>
        <v>2.7248652192196343</v>
      </c>
      <c r="G25" s="6">
        <f>Input!C49/Input!C$6</f>
        <v>2.1873884554825098</v>
      </c>
      <c r="H25" s="6">
        <f>Input!D49/Input!D$6</f>
        <v>2.2441040910730088</v>
      </c>
      <c r="I25" s="6">
        <f>Input!E49/Input!E$6</f>
        <v>2.120636380151951</v>
      </c>
      <c r="J25" s="6">
        <f>Input!F49/Input!F$6</f>
        <v>2.6437889898216045</v>
      </c>
      <c r="K25" s="6">
        <f>Input!G49/Input!G$6</f>
        <v>1.4678049368444677</v>
      </c>
      <c r="L25" s="6">
        <f>Input!H49/Input!H$6</f>
        <v>1.5450872637350654</v>
      </c>
      <c r="M25" s="6">
        <f>Input!I49/Input!I$6</f>
        <v>1.1927959907067278</v>
      </c>
      <c r="N25" s="6">
        <f>Input!J49/Input!J$6</f>
        <v>1.1818301043396608</v>
      </c>
      <c r="O25" s="6">
        <f t="shared" si="1"/>
        <v>1.9699262888037914</v>
      </c>
    </row>
    <row r="26" spans="2:15" ht="14.25" customHeight="1" x14ac:dyDescent="0.2">
      <c r="B26" s="4" t="s">
        <v>136</v>
      </c>
      <c r="E26" s="8">
        <f>SUM(E21:E25)</f>
        <v>43.742767643883127</v>
      </c>
      <c r="F26" s="8">
        <f t="shared" ref="F26:N26" si="5">SUM(F21:F25)</f>
        <v>38.282460002279315</v>
      </c>
      <c r="G26" s="8">
        <f t="shared" si="5"/>
        <v>34.779973858483288</v>
      </c>
      <c r="H26" s="8">
        <f t="shared" si="5"/>
        <v>33.997349652717332</v>
      </c>
      <c r="I26" s="8">
        <f t="shared" si="5"/>
        <v>33.229166011667246</v>
      </c>
      <c r="J26" s="8">
        <f t="shared" si="5"/>
        <v>32.387923311165331</v>
      </c>
      <c r="K26" s="8">
        <f t="shared" si="5"/>
        <v>31.643615244615678</v>
      </c>
      <c r="L26" s="8">
        <f t="shared" si="5"/>
        <v>32.105687680800727</v>
      </c>
      <c r="M26" s="8">
        <f t="shared" si="5"/>
        <v>32.059754077499512</v>
      </c>
      <c r="N26" s="8">
        <f t="shared" si="5"/>
        <v>30.277362737045532</v>
      </c>
      <c r="O26" s="8">
        <f t="shared" si="1"/>
        <v>34.25060602201571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2.2984541766187876</v>
      </c>
      <c r="F28" s="6">
        <f>Input!B50/Input!B$6</f>
        <v>2.3981986797127095</v>
      </c>
      <c r="G28" s="6">
        <f>Input!C50/Input!C$6</f>
        <v>2.17550907370501</v>
      </c>
      <c r="H28" s="6">
        <f>Input!D50/Input!D$6</f>
        <v>1.9741317309362325</v>
      </c>
      <c r="I28" s="6">
        <f>Input!E50/Input!E$6</f>
        <v>2.0221500364851823</v>
      </c>
      <c r="J28" s="6">
        <f>Input!F50/Input!F$6</f>
        <v>1.9614210482266674</v>
      </c>
      <c r="K28" s="6">
        <f>Input!G50/Input!G$6</f>
        <v>1.8888805996716742</v>
      </c>
      <c r="L28" s="6">
        <f>Input!H50/Input!H$6</f>
        <v>1.8678960065227692</v>
      </c>
      <c r="M28" s="6">
        <f>Input!I50/Input!I$6</f>
        <v>1.9835789791395897</v>
      </c>
      <c r="N28" s="6">
        <f>Input!J50/Input!J$6</f>
        <v>1.6292274256719654</v>
      </c>
      <c r="O28" s="6">
        <f t="shared" si="1"/>
        <v>2.0199447756690589</v>
      </c>
    </row>
    <row r="29" spans="2:15" ht="12" customHeight="1" x14ac:dyDescent="0.2">
      <c r="B29" t="s">
        <v>138</v>
      </c>
      <c r="E29" s="6">
        <f>Input!A51/Input!A$6</f>
        <v>9.5071737067696227E-2</v>
      </c>
      <c r="F29" s="6">
        <f>Input!B51/Input!B$6</f>
        <v>7.0752158758800601E-2</v>
      </c>
      <c r="G29" s="6">
        <f>Input!C51/Input!C$6</f>
        <v>8.1731630571676178E-2</v>
      </c>
      <c r="H29" s="6">
        <f>Input!D51/Input!D$6</f>
        <v>6.7668149259316232E-2</v>
      </c>
      <c r="I29" s="6">
        <f>Input!E51/Input!E$6</f>
        <v>5.6072175202180143E-2</v>
      </c>
      <c r="J29" s="6">
        <f>Input!F51/Input!F$6</f>
        <v>7.3141267889447553E-2</v>
      </c>
      <c r="K29" s="6">
        <f>Input!G51/Input!G$6</f>
        <v>0.12218512054999146</v>
      </c>
      <c r="L29" s="6">
        <f>Input!H51/Input!H$6</f>
        <v>0.10922895391218947</v>
      </c>
      <c r="M29" s="6">
        <f>Input!I51/Input!I$6</f>
        <v>0.10426270905005107</v>
      </c>
      <c r="N29" s="6">
        <f>Input!J51/Input!J$6</f>
        <v>0.10639737885420887</v>
      </c>
      <c r="O29" s="6">
        <f t="shared" si="1"/>
        <v>8.8651128111555774E-2</v>
      </c>
    </row>
    <row r="30" spans="2:15" ht="13.5" customHeight="1" x14ac:dyDescent="0.2">
      <c r="B30" s="4" t="s">
        <v>139</v>
      </c>
      <c r="E30" s="8">
        <f>SUM(E28:E29)</f>
        <v>2.3935259136864837</v>
      </c>
      <c r="F30" s="8">
        <f t="shared" ref="F30:N30" si="6">SUM(F28:F29)</f>
        <v>2.46895083847151</v>
      </c>
      <c r="G30" s="8">
        <f t="shared" si="6"/>
        <v>2.2572407042766862</v>
      </c>
      <c r="H30" s="8">
        <f t="shared" si="6"/>
        <v>2.0417998801955486</v>
      </c>
      <c r="I30" s="8">
        <f t="shared" si="6"/>
        <v>2.0782222116873625</v>
      </c>
      <c r="J30" s="8">
        <f t="shared" si="6"/>
        <v>2.0345623161161148</v>
      </c>
      <c r="K30" s="8">
        <f t="shared" si="6"/>
        <v>2.0110657202216657</v>
      </c>
      <c r="L30" s="8">
        <f t="shared" si="6"/>
        <v>1.9771249604349588</v>
      </c>
      <c r="M30" s="8">
        <f t="shared" si="6"/>
        <v>2.0878416881896409</v>
      </c>
      <c r="N30" s="8">
        <f t="shared" si="6"/>
        <v>1.7356248045261744</v>
      </c>
      <c r="O30" s="8">
        <f t="shared" si="1"/>
        <v>2.108595903780615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0.13568342440205478</v>
      </c>
      <c r="F32" s="6">
        <f>Input!B52/Input!B$6</f>
        <v>0.13361056891610201</v>
      </c>
      <c r="G32" s="6">
        <f>Input!C52/Input!C$6</f>
        <v>7.7594326562172189E-2</v>
      </c>
      <c r="H32" s="6">
        <f>Input!D52/Input!D$6</f>
        <v>8.5750116693153841E-2</v>
      </c>
      <c r="I32" s="6">
        <f>Input!E52/Input!E$6</f>
        <v>9.8039874115010056E-2</v>
      </c>
      <c r="J32" s="6">
        <f>Input!F52/Input!F$6</f>
        <v>0.11679493204746055</v>
      </c>
      <c r="K32" s="6">
        <f>Input!G52/Input!G$6</f>
        <v>0.11081849769332282</v>
      </c>
      <c r="L32" s="6">
        <f>Input!H52/Input!H$6</f>
        <v>9.4446911958038157E-2</v>
      </c>
      <c r="M32" s="6">
        <f>Input!I52/Input!I$6</f>
        <v>7.8880631978548665E-2</v>
      </c>
      <c r="N32" s="6">
        <f>Input!J52/Input!J$6</f>
        <v>8.2033956895412097E-2</v>
      </c>
      <c r="O32" s="6">
        <f t="shared" si="1"/>
        <v>0.10136532412612753</v>
      </c>
    </row>
    <row r="33" spans="2:15" ht="12" customHeight="1" x14ac:dyDescent="0.2">
      <c r="B33" t="s">
        <v>141</v>
      </c>
      <c r="E33" s="6">
        <f>Input!A53/Input!A$6</f>
        <v>0.89906406439158459</v>
      </c>
      <c r="F33" s="6">
        <f>Input!B53/Input!B$6</f>
        <v>0.87403159482038728</v>
      </c>
      <c r="G33" s="6">
        <f>Input!C53/Input!C$6</f>
        <v>0.84448385404231352</v>
      </c>
      <c r="H33" s="6">
        <f>Input!D53/Input!D$6</f>
        <v>0.79333674943584664</v>
      </c>
      <c r="I33" s="6">
        <f>Input!E53/Input!E$6</f>
        <v>0.70016049749119447</v>
      </c>
      <c r="J33" s="6">
        <f>Input!F53/Input!F$6</f>
        <v>0.83201037797191768</v>
      </c>
      <c r="K33" s="6">
        <f>Input!G53/Input!G$6</f>
        <v>0.85766776825503321</v>
      </c>
      <c r="L33" s="6">
        <f>Input!H53/Input!H$6</f>
        <v>0.77251739231375505</v>
      </c>
      <c r="M33" s="6">
        <f>Input!I53/Input!I$6</f>
        <v>0.89518254236847372</v>
      </c>
      <c r="N33" s="6">
        <f>Input!J53/Input!J$6</f>
        <v>0.69434514455287699</v>
      </c>
      <c r="O33" s="6">
        <f t="shared" si="1"/>
        <v>0.8162799985643383</v>
      </c>
    </row>
    <row r="34" spans="2:15" ht="12" customHeight="1" x14ac:dyDescent="0.2">
      <c r="B34" t="s">
        <v>142</v>
      </c>
      <c r="E34" s="6">
        <f>Input!A54/Input!A$6</f>
        <v>0.21581233844845074</v>
      </c>
      <c r="F34" s="6">
        <f>Input!B54/Input!B$6</f>
        <v>0.22244463782752097</v>
      </c>
      <c r="G34" s="6">
        <f>Input!C54/Input!C$6</f>
        <v>0.19915479221125645</v>
      </c>
      <c r="H34" s="6">
        <f>Input!D54/Input!D$6</f>
        <v>0.17923127504406114</v>
      </c>
      <c r="I34" s="6">
        <f>Input!E54/Input!E$6</f>
        <v>0.17663563437166996</v>
      </c>
      <c r="J34" s="6">
        <f>Input!F54/Input!F$6</f>
        <v>0.2037144383856202</v>
      </c>
      <c r="K34" s="6">
        <f>Input!G54/Input!G$6</f>
        <v>0.22250829471860895</v>
      </c>
      <c r="L34" s="6">
        <f>Input!H54/Input!H$6</f>
        <v>0.22774555178612124</v>
      </c>
      <c r="M34" s="6">
        <f>Input!I54/Input!I$6</f>
        <v>0.23809658082060767</v>
      </c>
      <c r="N34" s="6">
        <f>Input!J54/Input!J$6</f>
        <v>0.2389448883349824</v>
      </c>
      <c r="O34" s="6">
        <f t="shared" si="1"/>
        <v>0.21242884319488997</v>
      </c>
    </row>
    <row r="35" spans="2:15" ht="12" customHeight="1" x14ac:dyDescent="0.2">
      <c r="B35" t="s">
        <v>143</v>
      </c>
      <c r="E35" s="6">
        <f>Input!A55/Input!A$6</f>
        <v>0.88908042404214249</v>
      </c>
      <c r="F35" s="6">
        <f>Input!B55/Input!B$6</f>
        <v>0.88344510742981386</v>
      </c>
      <c r="G35" s="6">
        <f>Input!C55/Input!C$6</f>
        <v>0.84143465386921124</v>
      </c>
      <c r="H35" s="6">
        <f>Input!D55/Input!D$6</f>
        <v>0.93165064032167844</v>
      </c>
      <c r="I35" s="6">
        <f>Input!E55/Input!E$6</f>
        <v>0.82512966793737919</v>
      </c>
      <c r="J35" s="6">
        <f>Input!F55/Input!F$6</f>
        <v>0.84168371649852891</v>
      </c>
      <c r="K35" s="6">
        <f>Input!G55/Input!G$6</f>
        <v>0.89336291287845049</v>
      </c>
      <c r="L35" s="6">
        <f>Input!H55/Input!H$6</f>
        <v>0.88926999732850254</v>
      </c>
      <c r="M35" s="6">
        <f>Input!I55/Input!I$6</f>
        <v>1.0198228373346707</v>
      </c>
      <c r="N35" s="6">
        <f>Input!J55/Input!J$6</f>
        <v>0.88030193539975754</v>
      </c>
      <c r="O35" s="6">
        <f t="shared" si="1"/>
        <v>0.8895181893040135</v>
      </c>
    </row>
    <row r="36" spans="2:15" ht="13.5" customHeight="1" x14ac:dyDescent="0.2">
      <c r="B36" s="4" t="s">
        <v>144</v>
      </c>
      <c r="E36" s="8">
        <f>SUM(E32:E35)</f>
        <v>2.1396402512842325</v>
      </c>
      <c r="F36" s="8">
        <f t="shared" ref="F36:N36" si="7">SUM(F32:F35)</f>
        <v>2.1135319089938243</v>
      </c>
      <c r="G36" s="8">
        <f t="shared" si="7"/>
        <v>1.9626676266849534</v>
      </c>
      <c r="H36" s="8">
        <f t="shared" si="7"/>
        <v>1.98996878149474</v>
      </c>
      <c r="I36" s="8">
        <f t="shared" si="7"/>
        <v>1.7999656739152536</v>
      </c>
      <c r="J36" s="8">
        <f t="shared" si="7"/>
        <v>1.9942034649035274</v>
      </c>
      <c r="K36" s="8">
        <f t="shared" si="7"/>
        <v>2.0843574735454156</v>
      </c>
      <c r="L36" s="8">
        <f t="shared" si="7"/>
        <v>1.983979853386417</v>
      </c>
      <c r="M36" s="8">
        <f t="shared" si="7"/>
        <v>2.2319825925023009</v>
      </c>
      <c r="N36" s="8">
        <f t="shared" si="7"/>
        <v>1.8956259251830287</v>
      </c>
      <c r="O36" s="8">
        <f t="shared" si="1"/>
        <v>2.0195923551893697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2.8063612865229199</v>
      </c>
      <c r="F38" s="8">
        <f>Input!B56/Input!B$6</f>
        <v>3.0734504748014855</v>
      </c>
      <c r="G38" s="8">
        <f>Input!C56/Input!C$6</f>
        <v>2.5404461792764175</v>
      </c>
      <c r="H38" s="8">
        <f>Input!D56/Input!D$6</f>
        <v>2.1904460342704359</v>
      </c>
      <c r="I38" s="8">
        <f>Input!E56/Input!E$6</f>
        <v>2.2835013616031903</v>
      </c>
      <c r="J38" s="8">
        <f>Input!F56/Input!F$6</f>
        <v>2.8732037159834931</v>
      </c>
      <c r="K38" s="8">
        <f>Input!G56/Input!G$6</f>
        <v>2.8068231813980571</v>
      </c>
      <c r="L38" s="8">
        <f>Input!H56/Input!H$6</f>
        <v>3.6243414435801746</v>
      </c>
      <c r="M38" s="8">
        <f>Input!I56/Input!I$6</f>
        <v>4.0802320894131201</v>
      </c>
      <c r="N38" s="8">
        <f>Input!J56/Input!J$6</f>
        <v>3.4294759666258239</v>
      </c>
      <c r="O38" s="8">
        <f t="shared" si="1"/>
        <v>2.9708281733475119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66.450297909236653</v>
      </c>
      <c r="F40" s="11">
        <f t="shared" ref="F40:N40" si="8">SUM(F10,F15,F19,F26,F30,F36,F38)</f>
        <v>63.444568163124892</v>
      </c>
      <c r="G40" s="11">
        <f t="shared" si="8"/>
        <v>56.547049723292993</v>
      </c>
      <c r="H40" s="11">
        <f t="shared" si="8"/>
        <v>54.603986141443592</v>
      </c>
      <c r="I40" s="11">
        <f t="shared" si="8"/>
        <v>53.379273003593319</v>
      </c>
      <c r="J40" s="11">
        <f t="shared" si="8"/>
        <v>55.152363435031447</v>
      </c>
      <c r="K40" s="11">
        <f t="shared" si="8"/>
        <v>55.688532055638255</v>
      </c>
      <c r="L40" s="11">
        <f t="shared" si="8"/>
        <v>54.913013715454369</v>
      </c>
      <c r="M40" s="11">
        <f t="shared" si="8"/>
        <v>58.370608836720422</v>
      </c>
      <c r="N40" s="11">
        <f t="shared" si="8"/>
        <v>52.370288794705417</v>
      </c>
      <c r="O40" s="11">
        <f t="shared" si="1"/>
        <v>57.091998177824131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250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170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1.7144535892231036</v>
      </c>
      <c r="F7" s="6">
        <f>(Input!B37-Input!B57+Input!B77)/Input!B$5</f>
        <v>2.3611367526877101</v>
      </c>
      <c r="G7" s="6">
        <f>(Input!C37-Input!C57+Input!C77)/Input!C$5</f>
        <v>2.6494058060531196</v>
      </c>
      <c r="H7" s="6">
        <f>(Input!D37-Input!D57+Input!D77)/Input!D$5</f>
        <v>3.2419583656581334</v>
      </c>
      <c r="I7" s="6">
        <f>(Input!E37-Input!E57+Input!E77)/Input!E$5</f>
        <v>2.9026216441786068</v>
      </c>
      <c r="J7" s="6">
        <f>(Input!F37-Input!F57+Input!F77)/Input!F$5</f>
        <v>2.8826550820098369</v>
      </c>
      <c r="K7" s="6">
        <f>(Input!G37-Input!G57+Input!G77)/Input!G$5</f>
        <v>3.55927607439585</v>
      </c>
      <c r="L7" s="6">
        <f>(Input!H37-Input!H57+Input!H77)/Input!H$5</f>
        <v>3.1913514617792336</v>
      </c>
      <c r="M7" s="6">
        <f>(Input!I37-Input!I57+Input!I77)/Input!I$5</f>
        <v>3.230706468529124</v>
      </c>
      <c r="N7" s="6">
        <f>(Input!J37-Input!J57+Input!J77)/Input!J$5</f>
        <v>3.0577537893932063</v>
      </c>
      <c r="O7" s="6">
        <f>AVERAGE(E7:N7)</f>
        <v>2.8791319033907925</v>
      </c>
    </row>
    <row r="8" spans="1:15" ht="12" customHeight="1" x14ac:dyDescent="0.2">
      <c r="B8" t="s">
        <v>121</v>
      </c>
      <c r="E8" s="6">
        <f>(Input!A38-Input!A58+Input!A78)/Input!A$5</f>
        <v>1.4660167004982469</v>
      </c>
      <c r="F8" s="6">
        <f>(Input!B38-Input!B58+Input!B78)/Input!B$5</f>
        <v>2.9866825673091388</v>
      </c>
      <c r="G8" s="6">
        <f>(Input!C38-Input!C58+Input!C78)/Input!C$5</f>
        <v>2.3555597419531944</v>
      </c>
      <c r="H8" s="6">
        <f>(Input!D38-Input!D58+Input!D78)/Input!D$5</f>
        <v>2.9252740496508922</v>
      </c>
      <c r="I8" s="6">
        <f>(Input!E38-Input!E58+Input!E78)/Input!E$5</f>
        <v>2.3067535123104745</v>
      </c>
      <c r="J8" s="6">
        <f>(Input!F38-Input!F58+Input!F78)/Input!F$5</f>
        <v>2.3833451779949297</v>
      </c>
      <c r="K8" s="6">
        <f>(Input!G38-Input!G58+Input!G78)/Input!G$5</f>
        <v>3.2447697271308678</v>
      </c>
      <c r="L8" s="6">
        <f>(Input!H38-Input!H58+Input!H78)/Input!H$5</f>
        <v>2.6143702347164357</v>
      </c>
      <c r="M8" s="6">
        <f>(Input!I38-Input!I58+Input!I78)/Input!I$5</f>
        <v>2.7569858907471736</v>
      </c>
      <c r="N8" s="6">
        <f>(Input!J38-Input!J58+Input!J78)/Input!J$5</f>
        <v>2.5616381541569351</v>
      </c>
      <c r="O8" s="6">
        <f t="shared" ref="O8:O40" si="1">AVERAGE(E8:N8)</f>
        <v>2.5601395756468288</v>
      </c>
    </row>
    <row r="9" spans="1:15" ht="12" customHeight="1" x14ac:dyDescent="0.2">
      <c r="B9" t="s">
        <v>122</v>
      </c>
      <c r="E9" s="6">
        <f>(Input!A39-Input!A59+Input!A79)/Input!A$5</f>
        <v>4.345358922310389E-2</v>
      </c>
      <c r="F9" s="6">
        <f>(Input!B39-Input!B59+Input!B79)/Input!B$5</f>
        <v>3.5262826160138087E-2</v>
      </c>
      <c r="G9" s="6">
        <f>(Input!C39-Input!C59+Input!C79)/Input!C$5</f>
        <v>4.5996774414933779E-2</v>
      </c>
      <c r="H9" s="6">
        <f>(Input!D39-Input!D59+Input!D79)/Input!D$5</f>
        <v>4.1061611068011379E-2</v>
      </c>
      <c r="I9" s="6">
        <f>(Input!E39-Input!E59+Input!E79)/Input!E$5</f>
        <v>4.1616219223814158E-2</v>
      </c>
      <c r="J9" s="6">
        <f>(Input!F39-Input!F59+Input!F79)/Input!F$5</f>
        <v>5.9916942921731352E-2</v>
      </c>
      <c r="K9" s="6">
        <f>(Input!G39-Input!G59+Input!G79)/Input!G$5</f>
        <v>5.9680528024967316E-2</v>
      </c>
      <c r="L9" s="6">
        <f>(Input!H39-Input!H59+Input!H79)/Input!H$5</f>
        <v>7.8334221028899961E-2</v>
      </c>
      <c r="M9" s="6">
        <f>(Input!I39-Input!I59+Input!I79)/Input!I$5</f>
        <v>7.3254449377020164E-2</v>
      </c>
      <c r="N9" s="6">
        <f>(Input!J39-Input!J59+Input!J79)/Input!J$5</f>
        <v>5.1799198984351445E-2</v>
      </c>
      <c r="O9" s="6">
        <f t="shared" si="1"/>
        <v>5.3037636042697157E-2</v>
      </c>
    </row>
    <row r="10" spans="1:15" ht="13.5" customHeight="1" x14ac:dyDescent="0.2">
      <c r="B10" s="4" t="s">
        <v>123</v>
      </c>
      <c r="E10" s="8">
        <f>SUM(E7:E9)</f>
        <v>3.2239238789444546</v>
      </c>
      <c r="F10" s="8">
        <f t="shared" ref="F10:N10" si="2">SUM(F7:F9)</f>
        <v>5.3830821461569869</v>
      </c>
      <c r="G10" s="8">
        <f t="shared" si="2"/>
        <v>5.0509623224212481</v>
      </c>
      <c r="H10" s="8">
        <f t="shared" si="2"/>
        <v>6.208294026377037</v>
      </c>
      <c r="I10" s="8">
        <f t="shared" si="2"/>
        <v>5.2509913757128954</v>
      </c>
      <c r="J10" s="8">
        <f t="shared" si="2"/>
        <v>5.3259172029264974</v>
      </c>
      <c r="K10" s="8">
        <f t="shared" si="2"/>
        <v>6.8637263295516844</v>
      </c>
      <c r="L10" s="8">
        <f t="shared" si="2"/>
        <v>5.8840559175245692</v>
      </c>
      <c r="M10" s="8">
        <f t="shared" si="2"/>
        <v>6.060946808653318</v>
      </c>
      <c r="N10" s="8">
        <f t="shared" si="2"/>
        <v>5.671191142534493</v>
      </c>
      <c r="O10" s="8">
        <f t="shared" si="1"/>
        <v>5.4923091150803192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6.3727668389001648</v>
      </c>
      <c r="F12" s="6">
        <f>(Input!B40-Input!B60+Input!B80)/Input!B$5</f>
        <v>5.3161324910290295</v>
      </c>
      <c r="G12" s="6">
        <f>(Input!C40-Input!C60+Input!C80)/Input!C$5</f>
        <v>5.3365255644773866</v>
      </c>
      <c r="H12" s="6">
        <f>(Input!D40-Input!D60+Input!D80)/Input!D$5</f>
        <v>5.5995093741918796</v>
      </c>
      <c r="I12" s="6">
        <f>(Input!E40-Input!E60+Input!E80)/Input!E$5</f>
        <v>5.5526620531367366</v>
      </c>
      <c r="J12" s="6">
        <f>(Input!F40-Input!F60+Input!F80)/Input!F$5</f>
        <v>5.9260378162488543</v>
      </c>
      <c r="K12" s="6">
        <f>(Input!G40-Input!G60+Input!G80)/Input!G$5</f>
        <v>5.7133286238454728</v>
      </c>
      <c r="L12" s="6">
        <f>(Input!H40-Input!H60+Input!H80)/Input!H$5</f>
        <v>5.2369370854887309</v>
      </c>
      <c r="M12" s="6">
        <f>(Input!I40-Input!I60+Input!I80)/Input!I$5</f>
        <v>6.411737302343048</v>
      </c>
      <c r="N12" s="6">
        <f>(Input!J40-Input!J60+Input!J80)/Input!J$5</f>
        <v>6.292622659905029</v>
      </c>
      <c r="O12" s="6">
        <f t="shared" si="1"/>
        <v>5.7758259809566326</v>
      </c>
    </row>
    <row r="13" spans="1:15" ht="12" customHeight="1" x14ac:dyDescent="0.2">
      <c r="B13" t="s">
        <v>125</v>
      </c>
      <c r="E13" s="6">
        <f>(Input!A41-Input!A61+Input!A81)/Input!A$5</f>
        <v>1.8508067909208341</v>
      </c>
      <c r="F13" s="6">
        <f>(Input!B41-Input!B61+Input!B81)/Input!B$5</f>
        <v>1.5700457680654933</v>
      </c>
      <c r="G13" s="6">
        <f>(Input!C41-Input!C61+Input!C81)/Input!C$5</f>
        <v>1.5284924164436207</v>
      </c>
      <c r="H13" s="6">
        <f>(Input!D41-Input!D61+Input!D81)/Input!D$5</f>
        <v>1.5915276053788465</v>
      </c>
      <c r="I13" s="6">
        <f>(Input!E41-Input!E61+Input!E81)/Input!E$5</f>
        <v>1.5560518848240366</v>
      </c>
      <c r="J13" s="6">
        <f>(Input!F41-Input!F61+Input!F81)/Input!F$5</f>
        <v>1.6197130558504682</v>
      </c>
      <c r="K13" s="6">
        <f>(Input!G41-Input!G61+Input!G81)/Input!G$5</f>
        <v>1.6729375254804382</v>
      </c>
      <c r="L13" s="6">
        <f>(Input!H41-Input!H61+Input!H81)/Input!H$5</f>
        <v>1.5639998103006734</v>
      </c>
      <c r="M13" s="6">
        <f>(Input!I41-Input!I61+Input!I81)/Input!I$5</f>
        <v>1.7650512332184385</v>
      </c>
      <c r="N13" s="6">
        <f>(Input!J41-Input!J61+Input!J81)/Input!J$5</f>
        <v>1.8294752014813878</v>
      </c>
      <c r="O13" s="6">
        <f t="shared" si="1"/>
        <v>1.6548101291964237</v>
      </c>
    </row>
    <row r="14" spans="1:15" ht="12" customHeight="1" x14ac:dyDescent="0.2">
      <c r="B14" t="s">
        <v>126</v>
      </c>
      <c r="E14" s="6">
        <f>(Input!A42-Input!A62+Input!A82)/Input!A$5</f>
        <v>1.0010274035799964</v>
      </c>
      <c r="F14" s="6">
        <f>(Input!B42-Input!B62+Input!B82)/Input!B$5</f>
        <v>1.1442614438069862</v>
      </c>
      <c r="G14" s="6">
        <f>(Input!C42-Input!C62+Input!C82)/Input!C$5</f>
        <v>1.293816141651225</v>
      </c>
      <c r="H14" s="6">
        <f>(Input!D42-Input!D62+Input!D82)/Input!D$5</f>
        <v>1.1390033617791571</v>
      </c>
      <c r="I14" s="6">
        <f>(Input!E42-Input!E62+Input!E82)/Input!E$5</f>
        <v>1.030232090694116</v>
      </c>
      <c r="J14" s="6">
        <f>(Input!F42-Input!F62+Input!F82)/Input!F$5</f>
        <v>1.3157976007337913</v>
      </c>
      <c r="K14" s="6">
        <f>(Input!G42-Input!G62+Input!G82)/Input!G$5</f>
        <v>1.3096571211673906</v>
      </c>
      <c r="L14" s="6">
        <f>(Input!H42-Input!H62+Input!H82)/Input!H$5</f>
        <v>1.2329671893126317</v>
      </c>
      <c r="M14" s="6">
        <f>(Input!I42-Input!I62+Input!I82)/Input!I$5</f>
        <v>1.1053814997116456</v>
      </c>
      <c r="N14" s="6">
        <f>(Input!J42-Input!J62+Input!J82)/Input!J$5</f>
        <v>0.9725295821672314</v>
      </c>
      <c r="O14" s="6">
        <f t="shared" si="1"/>
        <v>1.1544673434604174</v>
      </c>
    </row>
    <row r="15" spans="1:15" ht="13.5" customHeight="1" x14ac:dyDescent="0.2">
      <c r="B15" s="4" t="s">
        <v>130</v>
      </c>
      <c r="E15" s="8">
        <f>SUM(E12:E14)</f>
        <v>9.2246010334009956</v>
      </c>
      <c r="F15" s="8">
        <f t="shared" ref="F15:N15" si="3">SUM(F12:F14)</f>
        <v>8.0304397029015089</v>
      </c>
      <c r="G15" s="8">
        <f t="shared" si="3"/>
        <v>8.1588341225722321</v>
      </c>
      <c r="H15" s="8">
        <f t="shared" si="3"/>
        <v>8.3300403413498838</v>
      </c>
      <c r="I15" s="8">
        <f t="shared" si="3"/>
        <v>8.1389460286548889</v>
      </c>
      <c r="J15" s="8">
        <f t="shared" si="3"/>
        <v>8.861548472833114</v>
      </c>
      <c r="K15" s="8">
        <f t="shared" si="3"/>
        <v>8.6959232704933012</v>
      </c>
      <c r="L15" s="8">
        <f t="shared" si="3"/>
        <v>8.0339040851020371</v>
      </c>
      <c r="M15" s="8">
        <f t="shared" si="3"/>
        <v>9.2821700352731327</v>
      </c>
      <c r="N15" s="8">
        <f t="shared" si="3"/>
        <v>9.094627443553648</v>
      </c>
      <c r="O15" s="8">
        <f t="shared" si="1"/>
        <v>8.585103453613474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1.5229222181214246</v>
      </c>
      <c r="F17" s="6">
        <f>(Input!B43-Input!B63+Input!B83)/Input!B$5</f>
        <v>1.3202196007649498</v>
      </c>
      <c r="G17" s="6">
        <f>(Input!C43-Input!C63+Input!C83)/Input!C$5</f>
        <v>1.1670816004392286</v>
      </c>
      <c r="H17" s="6">
        <f>(Input!D43-Input!D63+Input!D83)/Input!D$5</f>
        <v>1.3223555081458496</v>
      </c>
      <c r="I17" s="6">
        <f>(Input!E43-Input!E63+Input!E83)/Input!E$5</f>
        <v>1.2841087772986508</v>
      </c>
      <c r="J17" s="6">
        <f>(Input!F43-Input!F63+Input!F83)/Input!F$5</f>
        <v>1.3281817722213798</v>
      </c>
      <c r="K17" s="6">
        <f>(Input!G43-Input!G63+Input!G83)/Input!G$5</f>
        <v>1.4040927558235978</v>
      </c>
      <c r="L17" s="6">
        <f>(Input!H43-Input!H63+Input!H83)/Input!H$5</f>
        <v>1.5172464413135949</v>
      </c>
      <c r="M17" s="6">
        <f>(Input!I43-Input!I63+Input!I83)/Input!I$5</f>
        <v>1.4557972666675607</v>
      </c>
      <c r="N17" s="6">
        <f>(Input!J43-Input!J63+Input!J83)/Input!J$5</f>
        <v>1.6743559259025453</v>
      </c>
      <c r="O17" s="6">
        <f t="shared" si="1"/>
        <v>1.3996361866698785</v>
      </c>
    </row>
    <row r="18" spans="2:15" ht="12" customHeight="1" x14ac:dyDescent="0.2">
      <c r="B18" t="s">
        <v>128</v>
      </c>
      <c r="E18" s="6">
        <f>(Input!A44-Input!A64+Input!A84)/Input!A$5</f>
        <v>3.0511706034323676</v>
      </c>
      <c r="F18" s="6">
        <f>(Input!B44-Input!B64+Input!B84)/Input!B$5</f>
        <v>3.5654659532864907</v>
      </c>
      <c r="G18" s="6">
        <f>(Input!C44-Input!C64+Input!C84)/Input!C$5</f>
        <v>3.052904742296342</v>
      </c>
      <c r="H18" s="6">
        <f>(Input!D44-Input!D64+Input!D84)/Input!D$5</f>
        <v>2.4981337600206879</v>
      </c>
      <c r="I18" s="6">
        <f>(Input!E44-Input!E64+Input!E84)/Input!E$5</f>
        <v>2.7447751425789404</v>
      </c>
      <c r="J18" s="6">
        <f>(Input!F44-Input!F64+Input!F84)/Input!F$5</f>
        <v>2.3701538361536629</v>
      </c>
      <c r="K18" s="6">
        <f>(Input!G44-Input!G64+Input!G84)/Input!G$5</f>
        <v>2.8165049976804015</v>
      </c>
      <c r="L18" s="6">
        <f>(Input!H44-Input!H64+Input!H84)/Input!H$5</f>
        <v>2.5627496187773144</v>
      </c>
      <c r="M18" s="6">
        <f>(Input!I44-Input!I64+Input!I84)/Input!I$5</f>
        <v>2.7851722079907728</v>
      </c>
      <c r="N18" s="6">
        <f>(Input!J44-Input!J64+Input!J84)/Input!J$5</f>
        <v>2.3793226437724888</v>
      </c>
      <c r="O18" s="6">
        <f t="shared" si="1"/>
        <v>2.7826353505989467</v>
      </c>
    </row>
    <row r="19" spans="2:15" ht="13.5" customHeight="1" x14ac:dyDescent="0.2">
      <c r="B19" s="4" t="s">
        <v>129</v>
      </c>
      <c r="E19" s="8">
        <f>SUM(E17:E18)</f>
        <v>4.5740928215537924</v>
      </c>
      <c r="F19" s="8">
        <f t="shared" ref="F19:N19" si="4">SUM(F17:F18)</f>
        <v>4.8856855540514408</v>
      </c>
      <c r="G19" s="8">
        <f t="shared" si="4"/>
        <v>4.2199863427355702</v>
      </c>
      <c r="H19" s="8">
        <f t="shared" si="4"/>
        <v>3.8204892681665372</v>
      </c>
      <c r="I19" s="8">
        <f t="shared" si="4"/>
        <v>4.0288839198775914</v>
      </c>
      <c r="J19" s="8">
        <f t="shared" si="4"/>
        <v>3.6983356083750429</v>
      </c>
      <c r="K19" s="8">
        <f t="shared" si="4"/>
        <v>4.2205977535039993</v>
      </c>
      <c r="L19" s="8">
        <f t="shared" si="4"/>
        <v>4.0799960600909095</v>
      </c>
      <c r="M19" s="8">
        <f t="shared" si="4"/>
        <v>4.2409694746583337</v>
      </c>
      <c r="N19" s="8">
        <f t="shared" si="4"/>
        <v>4.0536785696750339</v>
      </c>
      <c r="O19" s="8">
        <f t="shared" si="1"/>
        <v>4.1822715372688251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34.535143753460048</v>
      </c>
      <c r="F21" s="6">
        <f>(Input!B45-Input!B65+Input!B85)/Input!B$5</f>
        <v>28.543795024961145</v>
      </c>
      <c r="G21" s="6">
        <f>(Input!C45-Input!C65+Input!C85)/Input!C$5</f>
        <v>27.905503877565025</v>
      </c>
      <c r="H21" s="6">
        <f>(Input!D45-Input!D65+Input!D85)/Input!D$5</f>
        <v>27.507874644427208</v>
      </c>
      <c r="I21" s="6">
        <f>(Input!E45-Input!E65+Input!E85)/Input!E$5</f>
        <v>26.69835324801781</v>
      </c>
      <c r="J21" s="6">
        <f>(Input!F45-Input!F65+Input!F85)/Input!F$5</f>
        <v>25.495521417892665</v>
      </c>
      <c r="K21" s="6">
        <f>(Input!G45-Input!G65+Input!G85)/Input!G$5</f>
        <v>24.318112760603377</v>
      </c>
      <c r="L21" s="6">
        <f>(Input!H45-Input!H65+Input!H85)/Input!H$5</f>
        <v>25.247739294756272</v>
      </c>
      <c r="M21" s="6">
        <f>(Input!I45-Input!I65+Input!I85)/Input!I$5</f>
        <v>24.226037070318259</v>
      </c>
      <c r="N21" s="6">
        <f>(Input!J45-Input!J65+Input!J85)/Input!J$5</f>
        <v>23.308281884561161</v>
      </c>
      <c r="O21" s="6">
        <f t="shared" si="1"/>
        <v>26.778636297656298</v>
      </c>
    </row>
    <row r="22" spans="2:15" ht="12" customHeight="1" x14ac:dyDescent="0.2">
      <c r="B22" t="s">
        <v>132</v>
      </c>
      <c r="E22" s="6">
        <f>(Input!A46-Input!A66+Input!A86)/Input!A$5</f>
        <v>6.3006078612290093</v>
      </c>
      <c r="F22" s="6">
        <f>(Input!B46-Input!B66+Input!B86)/Input!B$5</f>
        <v>5.7994402544102792</v>
      </c>
      <c r="G22" s="6">
        <f>(Input!C46-Input!C66+Input!C86)/Input!C$5</f>
        <v>3.959199849015167</v>
      </c>
      <c r="H22" s="6">
        <f>(Input!D46-Input!D66+Input!D86)/Input!D$5</f>
        <v>4.2435000646495995</v>
      </c>
      <c r="I22" s="6">
        <f>(Input!E46-Input!E66+Input!E86)/Input!E$5</f>
        <v>4.6102734038113784</v>
      </c>
      <c r="J22" s="6">
        <f>(Input!F46-Input!F66+Input!F86)/Input!F$5</f>
        <v>3.9044410258632518</v>
      </c>
      <c r="K22" s="6">
        <f>(Input!G46-Input!G66+Input!G86)/Input!G$5</f>
        <v>5.2871017671123104</v>
      </c>
      <c r="L22" s="6">
        <f>(Input!H46-Input!H66+Input!H86)/Input!H$5</f>
        <v>5.4992631640388447</v>
      </c>
      <c r="M22" s="6">
        <f>(Input!I46-Input!I66+Input!I86)/Input!I$5</f>
        <v>5.5328180952508683</v>
      </c>
      <c r="N22" s="6">
        <f>(Input!J46-Input!J66+Input!J86)/Input!J$5</f>
        <v>6.1764757415707479</v>
      </c>
      <c r="O22" s="6">
        <f t="shared" si="1"/>
        <v>5.131312122695145</v>
      </c>
    </row>
    <row r="23" spans="2:15" ht="12" customHeight="1" x14ac:dyDescent="0.2">
      <c r="B23" t="s">
        <v>133</v>
      </c>
      <c r="E23" s="6">
        <f>(Input!A47-Input!A67+Input!A87)/Input!A$5</f>
        <v>0.80559549732422964</v>
      </c>
      <c r="F23" s="6">
        <f>(Input!B47-Input!B67+Input!B87)/Input!B$5</f>
        <v>0.7843201759098104</v>
      </c>
      <c r="G23" s="6">
        <f>(Input!C47-Input!C67+Input!C87)/Input!C$5</f>
        <v>0.76653036854025114</v>
      </c>
      <c r="H23" s="6">
        <f>(Input!D47-Input!D67+Input!D87)/Input!D$5</f>
        <v>0.79015858546677009</v>
      </c>
      <c r="I23" s="6">
        <f>(Input!E47-Input!E67+Input!E87)/Input!E$5</f>
        <v>0.84432181110029214</v>
      </c>
      <c r="J23" s="6">
        <f>(Input!F47-Input!F67+Input!F87)/Input!F$5</f>
        <v>0.61095501195299695</v>
      </c>
      <c r="K23" s="6">
        <f>(Input!G47-Input!G67+Input!G87)/Input!G$5</f>
        <v>0.81923621947619252</v>
      </c>
      <c r="L23" s="6">
        <f>(Input!H47-Input!H67+Input!H87)/Input!H$5</f>
        <v>1.0473696729145843</v>
      </c>
      <c r="M23" s="6">
        <f>(Input!I47-Input!I67+Input!I87)/Input!I$5</f>
        <v>0.97904239481766608</v>
      </c>
      <c r="N23" s="6">
        <f>(Input!J47-Input!J67+Input!J87)/Input!J$5</f>
        <v>0.93550421199559508</v>
      </c>
      <c r="O23" s="6">
        <f t="shared" si="1"/>
        <v>0.83830339494983885</v>
      </c>
    </row>
    <row r="24" spans="2:15" ht="12" customHeight="1" x14ac:dyDescent="0.2">
      <c r="B24" t="s">
        <v>134</v>
      </c>
      <c r="E24" s="6">
        <f>(Input!A48-Input!A68+Input!A88)/Input!A$5</f>
        <v>0.67910343236759541</v>
      </c>
      <c r="F24" s="6">
        <f>(Input!B48-Input!B68+Input!B88)/Input!B$5</f>
        <v>0.60411869614731739</v>
      </c>
      <c r="G24" s="6">
        <f>(Input!C48-Input!C68+Input!C88)/Input!C$5</f>
        <v>0.6206890398737217</v>
      </c>
      <c r="H24" s="6">
        <f>(Input!D48-Input!D68+Input!D88)/Input!D$5</f>
        <v>0.53026939487975178</v>
      </c>
      <c r="I24" s="6">
        <f>(Input!E48-Input!E68+Input!E88)/Input!E$5</f>
        <v>0.5594809431075255</v>
      </c>
      <c r="J24" s="6">
        <f>(Input!F48-Input!F68+Input!F88)/Input!F$5</f>
        <v>0.59785199950887979</v>
      </c>
      <c r="K24" s="6">
        <f>(Input!G48-Input!G68+Input!G88)/Input!G$5</f>
        <v>0.55418701587167696</v>
      </c>
      <c r="L24" s="6">
        <f>(Input!H48-Input!H68+Input!H88)/Input!H$5</f>
        <v>0.42902939609948998</v>
      </c>
      <c r="M24" s="6">
        <f>(Input!I48-Input!I68+Input!I88)/Input!I$5</f>
        <v>0.52909617628518935</v>
      </c>
      <c r="N24" s="6">
        <f>(Input!J48-Input!J68+Input!J88)/Input!J$5</f>
        <v>0.50217950606373052</v>
      </c>
      <c r="O24" s="6">
        <f t="shared" si="1"/>
        <v>0.56060056002048786</v>
      </c>
    </row>
    <row r="25" spans="2:15" ht="12" customHeight="1" x14ac:dyDescent="0.2">
      <c r="B25" t="s">
        <v>135</v>
      </c>
      <c r="E25" s="6">
        <f>(Input!A49-Input!A69+Input!A89)/Input!A$5</f>
        <v>2.6969904041336039</v>
      </c>
      <c r="F25" s="6">
        <f>(Input!B49-Input!B69+Input!B89)/Input!B$5</f>
        <v>2.8547628154164606</v>
      </c>
      <c r="G25" s="6">
        <f>(Input!C49-Input!C69+Input!C89)/Input!C$5</f>
        <v>2.4948129846956282</v>
      </c>
      <c r="H25" s="6">
        <f>(Input!D49-Input!D69+Input!D89)/Input!D$5</f>
        <v>2.83893360486165</v>
      </c>
      <c r="I25" s="6">
        <f>(Input!E49-Input!E69+Input!E89)/Input!E$5</f>
        <v>2.688911044651551</v>
      </c>
      <c r="J25" s="6">
        <f>(Input!F49-Input!F69+Input!F89)/Input!F$5</f>
        <v>2.9675453383312025</v>
      </c>
      <c r="K25" s="6">
        <f>(Input!G49-Input!G69+Input!G89)/Input!G$5</f>
        <v>1.6996884708925535</v>
      </c>
      <c r="L25" s="6">
        <f>(Input!H49-Input!H69+Input!H89)/Input!H$5</f>
        <v>1.8519663064811505</v>
      </c>
      <c r="M25" s="6">
        <f>(Input!I49-Input!I69+Input!I89)/Input!I$5</f>
        <v>1.3244599053124286</v>
      </c>
      <c r="N25" s="6">
        <f>(Input!J49-Input!J69+Input!J89)/Input!J$5</f>
        <v>1.5157541962137631</v>
      </c>
      <c r="O25" s="6">
        <f t="shared" si="1"/>
        <v>2.293382507098999</v>
      </c>
    </row>
    <row r="26" spans="2:15" ht="13.5" customHeight="1" x14ac:dyDescent="0.2">
      <c r="B26" s="4" t="s">
        <v>136</v>
      </c>
      <c r="E26" s="8">
        <f>SUM(E21:E25)</f>
        <v>45.017440948514484</v>
      </c>
      <c r="F26" s="8">
        <f t="shared" ref="F26:N26" si="5">SUM(F21:F25)</f>
        <v>38.586436966845014</v>
      </c>
      <c r="G26" s="8">
        <f t="shared" si="5"/>
        <v>35.746736119689793</v>
      </c>
      <c r="H26" s="8">
        <f t="shared" si="5"/>
        <v>35.91073629428498</v>
      </c>
      <c r="I26" s="8">
        <f t="shared" si="5"/>
        <v>35.401340450688551</v>
      </c>
      <c r="J26" s="8">
        <f t="shared" si="5"/>
        <v>33.576314793548995</v>
      </c>
      <c r="K26" s="8">
        <f t="shared" si="5"/>
        <v>32.678326233956113</v>
      </c>
      <c r="L26" s="8">
        <f t="shared" si="5"/>
        <v>34.07536783429034</v>
      </c>
      <c r="M26" s="8">
        <f t="shared" si="5"/>
        <v>32.591453641984408</v>
      </c>
      <c r="N26" s="8">
        <f t="shared" si="5"/>
        <v>32.438195540404998</v>
      </c>
      <c r="O26" s="8">
        <f t="shared" si="1"/>
        <v>35.602234882420767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2.5926427385126405</v>
      </c>
      <c r="F28" s="6">
        <f>(Input!B50-Input!B70+Input!B90)/Input!B$5</f>
        <v>2.5125236898085479</v>
      </c>
      <c r="G28" s="6">
        <f>(Input!C50-Input!C70+Input!C90)/Input!C$5</f>
        <v>2.4750819435865763</v>
      </c>
      <c r="H28" s="6">
        <f>(Input!D50-Input!D70+Input!D90)/Input!D$5</f>
        <v>2.4550738944918544</v>
      </c>
      <c r="I28" s="6">
        <f>(Input!E50-Input!E70+Input!E90)/Input!E$5</f>
        <v>2.563228752260398</v>
      </c>
      <c r="J28" s="6">
        <f>(Input!F50-Input!F70+Input!F90)/Input!F$5</f>
        <v>2.2004027907178298</v>
      </c>
      <c r="K28" s="6">
        <f>(Input!G50-Input!G70+Input!G90)/Input!G$5</f>
        <v>2.1854743930383931</v>
      </c>
      <c r="L28" s="6">
        <f>(Input!H50-Input!H70+Input!H90)/Input!H$5</f>
        <v>2.2359487519973151</v>
      </c>
      <c r="M28" s="6">
        <f>(Input!I50-Input!I70+Input!I90)/Input!I$5</f>
        <v>2.1841490859832886</v>
      </c>
      <c r="N28" s="6">
        <f>(Input!J50-Input!J70+Input!J90)/Input!J$5</f>
        <v>2.0720854463452785</v>
      </c>
      <c r="O28" s="6">
        <f t="shared" si="1"/>
        <v>2.3476611486742121</v>
      </c>
    </row>
    <row r="29" spans="2:15" ht="12" customHeight="1" x14ac:dyDescent="0.2">
      <c r="B29" t="s">
        <v>138</v>
      </c>
      <c r="E29" s="6">
        <f>(Input!A51-Input!A71+Input!A91)/Input!A$5</f>
        <v>0.10585873777449713</v>
      </c>
      <c r="F29" s="6">
        <f>(Input!B51-Input!B71+Input!B91)/Input!B$5</f>
        <v>7.6340416997930052E-2</v>
      </c>
      <c r="G29" s="6">
        <f>(Input!C51-Input!C71+Input!C91)/Input!C$5</f>
        <v>9.3583762267517676E-2</v>
      </c>
      <c r="H29" s="6">
        <f>(Input!D51-Input!D71+Input!D91)/Input!D$5</f>
        <v>8.3719873286785609E-2</v>
      </c>
      <c r="I29" s="6">
        <f>(Input!E51-Input!E71+Input!E91)/Input!E$5</f>
        <v>6.6822437056614267E-2</v>
      </c>
      <c r="J29" s="6">
        <f>(Input!F51-Input!F71+Input!F91)/Input!F$5</f>
        <v>7.9049610353967598E-2</v>
      </c>
      <c r="K29" s="6">
        <f>(Input!G51-Input!G71+Input!G91)/Input!G$5</f>
        <v>0.13889207540803847</v>
      </c>
      <c r="L29" s="6">
        <f>(Input!H51-Input!H71+Input!H91)/Input!H$5</f>
        <v>0.12532704893513011</v>
      </c>
      <c r="M29" s="6">
        <f>(Input!I51-Input!I71+Input!I91)/Input!I$5</f>
        <v>0.11402656884966673</v>
      </c>
      <c r="N29" s="6">
        <f>(Input!J51-Input!J71+Input!J91)/Input!J$5</f>
        <v>0.12951279731217866</v>
      </c>
      <c r="O29" s="6">
        <f t="shared" si="1"/>
        <v>0.10131333282423263</v>
      </c>
    </row>
    <row r="30" spans="2:15" ht="13.5" customHeight="1" x14ac:dyDescent="0.2">
      <c r="B30" s="4" t="s">
        <v>139</v>
      </c>
      <c r="E30" s="8">
        <f>SUM(E28:E29)</f>
        <v>2.6985014762871375</v>
      </c>
      <c r="F30" s="8">
        <f t="shared" ref="F30:N30" si="6">SUM(F28:F29)</f>
        <v>2.5888641068064779</v>
      </c>
      <c r="G30" s="8">
        <f t="shared" si="6"/>
        <v>2.568665705854094</v>
      </c>
      <c r="H30" s="8">
        <f t="shared" si="6"/>
        <v>2.5387937677786399</v>
      </c>
      <c r="I30" s="8">
        <f t="shared" si="6"/>
        <v>2.6300511893170122</v>
      </c>
      <c r="J30" s="8">
        <f t="shared" si="6"/>
        <v>2.2794524010717976</v>
      </c>
      <c r="K30" s="8">
        <f t="shared" si="6"/>
        <v>2.3243664684464314</v>
      </c>
      <c r="L30" s="8">
        <f t="shared" si="6"/>
        <v>2.3612758009324453</v>
      </c>
      <c r="M30" s="8">
        <f t="shared" si="6"/>
        <v>2.2981756548329555</v>
      </c>
      <c r="N30" s="8">
        <f t="shared" si="6"/>
        <v>2.201598243657457</v>
      </c>
      <c r="O30" s="8">
        <f t="shared" si="1"/>
        <v>2.4489744814984453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0.15221775235283264</v>
      </c>
      <c r="F32" s="6">
        <f>(Input!B52-Input!B72+Input!B92)/Input!B$5</f>
        <v>0.13982101033541761</v>
      </c>
      <c r="G32" s="6">
        <f>(Input!C52-Input!C72+Input!C92)/Input!C$5</f>
        <v>8.8785464278361134E-2</v>
      </c>
      <c r="H32" s="6">
        <f>(Input!D52-Input!D72+Input!D92)/Input!D$5</f>
        <v>0.10708656581329194</v>
      </c>
      <c r="I32" s="6">
        <f>(Input!E52-Input!E72+Input!E92)/Input!E$5</f>
        <v>0.12219828905271944</v>
      </c>
      <c r="J32" s="6">
        <f>(Input!F52-Input!F72+Input!F92)/Input!F$5</f>
        <v>0.13042366332271646</v>
      </c>
      <c r="K32" s="6">
        <f>(Input!G52-Input!G72+Input!G92)/Input!G$5</f>
        <v>0.12735073735115909</v>
      </c>
      <c r="L32" s="6">
        <f>(Input!H52-Input!H72+Input!H92)/Input!H$5</f>
        <v>0.11257896234468368</v>
      </c>
      <c r="M32" s="6">
        <f>(Input!I52-Input!I72+Input!I92)/Input!I$5</f>
        <v>8.6334075454996578E-2</v>
      </c>
      <c r="N32" s="6">
        <f>(Input!J52-Input!J72+Input!J92)/Input!J$5</f>
        <v>0.10292875730348111</v>
      </c>
      <c r="O32" s="6">
        <f t="shared" si="1"/>
        <v>0.11697252776096598</v>
      </c>
    </row>
    <row r="33" spans="2:15" ht="12" customHeight="1" x14ac:dyDescent="0.2">
      <c r="B33" t="s">
        <v>141</v>
      </c>
      <c r="E33" s="6">
        <f>(Input!A53-Input!A73+Input!A93)/Input!A$5</f>
        <v>1.0066076766931169</v>
      </c>
      <c r="F33" s="6">
        <f>(Input!B53-Input!B73+Input!B93)/Input!B$5</f>
        <v>0.91089716868289672</v>
      </c>
      <c r="G33" s="6">
        <f>(Input!C53-Input!C73+Input!C93)/Input!C$5</f>
        <v>1.000035138288381</v>
      </c>
      <c r="H33" s="6">
        <f>(Input!D53-Input!D73+Input!D93)/Input!D$5</f>
        <v>0.99961973105766744</v>
      </c>
      <c r="I33" s="6">
        <f>(Input!E53-Input!E73+Input!E93)/Input!E$5</f>
        <v>0.88465774099318406</v>
      </c>
      <c r="J33" s="6">
        <f>(Input!F53-Input!F73+Input!F93)/Input!F$5</f>
        <v>0.93076051394275561</v>
      </c>
      <c r="K33" s="6">
        <f>(Input!G53-Input!G73+Input!G93)/Input!G$5</f>
        <v>0.98996014508034258</v>
      </c>
      <c r="L33" s="6">
        <f>(Input!H53-Input!H73+Input!H93)/Input!H$5</f>
        <v>0.92374634281586754</v>
      </c>
      <c r="M33" s="6">
        <f>(Input!I53-Input!I73+Input!I93)/Input!I$5</f>
        <v>0.98298641380882767</v>
      </c>
      <c r="N33" s="6">
        <f>(Input!J53-Input!J73+Input!J93)/Input!J$5</f>
        <v>0.88122965020446253</v>
      </c>
      <c r="O33" s="6">
        <f t="shared" si="1"/>
        <v>0.9510500521567502</v>
      </c>
    </row>
    <row r="34" spans="2:15" ht="12" customHeight="1" x14ac:dyDescent="0.2">
      <c r="B34" t="s">
        <v>142</v>
      </c>
      <c r="E34" s="6">
        <f>(Input!A54-Input!A74+Input!A94)/Input!A$5</f>
        <v>0.24343504336593469</v>
      </c>
      <c r="F34" s="6">
        <f>(Input!B54-Input!B74+Input!B94)/Input!B$5</f>
        <v>0.23304884075721438</v>
      </c>
      <c r="G34" s="6">
        <f>(Input!C54-Input!C74+Input!C94)/Input!C$5</f>
        <v>0.22657888957518357</v>
      </c>
      <c r="H34" s="6">
        <f>(Input!D54-Input!D74+Input!D94)/Input!D$5</f>
        <v>0.22287212309283683</v>
      </c>
      <c r="I34" s="6">
        <f>(Input!E54-Input!E74+Input!E94)/Input!E$5</f>
        <v>0.22389908193072749</v>
      </c>
      <c r="J34" s="6">
        <f>(Input!F54-Input!F74+Input!F94)/Input!F$5</f>
        <v>0.22854794560122491</v>
      </c>
      <c r="K34" s="6">
        <f>(Input!G54-Input!G74+Input!G94)/Input!G$5</f>
        <v>0.25744675467082789</v>
      </c>
      <c r="L34" s="6">
        <f>(Input!H54-Input!H74+Input!H94)/Input!H$5</f>
        <v>0.27262084211908738</v>
      </c>
      <c r="M34" s="6">
        <f>(Input!I54-Input!I74+Input!I94)/Input!I$5</f>
        <v>0.26217177881197945</v>
      </c>
      <c r="N34" s="6">
        <f>(Input!J54-Input!J74+Input!J94)/Input!J$5</f>
        <v>0.30389509640945783</v>
      </c>
      <c r="O34" s="6">
        <f t="shared" si="1"/>
        <v>0.24745163963344746</v>
      </c>
    </row>
    <row r="35" spans="2:15" ht="12" customHeight="1" x14ac:dyDescent="0.2">
      <c r="B35" t="s">
        <v>143</v>
      </c>
      <c r="E35" s="6">
        <f>(Input!A55-Input!A75+Input!A95)/Input!A$5</f>
        <v>1.0025111644214799</v>
      </c>
      <c r="F35" s="6">
        <f>(Input!B55-Input!B75+Input!B95)/Input!B$5</f>
        <v>0.92547633884125857</v>
      </c>
      <c r="G35" s="6">
        <f>(Input!C55-Input!C75+Input!C95)/Input!C$5</f>
        <v>0.95738322695765576</v>
      </c>
      <c r="H35" s="6">
        <f>(Input!D55-Input!D75+Input!D95)/Input!D$5</f>
        <v>1.1606492759244891</v>
      </c>
      <c r="I35" s="6">
        <f>(Input!E55-Input!E75+Input!E95)/Input!E$5</f>
        <v>1.0459445680901376</v>
      </c>
      <c r="J35" s="6">
        <f>(Input!F55-Input!F75+Input!F95)/Input!F$5</f>
        <v>0.94311009035165649</v>
      </c>
      <c r="K35" s="6">
        <f>(Input!G55-Input!G75+Input!G95)/Input!G$5</f>
        <v>1.0336122474800726</v>
      </c>
      <c r="L35" s="6">
        <f>(Input!H55-Input!H75+Input!H95)/Input!H$5</f>
        <v>1.0618732078885733</v>
      </c>
      <c r="M35" s="6">
        <f>(Input!I55-Input!I75+Input!I95)/Input!I$5</f>
        <v>1.1228925980070008</v>
      </c>
      <c r="N35" s="6">
        <f>(Input!J55-Input!J75+Input!J95)/Input!J$5</f>
        <v>1.1174531630298312</v>
      </c>
      <c r="O35" s="6">
        <f t="shared" si="1"/>
        <v>1.0370905880992154</v>
      </c>
    </row>
    <row r="36" spans="2:15" ht="13.5" customHeight="1" x14ac:dyDescent="0.2">
      <c r="B36" s="4" t="s">
        <v>144</v>
      </c>
      <c r="E36" s="8">
        <f>SUM(E32:E35)</f>
        <v>2.404771636833364</v>
      </c>
      <c r="F36" s="8">
        <f t="shared" ref="F36:N36" si="7">SUM(F32:F35)</f>
        <v>2.2092433586167872</v>
      </c>
      <c r="G36" s="8">
        <f t="shared" si="7"/>
        <v>2.2727827190995815</v>
      </c>
      <c r="H36" s="8">
        <f t="shared" si="7"/>
        <v>2.4902276958882852</v>
      </c>
      <c r="I36" s="8">
        <f t="shared" si="7"/>
        <v>2.2766996800667685</v>
      </c>
      <c r="J36" s="8">
        <f t="shared" si="7"/>
        <v>2.2328422132183534</v>
      </c>
      <c r="K36" s="8">
        <f t="shared" si="7"/>
        <v>2.4083698845824024</v>
      </c>
      <c r="L36" s="8">
        <f t="shared" si="7"/>
        <v>2.3708193551682122</v>
      </c>
      <c r="M36" s="8">
        <f t="shared" si="7"/>
        <v>2.4543848660828047</v>
      </c>
      <c r="N36" s="8">
        <f t="shared" si="7"/>
        <v>2.4055066669472325</v>
      </c>
      <c r="O36" s="8">
        <f t="shared" si="1"/>
        <v>2.3525648076503787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3.11450332164606</v>
      </c>
      <c r="F38" s="8">
        <f>(Input!B56-Input!B76+Input!B96)/Input!B$5</f>
        <v>3.2024793542333669</v>
      </c>
      <c r="G38" s="8">
        <f>(Input!C56-Input!C76+Input!C96)/Input!C$5</f>
        <v>3.0455431336215768</v>
      </c>
      <c r="H38" s="8">
        <f>(Input!D56-Input!D76+Input!D96)/Input!D$5</f>
        <v>2.779097426945953</v>
      </c>
      <c r="I38" s="8">
        <f>(Input!E56-Input!E76+Input!E96)/Input!E$5</f>
        <v>2.8499369870635696</v>
      </c>
      <c r="J38" s="8">
        <f>(Input!F56-Input!F76+Input!F96)/Input!F$5</f>
        <v>3.1927671007301801</v>
      </c>
      <c r="K38" s="8">
        <f>(Input!G56-Input!G76+Input!G96)/Input!G$5</f>
        <v>3.2298901353802032</v>
      </c>
      <c r="L38" s="8">
        <f>(Input!H56-Input!H76+Input!H96)/Input!H$5</f>
        <v>4.3223922544305742</v>
      </c>
      <c r="M38" s="8">
        <f>(Input!I56-Input!I76+Input!I96)/Input!I$5</f>
        <v>4.4979202934510001</v>
      </c>
      <c r="N38" s="8">
        <f>(Input!J56-Input!J76+Input!J96)/Input!J$5</f>
        <v>4.3036071656531227</v>
      </c>
      <c r="O38" s="8">
        <f t="shared" si="1"/>
        <v>3.4538137173155605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70.257835117180278</v>
      </c>
      <c r="F40" s="11">
        <f t="shared" ref="F40:N40" si="8">SUM(F10,F15,F19,F26,F30,F36,F38)</f>
        <v>64.886231189611578</v>
      </c>
      <c r="G40" s="11">
        <f t="shared" si="8"/>
        <v>61.063510465994092</v>
      </c>
      <c r="H40" s="11">
        <f t="shared" si="8"/>
        <v>62.07767882079132</v>
      </c>
      <c r="I40" s="11">
        <f t="shared" si="8"/>
        <v>60.576849631381286</v>
      </c>
      <c r="J40" s="11">
        <f t="shared" si="8"/>
        <v>59.167177792703981</v>
      </c>
      <c r="K40" s="11">
        <f t="shared" si="8"/>
        <v>60.421200075914129</v>
      </c>
      <c r="L40" s="11">
        <f t="shared" si="8"/>
        <v>61.127811307539083</v>
      </c>
      <c r="M40" s="11">
        <f t="shared" si="8"/>
        <v>61.426020774935957</v>
      </c>
      <c r="N40" s="11">
        <f t="shared" si="8"/>
        <v>60.168404772425987</v>
      </c>
      <c r="O40" s="11">
        <f t="shared" si="1"/>
        <v>62.117271994847769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249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171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120</v>
      </c>
      <c r="E7" s="6">
        <f>Input!A37/Input!A$7</f>
        <v>10.599936122644522</v>
      </c>
      <c r="F7" s="6">
        <f>Input!B37/Input!B$7</f>
        <v>14.278118864442629</v>
      </c>
      <c r="G7" s="6">
        <f>Input!C37/Input!C$7</f>
        <v>14.957509338514885</v>
      </c>
      <c r="H7" s="6">
        <f>Input!D37/Input!D$7</f>
        <v>18.167355850951335</v>
      </c>
      <c r="I7" s="6">
        <f>Input!E37/Input!E$7</f>
        <v>18.554086564961885</v>
      </c>
      <c r="J7" s="6">
        <f>Input!F37/Input!F$7</f>
        <v>17.760694204630983</v>
      </c>
      <c r="K7" s="6">
        <f>Input!G37/Input!G$7</f>
        <v>21.090343274950431</v>
      </c>
      <c r="L7" s="6">
        <f>Input!H37/Input!H$7</f>
        <v>18.910189704586276</v>
      </c>
      <c r="M7" s="6">
        <f>Input!I37/Input!I$7</f>
        <v>19.316721631034685</v>
      </c>
      <c r="N7" s="6">
        <f>Input!J37/Input!J$7</f>
        <v>18.240525078052144</v>
      </c>
      <c r="O7" s="19">
        <f>AVERAGE(E7:N7)</f>
        <v>17.187548063476978</v>
      </c>
    </row>
    <row r="8" spans="1:15" ht="12" customHeight="1" x14ac:dyDescent="0.2">
      <c r="B8" t="s">
        <v>121</v>
      </c>
      <c r="E8" s="6">
        <f>Input!A38/Input!A$7</f>
        <v>8.9936277014798254</v>
      </c>
      <c r="F8" s="6">
        <f>Input!B38/Input!B$7</f>
        <v>17.590186478811525</v>
      </c>
      <c r="G8" s="6">
        <f>Input!C38/Input!C$7</f>
        <v>13.603161275733262</v>
      </c>
      <c r="H8" s="6">
        <f>Input!D38/Input!D$7</f>
        <v>16.593352028387237</v>
      </c>
      <c r="I8" s="6">
        <f>Input!E38/Input!E$7</f>
        <v>14.654338848231474</v>
      </c>
      <c r="J8" s="6">
        <f>Input!F38/Input!F$7</f>
        <v>14.473069907468897</v>
      </c>
      <c r="K8" s="6">
        <f>Input!G38/Input!G$7</f>
        <v>19.009713730998019</v>
      </c>
      <c r="L8" s="6">
        <f>Input!H38/Input!H$7</f>
        <v>15.566881000275835</v>
      </c>
      <c r="M8" s="6">
        <f>Input!I38/Input!I$7</f>
        <v>16.480540874676496</v>
      </c>
      <c r="N8" s="6">
        <f>Input!J38/Input!J$7</f>
        <v>15.296145643271299</v>
      </c>
      <c r="O8" s="19">
        <f t="shared" ref="O8:O40" si="1">AVERAGE(E8:N8)</f>
        <v>15.226101748933388</v>
      </c>
    </row>
    <row r="9" spans="1:15" ht="12" customHeight="1" x14ac:dyDescent="0.2">
      <c r="B9" t="s">
        <v>122</v>
      </c>
      <c r="E9" s="6">
        <f>Input!A39/Input!A$7</f>
        <v>0.26637229852017458</v>
      </c>
      <c r="F9" s="6">
        <f>Input!B39/Input!B$7</f>
        <v>0.1832712579946576</v>
      </c>
      <c r="G9" s="6">
        <f>Input!C39/Input!C$7</f>
        <v>0.30476389889277883</v>
      </c>
      <c r="H9" s="6">
        <f>Input!D39/Input!D$7</f>
        <v>0.24793675536373111</v>
      </c>
      <c r="I9" s="6">
        <f>Input!E39/Input!E$7</f>
        <v>0.24230006020878034</v>
      </c>
      <c r="J9" s="6">
        <f>Input!F39/Input!F$7</f>
        <v>0.2987585779430646</v>
      </c>
      <c r="K9" s="6">
        <f>Input!G39/Input!G$7</f>
        <v>0.31579973562458691</v>
      </c>
      <c r="L9" s="6">
        <f>Input!H39/Input!H$7</f>
        <v>0.42405383176689831</v>
      </c>
      <c r="M9" s="6">
        <f>Input!I39/Input!I$7</f>
        <v>0.42805609527438182</v>
      </c>
      <c r="N9" s="6">
        <f>Input!J39/Input!J$7</f>
        <v>0.3232834610550217</v>
      </c>
      <c r="O9" s="19">
        <f t="shared" si="1"/>
        <v>0.30345959726440758</v>
      </c>
    </row>
    <row r="10" spans="1:15" ht="13.5" customHeight="1" x14ac:dyDescent="0.2">
      <c r="B10" s="4" t="s">
        <v>123</v>
      </c>
      <c r="E10" s="8">
        <f>SUM(E7:E9)</f>
        <v>19.85993612264452</v>
      </c>
      <c r="F10" s="8">
        <f t="shared" ref="F10:N10" si="2">SUM(F7:F9)</f>
        <v>32.051576601248811</v>
      </c>
      <c r="G10" s="8">
        <f t="shared" si="2"/>
        <v>28.865434513140926</v>
      </c>
      <c r="H10" s="8">
        <f t="shared" si="2"/>
        <v>35.0086446347023</v>
      </c>
      <c r="I10" s="8">
        <f t="shared" si="2"/>
        <v>33.450725473402137</v>
      </c>
      <c r="J10" s="8">
        <f t="shared" si="2"/>
        <v>32.532522690042939</v>
      </c>
      <c r="K10" s="8">
        <f t="shared" si="2"/>
        <v>40.415856741573037</v>
      </c>
      <c r="L10" s="8">
        <f t="shared" si="2"/>
        <v>34.901124536629013</v>
      </c>
      <c r="M10" s="8">
        <f t="shared" si="2"/>
        <v>36.22531860098556</v>
      </c>
      <c r="N10" s="8">
        <f t="shared" si="2"/>
        <v>33.859954182378466</v>
      </c>
      <c r="O10" s="20">
        <f t="shared" si="1"/>
        <v>32.717109409674777</v>
      </c>
    </row>
    <row r="11" spans="1:15" ht="3" customHeight="1" x14ac:dyDescent="0.2"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19"/>
    </row>
    <row r="12" spans="1:15" ht="12" customHeight="1" x14ac:dyDescent="0.2">
      <c r="B12" t="s">
        <v>124</v>
      </c>
      <c r="E12" s="6">
        <f>Input!A40/Input!A$7</f>
        <v>36.90842063238582</v>
      </c>
      <c r="F12" s="6">
        <f>Input!B40/Input!B$7</f>
        <v>31.148235066106025</v>
      </c>
      <c r="G12" s="6">
        <f>Input!C40/Input!C$7</f>
        <v>32.606347677515537</v>
      </c>
      <c r="H12" s="6">
        <f>Input!D40/Input!D$7</f>
        <v>33.907969419487245</v>
      </c>
      <c r="I12" s="6">
        <f>Input!E40/Input!E$7</f>
        <v>33.958668792347552</v>
      </c>
      <c r="J12" s="6">
        <f>Input!F40/Input!F$7</f>
        <v>36.01905122415549</v>
      </c>
      <c r="K12" s="6">
        <f>Input!G40/Input!G$7</f>
        <v>33.678223314606747</v>
      </c>
      <c r="L12" s="6">
        <f>Input!H40/Input!H$7</f>
        <v>30.246658851310894</v>
      </c>
      <c r="M12" s="6">
        <f>Input!I40/Input!I$7</f>
        <v>37.869498490983048</v>
      </c>
      <c r="N12" s="6">
        <f>Input!J40/Input!J$7</f>
        <v>36.582907999837815</v>
      </c>
      <c r="O12" s="19">
        <f t="shared" si="1"/>
        <v>34.292598146873623</v>
      </c>
    </row>
    <row r="13" spans="1:15" ht="12" customHeight="1" x14ac:dyDescent="0.2">
      <c r="B13" t="s">
        <v>125</v>
      </c>
      <c r="E13" s="6">
        <f>Input!A41/Input!A$7</f>
        <v>10.736537315021824</v>
      </c>
      <c r="F13" s="6">
        <f>Input!B41/Input!B$7</f>
        <v>9.1676855729609947</v>
      </c>
      <c r="G13" s="6">
        <f>Input!C41/Input!C$7</f>
        <v>9.341855391212583</v>
      </c>
      <c r="H13" s="6">
        <f>Input!D41/Input!D$7</f>
        <v>9.6462804414748202</v>
      </c>
      <c r="I13" s="6">
        <f>Input!E41/Input!E$7</f>
        <v>9.5162152421495385</v>
      </c>
      <c r="J13" s="6">
        <f>Input!F41/Input!F$7</f>
        <v>9.8377212555894982</v>
      </c>
      <c r="K13" s="6">
        <f>Input!G41/Input!G$7</f>
        <v>9.8602189358889625</v>
      </c>
      <c r="L13" s="6">
        <f>Input!H41/Input!H$7</f>
        <v>9.0316774197888829</v>
      </c>
      <c r="M13" s="6">
        <f>Input!I41/Input!I$7</f>
        <v>10.425681112862451</v>
      </c>
      <c r="N13" s="6">
        <f>Input!J41/Input!J$7</f>
        <v>10.635364716376758</v>
      </c>
      <c r="O13" s="19">
        <f t="shared" si="1"/>
        <v>9.81992374033263</v>
      </c>
    </row>
    <row r="14" spans="1:15" ht="12" customHeight="1" x14ac:dyDescent="0.2">
      <c r="B14" t="s">
        <v>126</v>
      </c>
      <c r="E14" s="6">
        <f>Input!A42/Input!A$7</f>
        <v>5.7751171084850421</v>
      </c>
      <c r="F14" s="6">
        <f>Input!B42/Input!B$7</f>
        <v>6.7310319112182224</v>
      </c>
      <c r="G14" s="6">
        <f>Input!C42/Input!C$7</f>
        <v>7.8946862594013307</v>
      </c>
      <c r="H14" s="6">
        <f>Input!D42/Input!D$7</f>
        <v>6.9002389102559087</v>
      </c>
      <c r="I14" s="6">
        <f>Input!E42/Input!E$7</f>
        <v>6.2806564453075309</v>
      </c>
      <c r="J14" s="6">
        <f>Input!F42/Input!F$7</f>
        <v>8.0658794882011779</v>
      </c>
      <c r="K14" s="6">
        <f>Input!G42/Input!G$7</f>
        <v>7.6966159947124915</v>
      </c>
      <c r="L14" s="6">
        <f>Input!H42/Input!H$7</f>
        <v>7.1056910534920172</v>
      </c>
      <c r="M14" s="6">
        <f>Input!I42/Input!I$7</f>
        <v>6.5149652744292377</v>
      </c>
      <c r="N14" s="6">
        <f>Input!J42/Input!J$7</f>
        <v>5.6218858208652644</v>
      </c>
      <c r="O14" s="19">
        <f t="shared" si="1"/>
        <v>6.8586768266368212</v>
      </c>
    </row>
    <row r="15" spans="1:15" ht="13.5" customHeight="1" x14ac:dyDescent="0.2">
      <c r="B15" s="4" t="s">
        <v>130</v>
      </c>
      <c r="E15" s="8">
        <f>SUM(E12:E14)</f>
        <v>53.420075055892688</v>
      </c>
      <c r="F15" s="8">
        <f t="shared" ref="F15:N15" si="3">SUM(F12:F14)</f>
        <v>47.046952550285241</v>
      </c>
      <c r="G15" s="8">
        <f t="shared" si="3"/>
        <v>49.842889328129452</v>
      </c>
      <c r="H15" s="8">
        <f t="shared" si="3"/>
        <v>50.454488771217974</v>
      </c>
      <c r="I15" s="8">
        <f t="shared" si="3"/>
        <v>49.755540479804623</v>
      </c>
      <c r="J15" s="8">
        <f t="shared" si="3"/>
        <v>53.922651967946166</v>
      </c>
      <c r="K15" s="8">
        <f t="shared" si="3"/>
        <v>51.235058245208194</v>
      </c>
      <c r="L15" s="8">
        <f t="shared" si="3"/>
        <v>46.384027324591791</v>
      </c>
      <c r="M15" s="8">
        <f t="shared" si="3"/>
        <v>54.810144878274734</v>
      </c>
      <c r="N15" s="8">
        <f t="shared" si="3"/>
        <v>52.840158537079837</v>
      </c>
      <c r="O15" s="20">
        <f t="shared" si="1"/>
        <v>50.971198713843066</v>
      </c>
    </row>
    <row r="16" spans="1:15" ht="3" customHeight="1" x14ac:dyDescent="0.2"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19"/>
    </row>
    <row r="17" spans="2:15" ht="12" customHeight="1" x14ac:dyDescent="0.2">
      <c r="B17" t="s">
        <v>127</v>
      </c>
      <c r="E17" s="6">
        <f>Input!A43/Input!A$7</f>
        <v>8.9551442563611197</v>
      </c>
      <c r="F17" s="6">
        <f>Input!B43/Input!B$7</f>
        <v>7.8072826169389842</v>
      </c>
      <c r="G17" s="6">
        <f>Input!C43/Input!C$7</f>
        <v>6.9038761118276684</v>
      </c>
      <c r="H17" s="6">
        <f>Input!D43/Input!D$7</f>
        <v>7.7903605586583433</v>
      </c>
      <c r="I17" s="6">
        <f>Input!E43/Input!E$7</f>
        <v>8.0006555124954435</v>
      </c>
      <c r="J17" s="6">
        <f>Input!F43/Input!F$7</f>
        <v>8.1461256474963477</v>
      </c>
      <c r="K17" s="6">
        <f>Input!G43/Input!G$7</f>
        <v>8.3422352115003306</v>
      </c>
      <c r="L17" s="6">
        <f>Input!H43/Input!H$7</f>
        <v>8.8502962715034403</v>
      </c>
      <c r="M17" s="6">
        <f>Input!I43/Input!I$7</f>
        <v>8.7136760886027709</v>
      </c>
      <c r="N17" s="6">
        <f>Input!J43/Input!J$7</f>
        <v>9.956886023598102</v>
      </c>
      <c r="O17" s="19">
        <f t="shared" si="1"/>
        <v>8.3466538298982549</v>
      </c>
    </row>
    <row r="18" spans="2:15" ht="12" customHeight="1" x14ac:dyDescent="0.2">
      <c r="B18" t="s">
        <v>128</v>
      </c>
      <c r="E18" s="6">
        <f>Input!A44/Input!A$7</f>
        <v>17.773844884488451</v>
      </c>
      <c r="F18" s="6">
        <f>Input!B44/Input!B$7</f>
        <v>20.982067108777901</v>
      </c>
      <c r="G18" s="6">
        <f>Input!C44/Input!C$7</f>
        <v>18.565991055126553</v>
      </c>
      <c r="H18" s="6">
        <f>Input!D44/Input!D$7</f>
        <v>15.119225225789776</v>
      </c>
      <c r="I18" s="6">
        <f>Input!E44/Input!E$7</f>
        <v>16.889806483892034</v>
      </c>
      <c r="J18" s="6">
        <f>Input!F44/Input!F$7</f>
        <v>14.483646787975385</v>
      </c>
      <c r="K18" s="6">
        <f>Input!G44/Input!G$7</f>
        <v>16.57016812623926</v>
      </c>
      <c r="L18" s="6">
        <f>Input!H44/Input!H$7</f>
        <v>14.874934404833185</v>
      </c>
      <c r="M18" s="6">
        <f>Input!I44/Input!I$7</f>
        <v>16.488729801385226</v>
      </c>
      <c r="N18" s="6">
        <f>Input!J44/Input!J$7</f>
        <v>13.859641973806916</v>
      </c>
      <c r="O18" s="19">
        <f t="shared" si="1"/>
        <v>16.560805585231471</v>
      </c>
    </row>
    <row r="19" spans="2:15" ht="13.5" customHeight="1" x14ac:dyDescent="0.2">
      <c r="B19" s="4" t="s">
        <v>129</v>
      </c>
      <c r="E19" s="8">
        <f>SUM(E17:E18)</f>
        <v>26.728989140849571</v>
      </c>
      <c r="F19" s="8">
        <f t="shared" ref="F19:N19" si="4">SUM(F17:F18)</f>
        <v>28.789349725716885</v>
      </c>
      <c r="G19" s="8">
        <f t="shared" si="4"/>
        <v>25.46986716695422</v>
      </c>
      <c r="H19" s="8">
        <f t="shared" si="4"/>
        <v>22.909585784448119</v>
      </c>
      <c r="I19" s="8">
        <f t="shared" si="4"/>
        <v>24.890461996387479</v>
      </c>
      <c r="J19" s="8">
        <f t="shared" si="4"/>
        <v>22.629772435471732</v>
      </c>
      <c r="K19" s="8">
        <f t="shared" si="4"/>
        <v>24.91240333773959</v>
      </c>
      <c r="L19" s="8">
        <f t="shared" si="4"/>
        <v>23.725230676336626</v>
      </c>
      <c r="M19" s="8">
        <f t="shared" si="4"/>
        <v>25.202405889987997</v>
      </c>
      <c r="N19" s="8">
        <f t="shared" si="4"/>
        <v>23.816527997405018</v>
      </c>
      <c r="O19" s="20">
        <f t="shared" si="1"/>
        <v>24.907459415129722</v>
      </c>
    </row>
    <row r="20" spans="2:15" ht="3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131</v>
      </c>
      <c r="E21" s="6">
        <f>Input!A45/Input!A$7</f>
        <v>224.02457840945388</v>
      </c>
      <c r="F21" s="6">
        <f>Input!B45/Input!B$7</f>
        <v>176.85496701018769</v>
      </c>
      <c r="G21" s="6">
        <f>Input!C45/Input!C$7</f>
        <v>193.85244978977875</v>
      </c>
      <c r="H21" s="6">
        <f>Input!D45/Input!D$7</f>
        <v>205.87581092407356</v>
      </c>
      <c r="I21" s="6">
        <f>Input!E45/Input!E$7</f>
        <v>203.46947711642346</v>
      </c>
      <c r="J21" s="6">
        <f>Input!F45/Input!F$7</f>
        <v>173.02199982290699</v>
      </c>
      <c r="K21" s="6">
        <f>Input!G45/Input!G$7</f>
        <v>165.95011277263714</v>
      </c>
      <c r="L21" s="6">
        <f>Input!H45/Input!H$7</f>
        <v>170.44742295090791</v>
      </c>
      <c r="M21" s="6">
        <f>Input!I45/Input!I$7</f>
        <v>158.67163546134498</v>
      </c>
      <c r="N21" s="6">
        <f>Input!J45/Input!J$7</f>
        <v>169.43581437781293</v>
      </c>
      <c r="O21" s="19">
        <f t="shared" si="1"/>
        <v>184.16042686355271</v>
      </c>
    </row>
    <row r="22" spans="2:15" ht="12" customHeight="1" x14ac:dyDescent="0.2">
      <c r="B22" t="s">
        <v>132</v>
      </c>
      <c r="E22" s="6">
        <f>Input!A46/Input!A$7</f>
        <v>36.496804535292235</v>
      </c>
      <c r="F22" s="6">
        <f>Input!B46/Input!B$7</f>
        <v>34.092589721335102</v>
      </c>
      <c r="G22" s="6">
        <f>Input!C46/Input!C$7</f>
        <v>23.93231377410007</v>
      </c>
      <c r="H22" s="6">
        <f>Input!D46/Input!D$7</f>
        <v>25.371500748063262</v>
      </c>
      <c r="I22" s="6">
        <f>Input!E46/Input!E$7</f>
        <v>28.345541158213411</v>
      </c>
      <c r="J22" s="6">
        <f>Input!F46/Input!F$7</f>
        <v>24.082187541506176</v>
      </c>
      <c r="K22" s="6">
        <f>Input!G46/Input!G$7</f>
        <v>31.157715218109715</v>
      </c>
      <c r="L22" s="6">
        <f>Input!H46/Input!H$7</f>
        <v>31.869757432436973</v>
      </c>
      <c r="M22" s="6">
        <f>Input!I46/Input!I$7</f>
        <v>32.750812213156351</v>
      </c>
      <c r="N22" s="6">
        <f>Input!J46/Input!J$7</f>
        <v>36.145119004176294</v>
      </c>
      <c r="O22" s="19">
        <f t="shared" si="1"/>
        <v>30.424434134638961</v>
      </c>
    </row>
    <row r="23" spans="2:15" ht="12" customHeight="1" x14ac:dyDescent="0.2">
      <c r="B23" t="s">
        <v>133</v>
      </c>
      <c r="E23" s="6">
        <f>Input!A47/Input!A$7</f>
        <v>4.6476333439795594</v>
      </c>
      <c r="F23" s="6">
        <f>Input!B47/Input!B$7</f>
        <v>4.6137044652111268</v>
      </c>
      <c r="G23" s="6">
        <f>Input!C47/Input!C$7</f>
        <v>4.6770431665522034</v>
      </c>
      <c r="H23" s="6">
        <f>Input!D47/Input!D$7</f>
        <v>4.7868893101368446</v>
      </c>
      <c r="I23" s="6">
        <f>Input!E47/Input!E$7</f>
        <v>5.1472821247763374</v>
      </c>
      <c r="J23" s="6">
        <f>Input!F47/Input!F$7</f>
        <v>3.7451728870589278</v>
      </c>
      <c r="K23" s="6">
        <f>Input!G47/Input!G$7</f>
        <v>4.8145018175809655</v>
      </c>
      <c r="L23" s="6">
        <f>Input!H47/Input!H$7</f>
        <v>6.0360773417474549</v>
      </c>
      <c r="M23" s="6">
        <f>Input!I47/Input!I$7</f>
        <v>5.7703401098127998</v>
      </c>
      <c r="N23" s="6">
        <f>Input!J47/Input!J$7</f>
        <v>5.4078538701698902</v>
      </c>
      <c r="O23" s="19">
        <f t="shared" si="1"/>
        <v>4.9646498437026114</v>
      </c>
    </row>
    <row r="24" spans="2:15" ht="12" customHeight="1" x14ac:dyDescent="0.2">
      <c r="B24" t="s">
        <v>134</v>
      </c>
      <c r="E24" s="6">
        <f>Input!A48/Input!A$7</f>
        <v>3.9324960076652826</v>
      </c>
      <c r="F24" s="6">
        <f>Input!B48/Input!B$7</f>
        <v>3.5747575269859198</v>
      </c>
      <c r="G24" s="6">
        <f>Input!C48/Input!C$7</f>
        <v>3.799247056064591</v>
      </c>
      <c r="H24" s="6">
        <f>Input!D48/Input!D$7</f>
        <v>3.195822595427023</v>
      </c>
      <c r="I24" s="6">
        <f>Input!E48/Input!E$7</f>
        <v>3.4315973135011832</v>
      </c>
      <c r="J24" s="6">
        <f>Input!F48/Input!F$7</f>
        <v>3.6986824279452781</v>
      </c>
      <c r="K24" s="6">
        <f>Input!G48/Input!G$7</f>
        <v>3.2611388797091867</v>
      </c>
      <c r="L24" s="6">
        <f>Input!H48/Input!H$7</f>
        <v>2.4735512718734651</v>
      </c>
      <c r="M24" s="6">
        <f>Input!I48/Input!I$7</f>
        <v>3.1282344264549882</v>
      </c>
      <c r="N24" s="6">
        <f>Input!J48/Input!J$7</f>
        <v>2.9213964237927259</v>
      </c>
      <c r="O24" s="19">
        <f t="shared" si="1"/>
        <v>3.3416923929419644</v>
      </c>
    </row>
    <row r="25" spans="2:15" ht="12" customHeight="1" x14ac:dyDescent="0.2">
      <c r="B25" t="s">
        <v>135</v>
      </c>
      <c r="E25" s="6">
        <f>Input!A49/Input!A$7</f>
        <v>15.559449590120304</v>
      </c>
      <c r="F25" s="6">
        <f>Input!B49/Input!B$7</f>
        <v>16.792927624649245</v>
      </c>
      <c r="G25" s="6">
        <f>Input!C49/Input!C$7</f>
        <v>15.185073870584098</v>
      </c>
      <c r="H25" s="6">
        <f>Input!D49/Input!D$7</f>
        <v>16.907155949648686</v>
      </c>
      <c r="I25" s="6">
        <f>Input!E49/Input!E$7</f>
        <v>16.38740406875673</v>
      </c>
      <c r="J25" s="6">
        <f>Input!F49/Input!F$7</f>
        <v>18.181126311595165</v>
      </c>
      <c r="K25" s="6">
        <f>Input!G49/Input!G$7</f>
        <v>9.9804878552544611</v>
      </c>
      <c r="L25" s="6">
        <f>Input!H49/Input!H$7</f>
        <v>10.659012355438342</v>
      </c>
      <c r="M25" s="6">
        <f>Input!I49/Input!I$7</f>
        <v>7.7410320600887541</v>
      </c>
      <c r="N25" s="6">
        <f>Input!J49/Input!J$7</f>
        <v>8.6888079309086486</v>
      </c>
      <c r="O25" s="19">
        <f t="shared" si="1"/>
        <v>13.608247761704444</v>
      </c>
    </row>
    <row r="26" spans="2:15" ht="13.5" customHeight="1" x14ac:dyDescent="0.2">
      <c r="B26" s="4" t="s">
        <v>136</v>
      </c>
      <c r="E26" s="8">
        <f>SUM(E21:E25)</f>
        <v>284.6609618865113</v>
      </c>
      <c r="F26" s="8">
        <f t="shared" ref="F26:N26" si="5">SUM(F21:F25)</f>
        <v>235.92894634836912</v>
      </c>
      <c r="G26" s="8">
        <f t="shared" si="5"/>
        <v>241.4461276570797</v>
      </c>
      <c r="H26" s="8">
        <f t="shared" si="5"/>
        <v>256.13717952734936</v>
      </c>
      <c r="I26" s="8">
        <f t="shared" si="5"/>
        <v>256.78130178167112</v>
      </c>
      <c r="J26" s="8">
        <f t="shared" si="5"/>
        <v>222.72916899101253</v>
      </c>
      <c r="K26" s="8">
        <f t="shared" si="5"/>
        <v>215.16395654329148</v>
      </c>
      <c r="L26" s="8">
        <f t="shared" si="5"/>
        <v>221.48582135240414</v>
      </c>
      <c r="M26" s="8">
        <f t="shared" si="5"/>
        <v>208.06205427085783</v>
      </c>
      <c r="N26" s="8">
        <f t="shared" si="5"/>
        <v>222.59899160686047</v>
      </c>
      <c r="O26" s="20">
        <f t="shared" si="1"/>
        <v>236.49945099654073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19"/>
    </row>
    <row r="28" spans="2:15" ht="12" customHeight="1" x14ac:dyDescent="0.2">
      <c r="B28" t="s">
        <v>137</v>
      </c>
      <c r="E28" s="6">
        <f>Input!A50/Input!A$7</f>
        <v>14.957448099648674</v>
      </c>
      <c r="F28" s="6">
        <f>Input!B50/Input!B$7</f>
        <v>14.779731699712658</v>
      </c>
      <c r="G28" s="6">
        <f>Input!C50/Input!C$7</f>
        <v>15.102605990050085</v>
      </c>
      <c r="H28" s="6">
        <f>Input!D50/Input!D$7</f>
        <v>14.873175078135406</v>
      </c>
      <c r="I28" s="6">
        <f>Input!E50/Input!E$7</f>
        <v>15.626342189394776</v>
      </c>
      <c r="J28" s="6">
        <f>Input!F50/Input!F$7</f>
        <v>13.48853632620534</v>
      </c>
      <c r="K28" s="6">
        <f>Input!G50/Input!G$7</f>
        <v>12.843634335756775</v>
      </c>
      <c r="L28" s="6">
        <f>Input!H50/Input!H$7</f>
        <v>12.885956074785218</v>
      </c>
      <c r="M28" s="6">
        <f>Input!I50/Input!I$7</f>
        <v>12.87307183363345</v>
      </c>
      <c r="N28" s="6">
        <f>Input!J50/Input!J$7</f>
        <v>11.978070388841585</v>
      </c>
      <c r="O28" s="19">
        <f t="shared" si="1"/>
        <v>13.940857201616392</v>
      </c>
    </row>
    <row r="29" spans="2:15" ht="12" customHeight="1" x14ac:dyDescent="0.2">
      <c r="B29" t="s">
        <v>138</v>
      </c>
      <c r="E29" s="6">
        <f>Input!A51/Input!A$7</f>
        <v>0.61868998190141589</v>
      </c>
      <c r="F29" s="6">
        <f>Input!B51/Input!B$7</f>
        <v>0.43603473410126992</v>
      </c>
      <c r="G29" s="6">
        <f>Input!C51/Input!C$7</f>
        <v>0.56738931975409979</v>
      </c>
      <c r="H29" s="6">
        <f>Input!D51/Input!D$7</f>
        <v>0.50981411998778037</v>
      </c>
      <c r="I29" s="6">
        <f>Input!E51/Input!E$7</f>
        <v>0.43330266360252034</v>
      </c>
      <c r="J29" s="6">
        <f>Input!F51/Input!F$7</f>
        <v>0.5029866737503873</v>
      </c>
      <c r="K29" s="6">
        <f>Input!G51/Input!G$7</f>
        <v>0.83081006278916059</v>
      </c>
      <c r="L29" s="6">
        <f>Input!H51/Input!H$7</f>
        <v>0.75353204744380675</v>
      </c>
      <c r="M29" s="6">
        <f>Input!I51/Input!I$7</f>
        <v>0.676646282948978</v>
      </c>
      <c r="N29" s="6">
        <f>Input!J51/Input!J$7</f>
        <v>0.78223289948505859</v>
      </c>
      <c r="O29" s="19">
        <f t="shared" si="1"/>
        <v>0.6111438785764477</v>
      </c>
    </row>
    <row r="30" spans="2:15" ht="13.5" customHeight="1" x14ac:dyDescent="0.2">
      <c r="B30" s="4" t="s">
        <v>139</v>
      </c>
      <c r="E30" s="8">
        <f>SUM(E28:E29)</f>
        <v>15.57613808155009</v>
      </c>
      <c r="F30" s="8">
        <f t="shared" ref="F30:N30" si="6">SUM(F28:F29)</f>
        <v>15.215766433813927</v>
      </c>
      <c r="G30" s="8">
        <f t="shared" si="6"/>
        <v>15.669995309804184</v>
      </c>
      <c r="H30" s="8">
        <f t="shared" si="6"/>
        <v>15.382989198123186</v>
      </c>
      <c r="I30" s="8">
        <f t="shared" si="6"/>
        <v>16.059644852997298</v>
      </c>
      <c r="J30" s="8">
        <f t="shared" si="6"/>
        <v>13.991522999955727</v>
      </c>
      <c r="K30" s="8">
        <f t="shared" si="6"/>
        <v>13.674444398545935</v>
      </c>
      <c r="L30" s="8">
        <f t="shared" si="6"/>
        <v>13.639488122229025</v>
      </c>
      <c r="M30" s="8">
        <f t="shared" si="6"/>
        <v>13.549718116582428</v>
      </c>
      <c r="N30" s="8">
        <f t="shared" si="6"/>
        <v>12.760303288326645</v>
      </c>
      <c r="O30" s="20">
        <f t="shared" si="1"/>
        <v>14.552001080192843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19"/>
    </row>
    <row r="32" spans="2:15" ht="12" customHeight="1" x14ac:dyDescent="0.2">
      <c r="B32" t="s">
        <v>140</v>
      </c>
      <c r="E32" s="6">
        <f>Input!A52/Input!A$7</f>
        <v>0.8829750878313638</v>
      </c>
      <c r="F32" s="6">
        <f>Input!B52/Input!B$7</f>
        <v>0.82342150278496384</v>
      </c>
      <c r="G32" s="6">
        <f>Input!C52/Input!C$7</f>
        <v>0.53866773312785809</v>
      </c>
      <c r="H32" s="6">
        <f>Input!D52/Input!D$7</f>
        <v>0.64604427281201282</v>
      </c>
      <c r="I32" s="6">
        <f>Input!E52/Input!E$7</f>
        <v>0.75761174664823661</v>
      </c>
      <c r="J32" s="6">
        <f>Input!F52/Input!F$7</f>
        <v>0.80318944525612079</v>
      </c>
      <c r="K32" s="6">
        <f>Input!G52/Input!G$7</f>
        <v>0.75352156311962992</v>
      </c>
      <c r="L32" s="6">
        <f>Input!H52/Input!H$7</f>
        <v>0.65155595099536456</v>
      </c>
      <c r="M32" s="6">
        <f>Input!I52/Input!I$7</f>
        <v>0.51192115485248946</v>
      </c>
      <c r="N32" s="6">
        <f>Input!J52/Input!J$7</f>
        <v>0.60311316547054294</v>
      </c>
      <c r="O32" s="19">
        <f t="shared" si="1"/>
        <v>0.69720216228985821</v>
      </c>
    </row>
    <row r="33" spans="2:15" ht="12" customHeight="1" x14ac:dyDescent="0.2">
      <c r="B33" t="s">
        <v>141</v>
      </c>
      <c r="E33" s="6">
        <f>Input!A53/Input!A$7</f>
        <v>5.8507601405301823</v>
      </c>
      <c r="F33" s="6">
        <f>Input!B53/Input!B$7</f>
        <v>5.3865230507360566</v>
      </c>
      <c r="G33" s="6">
        <f>Input!C53/Input!C$7</f>
        <v>5.8624930903365211</v>
      </c>
      <c r="H33" s="6">
        <f>Input!D53/Input!D$7</f>
        <v>5.9770258414732549</v>
      </c>
      <c r="I33" s="6">
        <f>Input!E53/Input!E$7</f>
        <v>5.410551800751338</v>
      </c>
      <c r="J33" s="6">
        <f>Input!F53/Input!F$7</f>
        <v>5.7216691016956656</v>
      </c>
      <c r="K33" s="6">
        <f>Input!G53/Input!G$7</f>
        <v>5.8317985789821547</v>
      </c>
      <c r="L33" s="6">
        <f>Input!H53/Input!H$7</f>
        <v>5.3293251602876763</v>
      </c>
      <c r="M33" s="6">
        <f>Input!I53/Input!I$7</f>
        <v>5.8095741552587929</v>
      </c>
      <c r="N33" s="6">
        <f>Input!J53/Input!J$7</f>
        <v>5.1048213923691366</v>
      </c>
      <c r="O33" s="19">
        <f t="shared" si="1"/>
        <v>5.6284542312420776</v>
      </c>
    </row>
    <row r="34" spans="2:15" ht="12" customHeight="1" x14ac:dyDescent="0.2">
      <c r="B34" t="s">
        <v>142</v>
      </c>
      <c r="E34" s="6">
        <f>Input!A54/Input!A$7</f>
        <v>1.4044229745555201</v>
      </c>
      <c r="F34" s="6">
        <f>Input!B54/Input!B$7</f>
        <v>1.370892283838784</v>
      </c>
      <c r="G34" s="6">
        <f>Input!C54/Input!C$7</f>
        <v>1.3825528903331714</v>
      </c>
      <c r="H34" s="6">
        <f>Input!D54/Input!D$7</f>
        <v>1.3503344743582715</v>
      </c>
      <c r="I34" s="6">
        <f>Input!E54/Input!E$7</f>
        <v>1.3649673939774261</v>
      </c>
      <c r="J34" s="6">
        <f>Input!F54/Input!F$7</f>
        <v>1.4009279674148847</v>
      </c>
      <c r="K34" s="6">
        <f>Input!G54/Input!G$7</f>
        <v>1.5129676140118968</v>
      </c>
      <c r="L34" s="6">
        <f>Input!H54/Input!H$7</f>
        <v>1.5711362764819461</v>
      </c>
      <c r="M34" s="6">
        <f>Input!I54/Input!I$7</f>
        <v>1.5452041085733348</v>
      </c>
      <c r="N34" s="6">
        <f>Input!J54/Input!J$7</f>
        <v>1.7567214045331061</v>
      </c>
      <c r="O34" s="19">
        <f t="shared" si="1"/>
        <v>1.4660127388078341</v>
      </c>
    </row>
    <row r="35" spans="2:15" ht="12" customHeight="1" x14ac:dyDescent="0.2">
      <c r="B35" t="s">
        <v>143</v>
      </c>
      <c r="E35" s="6">
        <f>Input!A55/Input!A$7</f>
        <v>5.7857904822740336</v>
      </c>
      <c r="F35" s="6">
        <f>Input!B55/Input!B$7</f>
        <v>5.4445370893126492</v>
      </c>
      <c r="G35" s="6">
        <f>Input!C55/Input!C$7</f>
        <v>5.841325231578419</v>
      </c>
      <c r="H35" s="6">
        <f>Input!D55/Input!D$7</f>
        <v>7.0190873628224306</v>
      </c>
      <c r="I35" s="6">
        <f>Input!E55/Input!E$7</f>
        <v>6.376262052356199</v>
      </c>
      <c r="J35" s="6">
        <f>Input!F55/Input!F$7</f>
        <v>5.7881918802851198</v>
      </c>
      <c r="K35" s="6">
        <f>Input!G55/Input!G$7</f>
        <v>6.0745113185723723</v>
      </c>
      <c r="L35" s="6">
        <f>Input!H55/Input!H$7</f>
        <v>6.1347602244363859</v>
      </c>
      <c r="M35" s="6">
        <f>Input!I55/Input!I$7</f>
        <v>6.6184673162263978</v>
      </c>
      <c r="N35" s="6">
        <f>Input!J55/Input!J$7</f>
        <v>6.4719746178485993</v>
      </c>
      <c r="O35" s="19">
        <f t="shared" si="1"/>
        <v>6.1554907575712612</v>
      </c>
    </row>
    <row r="36" spans="2:15" ht="13.5" customHeight="1" x14ac:dyDescent="0.2">
      <c r="B36" s="4" t="s">
        <v>144</v>
      </c>
      <c r="E36" s="8">
        <f>SUM(E32:E35)</f>
        <v>13.9239486851911</v>
      </c>
      <c r="F36" s="8">
        <f t="shared" ref="F36:N36" si="7">SUM(F32:F35)</f>
        <v>13.025373926672454</v>
      </c>
      <c r="G36" s="8">
        <f t="shared" si="7"/>
        <v>13.625038945375969</v>
      </c>
      <c r="H36" s="8">
        <f t="shared" si="7"/>
        <v>14.99249195146597</v>
      </c>
      <c r="I36" s="8">
        <f t="shared" si="7"/>
        <v>13.909392993733199</v>
      </c>
      <c r="J36" s="8">
        <f t="shared" si="7"/>
        <v>13.713978394651789</v>
      </c>
      <c r="K36" s="8">
        <f t="shared" si="7"/>
        <v>14.172799074686054</v>
      </c>
      <c r="L36" s="8">
        <f t="shared" si="7"/>
        <v>13.686777612201372</v>
      </c>
      <c r="M36" s="8">
        <f t="shared" si="7"/>
        <v>14.485166734911015</v>
      </c>
      <c r="N36" s="8">
        <f t="shared" si="7"/>
        <v>13.936630580221385</v>
      </c>
      <c r="O36" s="20">
        <f t="shared" si="1"/>
        <v>13.947159889911031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19"/>
    </row>
    <row r="38" spans="2:15" ht="13.5" customHeight="1" x14ac:dyDescent="0.2">
      <c r="B38" s="4" t="s">
        <v>145</v>
      </c>
      <c r="E38" s="8">
        <f>Input!A56/Input!A$7</f>
        <v>18.262710529117431</v>
      </c>
      <c r="F38" s="8">
        <f>Input!B56/Input!B$7</f>
        <v>18.941205244663909</v>
      </c>
      <c r="G38" s="8">
        <f>Input!C56/Input!C$7</f>
        <v>17.636036617028761</v>
      </c>
      <c r="H38" s="8">
        <f>Input!D56/Input!D$7</f>
        <v>16.502894339001905</v>
      </c>
      <c r="I38" s="8">
        <f>Input!E56/Input!E$7</f>
        <v>17.645957531609611</v>
      </c>
      <c r="J38" s="8">
        <f>Input!F56/Input!F$7</f>
        <v>19.758793111081594</v>
      </c>
      <c r="K38" s="8">
        <f>Input!G56/Input!G$7</f>
        <v>19.085277594183744</v>
      </c>
      <c r="L38" s="8">
        <f>Input!H56/Input!H$7</f>
        <v>25.003053959593377</v>
      </c>
      <c r="M38" s="8">
        <f>Input!I56/Input!I$7</f>
        <v>26.479974499273549</v>
      </c>
      <c r="N38" s="8">
        <f>Input!J56/Input!J$7</f>
        <v>25.213487004825041</v>
      </c>
      <c r="O38" s="20">
        <f t="shared" si="1"/>
        <v>20.45293904303789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19"/>
    </row>
    <row r="40" spans="2:15" x14ac:dyDescent="0.2">
      <c r="B40" s="9" t="s">
        <v>67</v>
      </c>
      <c r="C40" s="10"/>
      <c r="D40" s="10"/>
      <c r="E40" s="11">
        <f>SUM(E10,E15,E19,E26,E30,E36,E38)</f>
        <v>432.43275950175666</v>
      </c>
      <c r="F40" s="11">
        <f t="shared" ref="F40:N40" si="8">SUM(F10,F15,F19,F26,F30,F36,F38)</f>
        <v>390.99917083077037</v>
      </c>
      <c r="G40" s="11">
        <f t="shared" si="8"/>
        <v>392.55538953751324</v>
      </c>
      <c r="H40" s="11">
        <f t="shared" si="8"/>
        <v>411.38827420630884</v>
      </c>
      <c r="I40" s="11">
        <f t="shared" si="8"/>
        <v>412.49302510960541</v>
      </c>
      <c r="J40" s="11">
        <f t="shared" si="8"/>
        <v>379.27841059016254</v>
      </c>
      <c r="K40" s="11">
        <f t="shared" si="8"/>
        <v>378.65979593522803</v>
      </c>
      <c r="L40" s="11">
        <f t="shared" si="8"/>
        <v>378.82552358398533</v>
      </c>
      <c r="M40" s="11">
        <f t="shared" si="8"/>
        <v>378.81478299087314</v>
      </c>
      <c r="N40" s="11">
        <f t="shared" si="8"/>
        <v>385.02605319709687</v>
      </c>
      <c r="O40" s="11">
        <f t="shared" si="1"/>
        <v>394.04731854833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tabSelected="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258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259</v>
      </c>
    </row>
    <row r="2" spans="1:15" ht="15.75" customHeight="1" x14ac:dyDescent="0.2">
      <c r="D2" s="51" t="str">
        <f>Input!O8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/>
      <c r="E3" s="52"/>
      <c r="F3" s="52"/>
      <c r="G3" s="52"/>
      <c r="H3" s="52"/>
      <c r="I3" s="52"/>
      <c r="J3" s="52"/>
      <c r="K3" s="52"/>
      <c r="L3" s="52"/>
      <c r="M3" s="52"/>
    </row>
    <row r="4" spans="1:15" ht="36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2" customHeight="1" x14ac:dyDescent="0.2">
      <c r="B7" t="s">
        <v>260</v>
      </c>
      <c r="E7" s="28">
        <f>Input!A1</f>
        <v>23</v>
      </c>
      <c r="F7" s="28">
        <f>Input!B1</f>
        <v>29</v>
      </c>
      <c r="G7" s="28">
        <f>Input!C1</f>
        <v>29</v>
      </c>
      <c r="H7" s="28">
        <f>Input!D1</f>
        <v>31</v>
      </c>
      <c r="I7" s="28">
        <f>Input!E1</f>
        <v>29</v>
      </c>
      <c r="J7" s="28">
        <f>Input!F1</f>
        <v>28</v>
      </c>
      <c r="K7" s="28">
        <f>Input!G1</f>
        <v>31</v>
      </c>
      <c r="L7" s="28">
        <f>Input!H1</f>
        <v>30</v>
      </c>
      <c r="M7" s="28">
        <f>Input!I1</f>
        <v>33</v>
      </c>
      <c r="N7" s="28">
        <f>Input!J1</f>
        <v>31</v>
      </c>
      <c r="O7" s="19">
        <f>AVERAGE(E7:N7)</f>
        <v>29.4</v>
      </c>
    </row>
    <row r="8" spans="1:15" ht="12" customHeight="1" x14ac:dyDescent="0.2">
      <c r="E8" s="28"/>
      <c r="F8" s="28"/>
      <c r="G8" s="28"/>
      <c r="H8" s="28"/>
      <c r="I8" s="28"/>
      <c r="J8" s="28"/>
      <c r="K8" s="28"/>
      <c r="L8" s="28"/>
      <c r="M8" s="28"/>
      <c r="N8" s="28"/>
      <c r="O8" s="19"/>
    </row>
    <row r="9" spans="1:15" ht="12" customHeight="1" x14ac:dyDescent="0.2">
      <c r="B9" t="s">
        <v>261</v>
      </c>
      <c r="E9" s="28">
        <f>IF(Input!A123=0,"***",Input!A123)</f>
        <v>19942</v>
      </c>
      <c r="F9" s="28">
        <f>IF(Input!B123=0,"***",Input!B123)</f>
        <v>25004.6</v>
      </c>
      <c r="G9" s="28">
        <f>IF(Input!C123=0,"***",Input!C123)</f>
        <v>25520.6</v>
      </c>
      <c r="H9" s="28">
        <f>IF(Input!D123=0,"***",Input!D123)</f>
        <v>27095.599999999999</v>
      </c>
      <c r="I9" s="28">
        <f>IF(Input!E123=0,"***",Input!E123)</f>
        <v>25079.599999999999</v>
      </c>
      <c r="J9" s="28">
        <f>IF(Input!F123=0,"***",Input!F123)</f>
        <v>24067</v>
      </c>
      <c r="K9" s="28">
        <f>IF(Input!G123=0,"***",Input!G123)</f>
        <v>25794</v>
      </c>
      <c r="L9" s="28">
        <f>IF(Input!H123=0,"***",Input!H123)</f>
        <v>25347.24</v>
      </c>
      <c r="M9" s="28">
        <f>IF(Input!I123=0,"***",Input!I123)</f>
        <v>26870.240000000002</v>
      </c>
      <c r="N9" s="28">
        <f>IF(Input!J123=0,"***",Input!J123)</f>
        <v>26364</v>
      </c>
      <c r="O9" s="29">
        <f>AVERAGE(E9:N9)</f>
        <v>25108.487999999998</v>
      </c>
    </row>
    <row r="10" spans="1:15" ht="12" customHeight="1" x14ac:dyDescent="0.2">
      <c r="B10" t="s">
        <v>262</v>
      </c>
      <c r="E10" s="28">
        <f>IF(Input!A123=0,"***",E9/E7)</f>
        <v>867.04347826086962</v>
      </c>
      <c r="F10" s="28">
        <f>IF(Input!B123=0,"***",F9/F7)</f>
        <v>862.22758620689649</v>
      </c>
      <c r="G10" s="28">
        <f>IF(Input!C123=0,"***",G9/G7)</f>
        <v>880.02068965517242</v>
      </c>
      <c r="H10" s="28">
        <f>IF(Input!D123=0,"***",H9/H7)</f>
        <v>874.05161290322576</v>
      </c>
      <c r="I10" s="28">
        <f>IF(Input!E123=0,"***",I9/I7)</f>
        <v>864.81379310344823</v>
      </c>
      <c r="J10" s="28">
        <f>IF(Input!F123=0,"***",J9/J7)</f>
        <v>859.53571428571433</v>
      </c>
      <c r="K10" s="28">
        <f>IF(Input!G123=0,"***",K9/K7)</f>
        <v>832.06451612903231</v>
      </c>
      <c r="L10" s="28">
        <f>IF(Input!H123=0,"***",L9/L7)</f>
        <v>844.90800000000002</v>
      </c>
      <c r="M10" s="28">
        <f>IF(Input!I123=0,"***",M9/M7)</f>
        <v>814.24969696969697</v>
      </c>
      <c r="N10" s="28">
        <f>IF(Input!J123=0,"***",N9/N7)</f>
        <v>850.45161290322585</v>
      </c>
      <c r="O10" s="28">
        <f>AVERAGE(E10:N10)</f>
        <v>854.93667004172823</v>
      </c>
    </row>
    <row r="11" spans="1:15" ht="12" customHeight="1" x14ac:dyDescent="0.2"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9"/>
    </row>
    <row r="12" spans="1:15" ht="12" customHeight="1" x14ac:dyDescent="0.2">
      <c r="B12" t="s">
        <v>263</v>
      </c>
      <c r="E12" s="28">
        <f>Input!A7</f>
        <v>18786</v>
      </c>
      <c r="F12" s="28">
        <f>Input!B7</f>
        <v>23734.6</v>
      </c>
      <c r="G12" s="28">
        <f>Input!C7</f>
        <v>23879.599999999999</v>
      </c>
      <c r="H12" s="28">
        <f>Input!D7</f>
        <v>25532.6</v>
      </c>
      <c r="I12" s="28">
        <f>Input!E7</f>
        <v>23584.6</v>
      </c>
      <c r="J12" s="28">
        <f>Input!F7</f>
        <v>22587</v>
      </c>
      <c r="K12" s="28">
        <f>Input!G7</f>
        <v>24208</v>
      </c>
      <c r="L12" s="28">
        <f>Input!H7</f>
        <v>23782.240000000002</v>
      </c>
      <c r="M12" s="28">
        <f>Input!I7</f>
        <v>25301.24</v>
      </c>
      <c r="N12" s="28">
        <f>Input!J7</f>
        <v>24663</v>
      </c>
      <c r="O12" s="29">
        <f>AVERAGE(E12:N12)</f>
        <v>23605.887999999999</v>
      </c>
    </row>
    <row r="13" spans="1:15" ht="12" customHeight="1" x14ac:dyDescent="0.2">
      <c r="B13" t="s">
        <v>264</v>
      </c>
      <c r="E13" s="28">
        <f t="shared" ref="E13:N13" si="1">+E12/E7</f>
        <v>816.78260869565213</v>
      </c>
      <c r="F13" s="28">
        <f t="shared" si="1"/>
        <v>818.43448275862067</v>
      </c>
      <c r="G13" s="28">
        <f t="shared" si="1"/>
        <v>823.43448275862067</v>
      </c>
      <c r="H13" s="28">
        <f t="shared" si="1"/>
        <v>823.63225806451612</v>
      </c>
      <c r="I13" s="28">
        <f t="shared" si="1"/>
        <v>813.26206896551719</v>
      </c>
      <c r="J13" s="28">
        <f t="shared" si="1"/>
        <v>806.67857142857144</v>
      </c>
      <c r="K13" s="28">
        <f t="shared" si="1"/>
        <v>780.90322580645159</v>
      </c>
      <c r="L13" s="28">
        <f t="shared" si="1"/>
        <v>792.74133333333339</v>
      </c>
      <c r="M13" s="28">
        <f t="shared" si="1"/>
        <v>766.70424242424247</v>
      </c>
      <c r="N13" s="28">
        <f t="shared" si="1"/>
        <v>795.58064516129036</v>
      </c>
      <c r="O13" s="29">
        <f>AVERAGE(E13:N13)</f>
        <v>803.8153919396816</v>
      </c>
    </row>
    <row r="14" spans="1:15" ht="12" customHeight="1" x14ac:dyDescent="0.2"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9"/>
    </row>
    <row r="15" spans="1:15" ht="12" customHeight="1" x14ac:dyDescent="0.2">
      <c r="B15" t="s">
        <v>265</v>
      </c>
      <c r="E15" s="28">
        <f>Input!A5</f>
        <v>108380</v>
      </c>
      <c r="F15" s="28">
        <f>Input!B5</f>
        <v>139617</v>
      </c>
      <c r="G15" s="28">
        <f>Input!C5</f>
        <v>145710</v>
      </c>
      <c r="H15" s="28">
        <f>Input!D5</f>
        <v>154680</v>
      </c>
      <c r="I15" s="28">
        <f>Input!E5</f>
        <v>143780</v>
      </c>
      <c r="J15" s="28">
        <f>Input!F5</f>
        <v>138459</v>
      </c>
      <c r="K15" s="28">
        <f>Input!G5</f>
        <v>142266</v>
      </c>
      <c r="L15" s="28">
        <f>Input!H5</f>
        <v>137059</v>
      </c>
      <c r="M15" s="28">
        <f>Input!I5</f>
        <v>149122</v>
      </c>
      <c r="N15" s="28">
        <f>Input!J5</f>
        <v>142569</v>
      </c>
      <c r="O15" s="29">
        <f>AVERAGE(E15:N15)</f>
        <v>140164.20000000001</v>
      </c>
    </row>
    <row r="16" spans="1:15" ht="12" customHeight="1" x14ac:dyDescent="0.2">
      <c r="B16" t="s">
        <v>266</v>
      </c>
      <c r="E16" s="28">
        <f t="shared" ref="E16:N16" si="2">+E15/E7</f>
        <v>4712.173913043478</v>
      </c>
      <c r="F16" s="28">
        <f t="shared" si="2"/>
        <v>4814.3793103448279</v>
      </c>
      <c r="G16" s="28">
        <f t="shared" si="2"/>
        <v>5024.4827586206893</v>
      </c>
      <c r="H16" s="28">
        <f t="shared" si="2"/>
        <v>4989.677419354839</v>
      </c>
      <c r="I16" s="28">
        <f t="shared" si="2"/>
        <v>4957.9310344827591</v>
      </c>
      <c r="J16" s="28">
        <f t="shared" si="2"/>
        <v>4944.9642857142853</v>
      </c>
      <c r="K16" s="28">
        <f t="shared" si="2"/>
        <v>4589.2258064516127</v>
      </c>
      <c r="L16" s="28">
        <f t="shared" si="2"/>
        <v>4568.6333333333332</v>
      </c>
      <c r="M16" s="28">
        <f t="shared" si="2"/>
        <v>4518.848484848485</v>
      </c>
      <c r="N16" s="28">
        <f t="shared" si="2"/>
        <v>4599</v>
      </c>
      <c r="O16" s="29">
        <f>AVERAGE(E16:N16)</f>
        <v>4771.931634619431</v>
      </c>
    </row>
    <row r="17" spans="2:15" ht="12" customHeight="1" x14ac:dyDescent="0.2">
      <c r="B17" t="s">
        <v>267</v>
      </c>
      <c r="E17" s="6">
        <f>+E15/E12</f>
        <v>5.7691898222080269</v>
      </c>
      <c r="F17" s="6">
        <f t="shared" ref="F17:N17" si="3">+F15/F12</f>
        <v>5.8824248144059732</v>
      </c>
      <c r="G17" s="6">
        <f t="shared" si="3"/>
        <v>6.1018610026968627</v>
      </c>
      <c r="H17" s="6">
        <f t="shared" si="3"/>
        <v>6.0581374399786947</v>
      </c>
      <c r="I17" s="6">
        <f t="shared" si="3"/>
        <v>6.0963510087090729</v>
      </c>
      <c r="J17" s="6">
        <f t="shared" si="3"/>
        <v>6.1300305485456237</v>
      </c>
      <c r="K17" s="6">
        <f t="shared" si="3"/>
        <v>5.8768175809649703</v>
      </c>
      <c r="L17" s="6">
        <f t="shared" si="3"/>
        <v>5.7630820309609181</v>
      </c>
      <c r="M17" s="6">
        <f t="shared" si="3"/>
        <v>5.8938613285356762</v>
      </c>
      <c r="N17" s="6">
        <f t="shared" si="3"/>
        <v>5.7806836151319789</v>
      </c>
      <c r="O17" s="19">
        <f>AVERAGE(E17:N17)</f>
        <v>5.9352439192137796</v>
      </c>
    </row>
    <row r="18" spans="2:15" ht="12" customHeight="1" x14ac:dyDescent="0.2">
      <c r="B18" t="s">
        <v>268</v>
      </c>
      <c r="E18" s="6">
        <f t="shared" ref="E18:M18" si="4">+(E17-F17)/F17*100</f>
        <v>-1.9249713472008254</v>
      </c>
      <c r="F18" s="6">
        <f t="shared" si="4"/>
        <v>-3.5962174194709524</v>
      </c>
      <c r="G18" s="6">
        <f t="shared" si="4"/>
        <v>0.72173276277340093</v>
      </c>
      <c r="H18" s="6">
        <f t="shared" si="4"/>
        <v>-0.62682691130788504</v>
      </c>
      <c r="I18" s="6">
        <f t="shared" si="4"/>
        <v>-0.54941879277488148</v>
      </c>
      <c r="J18" s="6">
        <f t="shared" si="4"/>
        <v>4.3086749604209409</v>
      </c>
      <c r="K18" s="6">
        <f t="shared" si="4"/>
        <v>1.9735195402916781</v>
      </c>
      <c r="L18" s="6">
        <f t="shared" si="4"/>
        <v>-2.2189069318882351</v>
      </c>
      <c r="M18" s="6">
        <f t="shared" si="4"/>
        <v>1.9578603663316616</v>
      </c>
      <c r="N18" s="6">
        <f>+(N17-(Input!K5/Input!K7))/(Input!K5/Input!K7)*100</f>
        <v>-1.7793237557062187</v>
      </c>
      <c r="O18" s="19">
        <f>AVERAGE(E18:N18)</f>
        <v>-0.17338775285313163</v>
      </c>
    </row>
    <row r="19" spans="2:15" ht="12" customHeight="1" x14ac:dyDescent="0.2"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2"/>
    </row>
    <row r="20" spans="2:15" ht="12" customHeight="1" x14ac:dyDescent="0.2">
      <c r="B20" t="s">
        <v>269</v>
      </c>
      <c r="E20" s="28">
        <f>Input!A6</f>
        <v>122252</v>
      </c>
      <c r="F20" s="28">
        <f>Input!B6</f>
        <v>146272.71</v>
      </c>
      <c r="G20" s="28">
        <f>Input!C6</f>
        <v>165774.62</v>
      </c>
      <c r="H20" s="28">
        <f>Input!D6</f>
        <v>192363.47</v>
      </c>
      <c r="I20" s="28">
        <f>Input!E6</f>
        <v>182252.07</v>
      </c>
      <c r="J20" s="28">
        <f>Input!F6</f>
        <v>155329</v>
      </c>
      <c r="K20" s="28">
        <f>Input!G6</f>
        <v>164604.74</v>
      </c>
      <c r="L20" s="28">
        <f>Input!H6</f>
        <v>164065.29</v>
      </c>
      <c r="M20" s="28">
        <f>Input!I6</f>
        <v>164200.51</v>
      </c>
      <c r="N20" s="28">
        <f>Input!J6</f>
        <v>181322.23</v>
      </c>
      <c r="O20" s="29">
        <f>AVERAGE(E20:N20)</f>
        <v>163843.66399999999</v>
      </c>
    </row>
    <row r="21" spans="2:15" ht="12" customHeight="1" x14ac:dyDescent="0.2">
      <c r="B21" t="s">
        <v>270</v>
      </c>
      <c r="E21" s="28">
        <f t="shared" ref="E21:N21" si="5">+E20/E7</f>
        <v>5315.304347826087</v>
      </c>
      <c r="F21" s="28">
        <f t="shared" si="5"/>
        <v>5043.8865517241375</v>
      </c>
      <c r="G21" s="28">
        <f t="shared" si="5"/>
        <v>5716.3662068965514</v>
      </c>
      <c r="H21" s="28">
        <f t="shared" si="5"/>
        <v>6205.2732258064516</v>
      </c>
      <c r="I21" s="28">
        <f t="shared" si="5"/>
        <v>6284.5541379310343</v>
      </c>
      <c r="J21" s="28">
        <f t="shared" si="5"/>
        <v>5547.4642857142853</v>
      </c>
      <c r="K21" s="28">
        <f t="shared" si="5"/>
        <v>5309.8303225806449</v>
      </c>
      <c r="L21" s="28">
        <f t="shared" si="5"/>
        <v>5468.8429999999998</v>
      </c>
      <c r="M21" s="28">
        <f t="shared" si="5"/>
        <v>4975.7730303030303</v>
      </c>
      <c r="N21" s="28">
        <f t="shared" si="5"/>
        <v>5849.1041935483872</v>
      </c>
      <c r="O21" s="29">
        <f>AVERAGE(E21:N21)</f>
        <v>5571.639930233061</v>
      </c>
    </row>
    <row r="22" spans="2:15" ht="12" customHeight="1" x14ac:dyDescent="0.2">
      <c r="B22" t="s">
        <v>271</v>
      </c>
      <c r="E22" s="6">
        <f>+E20/E12</f>
        <v>6.5076120515277331</v>
      </c>
      <c r="F22" s="6">
        <f t="shared" ref="F22:N22" si="6">+F20/F12</f>
        <v>6.1628470671509108</v>
      </c>
      <c r="G22" s="6">
        <f t="shared" si="6"/>
        <v>6.9421020452603894</v>
      </c>
      <c r="H22" s="6">
        <f t="shared" si="6"/>
        <v>7.534033745094507</v>
      </c>
      <c r="I22" s="6">
        <f t="shared" si="6"/>
        <v>7.7275879175394122</v>
      </c>
      <c r="J22" s="6">
        <f t="shared" si="6"/>
        <v>6.8769203524151061</v>
      </c>
      <c r="K22" s="6">
        <f t="shared" si="6"/>
        <v>6.7996009583608723</v>
      </c>
      <c r="L22" s="6">
        <f t="shared" si="6"/>
        <v>6.8986474781181251</v>
      </c>
      <c r="M22" s="6">
        <f t="shared" si="6"/>
        <v>6.4898206570112773</v>
      </c>
      <c r="N22" s="6">
        <f t="shared" si="6"/>
        <v>7.351994080201111</v>
      </c>
      <c r="O22" s="19">
        <f>AVERAGE(E22:N22)</f>
        <v>6.9291166352679436</v>
      </c>
    </row>
    <row r="23" spans="2:15" ht="12" customHeight="1" x14ac:dyDescent="0.2">
      <c r="B23" t="s">
        <v>272</v>
      </c>
      <c r="E23" s="6">
        <f t="shared" ref="E23:M23" si="7">+(E22-F22)/F22*100</f>
        <v>5.5942485773252759</v>
      </c>
      <c r="F23" s="6">
        <f t="shared" si="7"/>
        <v>-11.225057958367273</v>
      </c>
      <c r="G23" s="6">
        <f t="shared" si="7"/>
        <v>-7.8567699569905809</v>
      </c>
      <c r="H23" s="6">
        <f t="shared" si="7"/>
        <v>-2.504716536522253</v>
      </c>
      <c r="I23" s="6">
        <f t="shared" si="7"/>
        <v>12.36989119447283</v>
      </c>
      <c r="J23" s="6">
        <f t="shared" si="7"/>
        <v>1.1371166415164549</v>
      </c>
      <c r="K23" s="6">
        <f t="shared" si="7"/>
        <v>-1.4357382381317383</v>
      </c>
      <c r="L23" s="6">
        <f t="shared" si="7"/>
        <v>6.299508764778758</v>
      </c>
      <c r="M23" s="6">
        <f t="shared" si="7"/>
        <v>-11.727069061598717</v>
      </c>
      <c r="N23" s="6">
        <f>+(N22-(Input!K6/Input!K7))/(Input!K6/Input!K7)*100</f>
        <v>5.20486434795429</v>
      </c>
      <c r="O23" s="19">
        <f>AVERAGE(E23:N23)</f>
        <v>-0.41437222255629536</v>
      </c>
    </row>
    <row r="24" spans="2:15" ht="12" customHeight="1" x14ac:dyDescent="0.2"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2"/>
    </row>
    <row r="25" spans="2:15" ht="12" customHeight="1" x14ac:dyDescent="0.2">
      <c r="B25" t="s">
        <v>273</v>
      </c>
      <c r="E25" s="28">
        <f>+E20-E15</f>
        <v>13872</v>
      </c>
      <c r="F25" s="28">
        <f t="shared" ref="F25:N25" si="8">+F20-F15</f>
        <v>6655.7099999999919</v>
      </c>
      <c r="G25" s="28">
        <f t="shared" si="8"/>
        <v>20064.619999999995</v>
      </c>
      <c r="H25" s="28">
        <f t="shared" si="8"/>
        <v>37683.47</v>
      </c>
      <c r="I25" s="28">
        <f t="shared" si="8"/>
        <v>38472.070000000007</v>
      </c>
      <c r="J25" s="28">
        <f t="shared" si="8"/>
        <v>16870</v>
      </c>
      <c r="K25" s="28">
        <f t="shared" si="8"/>
        <v>22338.739999999991</v>
      </c>
      <c r="L25" s="28">
        <f t="shared" si="8"/>
        <v>27006.290000000008</v>
      </c>
      <c r="M25" s="28">
        <f t="shared" si="8"/>
        <v>15078.510000000009</v>
      </c>
      <c r="N25" s="28">
        <f t="shared" si="8"/>
        <v>38753.23000000001</v>
      </c>
      <c r="O25" s="29">
        <f>AVERAGE(E25:N25)</f>
        <v>23679.464</v>
      </c>
    </row>
    <row r="26" spans="2:15" ht="12" customHeight="1" x14ac:dyDescent="0.2">
      <c r="B26" t="s">
        <v>274</v>
      </c>
      <c r="E26" s="28">
        <f t="shared" ref="E26:N26" si="9">+E25/E7</f>
        <v>603.13043478260875</v>
      </c>
      <c r="F26" s="28">
        <f t="shared" si="9"/>
        <v>229.50724137931007</v>
      </c>
      <c r="G26" s="28">
        <f t="shared" si="9"/>
        <v>691.88344827586195</v>
      </c>
      <c r="H26" s="28">
        <f t="shared" si="9"/>
        <v>1215.595806451613</v>
      </c>
      <c r="I26" s="28">
        <f t="shared" si="9"/>
        <v>1326.6231034482762</v>
      </c>
      <c r="J26" s="28">
        <f t="shared" si="9"/>
        <v>602.5</v>
      </c>
      <c r="K26" s="28">
        <f t="shared" si="9"/>
        <v>720.60451612903194</v>
      </c>
      <c r="L26" s="28">
        <f t="shared" si="9"/>
        <v>900.20966666666698</v>
      </c>
      <c r="M26" s="28">
        <f t="shared" si="9"/>
        <v>456.92454545454575</v>
      </c>
      <c r="N26" s="28">
        <f t="shared" si="9"/>
        <v>1250.1041935483875</v>
      </c>
      <c r="O26" s="29">
        <f>AVERAGE(E26:N26)</f>
        <v>799.70829561363018</v>
      </c>
    </row>
    <row r="27" spans="2:15" ht="12" customHeight="1" x14ac:dyDescent="0.2">
      <c r="B27" t="s">
        <v>275</v>
      </c>
      <c r="E27" s="6">
        <f>+E25/E12</f>
        <v>0.73842222931970614</v>
      </c>
      <c r="F27" s="6">
        <f t="shared" ref="F27:N27" si="10">+F25/F12</f>
        <v>0.28042225274493743</v>
      </c>
      <c r="G27" s="6">
        <f t="shared" si="10"/>
        <v>0.84024104256352683</v>
      </c>
      <c r="H27" s="6">
        <f t="shared" si="10"/>
        <v>1.4758963051158129</v>
      </c>
      <c r="I27" s="6">
        <f t="shared" si="10"/>
        <v>1.6312369088303389</v>
      </c>
      <c r="J27" s="6">
        <f t="shared" si="10"/>
        <v>0.74688980386948245</v>
      </c>
      <c r="K27" s="6">
        <f t="shared" si="10"/>
        <v>0.92278337739590177</v>
      </c>
      <c r="L27" s="6">
        <f t="shared" si="10"/>
        <v>1.1355654471572068</v>
      </c>
      <c r="M27" s="6">
        <f t="shared" si="10"/>
        <v>0.59595932847560074</v>
      </c>
      <c r="N27" s="6">
        <f t="shared" si="10"/>
        <v>1.5713104650691323</v>
      </c>
      <c r="O27" s="19">
        <f>AVERAGE(E27:N27)</f>
        <v>0.99387271605416472</v>
      </c>
    </row>
    <row r="28" spans="2:15" ht="12" customHeight="1" x14ac:dyDescent="0.2"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2"/>
    </row>
    <row r="29" spans="2:15" ht="12" customHeight="1" x14ac:dyDescent="0.2">
      <c r="B29" t="s">
        <v>276</v>
      </c>
      <c r="E29" s="6">
        <f>+E20/E15*100</f>
        <v>112.79940948514486</v>
      </c>
      <c r="F29" s="6">
        <f t="shared" ref="F29:N29" si="11">+F20/F15*100</f>
        <v>104.76712004985065</v>
      </c>
      <c r="G29" s="6">
        <f t="shared" si="11"/>
        <v>113.77024226202732</v>
      </c>
      <c r="H29" s="6">
        <f t="shared" si="11"/>
        <v>124.36221230928368</v>
      </c>
      <c r="I29" s="6">
        <f t="shared" si="11"/>
        <v>126.75759493670886</v>
      </c>
      <c r="J29" s="6">
        <f t="shared" si="11"/>
        <v>112.1841122642804</v>
      </c>
      <c r="K29" s="6">
        <f t="shared" si="11"/>
        <v>115.70209326191781</v>
      </c>
      <c r="L29" s="6">
        <f t="shared" si="11"/>
        <v>119.70413471570637</v>
      </c>
      <c r="M29" s="6">
        <f t="shared" si="11"/>
        <v>110.11152613296495</v>
      </c>
      <c r="N29" s="6">
        <f t="shared" si="11"/>
        <v>127.18208727002364</v>
      </c>
      <c r="O29" s="19">
        <f>AVERAGE(E29:N29)</f>
        <v>116.73405326879086</v>
      </c>
    </row>
    <row r="30" spans="2:15" ht="12" customHeight="1" x14ac:dyDescent="0.2">
      <c r="B30" t="s">
        <v>277</v>
      </c>
      <c r="E30" s="6">
        <f>+E25/E20*100</f>
        <v>11.34705362693453</v>
      </c>
      <c r="F30" s="6">
        <f t="shared" ref="F30:N30" si="12">+F25/F20*100</f>
        <v>4.5502062551517595</v>
      </c>
      <c r="G30" s="6">
        <f t="shared" si="12"/>
        <v>12.103553607904512</v>
      </c>
      <c r="H30" s="6">
        <f t="shared" si="12"/>
        <v>19.589722518521839</v>
      </c>
      <c r="I30" s="6">
        <f t="shared" si="12"/>
        <v>21.109263669817306</v>
      </c>
      <c r="J30" s="6">
        <f t="shared" si="12"/>
        <v>10.860818005652519</v>
      </c>
      <c r="K30" s="6">
        <f t="shared" si="12"/>
        <v>13.571140174942709</v>
      </c>
      <c r="L30" s="6">
        <f t="shared" si="12"/>
        <v>16.460696835997428</v>
      </c>
      <c r="M30" s="6">
        <f t="shared" si="12"/>
        <v>9.1829860942575685</v>
      </c>
      <c r="N30" s="6">
        <f t="shared" si="12"/>
        <v>21.372575221471745</v>
      </c>
      <c r="O30" s="23">
        <f>AVERAGE(E30:N30)</f>
        <v>14.014801601065193</v>
      </c>
    </row>
    <row r="31" spans="2:15" ht="12" customHeight="1" x14ac:dyDescent="0.2"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2"/>
    </row>
    <row r="32" spans="2:15" ht="12" customHeight="1" x14ac:dyDescent="0.2"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2"/>
    </row>
    <row r="33" spans="5:15" ht="12" customHeight="1" x14ac:dyDescent="0.2"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2"/>
    </row>
    <row r="34" spans="5:15" ht="12" customHeight="1" x14ac:dyDescent="0.2"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14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248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 t="s">
        <v>172</v>
      </c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B5" t="s">
        <v>119</v>
      </c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120</v>
      </c>
      <c r="E7" s="6">
        <f>(Input!A37-Input!A57+Input!A77)/Input!A$7</f>
        <v>9.8910081975939512</v>
      </c>
      <c r="F7" s="6">
        <f>(Input!B37-Input!B57+Input!B77)/Input!B$7</f>
        <v>13.889209424216125</v>
      </c>
      <c r="G7" s="6">
        <f>(Input!C37-Input!C57+Input!C77)/Input!C$7</f>
        <v>16.166305968274177</v>
      </c>
      <c r="H7" s="6">
        <f>(Input!D37-Input!D57+Input!D77)/Input!D$7</f>
        <v>19.640229353845676</v>
      </c>
      <c r="I7" s="6">
        <f>(Input!E37-Input!E57+Input!E77)/Input!E$7</f>
        <v>17.695400388389036</v>
      </c>
      <c r="J7" s="6">
        <f>(Input!F37-Input!F57+Input!F77)/Input!F$7</f>
        <v>17.670763713640589</v>
      </c>
      <c r="K7" s="6">
        <f>(Input!G37-Input!G57+Input!G77)/Input!G$7</f>
        <v>20.917216209517516</v>
      </c>
      <c r="L7" s="6">
        <f>(Input!H37-Input!H57+Input!H77)/Input!H$7</f>
        <v>18.392020263860761</v>
      </c>
      <c r="M7" s="6">
        <f>(Input!I37-Input!I57+Input!I77)/Input!I$7</f>
        <v>19.041335918713866</v>
      </c>
      <c r="N7" s="6">
        <f>(Input!J37-Input!J57+Input!J77)/Input!J$7</f>
        <v>17.675907229453028</v>
      </c>
      <c r="O7" s="19">
        <f>AVERAGE(E7:N7)</f>
        <v>17.097939666750474</v>
      </c>
    </row>
    <row r="8" spans="1:15" ht="12" customHeight="1" x14ac:dyDescent="0.2">
      <c r="B8" t="s">
        <v>121</v>
      </c>
      <c r="E8" s="6">
        <f>(Input!A38-Input!A58+Input!A78)/Input!A$7</f>
        <v>8.4577286277014814</v>
      </c>
      <c r="F8" s="6">
        <f>(Input!B38-Input!B58+Input!B78)/Input!B$7</f>
        <v>17.568935646693017</v>
      </c>
      <c r="G8" s="6">
        <f>(Input!C38-Input!C58+Input!C78)/Input!C$7</f>
        <v>14.373298128946884</v>
      </c>
      <c r="H8" s="6">
        <f>(Input!D38-Input!D58+Input!D78)/Input!D$7</f>
        <v>17.721712242388165</v>
      </c>
      <c r="I8" s="6">
        <f>(Input!E38-Input!E58+Input!E78)/Input!E$7</f>
        <v>14.062779101617158</v>
      </c>
      <c r="J8" s="6">
        <f>(Input!F38-Input!F58+Input!F78)/Input!F$7</f>
        <v>14.609978748837825</v>
      </c>
      <c r="K8" s="6">
        <f>(Input!G38-Input!G58+Input!G78)/Input!G$7</f>
        <v>19.068919778585592</v>
      </c>
      <c r="L8" s="6">
        <f>(Input!H38-Input!H58+Input!H78)/Input!H$7</f>
        <v>15.06683012197337</v>
      </c>
      <c r="M8" s="6">
        <f>(Input!I38-Input!I58+Input!I78)/Input!I$7</f>
        <v>16.249292524793251</v>
      </c>
      <c r="N8" s="6">
        <f>(Input!J38-Input!J58+Input!J78)/Input!J$7</f>
        <v>14.808019705631921</v>
      </c>
      <c r="O8" s="19">
        <f t="shared" ref="O8:O40" si="1">AVERAGE(E8:N8)</f>
        <v>15.198749462716867</v>
      </c>
    </row>
    <row r="9" spans="1:15" ht="12" customHeight="1" x14ac:dyDescent="0.2">
      <c r="B9" t="s">
        <v>122</v>
      </c>
      <c r="E9" s="6">
        <f>(Input!A39-Input!A59+Input!A79)/Input!A$7</f>
        <v>0.25069200468433939</v>
      </c>
      <c r="F9" s="6">
        <f>(Input!B39-Input!B59+Input!B79)/Input!B$7</f>
        <v>0.20743092363048038</v>
      </c>
      <c r="G9" s="6">
        <f>(Input!C39-Input!C59+Input!C79)/Input!C$7</f>
        <v>0.28066592405232921</v>
      </c>
      <c r="H9" s="6">
        <f>(Input!D39-Input!D59+Input!D79)/Input!D$7</f>
        <v>0.24875688335696328</v>
      </c>
      <c r="I9" s="6">
        <f>(Input!E39-Input!E59+Input!E79)/Input!E$7</f>
        <v>0.25370708004375736</v>
      </c>
      <c r="J9" s="6">
        <f>(Input!F39-Input!F59+Input!F79)/Input!F$7</f>
        <v>0.36729269048567764</v>
      </c>
      <c r="K9" s="6">
        <f>(Input!G39-Input!G59+Input!G79)/Input!G$7</f>
        <v>0.35073157633840052</v>
      </c>
      <c r="L9" s="6">
        <f>(Input!H39-Input!H59+Input!H79)/Input!H$7</f>
        <v>0.45144654162097425</v>
      </c>
      <c r="M9" s="6">
        <f>(Input!I39-Input!I59+Input!I79)/Input!I$7</f>
        <v>0.4317515663263935</v>
      </c>
      <c r="N9" s="6">
        <f>(Input!J39-Input!J59+Input!J79)/Input!J$7</f>
        <v>0.29943478084580144</v>
      </c>
      <c r="O9" s="19">
        <f t="shared" si="1"/>
        <v>0.31419099713851167</v>
      </c>
    </row>
    <row r="10" spans="1:15" ht="13.5" customHeight="1" x14ac:dyDescent="0.2">
      <c r="B10" s="4" t="s">
        <v>123</v>
      </c>
      <c r="E10" s="8">
        <f>SUM(E7:E9)</f>
        <v>18.599428829979772</v>
      </c>
      <c r="F10" s="8">
        <f t="shared" ref="F10:N10" si="2">SUM(F7:F9)</f>
        <v>31.665575994539619</v>
      </c>
      <c r="G10" s="8">
        <f t="shared" si="2"/>
        <v>30.820270021273387</v>
      </c>
      <c r="H10" s="8">
        <f t="shared" si="2"/>
        <v>37.610698479590802</v>
      </c>
      <c r="I10" s="8">
        <f t="shared" si="2"/>
        <v>32.011886570049953</v>
      </c>
      <c r="J10" s="8">
        <f t="shared" si="2"/>
        <v>32.648035152964091</v>
      </c>
      <c r="K10" s="8">
        <f t="shared" si="2"/>
        <v>40.336867564441505</v>
      </c>
      <c r="L10" s="8">
        <f t="shared" si="2"/>
        <v>33.910296927455107</v>
      </c>
      <c r="M10" s="8">
        <f t="shared" si="2"/>
        <v>35.722380009833508</v>
      </c>
      <c r="N10" s="8">
        <f t="shared" si="2"/>
        <v>32.783361715930752</v>
      </c>
      <c r="O10" s="20">
        <f t="shared" si="1"/>
        <v>32.610880126605849</v>
      </c>
    </row>
    <row r="11" spans="1:15" ht="3" customHeight="1" x14ac:dyDescent="0.2"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19"/>
    </row>
    <row r="12" spans="1:15" ht="12" customHeight="1" x14ac:dyDescent="0.2">
      <c r="B12" t="s">
        <v>124</v>
      </c>
      <c r="E12" s="6">
        <f>(Input!A40-Input!A60+Input!A80)/Input!A$7</f>
        <v>36.765701586287655</v>
      </c>
      <c r="F12" s="6">
        <f>(Input!B40-Input!B60+Input!B80)/Input!B$7</f>
        <v>31.271749681898999</v>
      </c>
      <c r="G12" s="6">
        <f>(Input!C40-Input!C60+Input!C80)/Input!C$7</f>
        <v>32.56273723177943</v>
      </c>
      <c r="H12" s="6">
        <f>(Input!D40-Input!D60+Input!D80)/Input!D$7</f>
        <v>33.922597385303497</v>
      </c>
      <c r="I12" s="6">
        <f>(Input!E40-Input!E60+Input!E80)/Input!E$7</f>
        <v>33.850976908660741</v>
      </c>
      <c r="J12" s="6">
        <f>(Input!F40-Input!F60+Input!F80)/Input!F$7</f>
        <v>36.326792845442071</v>
      </c>
      <c r="K12" s="6">
        <f>(Input!G40-Input!G60+Input!G80)/Input!G$7</f>
        <v>33.576190102445473</v>
      </c>
      <c r="L12" s="6">
        <f>(Input!H40-Input!H60+Input!H80)/Input!H$7</f>
        <v>30.18089801465295</v>
      </c>
      <c r="M12" s="6">
        <f>(Input!I40-Input!I60+Input!I80)/Input!I$7</f>
        <v>37.789890535009349</v>
      </c>
      <c r="N12" s="6">
        <f>(Input!J40-Input!J60+Input!J80)/Input!J$7</f>
        <v>36.375660706321213</v>
      </c>
      <c r="O12" s="19">
        <f t="shared" si="1"/>
        <v>34.262319499780141</v>
      </c>
    </row>
    <row r="13" spans="1:15" ht="12" customHeight="1" x14ac:dyDescent="0.2">
      <c r="B13" t="s">
        <v>125</v>
      </c>
      <c r="E13" s="6">
        <f>(Input!A41-Input!A61+Input!A81)/Input!A$7</f>
        <v>10.677655701053977</v>
      </c>
      <c r="F13" s="6">
        <f>(Input!B41-Input!B61+Input!B81)/Input!B$7</f>
        <v>9.2356761858215428</v>
      </c>
      <c r="G13" s="6">
        <f>(Input!C41-Input!C61+Input!C81)/Input!C$7</f>
        <v>9.326648268815223</v>
      </c>
      <c r="H13" s="6">
        <f>(Input!D41-Input!D61+Input!D81)/Input!D$7</f>
        <v>9.6416929729052274</v>
      </c>
      <c r="I13" s="6">
        <f>(Input!E41-Input!E61+Input!E81)/Input!E$7</f>
        <v>9.4862384776506694</v>
      </c>
      <c r="J13" s="6">
        <f>(Input!F41-Input!F61+Input!F81)/Input!F$7</f>
        <v>9.9288905122415532</v>
      </c>
      <c r="K13" s="6">
        <f>(Input!G41-Input!G61+Input!G81)/Input!G$7</f>
        <v>9.8315486615994718</v>
      </c>
      <c r="L13" s="6">
        <f>(Input!H41-Input!H61+Input!H81)/Input!H$7</f>
        <v>9.0134592031700969</v>
      </c>
      <c r="M13" s="6">
        <f>(Input!I41-Input!I61+Input!I81)/Input!I$7</f>
        <v>10.402967206350359</v>
      </c>
      <c r="N13" s="6">
        <f>(Input!J41-Input!J61+Input!J81)/Input!J$7</f>
        <v>10.575617321493734</v>
      </c>
      <c r="O13" s="19">
        <f t="shared" si="1"/>
        <v>9.8120394511101843</v>
      </c>
    </row>
    <row r="14" spans="1:15" ht="12" customHeight="1" x14ac:dyDescent="0.2">
      <c r="B14" t="s">
        <v>126</v>
      </c>
      <c r="E14" s="6">
        <f>(Input!A42-Input!A62+Input!A82)/Input!A$7</f>
        <v>5.7751171084850421</v>
      </c>
      <c r="F14" s="6">
        <f>(Input!B42-Input!B62+Input!B82)/Input!B$7</f>
        <v>6.7310319112182224</v>
      </c>
      <c r="G14" s="6">
        <f>(Input!C42-Input!C62+Input!C82)/Input!C$7</f>
        <v>7.8946862594013307</v>
      </c>
      <c r="H14" s="6">
        <f>(Input!D42-Input!D62+Input!D82)/Input!D$7</f>
        <v>6.9002389102559087</v>
      </c>
      <c r="I14" s="6">
        <f>(Input!E42-Input!E62+Input!E82)/Input!E$7</f>
        <v>6.2806564453075309</v>
      </c>
      <c r="J14" s="6">
        <f>(Input!F42-Input!F62+Input!F82)/Input!F$7</f>
        <v>8.0658794882011779</v>
      </c>
      <c r="K14" s="6">
        <f>(Input!G42-Input!G62+Input!G82)/Input!G$7</f>
        <v>7.6966159947124915</v>
      </c>
      <c r="L14" s="6">
        <f>(Input!H42-Input!H62+Input!H82)/Input!H$7</f>
        <v>7.1056910534920172</v>
      </c>
      <c r="M14" s="6">
        <f>(Input!I42-Input!I62+Input!I82)/Input!I$7</f>
        <v>6.5149652744292377</v>
      </c>
      <c r="N14" s="6">
        <f>(Input!J42-Input!J62+Input!J82)/Input!J$7</f>
        <v>5.6218858208652644</v>
      </c>
      <c r="O14" s="19">
        <f t="shared" si="1"/>
        <v>6.8586768266368212</v>
      </c>
    </row>
    <row r="15" spans="1:15" ht="13.5" customHeight="1" x14ac:dyDescent="0.2">
      <c r="B15" s="4" t="s">
        <v>130</v>
      </c>
      <c r="E15" s="8">
        <f>SUM(E12:E14)</f>
        <v>53.218474395826675</v>
      </c>
      <c r="F15" s="8">
        <f t="shared" ref="F15:N15" si="3">SUM(F12:F14)</f>
        <v>47.238457778938766</v>
      </c>
      <c r="G15" s="8">
        <f t="shared" si="3"/>
        <v>49.784071759995989</v>
      </c>
      <c r="H15" s="8">
        <f t="shared" si="3"/>
        <v>50.464529268464631</v>
      </c>
      <c r="I15" s="8">
        <f t="shared" si="3"/>
        <v>49.617871831618942</v>
      </c>
      <c r="J15" s="8">
        <f t="shared" si="3"/>
        <v>54.321562845884799</v>
      </c>
      <c r="K15" s="8">
        <f t="shared" si="3"/>
        <v>51.104354758757438</v>
      </c>
      <c r="L15" s="8">
        <f t="shared" si="3"/>
        <v>46.300048271315063</v>
      </c>
      <c r="M15" s="8">
        <f t="shared" si="3"/>
        <v>54.707823015788946</v>
      </c>
      <c r="N15" s="8">
        <f t="shared" si="3"/>
        <v>52.573163848680217</v>
      </c>
      <c r="O15" s="20">
        <f t="shared" si="1"/>
        <v>50.933035777527152</v>
      </c>
    </row>
    <row r="16" spans="1:15" ht="3" customHeight="1" x14ac:dyDescent="0.2"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19"/>
    </row>
    <row r="17" spans="2:15" ht="12" customHeight="1" x14ac:dyDescent="0.2">
      <c r="B17" t="s">
        <v>127</v>
      </c>
      <c r="E17" s="6">
        <f>(Input!A43-Input!A63+Input!A83)/Input!A$7</f>
        <v>8.7860273608005954</v>
      </c>
      <c r="F17" s="6">
        <f>(Input!B43-Input!B63+Input!B83)/Input!B$7</f>
        <v>7.7660925400048884</v>
      </c>
      <c r="G17" s="6">
        <f>(Input!C43-Input!C63+Input!C83)/Input!C$7</f>
        <v>7.1213697046851703</v>
      </c>
      <c r="H17" s="6">
        <f>(Input!D43-Input!D63+Input!D83)/Input!D$7</f>
        <v>8.0110114128604231</v>
      </c>
      <c r="I17" s="6">
        <f>(Input!E43-Input!E63+Input!E83)/Input!E$7</f>
        <v>7.8283778397768042</v>
      </c>
      <c r="J17" s="6">
        <f>(Input!F43-Input!F63+Input!F83)/Input!F$7</f>
        <v>8.141794837738523</v>
      </c>
      <c r="K17" s="6">
        <f>(Input!G43-Input!G63+Input!G83)/Input!G$7</f>
        <v>8.2515969927296755</v>
      </c>
      <c r="L17" s="6">
        <f>(Input!H43-Input!H63+Input!H83)/Input!H$7</f>
        <v>8.7440157024737779</v>
      </c>
      <c r="M17" s="6">
        <f>(Input!I43-Input!I63+Input!I83)/Input!I$7</f>
        <v>8.5802672121998764</v>
      </c>
      <c r="N17" s="6">
        <f>(Input!J43-Input!J63+Input!J83)/Input!J$7</f>
        <v>9.6789218667639769</v>
      </c>
      <c r="O17" s="19">
        <f t="shared" si="1"/>
        <v>8.2909475470033698</v>
      </c>
    </row>
    <row r="18" spans="2:15" ht="12" customHeight="1" x14ac:dyDescent="0.2">
      <c r="B18" t="s">
        <v>128</v>
      </c>
      <c r="E18" s="6">
        <f>(Input!A44-Input!A64+Input!A84)/Input!A$7</f>
        <v>17.602782391142341</v>
      </c>
      <c r="F18" s="6">
        <f>(Input!B44-Input!B64+Input!B84)/Input!B$7</f>
        <v>20.973585398532101</v>
      </c>
      <c r="G18" s="6">
        <f>(Input!C44-Input!C64+Input!C84)/Input!C$7</f>
        <v>18.628400391966366</v>
      </c>
      <c r="H18" s="6">
        <f>(Input!D44-Input!D64+Input!D84)/Input!D$7</f>
        <v>15.13403766165608</v>
      </c>
      <c r="I18" s="6">
        <f>(Input!E44-Input!E64+Input!E84)/Input!E$7</f>
        <v>16.733112709140713</v>
      </c>
      <c r="J18" s="6">
        <f>(Input!F44-Input!F64+Input!F84)/Input!F$7</f>
        <v>14.529115420374552</v>
      </c>
      <c r="K18" s="6">
        <f>(Input!G44-Input!G64+Input!G84)/Input!G$7</f>
        <v>16.552086087243886</v>
      </c>
      <c r="L18" s="6">
        <f>(Input!H44-Input!H64+Input!H84)/Input!H$7</f>
        <v>14.769336277827486</v>
      </c>
      <c r="M18" s="6">
        <f>(Input!I44-Input!I64+Input!I84)/Input!I$7</f>
        <v>16.415418769989138</v>
      </c>
      <c r="N18" s="6">
        <f>(Input!J44-Input!J64+Input!J84)/Input!J$7</f>
        <v>13.75411142196813</v>
      </c>
      <c r="O18" s="19">
        <f t="shared" si="1"/>
        <v>16.509198652984079</v>
      </c>
    </row>
    <row r="19" spans="2:15" ht="13.5" customHeight="1" x14ac:dyDescent="0.2">
      <c r="B19" s="4" t="s">
        <v>129</v>
      </c>
      <c r="E19" s="8">
        <f>SUM(E17:E18)</f>
        <v>26.388809751942937</v>
      </c>
      <c r="F19" s="8">
        <f t="shared" ref="F19:N19" si="4">SUM(F17:F18)</f>
        <v>28.739677938536989</v>
      </c>
      <c r="G19" s="8">
        <f t="shared" si="4"/>
        <v>25.749770096651538</v>
      </c>
      <c r="H19" s="8">
        <f t="shared" si="4"/>
        <v>23.145049074516503</v>
      </c>
      <c r="I19" s="8">
        <f t="shared" si="4"/>
        <v>24.561490548917519</v>
      </c>
      <c r="J19" s="8">
        <f t="shared" si="4"/>
        <v>22.670910258113075</v>
      </c>
      <c r="K19" s="8">
        <f t="shared" si="4"/>
        <v>24.80368307997356</v>
      </c>
      <c r="L19" s="8">
        <f t="shared" si="4"/>
        <v>23.513351980301266</v>
      </c>
      <c r="M19" s="8">
        <f t="shared" si="4"/>
        <v>24.995685982189016</v>
      </c>
      <c r="N19" s="8">
        <f t="shared" si="4"/>
        <v>23.433033288732105</v>
      </c>
      <c r="O19" s="20">
        <f t="shared" si="1"/>
        <v>24.800146199987452</v>
      </c>
    </row>
    <row r="20" spans="2:15" ht="3" customHeight="1" x14ac:dyDescent="0.2"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19"/>
    </row>
    <row r="21" spans="2:15" ht="12" customHeight="1" x14ac:dyDescent="0.2">
      <c r="B21" t="s">
        <v>131</v>
      </c>
      <c r="E21" s="6">
        <f>(Input!A45-Input!A65+Input!A85)/Input!A$7</f>
        <v>199.23979985095286</v>
      </c>
      <c r="F21" s="6">
        <f>(Input!B45-Input!B65+Input!B85)/Input!B$7</f>
        <v>167.90672815214921</v>
      </c>
      <c r="G21" s="6">
        <f>(Input!C45-Input!C65+Input!C85)/Input!C$7</f>
        <v>170.27550587112012</v>
      </c>
      <c r="H21" s="6">
        <f>(Input!D45-Input!D65+Input!D85)/Input!D$7</f>
        <v>166.6464852776451</v>
      </c>
      <c r="I21" s="6">
        <f>(Input!E45-Input!E65+Input!E85)/Input!E$7</f>
        <v>162.76253275442451</v>
      </c>
      <c r="J21" s="6">
        <f>(Input!F45-Input!F65+Input!F85)/Input!F$7</f>
        <v>156.28832514278128</v>
      </c>
      <c r="K21" s="6">
        <f>(Input!G45-Input!G65+Input!G85)/Input!G$7</f>
        <v>142.9131126074025</v>
      </c>
      <c r="L21" s="6">
        <f>(Input!H45-Input!H65+Input!H85)/Input!H$7</f>
        <v>145.50479265199576</v>
      </c>
      <c r="M21" s="6">
        <f>(Input!I45-Input!I65+Input!I85)/Input!I$7</f>
        <v>142.78490303242052</v>
      </c>
      <c r="N21" s="6">
        <f>(Input!J45-Input!J65+Input!J85)/Input!J$7</f>
        <v>134.73780318696024</v>
      </c>
      <c r="O21" s="19">
        <f t="shared" si="1"/>
        <v>158.90599885278522</v>
      </c>
    </row>
    <row r="22" spans="2:15" ht="12" customHeight="1" x14ac:dyDescent="0.2">
      <c r="B22" t="s">
        <v>132</v>
      </c>
      <c r="E22" s="6">
        <f>(Input!A46-Input!A66+Input!A86)/Input!A$7</f>
        <v>36.349402746726284</v>
      </c>
      <c r="F22" s="6">
        <f>(Input!B46-Input!B66+Input!B86)/Input!B$7</f>
        <v>34.114771262207917</v>
      </c>
      <c r="G22" s="6">
        <f>(Input!C46-Input!C66+Input!C86)/Input!C$7</f>
        <v>24.158487160588958</v>
      </c>
      <c r="H22" s="6">
        <f>(Input!D46-Input!D66+Input!D86)/Input!D$7</f>
        <v>25.707706618205748</v>
      </c>
      <c r="I22" s="6">
        <f>(Input!E46-Input!E66+Input!E86)/Input!E$7</f>
        <v>28.105844915750108</v>
      </c>
      <c r="J22" s="6">
        <f>(Input!F46-Input!F66+Input!F86)/Input!F$7</f>
        <v>23.934342763536549</v>
      </c>
      <c r="K22" s="6">
        <f>(Input!G46-Input!G66+Input!G86)/Input!G$7</f>
        <v>31.071332617316589</v>
      </c>
      <c r="L22" s="6">
        <f>(Input!H46-Input!H66+Input!H86)/Input!H$7</f>
        <v>31.692704724197551</v>
      </c>
      <c r="M22" s="6">
        <f>(Input!I46-Input!I66+Input!I86)/Input!I$7</f>
        <v>32.609662609421513</v>
      </c>
      <c r="N22" s="6">
        <f>(Input!J46-Input!J66+Input!J86)/Input!J$7</f>
        <v>35.704252118558166</v>
      </c>
      <c r="O22" s="19">
        <f t="shared" si="1"/>
        <v>30.344850753650935</v>
      </c>
    </row>
    <row r="23" spans="2:15" ht="12" customHeight="1" x14ac:dyDescent="0.2">
      <c r="B23" t="s">
        <v>133</v>
      </c>
      <c r="E23" s="6">
        <f>(Input!A47-Input!A67+Input!A87)/Input!A$7</f>
        <v>4.6476333439795594</v>
      </c>
      <c r="F23" s="6">
        <f>(Input!B47-Input!B67+Input!B87)/Input!B$7</f>
        <v>4.6137044652111268</v>
      </c>
      <c r="G23" s="6">
        <f>(Input!C47-Input!C67+Input!C87)/Input!C$7</f>
        <v>4.6772617631786133</v>
      </c>
      <c r="H23" s="6">
        <f>(Input!D47-Input!D67+Input!D87)/Input!D$7</f>
        <v>4.7868893101368446</v>
      </c>
      <c r="I23" s="6">
        <f>(Input!E47-Input!E67+Input!E87)/Input!E$7</f>
        <v>5.1472821247763374</v>
      </c>
      <c r="J23" s="6">
        <f>(Input!F47-Input!F67+Input!F87)/Input!F$7</f>
        <v>3.7451728870589278</v>
      </c>
      <c r="K23" s="6">
        <f>(Input!G47-Input!G67+Input!G87)/Input!G$7</f>
        <v>4.8145018175809655</v>
      </c>
      <c r="L23" s="6">
        <f>(Input!H47-Input!H67+Input!H87)/Input!H$7</f>
        <v>6.0360773417474549</v>
      </c>
      <c r="M23" s="6">
        <f>(Input!I47-Input!I67+Input!I87)/Input!I$7</f>
        <v>5.7703401098127998</v>
      </c>
      <c r="N23" s="6">
        <f>(Input!J47-Input!J67+Input!J87)/Input!J$7</f>
        <v>5.4078538701698902</v>
      </c>
      <c r="O23" s="19">
        <f t="shared" si="1"/>
        <v>4.9646717033652523</v>
      </c>
    </row>
    <row r="24" spans="2:15" ht="12" customHeight="1" x14ac:dyDescent="0.2">
      <c r="B24" t="s">
        <v>134</v>
      </c>
      <c r="E24" s="6">
        <f>(Input!A48-Input!A68+Input!A88)/Input!A$7</f>
        <v>3.9178766102416693</v>
      </c>
      <c r="F24" s="6">
        <f>(Input!B48-Input!B68+Input!B88)/Input!B$7</f>
        <v>3.5536828090635617</v>
      </c>
      <c r="G24" s="6">
        <f>(Input!C48-Input!C68+Input!C88)/Input!C$7</f>
        <v>3.7873582472068206</v>
      </c>
      <c r="H24" s="6">
        <f>(Input!D48-Input!D68+Input!D88)/Input!D$7</f>
        <v>3.2124448743958709</v>
      </c>
      <c r="I24" s="6">
        <f>(Input!E48-Input!E68+Input!E88)/Input!E$7</f>
        <v>3.4107922118670664</v>
      </c>
      <c r="J24" s="6">
        <f>(Input!F48-Input!F68+Input!F88)/Input!F$7</f>
        <v>3.6648510204985163</v>
      </c>
      <c r="K24" s="6">
        <f>(Input!G48-Input!G68+Input!G88)/Input!G$7</f>
        <v>3.2568559980171838</v>
      </c>
      <c r="L24" s="6">
        <f>(Input!H48-Input!H68+Input!H88)/Input!H$7</f>
        <v>2.4725316034149851</v>
      </c>
      <c r="M24" s="6">
        <f>(Input!I48-Input!I68+Input!I88)/Input!I$7</f>
        <v>3.1184194924833721</v>
      </c>
      <c r="N24" s="6">
        <f>(Input!J48-Input!J68+Input!J88)/Input!J$7</f>
        <v>2.9029408425576775</v>
      </c>
      <c r="O24" s="19">
        <f t="shared" si="1"/>
        <v>3.329775370974672</v>
      </c>
    </row>
    <row r="25" spans="2:15" ht="12" customHeight="1" x14ac:dyDescent="0.2">
      <c r="B25" t="s">
        <v>135</v>
      </c>
      <c r="E25" s="6">
        <f>(Input!A49-Input!A69+Input!A89)/Input!A$7</f>
        <v>15.559449590120304</v>
      </c>
      <c r="F25" s="6">
        <f>(Input!B49-Input!B69+Input!B89)/Input!B$7</f>
        <v>16.792927624649245</v>
      </c>
      <c r="G25" s="6">
        <f>(Input!C49-Input!C69+Input!C89)/Input!C$7</f>
        <v>15.223002060336018</v>
      </c>
      <c r="H25" s="6">
        <f>(Input!D49-Input!D69+Input!D89)/Input!D$7</f>
        <v>17.198649961226042</v>
      </c>
      <c r="I25" s="6">
        <f>(Input!E49-Input!E69+Input!E89)/Input!E$7</f>
        <v>16.392545559390452</v>
      </c>
      <c r="J25" s="6">
        <f>(Input!F49-Input!F69+Input!F89)/Input!F$7</f>
        <v>18.191143578164429</v>
      </c>
      <c r="K25" s="6">
        <f>(Input!G49-Input!G69+Input!G89)/Input!G$7</f>
        <v>9.9887590879048247</v>
      </c>
      <c r="L25" s="6">
        <f>(Input!H49-Input!H69+Input!H89)/Input!H$7</f>
        <v>10.673033742826579</v>
      </c>
      <c r="M25" s="6">
        <f>(Input!I49-Input!I69+Input!I89)/Input!I$7</f>
        <v>7.8061830171169468</v>
      </c>
      <c r="N25" s="6">
        <f>(Input!J49-Input!J69+Input!J89)/Input!J$7</f>
        <v>8.7620954466204442</v>
      </c>
      <c r="O25" s="19">
        <f t="shared" si="1"/>
        <v>13.658778966835527</v>
      </c>
    </row>
    <row r="26" spans="2:15" ht="13.5" customHeight="1" x14ac:dyDescent="0.2">
      <c r="B26" s="4" t="s">
        <v>136</v>
      </c>
      <c r="E26" s="8">
        <f>SUM(E21:E25)</f>
        <v>259.71416214202071</v>
      </c>
      <c r="F26" s="8">
        <f t="shared" ref="F26:N26" si="5">SUM(F21:F25)</f>
        <v>226.98181431328106</v>
      </c>
      <c r="G26" s="8">
        <f t="shared" si="5"/>
        <v>218.12161510243052</v>
      </c>
      <c r="H26" s="8">
        <f t="shared" si="5"/>
        <v>217.55217604160961</v>
      </c>
      <c r="I26" s="8">
        <f t="shared" si="5"/>
        <v>215.81899756620845</v>
      </c>
      <c r="J26" s="8">
        <f t="shared" si="5"/>
        <v>205.82383539203968</v>
      </c>
      <c r="K26" s="8">
        <f t="shared" si="5"/>
        <v>192.04456212822208</v>
      </c>
      <c r="L26" s="8">
        <f t="shared" si="5"/>
        <v>196.37914006418231</v>
      </c>
      <c r="M26" s="8">
        <f t="shared" si="5"/>
        <v>192.08950826125516</v>
      </c>
      <c r="N26" s="8">
        <f t="shared" si="5"/>
        <v>187.51494546486643</v>
      </c>
      <c r="O26" s="20">
        <f t="shared" si="1"/>
        <v>211.20407564761163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19"/>
    </row>
    <row r="28" spans="2:15" ht="12" customHeight="1" x14ac:dyDescent="0.2">
      <c r="B28" t="s">
        <v>137</v>
      </c>
      <c r="E28" s="6">
        <f>(Input!A50-Input!A70+Input!A90)/Input!A$7</f>
        <v>14.957448099648674</v>
      </c>
      <c r="F28" s="6">
        <f>(Input!B50-Input!B70+Input!B90)/Input!B$7</f>
        <v>14.779731699712658</v>
      </c>
      <c r="G28" s="6">
        <f>(Input!C50-Input!C70+Input!C90)/Input!C$7</f>
        <v>15.102605990050085</v>
      </c>
      <c r="H28" s="6">
        <f>(Input!D50-Input!D70+Input!D90)/Input!D$7</f>
        <v>14.873175078135406</v>
      </c>
      <c r="I28" s="6">
        <f>(Input!E50-Input!E70+Input!E90)/Input!E$7</f>
        <v>15.626342189394776</v>
      </c>
      <c r="J28" s="6">
        <f>(Input!F50-Input!F70+Input!F90)/Input!F$7</f>
        <v>13.48853632620534</v>
      </c>
      <c r="K28" s="6">
        <f>(Input!G50-Input!G70+Input!G90)/Input!G$7</f>
        <v>12.843634335756775</v>
      </c>
      <c r="L28" s="6">
        <f>(Input!H50-Input!H70+Input!H90)/Input!H$7</f>
        <v>12.885956074785218</v>
      </c>
      <c r="M28" s="6">
        <f>(Input!I50-Input!I70+Input!I90)/Input!I$7</f>
        <v>12.87307183363345</v>
      </c>
      <c r="N28" s="6">
        <f>(Input!J50-Input!J70+Input!J90)/Input!J$7</f>
        <v>11.978070388841585</v>
      </c>
      <c r="O28" s="19">
        <f t="shared" si="1"/>
        <v>13.940857201616392</v>
      </c>
    </row>
    <row r="29" spans="2:15" ht="12" customHeight="1" x14ac:dyDescent="0.2">
      <c r="B29" t="s">
        <v>138</v>
      </c>
      <c r="E29" s="6">
        <f>(Input!A51-Input!A71+Input!A91)/Input!A$7</f>
        <v>0.61071915256041731</v>
      </c>
      <c r="F29" s="6">
        <f>(Input!B51-Input!B71+Input!B91)/Input!B$7</f>
        <v>0.44906676329072326</v>
      </c>
      <c r="G29" s="6">
        <f>(Input!C51-Input!C71+Input!C91)/Input!C$7</f>
        <v>0.57103510946582026</v>
      </c>
      <c r="H29" s="6">
        <f>(Input!D51-Input!D71+Input!D91)/Input!D$7</f>
        <v>0.50718649882894806</v>
      </c>
      <c r="I29" s="6">
        <f>(Input!E51-Input!E71+Input!E91)/Input!E$7</f>
        <v>0.40737303155448895</v>
      </c>
      <c r="J29" s="6">
        <f>(Input!F51-Input!F71+Input!F91)/Input!F$7</f>
        <v>0.48457652632044979</v>
      </c>
      <c r="K29" s="6">
        <f>(Input!G51-Input!G71+Input!G91)/Input!G$7</f>
        <v>0.81624339061467299</v>
      </c>
      <c r="L29" s="6">
        <f>(Input!H51-Input!H71+Input!H91)/Input!H$7</f>
        <v>0.72227006371140801</v>
      </c>
      <c r="M29" s="6">
        <f>(Input!I51-Input!I71+Input!I91)/Input!I$7</f>
        <v>0.67205678456866147</v>
      </c>
      <c r="N29" s="6">
        <f>(Input!J51-Input!J71+Input!J91)/Input!J$7</f>
        <v>0.74867250537242014</v>
      </c>
      <c r="O29" s="19">
        <f t="shared" si="1"/>
        <v>0.59891998262880097</v>
      </c>
    </row>
    <row r="30" spans="2:15" ht="14.25" customHeight="1" x14ac:dyDescent="0.2">
      <c r="B30" s="4" t="s">
        <v>139</v>
      </c>
      <c r="E30" s="8">
        <f>SUM(E28:E29)</f>
        <v>15.568167252209092</v>
      </c>
      <c r="F30" s="8">
        <f t="shared" ref="F30:N30" si="6">SUM(F28:F29)</f>
        <v>15.228798463003381</v>
      </c>
      <c r="G30" s="8">
        <f t="shared" si="6"/>
        <v>15.673641099515905</v>
      </c>
      <c r="H30" s="8">
        <f t="shared" si="6"/>
        <v>15.380361576964354</v>
      </c>
      <c r="I30" s="8">
        <f t="shared" si="6"/>
        <v>16.033715220949265</v>
      </c>
      <c r="J30" s="8">
        <f t="shared" si="6"/>
        <v>13.973112852525789</v>
      </c>
      <c r="K30" s="8">
        <f t="shared" si="6"/>
        <v>13.659877726371448</v>
      </c>
      <c r="L30" s="8">
        <f t="shared" si="6"/>
        <v>13.608226138496626</v>
      </c>
      <c r="M30" s="8">
        <f t="shared" si="6"/>
        <v>13.545128618202112</v>
      </c>
      <c r="N30" s="8">
        <f t="shared" si="6"/>
        <v>12.726742894214006</v>
      </c>
      <c r="O30" s="20">
        <f t="shared" si="1"/>
        <v>14.539777184245196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19"/>
    </row>
    <row r="32" spans="2:15" ht="12" customHeight="1" x14ac:dyDescent="0.2">
      <c r="B32" t="s">
        <v>140</v>
      </c>
      <c r="E32" s="6">
        <f>(Input!A52-Input!A72+Input!A92)/Input!A$7</f>
        <v>0.878173107633344</v>
      </c>
      <c r="F32" s="6">
        <f>(Input!B52-Input!B72+Input!B92)/Input!B$7</f>
        <v>0.82248658077237458</v>
      </c>
      <c r="G32" s="6">
        <f>(Input!C52-Input!C72+Input!C92)/Input!C$7</f>
        <v>0.54175656208646716</v>
      </c>
      <c r="H32" s="6">
        <f>(Input!D52-Input!D72+Input!D92)/Input!D$7</f>
        <v>0.6487451336722464</v>
      </c>
      <c r="I32" s="6">
        <f>(Input!E52-Input!E72+Input!E92)/Input!E$7</f>
        <v>0.74496366272906911</v>
      </c>
      <c r="J32" s="6">
        <f>(Input!F52-Input!F72+Input!F92)/Input!F$7</f>
        <v>0.79950104042148129</v>
      </c>
      <c r="K32" s="6">
        <f>(Input!G52-Input!G72+Input!G92)/Input!G$7</f>
        <v>0.74841705221414412</v>
      </c>
      <c r="L32" s="6">
        <f>(Input!H52-Input!H72+Input!H92)/Input!H$7</f>
        <v>0.64880179495287227</v>
      </c>
      <c r="M32" s="6">
        <f>(Input!I52-Input!I72+Input!I92)/Input!I$7</f>
        <v>0.5088410686590854</v>
      </c>
      <c r="N32" s="6">
        <f>(Input!J52-Input!J72+Input!J92)/Input!J$7</f>
        <v>0.59499858087012925</v>
      </c>
      <c r="O32" s="19">
        <f t="shared" si="1"/>
        <v>0.69366845840112146</v>
      </c>
    </row>
    <row r="33" spans="2:15" ht="12" customHeight="1" x14ac:dyDescent="0.2">
      <c r="B33" t="s">
        <v>141</v>
      </c>
      <c r="E33" s="6">
        <f>(Input!A53-Input!A73+Input!A93)/Input!A$7</f>
        <v>5.8073107633343986</v>
      </c>
      <c r="F33" s="6">
        <f>(Input!B53-Input!B73+Input!B93)/Input!B$7</f>
        <v>5.3582841084324153</v>
      </c>
      <c r="G33" s="6">
        <f>(Input!C53-Input!C73+Input!C93)/Input!C$7</f>
        <v>6.1020754116484364</v>
      </c>
      <c r="H33" s="6">
        <f>(Input!D53-Input!D73+Input!D93)/Input!D$7</f>
        <v>6.055833718461888</v>
      </c>
      <c r="I33" s="6">
        <f>(Input!E53-Input!E73+Input!E93)/Input!E$7</f>
        <v>5.3931841116660877</v>
      </c>
      <c r="J33" s="6">
        <f>(Input!F53-Input!F73+Input!F93)/Input!F$7</f>
        <v>5.7055903838491169</v>
      </c>
      <c r="K33" s="6">
        <f>(Input!G53-Input!G73+Input!G93)/Input!G$7</f>
        <v>5.8178151850627895</v>
      </c>
      <c r="L33" s="6">
        <f>(Input!H53-Input!H73+Input!H93)/Input!H$7</f>
        <v>5.3236259494479903</v>
      </c>
      <c r="M33" s="6">
        <f>(Input!I53-Input!I73+Input!I93)/Input!I$7</f>
        <v>5.7935856108238166</v>
      </c>
      <c r="N33" s="6">
        <f>(Input!J53-Input!J73+Input!J93)/Input!J$7</f>
        <v>5.0941098001054215</v>
      </c>
      <c r="O33" s="19">
        <f t="shared" si="1"/>
        <v>5.6451415042832362</v>
      </c>
    </row>
    <row r="34" spans="2:15" ht="12" customHeight="1" x14ac:dyDescent="0.2">
      <c r="B34" t="s">
        <v>142</v>
      </c>
      <c r="E34" s="6">
        <f>(Input!A54-Input!A74+Input!A94)/Input!A$7</f>
        <v>1.4044229745555201</v>
      </c>
      <c r="F34" s="6">
        <f>(Input!B54-Input!B74+Input!B94)/Input!B$7</f>
        <v>1.370892283838784</v>
      </c>
      <c r="G34" s="6">
        <f>(Input!C54-Input!C74+Input!C94)/Input!C$7</f>
        <v>1.3825528903331714</v>
      </c>
      <c r="H34" s="6">
        <f>(Input!D54-Input!D74+Input!D94)/Input!D$7</f>
        <v>1.3501899532362549</v>
      </c>
      <c r="I34" s="6">
        <f>(Input!E54-Input!E74+Input!E94)/Input!E$7</f>
        <v>1.3649673939774261</v>
      </c>
      <c r="J34" s="6">
        <f>(Input!F54-Input!F74+Input!F94)/Input!F$7</f>
        <v>1.401005888342852</v>
      </c>
      <c r="K34" s="6">
        <f>(Input!G54-Input!G74+Input!G94)/Input!G$7</f>
        <v>1.5129676140118968</v>
      </c>
      <c r="L34" s="6">
        <f>(Input!H54-Input!H74+Input!H94)/Input!H$7</f>
        <v>1.5711362764819461</v>
      </c>
      <c r="M34" s="6">
        <f>(Input!I54-Input!I74+Input!I94)/Input!I$7</f>
        <v>1.5452041085733348</v>
      </c>
      <c r="N34" s="6">
        <f>(Input!J54-Input!J74+Input!J94)/Input!J$7</f>
        <v>1.7567214045331061</v>
      </c>
      <c r="O34" s="19">
        <f t="shared" si="1"/>
        <v>1.4660060787884293</v>
      </c>
    </row>
    <row r="35" spans="2:15" ht="12" customHeight="1" x14ac:dyDescent="0.2">
      <c r="B35" t="s">
        <v>143</v>
      </c>
      <c r="E35" s="6">
        <f>(Input!A55-Input!A75+Input!A95)/Input!A$7</f>
        <v>5.7836772064303208</v>
      </c>
      <c r="F35" s="6">
        <f>(Input!B55-Input!B75+Input!B95)/Input!B$7</f>
        <v>5.4440449807454101</v>
      </c>
      <c r="G35" s="6">
        <f>(Input!C55-Input!C75+Input!C95)/Input!C$7</f>
        <v>5.8418193772090001</v>
      </c>
      <c r="H35" s="6">
        <f>(Input!D55-Input!D75+Input!D95)/Input!D$7</f>
        <v>7.03137283316231</v>
      </c>
      <c r="I35" s="6">
        <f>(Input!E55-Input!E75+Input!E95)/Input!E$7</f>
        <v>6.3764452227300863</v>
      </c>
      <c r="J35" s="6">
        <f>(Input!F55-Input!F75+Input!F95)/Input!F$7</f>
        <v>5.7812936644972774</v>
      </c>
      <c r="K35" s="6">
        <f>(Input!G55-Input!G75+Input!G95)/Input!G$7</f>
        <v>6.0743506278916062</v>
      </c>
      <c r="L35" s="6">
        <f>(Input!H55-Input!H75+Input!H95)/Input!H$7</f>
        <v>6.1196624035414642</v>
      </c>
      <c r="M35" s="6">
        <f>(Input!I55-Input!I75+Input!I95)/Input!I$7</f>
        <v>6.6181732594924192</v>
      </c>
      <c r="N35" s="6">
        <f>(Input!J55-Input!J75+Input!J95)/Input!J$7</f>
        <v>6.4596431902039493</v>
      </c>
      <c r="O35" s="19">
        <f t="shared" si="1"/>
        <v>6.1530482765903844</v>
      </c>
    </row>
    <row r="36" spans="2:15" ht="13.5" customHeight="1" x14ac:dyDescent="0.2">
      <c r="B36" s="4" t="s">
        <v>144</v>
      </c>
      <c r="E36" s="8">
        <f>SUM(E32:E35)</f>
        <v>13.873584051953584</v>
      </c>
      <c r="F36" s="8">
        <f t="shared" ref="F36:N36" si="7">SUM(F32:F35)</f>
        <v>12.995707953788983</v>
      </c>
      <c r="G36" s="8">
        <f t="shared" si="7"/>
        <v>13.868204241277077</v>
      </c>
      <c r="H36" s="8">
        <f t="shared" si="7"/>
        <v>15.0861416385327</v>
      </c>
      <c r="I36" s="8">
        <f t="shared" si="7"/>
        <v>13.879560391102668</v>
      </c>
      <c r="J36" s="8">
        <f t="shared" si="7"/>
        <v>13.687390977110727</v>
      </c>
      <c r="K36" s="8">
        <f t="shared" si="7"/>
        <v>14.153550479180437</v>
      </c>
      <c r="L36" s="8">
        <f t="shared" si="7"/>
        <v>13.663226424424273</v>
      </c>
      <c r="M36" s="8">
        <f t="shared" si="7"/>
        <v>14.465804047548657</v>
      </c>
      <c r="N36" s="8">
        <f t="shared" si="7"/>
        <v>13.905472975712605</v>
      </c>
      <c r="O36" s="20">
        <f t="shared" si="1"/>
        <v>13.957864318063169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19"/>
    </row>
    <row r="38" spans="2:15" ht="13.5" customHeight="1" x14ac:dyDescent="0.2">
      <c r="B38" s="4" t="s">
        <v>145</v>
      </c>
      <c r="E38" s="8">
        <f>(Input!A56-Input!A76+Input!A96)/Input!A$7</f>
        <v>17.968160864473543</v>
      </c>
      <c r="F38" s="8">
        <f>(Input!B56-Input!B76+Input!B96)/Input!B$7</f>
        <v>18.838344020965174</v>
      </c>
      <c r="G38" s="8">
        <f>(Input!C56-Input!C76+Input!C96)/Input!C$7</f>
        <v>18.583480879076703</v>
      </c>
      <c r="H38" s="8">
        <f>(Input!D56-Input!D76+Input!D96)/Input!D$7</f>
        <v>16.836154171529731</v>
      </c>
      <c r="I38" s="8">
        <f>(Input!E56-Input!E76+Input!E96)/Input!E$7</f>
        <v>17.374216225842289</v>
      </c>
      <c r="J38" s="8">
        <f>(Input!F56-Input!F76+Input!F96)/Input!F$7</f>
        <v>19.571759861867449</v>
      </c>
      <c r="K38" s="8">
        <f>(Input!G56-Input!G76+Input!G96)/Input!G$7</f>
        <v>18.981475132187708</v>
      </c>
      <c r="L38" s="8">
        <f>(Input!H56-Input!H76+Input!H96)/Input!H$7</f>
        <v>24.910301132273492</v>
      </c>
      <c r="M38" s="8">
        <f>(Input!I56-Input!I76+Input!I96)/Input!I$7</f>
        <v>26.510118476406689</v>
      </c>
      <c r="N38" s="8">
        <f>(Input!J56-Input!J76+Input!J96)/Input!J$7</f>
        <v>24.877791428455584</v>
      </c>
      <c r="O38" s="20">
        <f t="shared" si="1"/>
        <v>20.445180219307836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19"/>
    </row>
    <row r="40" spans="2:15" x14ac:dyDescent="0.2">
      <c r="B40" s="9" t="s">
        <v>67</v>
      </c>
      <c r="C40" s="10"/>
      <c r="D40" s="10"/>
      <c r="E40" s="11">
        <f>SUM(E10,E15,E19,E26,E30,E36,E38)</f>
        <v>405.33078728840633</v>
      </c>
      <c r="F40" s="11">
        <f t="shared" ref="F40:N40" si="8">SUM(F10,F15,F19,F26,F30,F36,F38)</f>
        <v>381.688376463054</v>
      </c>
      <c r="G40" s="11">
        <f t="shared" si="8"/>
        <v>372.60105320022109</v>
      </c>
      <c r="H40" s="11">
        <f t="shared" si="8"/>
        <v>376.07511025120834</v>
      </c>
      <c r="I40" s="11">
        <f t="shared" si="8"/>
        <v>369.29773835468905</v>
      </c>
      <c r="J40" s="11">
        <f t="shared" si="8"/>
        <v>362.69660734050564</v>
      </c>
      <c r="K40" s="11">
        <f t="shared" si="8"/>
        <v>355.0843708691342</v>
      </c>
      <c r="L40" s="11">
        <f t="shared" si="8"/>
        <v>352.28459093844816</v>
      </c>
      <c r="M40" s="11">
        <f t="shared" si="8"/>
        <v>362.03644841122411</v>
      </c>
      <c r="N40" s="11">
        <f t="shared" si="8"/>
        <v>347.81451161659169</v>
      </c>
      <c r="O40" s="11">
        <f t="shared" si="1"/>
        <v>368.49095947334825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247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18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28.5" customHeight="1" x14ac:dyDescent="0.2"/>
    <row r="5" spans="1:15" x14ac:dyDescent="0.2"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6" customHeight="1" x14ac:dyDescent="0.2">
      <c r="O8" s="18"/>
    </row>
    <row r="9" spans="1:15" s="13" customFormat="1" ht="13.5" customHeight="1" x14ac:dyDescent="0.2">
      <c r="B9" s="13" t="s">
        <v>55</v>
      </c>
      <c r="E9" s="16">
        <f>'Kst-ha-ES'!E13/'Kst-ha-ES'!E31*100</f>
        <v>9.6496220232318244</v>
      </c>
      <c r="F9" s="16">
        <f>'Kst-ha-ES'!F13/'Kst-ha-ES'!F31*100</f>
        <v>13.15007496620022</v>
      </c>
      <c r="G9" s="16">
        <f>'Kst-ha-ES'!G13/'Kst-ha-ES'!G31*100</f>
        <v>12.703013405811767</v>
      </c>
      <c r="H9" s="16">
        <f>'Kst-ha-ES'!H13/'Kst-ha-ES'!H31*100</f>
        <v>10.258324352665385</v>
      </c>
      <c r="I9" s="16">
        <f>'Kst-ha-ES'!I13/'Kst-ha-ES'!I31*100</f>
        <v>10.72530784090387</v>
      </c>
      <c r="J9" s="16">
        <f>'Kst-ha-ES'!J13/'Kst-ha-ES'!J31*100</f>
        <v>10.243651514022662</v>
      </c>
      <c r="K9" s="16">
        <f>'Kst-ha-ES'!K13/'Kst-ha-ES'!K31*100</f>
        <v>11.187280119722169</v>
      </c>
      <c r="L9" s="16">
        <f>'Kst-ha-ES'!L13/'Kst-ha-ES'!L31*100</f>
        <v>11.088988993921262</v>
      </c>
      <c r="M9" s="16">
        <f>'Kst-ha-ES'!M13/'Kst-ha-ES'!M31*100</f>
        <v>11.296316101841496</v>
      </c>
      <c r="N9" s="16">
        <f>'Kst-ha-ES'!N13/'Kst-ha-ES'!N31*100</f>
        <v>9.7815508761465093</v>
      </c>
      <c r="O9" s="23">
        <f t="shared" ref="O9:O28" si="1">AVERAGE(E9:N9)</f>
        <v>11.008413019446717</v>
      </c>
    </row>
    <row r="10" spans="1:15" s="13" customFormat="1" ht="13.5" customHeight="1" x14ac:dyDescent="0.2">
      <c r="B10" s="13" t="s">
        <v>60</v>
      </c>
      <c r="E10" s="16">
        <f>'Kst-ha-ES'!E19/'Kst-ha-ES'!E31*100</f>
        <v>45.669852441365066</v>
      </c>
      <c r="F10" s="16">
        <f>'Kst-ha-ES'!F19/'Kst-ha-ES'!F31*100</f>
        <v>39.863590592527309</v>
      </c>
      <c r="G10" s="16">
        <f>'Kst-ha-ES'!G19/'Kst-ha-ES'!G31*100</f>
        <v>45.563472092079465</v>
      </c>
      <c r="H10" s="16">
        <f>'Kst-ha-ES'!H19/'Kst-ha-ES'!H31*100</f>
        <v>49.180878399649615</v>
      </c>
      <c r="I10" s="16">
        <f>'Kst-ha-ES'!I19/'Kst-ha-ES'!I31*100</f>
        <v>47.351002206613309</v>
      </c>
      <c r="J10" s="16">
        <f>'Kst-ha-ES'!J19/'Kst-ha-ES'!J31*100</f>
        <v>43.765127668209871</v>
      </c>
      <c r="K10" s="16">
        <f>'Kst-ha-ES'!K19/'Kst-ha-ES'!K31*100</f>
        <v>42.501004358614523</v>
      </c>
      <c r="L10" s="16">
        <f>'Kst-ha-ES'!L19/'Kst-ha-ES'!L31*100</f>
        <v>42.65767266294047</v>
      </c>
      <c r="M10" s="16">
        <f>'Kst-ha-ES'!M19/'Kst-ha-ES'!M31*100</f>
        <v>39.3503346900143</v>
      </c>
      <c r="N10" s="16">
        <f>'Kst-ha-ES'!N19/'Kst-ha-ES'!N31*100</f>
        <v>43.160188896519848</v>
      </c>
      <c r="O10" s="23">
        <f t="shared" si="1"/>
        <v>43.906312400853373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16.685944378850621</v>
      </c>
      <c r="F11" s="16">
        <f>'Kst-ha-ES'!F24/'Kst-ha-ES'!F31*100</f>
        <v>17.778362580225185</v>
      </c>
      <c r="G11" s="16">
        <f>'Kst-ha-ES'!G24/'Kst-ha-ES'!G31*100</f>
        <v>12.823169807361534</v>
      </c>
      <c r="H11" s="16">
        <f>'Kst-ha-ES'!H24/'Kst-ha-ES'!H31*100</f>
        <v>12.22258851780219</v>
      </c>
      <c r="I11" s="16">
        <f>'Kst-ha-ES'!I24/'Kst-ha-ES'!I31*100</f>
        <v>13.083923464737515</v>
      </c>
      <c r="J11" s="16">
        <f>'Kst-ha-ES'!J24/'Kst-ha-ES'!J31*100</f>
        <v>14.459818051242902</v>
      </c>
      <c r="K11" s="16">
        <f>'Kst-ha-ES'!K24/'Kst-ha-ES'!K31*100</f>
        <v>16.519615829401737</v>
      </c>
      <c r="L11" s="16">
        <f>'Kst-ha-ES'!L24/'Kst-ha-ES'!L31*100</f>
        <v>17.429030755477079</v>
      </c>
      <c r="M11" s="16">
        <f>'Kst-ha-ES'!M24/'Kst-ha-ES'!M31*100</f>
        <v>18.260534917449814</v>
      </c>
      <c r="N11" s="16">
        <f>'Kst-ha-ES'!N24/'Kst-ha-ES'!N31*100</f>
        <v>18.220727118101646</v>
      </c>
      <c r="O11" s="23">
        <f t="shared" si="1"/>
        <v>15.748371542065021</v>
      </c>
    </row>
    <row r="12" spans="1:15" s="13" customFormat="1" ht="13.5" customHeight="1" x14ac:dyDescent="0.2">
      <c r="B12" s="13" t="s">
        <v>15</v>
      </c>
      <c r="E12" s="16">
        <f>'Kst-ha-ES'!E29/'Kst-ha-ES'!E31*100</f>
        <v>27.994581156552485</v>
      </c>
      <c r="F12" s="16">
        <f>'Kst-ha-ES'!F29/'Kst-ha-ES'!F31*100</f>
        <v>29.207971861047284</v>
      </c>
      <c r="G12" s="16">
        <f>'Kst-ha-ES'!G29/'Kst-ha-ES'!G31*100</f>
        <v>28.91034469474722</v>
      </c>
      <c r="H12" s="16">
        <f>'Kst-ha-ES'!H29/'Kst-ha-ES'!H31*100</f>
        <v>28.338208729882808</v>
      </c>
      <c r="I12" s="16">
        <f>'Kst-ha-ES'!I29/'Kst-ha-ES'!I31*100</f>
        <v>28.839766487745315</v>
      </c>
      <c r="J12" s="16">
        <f>'Kst-ha-ES'!J29/'Kst-ha-ES'!J31*100</f>
        <v>31.531402766524565</v>
      </c>
      <c r="K12" s="16">
        <f>'Kst-ha-ES'!K29/'Kst-ha-ES'!K31*100</f>
        <v>29.792099692261569</v>
      </c>
      <c r="L12" s="16">
        <f>'Kst-ha-ES'!L29/'Kst-ha-ES'!L31*100</f>
        <v>28.824307587661181</v>
      </c>
      <c r="M12" s="16">
        <f>'Kst-ha-ES'!M29/'Kst-ha-ES'!M31*100</f>
        <v>31.092814290694392</v>
      </c>
      <c r="N12" s="16">
        <f>'Kst-ha-ES'!N29/'Kst-ha-ES'!N31*100</f>
        <v>28.837533109231995</v>
      </c>
      <c r="O12" s="23">
        <f t="shared" si="1"/>
        <v>29.336903037634876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23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23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23"/>
    </row>
    <row r="16" spans="1:15" s="13" customFormat="1" ht="13.5" customHeight="1" x14ac:dyDescent="0.2">
      <c r="B16" s="13" t="s">
        <v>123</v>
      </c>
      <c r="E16" s="16">
        <f>'KOA-ha-ES'!E10/'KOA-ha-ES'!E40*100</f>
        <v>4.592606754753473</v>
      </c>
      <c r="F16" s="16">
        <f>'KOA-ha-ES'!F10/'KOA-ha-ES'!F40*100</f>
        <v>8.1973515527277581</v>
      </c>
      <c r="G16" s="16">
        <f>'KOA-ha-ES'!G10/'KOA-ha-ES'!G40*100</f>
        <v>7.3532131471048103</v>
      </c>
      <c r="H16" s="16">
        <f>'KOA-ha-ES'!H10/'KOA-ha-ES'!H40*100</f>
        <v>8.5098790679545893</v>
      </c>
      <c r="I16" s="16">
        <f>'KOA-ha-ES'!I10/'KOA-ha-ES'!I40*100</f>
        <v>8.1094039019238675</v>
      </c>
      <c r="J16" s="16">
        <f>'KOA-ha-ES'!J10/'KOA-ha-ES'!J40*100</f>
        <v>8.5774781220533676</v>
      </c>
      <c r="K16" s="16">
        <f>'KOA-ha-ES'!K10/'KOA-ha-ES'!K40*100</f>
        <v>10.673395268106679</v>
      </c>
      <c r="L16" s="16">
        <f>'KOA-ha-ES'!L10/'KOA-ha-ES'!L40*100</f>
        <v>9.2129812707541774</v>
      </c>
      <c r="M16" s="16">
        <f>'KOA-ha-ES'!M10/'KOA-ha-ES'!M40*100</f>
        <v>9.5628048923999724</v>
      </c>
      <c r="N16" s="16">
        <f>'KOA-ha-ES'!N10/'KOA-ha-ES'!N40*100</f>
        <v>8.794198185088888</v>
      </c>
      <c r="O16" s="23">
        <f t="shared" si="1"/>
        <v>8.3583312162867589</v>
      </c>
    </row>
    <row r="17" spans="1:15" s="13" customFormat="1" ht="13.5" customHeight="1" x14ac:dyDescent="0.2">
      <c r="B17" s="13" t="s">
        <v>130</v>
      </c>
      <c r="E17" s="16">
        <f>'KOA-ha-ES'!E15/'KOA-ha-ES'!E40*100</f>
        <v>12.353383013220968</v>
      </c>
      <c r="F17" s="16">
        <f>'KOA-ha-ES'!F15/'KOA-ha-ES'!F40*100</f>
        <v>12.032494199494808</v>
      </c>
      <c r="G17" s="16">
        <f>'KOA-ha-ES'!G15/'KOA-ha-ES'!G40*100</f>
        <v>12.697033503183219</v>
      </c>
      <c r="H17" s="16">
        <f>'KOA-ha-ES'!H15/'KOA-ha-ES'!H40*100</f>
        <v>12.264445035182344</v>
      </c>
      <c r="I17" s="16">
        <f>'KOA-ha-ES'!I15/'KOA-ha-ES'!I40*100</f>
        <v>12.062153164064737</v>
      </c>
      <c r="J17" s="16">
        <f>'KOA-ha-ES'!J15/'KOA-ha-ES'!J40*100</f>
        <v>14.217168829631447</v>
      </c>
      <c r="K17" s="16">
        <f>'KOA-ha-ES'!K15/'KOA-ha-ES'!K40*100</f>
        <v>13.530630606998015</v>
      </c>
      <c r="L17" s="16">
        <f>'KOA-ha-ES'!L15/'KOA-ha-ES'!L40*100</f>
        <v>12.24416636074641</v>
      </c>
      <c r="M17" s="16">
        <f>'KOA-ha-ES'!M15/'KOA-ha-ES'!M40*100</f>
        <v>14.468850567427641</v>
      </c>
      <c r="N17" s="16">
        <f>'KOA-ha-ES'!N15/'KOA-ha-ES'!N40*100</f>
        <v>13.723787805608751</v>
      </c>
      <c r="O17" s="23">
        <f t="shared" si="1"/>
        <v>12.959411308555833</v>
      </c>
    </row>
    <row r="18" spans="1:15" s="13" customFormat="1" ht="13.5" customHeight="1" x14ac:dyDescent="0.2">
      <c r="B18" s="13" t="s">
        <v>129</v>
      </c>
      <c r="E18" s="16">
        <f>'KOA-ha-ES'!E19/'KOA-ha-ES'!E40*100</f>
        <v>6.1810740637796169</v>
      </c>
      <c r="F18" s="16">
        <f>'KOA-ha-ES'!F19/'KOA-ha-ES'!F40*100</f>
        <v>7.3630206592374847</v>
      </c>
      <c r="G18" s="16">
        <f>'KOA-ha-ES'!G19/'KOA-ha-ES'!G40*100</f>
        <v>6.488222514779733</v>
      </c>
      <c r="H18" s="16">
        <f>'KOA-ha-ES'!H19/'KOA-ha-ES'!H40*100</f>
        <v>5.5688475391398962</v>
      </c>
      <c r="I18" s="16">
        <f>'KOA-ha-ES'!I19/'KOA-ha-ES'!I40*100</f>
        <v>6.0341534235090935</v>
      </c>
      <c r="J18" s="16">
        <f>'KOA-ha-ES'!J19/'KOA-ha-ES'!J40*100</f>
        <v>5.9665332388045735</v>
      </c>
      <c r="K18" s="16">
        <f>'KOA-ha-ES'!K19/'KOA-ha-ES'!K40*100</f>
        <v>6.5790991293939758</v>
      </c>
      <c r="L18" s="16">
        <f>'KOA-ha-ES'!L19/'KOA-ha-ES'!L40*100</f>
        <v>6.2628384834995847</v>
      </c>
      <c r="M18" s="16">
        <f>'KOA-ha-ES'!M19/'KOA-ha-ES'!M40*100</f>
        <v>6.6529626143431688</v>
      </c>
      <c r="N18" s="16">
        <f>'KOA-ha-ES'!N19/'KOA-ha-ES'!N40*100</f>
        <v>6.1856925783703298</v>
      </c>
      <c r="O18" s="23">
        <f t="shared" si="1"/>
        <v>6.328244424485745</v>
      </c>
    </row>
    <row r="19" spans="1:15" s="13" customFormat="1" ht="13.5" customHeight="1" x14ac:dyDescent="0.2">
      <c r="B19" s="13" t="s">
        <v>136</v>
      </c>
      <c r="E19" s="16">
        <f>'KOA-ha-ES'!E26/'KOA-ha-ES'!E40*100</f>
        <v>65.827797647545012</v>
      </c>
      <c r="F19" s="16">
        <f>'KOA-ha-ES'!F26/'KOA-ha-ES'!F40*100</f>
        <v>60.340011935851976</v>
      </c>
      <c r="G19" s="16">
        <f>'KOA-ha-ES'!G26/'KOA-ha-ES'!G40*100</f>
        <v>61.506257229467153</v>
      </c>
      <c r="H19" s="16">
        <f>'KOA-ha-ES'!H26/'KOA-ha-ES'!H40*100</f>
        <v>62.261662664429288</v>
      </c>
      <c r="I19" s="16">
        <f>'KOA-ha-ES'!I26/'KOA-ha-ES'!I40*100</f>
        <v>62.251065145511383</v>
      </c>
      <c r="J19" s="16">
        <f>'KOA-ha-ES'!J26/'KOA-ha-ES'!J40*100</f>
        <v>58.724452215575049</v>
      </c>
      <c r="K19" s="16">
        <f>'KOA-ha-ES'!K26/'KOA-ha-ES'!K40*100</f>
        <v>56.822498414935104</v>
      </c>
      <c r="L19" s="16">
        <f>'KOA-ha-ES'!L26/'KOA-ha-ES'!L40*100</f>
        <v>58.466446309365658</v>
      </c>
      <c r="M19" s="16">
        <f>'KOA-ha-ES'!M26/'KOA-ha-ES'!M40*100</f>
        <v>54.924481201112663</v>
      </c>
      <c r="N19" s="16">
        <f>'KOA-ha-ES'!N26/'KOA-ha-ES'!N40*100</f>
        <v>57.814007586886817</v>
      </c>
      <c r="O19" s="23">
        <f t="shared" si="1"/>
        <v>59.893868035068024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3.6019792070093648</v>
      </c>
      <c r="F20" s="16">
        <f>'KOA-ha-ES'!F30/'KOA-ha-ES'!F40*100</f>
        <v>3.8915086191831114</v>
      </c>
      <c r="G20" s="16">
        <f>'KOA-ha-ES'!G30/'KOA-ha-ES'!G40*100</f>
        <v>3.9917921718679485</v>
      </c>
      <c r="H20" s="16">
        <f>'KOA-ha-ES'!H30/'KOA-ha-ES'!H40*100</f>
        <v>3.7392872287868624</v>
      </c>
      <c r="I20" s="16">
        <f>'KOA-ha-ES'!I30/'KOA-ha-ES'!I40*100</f>
        <v>3.8933130684403729</v>
      </c>
      <c r="J20" s="16">
        <f>'KOA-ha-ES'!J30/'KOA-ha-ES'!J40*100</f>
        <v>3.6889848220426575</v>
      </c>
      <c r="K20" s="16">
        <f>'KOA-ha-ES'!K30/'KOA-ha-ES'!K40*100</f>
        <v>3.6112744329701769</v>
      </c>
      <c r="L20" s="16">
        <f>'KOA-ha-ES'!L30/'KOA-ha-ES'!L40*100</f>
        <v>3.6004670417106048</v>
      </c>
      <c r="M20" s="16">
        <f>'KOA-ha-ES'!M30/'KOA-ha-ES'!M40*100</f>
        <v>3.5768715279807033</v>
      </c>
      <c r="N20" s="16">
        <f>'KOA-ha-ES'!N30/'KOA-ha-ES'!N40*100</f>
        <v>3.3141402204786847</v>
      </c>
      <c r="O20" s="23">
        <f t="shared" si="1"/>
        <v>3.6909618340470489</v>
      </c>
    </row>
    <row r="21" spans="1:15" s="13" customFormat="1" ht="13.5" customHeight="1" x14ac:dyDescent="0.2">
      <c r="B21" s="13" t="s">
        <v>144</v>
      </c>
      <c r="E21" s="16">
        <f>'KOA-ha-ES'!E36/'KOA-ha-ES'!E40*100</f>
        <v>3.2199106980780297</v>
      </c>
      <c r="F21" s="16">
        <f>'KOA-ha-ES'!F36/'KOA-ha-ES'!F40*100</f>
        <v>3.3313047439453549</v>
      </c>
      <c r="G21" s="16">
        <f>'KOA-ha-ES'!G36/'KOA-ha-ES'!G40*100</f>
        <v>3.4708576951212482</v>
      </c>
      <c r="H21" s="16">
        <f>'KOA-ha-ES'!H36/'KOA-ha-ES'!H40*100</f>
        <v>3.6443654064742064</v>
      </c>
      <c r="I21" s="16">
        <f>'KOA-ha-ES'!I36/'KOA-ha-ES'!I40*100</f>
        <v>3.3720310761708685</v>
      </c>
      <c r="J21" s="16">
        <f>'KOA-ha-ES'!J36/'KOA-ha-ES'!J40*100</f>
        <v>3.6158078107616634</v>
      </c>
      <c r="K21" s="16">
        <f>'KOA-ha-ES'!K36/'KOA-ha-ES'!K40*100</f>
        <v>3.7428845699558755</v>
      </c>
      <c r="L21" s="16">
        <f>'KOA-ha-ES'!L36/'KOA-ha-ES'!L40*100</f>
        <v>3.6129502264561708</v>
      </c>
      <c r="M21" s="16">
        <f>'KOA-ha-ES'!M36/'KOA-ha-ES'!M40*100</f>
        <v>3.8238124237247648</v>
      </c>
      <c r="N21" s="16">
        <f>'KOA-ha-ES'!N36/'KOA-ha-ES'!N40*100</f>
        <v>3.6196591021561724</v>
      </c>
      <c r="O21" s="23">
        <f t="shared" si="1"/>
        <v>3.5453583752844353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4.2232486156135547</v>
      </c>
      <c r="F22" s="16">
        <f>'KOA-ha-ES'!F38/'KOA-ha-ES'!F40*100</f>
        <v>4.8443082895594971</v>
      </c>
      <c r="G22" s="16">
        <f>'KOA-ha-ES'!G38/'KOA-ha-ES'!G40*100</f>
        <v>4.4926237384758752</v>
      </c>
      <c r="H22" s="16">
        <f>'KOA-ha-ES'!H38/'KOA-ha-ES'!H40*100</f>
        <v>4.0115130580328113</v>
      </c>
      <c r="I22" s="16">
        <f>'KOA-ha-ES'!I38/'KOA-ha-ES'!I40*100</f>
        <v>4.2778802203796831</v>
      </c>
      <c r="J22" s="16">
        <f>'KOA-ha-ES'!J38/'KOA-ha-ES'!J40*100</f>
        <v>5.209574961131227</v>
      </c>
      <c r="K22" s="16">
        <f>'KOA-ha-ES'!K38/'KOA-ha-ES'!K40*100</f>
        <v>5.0402175776401652</v>
      </c>
      <c r="L22" s="16">
        <f>'KOA-ha-ES'!L38/'KOA-ha-ES'!L40*100</f>
        <v>6.6001503074673948</v>
      </c>
      <c r="M22" s="16">
        <f>'KOA-ha-ES'!M38/'KOA-ha-ES'!M40*100</f>
        <v>6.9902167730110838</v>
      </c>
      <c r="N22" s="16">
        <f>'KOA-ha-ES'!N38/'KOA-ha-ES'!N40*100</f>
        <v>6.548514521410354</v>
      </c>
      <c r="O22" s="23">
        <f t="shared" si="1"/>
        <v>5.2238248062721642</v>
      </c>
    </row>
    <row r="23" spans="1:15" s="13" customFormat="1" ht="12.75" customHeight="1" x14ac:dyDescent="0.2">
      <c r="O23" s="23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24">
        <v>100</v>
      </c>
    </row>
    <row r="25" spans="1:15" s="13" customFormat="1" ht="24" customHeight="1" x14ac:dyDescent="0.2">
      <c r="O25" s="23"/>
    </row>
    <row r="26" spans="1:15" s="13" customFormat="1" ht="13.5" customHeight="1" x14ac:dyDescent="0.2">
      <c r="B26" s="13" t="s">
        <v>68</v>
      </c>
      <c r="E26" s="16">
        <f>'Kst-ha-ES'!E33/'Kst-ha-ES'!E36*100</f>
        <v>94.365350289052515</v>
      </c>
      <c r="F26" s="16">
        <f>'Kst-ha-ES'!F33/'Kst-ha-ES'!F36*100</f>
        <v>93.093750553727389</v>
      </c>
      <c r="G26" s="16">
        <f>'Kst-ha-ES'!G33/'Kst-ha-ES'!G36*100</f>
        <v>92.917078972613723</v>
      </c>
      <c r="H26" s="16">
        <f>'Kst-ha-ES'!H33/'Kst-ha-ES'!H36*100</f>
        <v>94.161857037827204</v>
      </c>
      <c r="I26" s="16">
        <f>'Kst-ha-ES'!I33/'Kst-ha-ES'!I36*100</f>
        <v>95.494214196084243</v>
      </c>
      <c r="J26" s="16">
        <f>'Kst-ha-ES'!J33/'Kst-ha-ES'!J36*100</f>
        <v>95.788583985236812</v>
      </c>
      <c r="K26" s="16">
        <f>'Kst-ha-ES'!K33/'Kst-ha-ES'!K36*100</f>
        <v>95.632201802721326</v>
      </c>
      <c r="L26" s="16">
        <f>'Kst-ha-ES'!L33/'Kst-ha-ES'!L36*100</f>
        <v>95.547404028721445</v>
      </c>
      <c r="M26" s="16">
        <f>'Kst-ha-ES'!M33/'Kst-ha-ES'!M36*100</f>
        <v>95.786503713080222</v>
      </c>
      <c r="N26" s="16">
        <f>'Kst-ha-ES'!N33/'Kst-ha-ES'!N36*100</f>
        <v>95.765549605983423</v>
      </c>
      <c r="O26" s="23">
        <f t="shared" si="1"/>
        <v>94.855249418504826</v>
      </c>
    </row>
    <row r="27" spans="1:15" s="13" customFormat="1" ht="13.5" customHeight="1" x14ac:dyDescent="0.2">
      <c r="B27" s="13" t="s">
        <v>69</v>
      </c>
      <c r="E27" s="16">
        <f>'Kst-ha-ES'!E34/'Kst-ha-ES'!E36*100</f>
        <v>0.14574393328345664</v>
      </c>
      <c r="F27" s="16">
        <f>'Kst-ha-ES'!F34/'Kst-ha-ES'!F36*100</f>
        <v>0.11057457790553508</v>
      </c>
      <c r="G27" s="16">
        <f>'Kst-ha-ES'!G34/'Kst-ha-ES'!G36*100</f>
        <v>0.17920881049056239</v>
      </c>
      <c r="H27" s="16">
        <f>'Kst-ha-ES'!H34/'Kst-ha-ES'!H36*100</f>
        <v>0.10773259145496723</v>
      </c>
      <c r="I27" s="16">
        <f>'Kst-ha-ES'!I34/'Kst-ha-ES'!I36*100</f>
        <v>8.6213231242383115E-2</v>
      </c>
      <c r="J27" s="16">
        <f>'Kst-ha-ES'!J34/'Kst-ha-ES'!J36*100</f>
        <v>5.8814776184258677E-2</v>
      </c>
      <c r="K27" s="16">
        <f>'Kst-ha-ES'!K34/'Kst-ha-ES'!K36*100</f>
        <v>0.10624148508183248</v>
      </c>
      <c r="L27" s="16">
        <f>'Kst-ha-ES'!L34/'Kst-ha-ES'!L36*100</f>
        <v>0.11893656420354308</v>
      </c>
      <c r="M27" s="16">
        <f>'Kst-ha-ES'!M34/'Kst-ha-ES'!M36*100</f>
        <v>0.12184127024240929</v>
      </c>
      <c r="N27" s="16">
        <f>'Kst-ha-ES'!N34/'Kst-ha-ES'!N36*100</f>
        <v>6.0617413730860221E-2</v>
      </c>
      <c r="O27" s="23">
        <f t="shared" si="1"/>
        <v>0.10959246538198082</v>
      </c>
    </row>
    <row r="28" spans="1:15" s="13" customFormat="1" ht="13.5" customHeight="1" x14ac:dyDescent="0.2">
      <c r="B28" s="13" t="s">
        <v>75</v>
      </c>
      <c r="E28" s="16">
        <f>'Kst-ha-ES'!E35/'Kst-ha-ES'!E36*100</f>
        <v>5.4889057776640175</v>
      </c>
      <c r="F28" s="16">
        <f>'Kst-ha-ES'!F35/'Kst-ha-ES'!F36*100</f>
        <v>6.795674868367084</v>
      </c>
      <c r="G28" s="16">
        <f>'Kst-ha-ES'!G35/'Kst-ha-ES'!G36*100</f>
        <v>6.9037122168957259</v>
      </c>
      <c r="H28" s="16">
        <f>'Kst-ha-ES'!H35/'Kst-ha-ES'!H36*100</f>
        <v>5.7304103707178244</v>
      </c>
      <c r="I28" s="16">
        <f>'Kst-ha-ES'!I35/'Kst-ha-ES'!I36*100</f>
        <v>4.4195725726733741</v>
      </c>
      <c r="J28" s="16">
        <f>'Kst-ha-ES'!J35/'Kst-ha-ES'!J36*100</f>
        <v>4.1526012385789279</v>
      </c>
      <c r="K28" s="16">
        <f>'Kst-ha-ES'!K35/'Kst-ha-ES'!K36*100</f>
        <v>4.2615567121968363</v>
      </c>
      <c r="L28" s="16">
        <f>'Kst-ha-ES'!L35/'Kst-ha-ES'!L36*100</f>
        <v>4.3336594070750118</v>
      </c>
      <c r="M28" s="16">
        <f>'Kst-ha-ES'!M35/'Kst-ha-ES'!M36*100</f>
        <v>4.0916550166773726</v>
      </c>
      <c r="N28" s="16">
        <f>'Kst-ha-ES'!N35/'Kst-ha-ES'!N36*100</f>
        <v>4.1738329802857255</v>
      </c>
      <c r="O28" s="23">
        <f t="shared" si="1"/>
        <v>5.0351581161131893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3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24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2022</v>
      </c>
      <c r="D1" s="50" t="s">
        <v>17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246</v>
      </c>
    </row>
    <row r="2" spans="1:15" ht="13.7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3.7" customHeight="1" x14ac:dyDescent="0.2">
      <c r="D3" s="52" t="s">
        <v>21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28.5" customHeight="1" x14ac:dyDescent="0.2"/>
    <row r="5" spans="1:15" x14ac:dyDescent="0.2">
      <c r="E5" s="3">
        <f>Input!A3</f>
        <v>2022</v>
      </c>
      <c r="F5" s="3">
        <f>+E5-1</f>
        <v>2021</v>
      </c>
      <c r="G5" s="3">
        <f t="shared" ref="G5:N5" si="0">+F5-1</f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17"/>
    </row>
    <row r="8" spans="1:15" ht="5.25" customHeight="1" x14ac:dyDescent="0.2">
      <c r="O8" s="18"/>
    </row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10.294832803228497</v>
      </c>
      <c r="F9" s="16">
        <f>'Kst-ha-HS'!F13/'Kst-ha-HS'!F31*100</f>
        <v>13.470854040126767</v>
      </c>
      <c r="G9" s="16">
        <f>'Kst-ha-HS'!G13/'Kst-ha-HS'!G31*100</f>
        <v>13.383312585351383</v>
      </c>
      <c r="H9" s="16">
        <f>'Kst-ha-HS'!H13/'Kst-ha-HS'!H31*100</f>
        <v>11.221573129028963</v>
      </c>
      <c r="I9" s="16">
        <f>'Kst-ha-HS'!I13/'Kst-ha-HS'!I31*100</f>
        <v>11.979804442875054</v>
      </c>
      <c r="J9" s="16">
        <f>'Kst-ha-HS'!J13/'Kst-ha-HS'!J31*100</f>
        <v>10.711971883674119</v>
      </c>
      <c r="K9" s="16">
        <f>'Kst-ha-HS'!K13/'Kst-ha-HS'!K31*100</f>
        <v>11.930046953887896</v>
      </c>
      <c r="L9" s="16">
        <f>'Kst-ha-HS'!L13/'Kst-ha-HS'!L31*100</f>
        <v>11.924427507495636</v>
      </c>
      <c r="M9" s="16">
        <f>'Kst-ha-HS'!M13/'Kst-ha-HS'!M31*100</f>
        <v>11.819836225945814</v>
      </c>
      <c r="N9" s="16">
        <f>'Kst-ha-HS'!N13/'Kst-ha-HS'!N31*100</f>
        <v>10.828047165903367</v>
      </c>
      <c r="O9" s="23">
        <f t="shared" ref="O9:O28" si="1">AVERAGE(E9:N9)</f>
        <v>11.75647067375175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42.037130164860713</v>
      </c>
      <c r="F10" s="16">
        <f>'Kst-ha-HS'!F19/'Kst-ha-HS'!F31*100</f>
        <v>38.396640649764308</v>
      </c>
      <c r="G10" s="16">
        <f>'Kst-ha-HS'!G19/'Kst-ha-HS'!G31*100</f>
        <v>42.64816970754444</v>
      </c>
      <c r="H10" s="16">
        <f>'Kst-ha-HS'!H19/'Kst-ha-HS'!H31*100</f>
        <v>44.40900192016489</v>
      </c>
      <c r="I10" s="16">
        <f>'Kst-ha-HS'!I19/'Kst-ha-HS'!I31*100</f>
        <v>41.192858327786794</v>
      </c>
      <c r="J10" s="16">
        <f>'Kst-ha-HS'!J19/'Kst-ha-HS'!J31*100</f>
        <v>41.194175682809473</v>
      </c>
      <c r="K10" s="16">
        <f>'Kst-ha-HS'!K19/'Kst-ha-HS'!K31*100</f>
        <v>38.683423453943171</v>
      </c>
      <c r="L10" s="16">
        <f>'Kst-ha-HS'!L19/'Kst-ha-HS'!L31*100</f>
        <v>38.337532319972425</v>
      </c>
      <c r="M10" s="16">
        <f>'Kst-ha-HS'!M19/'Kst-ha-HS'!M31*100</f>
        <v>36.539567000466995</v>
      </c>
      <c r="N10" s="16">
        <f>'Kst-ha-HS'!N19/'Kst-ha-HS'!N31*100</f>
        <v>37.079082517435516</v>
      </c>
      <c r="O10" s="23">
        <f t="shared" si="1"/>
        <v>40.05175817447487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17.801630688815912</v>
      </c>
      <c r="F11" s="16">
        <f>'Kst-ha-HS'!F24/'Kst-ha-HS'!F31*100</f>
        <v>18.212042745476964</v>
      </c>
      <c r="G11" s="16">
        <f>'Kst-ha-HS'!G24/'Kst-ha-HS'!G31*100</f>
        <v>13.509903861743789</v>
      </c>
      <c r="H11" s="16">
        <f>'Kst-ha-HS'!H24/'Kst-ha-HS'!H31*100</f>
        <v>13.370280190342203</v>
      </c>
      <c r="I11" s="16">
        <f>'Kst-ha-HS'!I24/'Kst-ha-HS'!I31*100</f>
        <v>14.614297955655713</v>
      </c>
      <c r="J11" s="16">
        <f>'Kst-ha-HS'!J24/'Kst-ha-HS'!J31*100</f>
        <v>15.120893579396203</v>
      </c>
      <c r="K11" s="16">
        <f>'Kst-ha-HS'!K24/'Kst-ha-HS'!K31*100</f>
        <v>17.616417073307968</v>
      </c>
      <c r="L11" s="16">
        <f>'Kst-ha-HS'!L24/'Kst-ha-HS'!L31*100</f>
        <v>18.742124632238951</v>
      </c>
      <c r="M11" s="16">
        <f>'Kst-ha-HS'!M24/'Kst-ha-HS'!M31*100</f>
        <v>19.106807049002164</v>
      </c>
      <c r="N11" s="16">
        <f>'Kst-ha-HS'!N24/'Kst-ha-HS'!N31*100</f>
        <v>20.170103404868701</v>
      </c>
      <c r="O11" s="23">
        <f t="shared" si="1"/>
        <v>16.826450118084857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29.866406343094869</v>
      </c>
      <c r="F12" s="16">
        <f>'Kst-ha-HS'!F29/'Kst-ha-HS'!F31*100</f>
        <v>29.920462564631972</v>
      </c>
      <c r="G12" s="16">
        <f>'Kst-ha-HS'!G29/'Kst-ha-HS'!G31*100</f>
        <v>30.4586138453604</v>
      </c>
      <c r="H12" s="16">
        <f>'Kst-ha-HS'!H29/'Kst-ha-HS'!H31*100</f>
        <v>30.999144760463949</v>
      </c>
      <c r="I12" s="16">
        <f>'Kst-ha-HS'!I29/'Kst-ha-HS'!I31*100</f>
        <v>32.213039273682426</v>
      </c>
      <c r="J12" s="16">
        <f>'Kst-ha-HS'!J29/'Kst-ha-HS'!J31*100</f>
        <v>32.972958854120208</v>
      </c>
      <c r="K12" s="16">
        <f>'Kst-ha-HS'!K29/'Kst-ha-HS'!K31*100</f>
        <v>31.770112518860966</v>
      </c>
      <c r="L12" s="16">
        <f>'Kst-ha-HS'!L29/'Kst-ha-HS'!L31*100</f>
        <v>30.995915540293005</v>
      </c>
      <c r="M12" s="16">
        <f>'Kst-ha-HS'!M29/'Kst-ha-HS'!M31*100</f>
        <v>32.533789724585027</v>
      </c>
      <c r="N12" s="16">
        <f>'Kst-ha-HS'!N29/'Kst-ha-HS'!N31*100</f>
        <v>31.922766911792422</v>
      </c>
      <c r="O12" s="23">
        <f t="shared" si="1"/>
        <v>31.36532103368852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23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23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23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4.5887036991210977</v>
      </c>
      <c r="F16" s="16">
        <f>'KOA-ha-HS'!F10/'KOA-ha-HS'!F40*100</f>
        <v>8.2961855658197461</v>
      </c>
      <c r="G16" s="16">
        <f>'KOA-ha-HS'!G10/'KOA-ha-HS'!G40*100</f>
        <v>8.2716540268907366</v>
      </c>
      <c r="H16" s="16">
        <f>'KOA-ha-HS'!H10/'KOA-ha-HS'!H40*100</f>
        <v>10.00084755794337</v>
      </c>
      <c r="I16" s="16">
        <f>'KOA-ha-HS'!I10/'KOA-ha-HS'!I40*100</f>
        <v>8.6683137331603142</v>
      </c>
      <c r="J16" s="16">
        <f>'KOA-ha-HS'!J10/'KOA-ha-HS'!J40*100</f>
        <v>9.0014724406599065</v>
      </c>
      <c r="K16" s="16">
        <f>'KOA-ha-HS'!K10/'KOA-ha-HS'!K40*100</f>
        <v>11.359798085652043</v>
      </c>
      <c r="L16" s="16">
        <f>'KOA-ha-HS'!L10/'KOA-ha-HS'!L40*100</f>
        <v>9.6258246314781282</v>
      </c>
      <c r="M16" s="16">
        <f>'KOA-ha-HS'!M10/'KOA-ha-HS'!M40*100</f>
        <v>9.8670672984996664</v>
      </c>
      <c r="N16" s="16">
        <f>'KOA-ha-HS'!N10/'KOA-ha-HS'!N40*100</f>
        <v>9.4255301665127238</v>
      </c>
      <c r="O16" s="23">
        <f t="shared" si="1"/>
        <v>8.9105397205737731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13.129640299926185</v>
      </c>
      <c r="F17" s="16">
        <f>'KOA-ha-HS'!F15/'KOA-ha-HS'!F40*100</f>
        <v>12.376184524317384</v>
      </c>
      <c r="G17" s="16">
        <f>'KOA-ha-HS'!G15/'KOA-ha-HS'!G40*100</f>
        <v>13.361226795363887</v>
      </c>
      <c r="H17" s="16">
        <f>'KOA-ha-HS'!H15/'KOA-ha-HS'!H40*100</f>
        <v>13.418736814237892</v>
      </c>
      <c r="I17" s="16">
        <f>'KOA-ha-HS'!I15/'KOA-ha-HS'!I40*100</f>
        <v>13.435736718204282</v>
      </c>
      <c r="J17" s="16">
        <f>'KOA-ha-HS'!J15/'KOA-ha-HS'!J40*100</f>
        <v>14.977135640777254</v>
      </c>
      <c r="K17" s="16">
        <f>'KOA-ha-HS'!K15/'KOA-ha-HS'!K40*100</f>
        <v>14.392172382487617</v>
      </c>
      <c r="L17" s="16">
        <f>'KOA-ha-HS'!L15/'KOA-ha-HS'!L40*100</f>
        <v>13.142796892698804</v>
      </c>
      <c r="M17" s="16">
        <f>'KOA-ha-HS'!M15/'KOA-ha-HS'!M40*100</f>
        <v>15.111136808426624</v>
      </c>
      <c r="N17" s="16">
        <f>'KOA-ha-HS'!N15/'KOA-ha-HS'!N40*100</f>
        <v>15.115287629698868</v>
      </c>
      <c r="O17" s="23">
        <f t="shared" si="1"/>
        <v>13.846005450613879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6.5104380371596164</v>
      </c>
      <c r="F18" s="16">
        <f>'KOA-ha-HS'!F19/'KOA-ha-HS'!F40*100</f>
        <v>7.5296183249947299</v>
      </c>
      <c r="G18" s="16">
        <f>'KOA-ha-HS'!G19/'KOA-ha-HS'!G40*100</f>
        <v>6.9108151669165121</v>
      </c>
      <c r="H18" s="16">
        <f>'KOA-ha-HS'!H19/'KOA-ha-HS'!H40*100</f>
        <v>6.1543687533738183</v>
      </c>
      <c r="I18" s="16">
        <f>'KOA-ha-HS'!I19/'KOA-ha-HS'!I40*100</f>
        <v>6.6508640584545446</v>
      </c>
      <c r="J18" s="16">
        <f>'KOA-ha-HS'!J19/'KOA-ha-HS'!J40*100</f>
        <v>6.2506540726556192</v>
      </c>
      <c r="K18" s="16">
        <f>'KOA-ha-HS'!K19/'KOA-ha-HS'!K40*100</f>
        <v>6.985292824705855</v>
      </c>
      <c r="L18" s="16">
        <f>'KOA-ha-HS'!L19/'KOA-ha-HS'!L40*100</f>
        <v>6.6745331998950705</v>
      </c>
      <c r="M18" s="16">
        <f>'KOA-ha-HS'!M19/'KOA-ha-HS'!M40*100</f>
        <v>6.9041904736059392</v>
      </c>
      <c r="N18" s="16">
        <f>'KOA-ha-HS'!N19/'KOA-ha-HS'!N40*100</f>
        <v>6.7372212791866408</v>
      </c>
      <c r="O18" s="23">
        <f t="shared" si="1"/>
        <v>6.7307996190948343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64.074620109531793</v>
      </c>
      <c r="F19" s="16">
        <f>'KOA-ha-HS'!F26/'KOA-ha-HS'!F40*100</f>
        <v>59.467835100619595</v>
      </c>
      <c r="G19" s="16">
        <f>'KOA-ha-HS'!G26/'KOA-ha-HS'!G40*100</f>
        <v>58.54025726148997</v>
      </c>
      <c r="H19" s="16">
        <f>'KOA-ha-HS'!H26/'KOA-ha-HS'!H40*100</f>
        <v>57.848065482528334</v>
      </c>
      <c r="I19" s="16">
        <f>'KOA-ha-HS'!I26/'KOA-ha-HS'!I40*100</f>
        <v>58.440378900703372</v>
      </c>
      <c r="J19" s="16">
        <f>'KOA-ha-HS'!J26/'KOA-ha-HS'!J40*100</f>
        <v>56.748210825917333</v>
      </c>
      <c r="K19" s="16">
        <f>'KOA-ha-HS'!K26/'KOA-ha-HS'!K40*100</f>
        <v>54.084205863005948</v>
      </c>
      <c r="L19" s="16">
        <f>'KOA-ha-HS'!L26/'KOA-ha-HS'!L40*100</f>
        <v>55.744459200173765</v>
      </c>
      <c r="M19" s="16">
        <f>'KOA-ha-HS'!M26/'KOA-ha-HS'!M40*100</f>
        <v>53.058057856944728</v>
      </c>
      <c r="N19" s="16">
        <f>'KOA-ha-HS'!N26/'KOA-ha-HS'!N40*100</f>
        <v>53.912340975459593</v>
      </c>
      <c r="O19" s="23">
        <f t="shared" si="1"/>
        <v>57.19184315763745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3.8408548623600667</v>
      </c>
      <c r="F20" s="16">
        <f>'KOA-ha-HS'!F30/'KOA-ha-HS'!F40*100</f>
        <v>3.9898512509399069</v>
      </c>
      <c r="G20" s="16">
        <f>'KOA-ha-HS'!G30/'KOA-ha-HS'!G40*100</f>
        <v>4.2065477176988839</v>
      </c>
      <c r="H20" s="16">
        <f>'KOA-ha-HS'!H30/'KOA-ha-HS'!H40*100</f>
        <v>4.089704731241234</v>
      </c>
      <c r="I20" s="16">
        <f>'KOA-ha-HS'!I30/'KOA-ha-HS'!I40*100</f>
        <v>4.3416770685851889</v>
      </c>
      <c r="J20" s="16">
        <f>'KOA-ha-HS'!J30/'KOA-ha-HS'!J40*100</f>
        <v>3.8525623261227797</v>
      </c>
      <c r="K20" s="16">
        <f>'KOA-ha-HS'!K30/'KOA-ha-HS'!K40*100</f>
        <v>3.8469386002364421</v>
      </c>
      <c r="L20" s="16">
        <f>'KOA-ha-HS'!L30/'KOA-ha-HS'!L40*100</f>
        <v>3.8628502320370526</v>
      </c>
      <c r="M20" s="16">
        <f>'KOA-ha-HS'!M30/'KOA-ha-HS'!M40*100</f>
        <v>3.7413715325194801</v>
      </c>
      <c r="N20" s="16">
        <f>'KOA-ha-HS'!N30/'KOA-ha-HS'!N40*100</f>
        <v>3.6590603523303096</v>
      </c>
      <c r="O20" s="23">
        <f t="shared" si="1"/>
        <v>3.9431418674071339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3.4227807230646086</v>
      </c>
      <c r="F21" s="16">
        <f>'KOA-ha-HS'!F36/'KOA-ha-HS'!F40*100</f>
        <v>3.4047953134477802</v>
      </c>
      <c r="G21" s="16">
        <f>'KOA-ha-HS'!G36/'KOA-ha-HS'!G40*100</f>
        <v>3.7219981323629949</v>
      </c>
      <c r="H21" s="16">
        <f>'KOA-ha-HS'!H36/'KOA-ha-HS'!H40*100</f>
        <v>4.0114703758128405</v>
      </c>
      <c r="I21" s="16">
        <f>'KOA-ha-HS'!I36/'KOA-ha-HS'!I40*100</f>
        <v>3.7583659333900807</v>
      </c>
      <c r="J21" s="16">
        <f>'KOA-ha-HS'!J36/'KOA-ha-HS'!J40*100</f>
        <v>3.7737852243709504</v>
      </c>
      <c r="K21" s="16">
        <f>'KOA-ha-HS'!K36/'KOA-ha-HS'!K40*100</f>
        <v>3.9859683050923986</v>
      </c>
      <c r="L21" s="16">
        <f>'KOA-ha-HS'!L36/'KOA-ha-HS'!L40*100</f>
        <v>3.8784626906408</v>
      </c>
      <c r="M21" s="16">
        <f>'KOA-ha-HS'!M36/'KOA-ha-HS'!M40*100</f>
        <v>3.9956761566496954</v>
      </c>
      <c r="N21" s="16">
        <f>'KOA-ha-HS'!N36/'KOA-ha-HS'!N40*100</f>
        <v>3.9979565289216867</v>
      </c>
      <c r="O21" s="23">
        <f t="shared" si="1"/>
        <v>3.7951259383753828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4.4329622688366381</v>
      </c>
      <c r="F22" s="16">
        <f>'KOA-ha-HS'!F38/'KOA-ha-HS'!F40*100</f>
        <v>4.9355299198608567</v>
      </c>
      <c r="G22" s="16">
        <f>'KOA-ha-HS'!G38/'KOA-ha-HS'!G40*100</f>
        <v>4.9875008992770278</v>
      </c>
      <c r="H22" s="16">
        <f>'KOA-ha-HS'!H38/'KOA-ha-HS'!H40*100</f>
        <v>4.4768062848625156</v>
      </c>
      <c r="I22" s="16">
        <f>'KOA-ha-HS'!I38/'KOA-ha-HS'!I40*100</f>
        <v>4.7046635875022238</v>
      </c>
      <c r="J22" s="16">
        <f>'KOA-ha-HS'!J38/'KOA-ha-HS'!J40*100</f>
        <v>5.3961794694961549</v>
      </c>
      <c r="K22" s="16">
        <f>'KOA-ha-HS'!K38/'KOA-ha-HS'!K40*100</f>
        <v>5.3456239388196849</v>
      </c>
      <c r="L22" s="16">
        <f>'KOA-ha-HS'!L38/'KOA-ha-HS'!L40*100</f>
        <v>7.0710731530763624</v>
      </c>
      <c r="M22" s="16">
        <f>'KOA-ha-HS'!M38/'KOA-ha-HS'!M40*100</f>
        <v>7.3224998733538573</v>
      </c>
      <c r="N22" s="16">
        <f>'KOA-ha-HS'!N38/'KOA-ha-HS'!N40*100</f>
        <v>7.1526030678901797</v>
      </c>
      <c r="O22" s="23">
        <f t="shared" si="1"/>
        <v>5.5825442462975499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23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24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23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93.728968540999531</v>
      </c>
      <c r="F26" s="16">
        <f>'Kst-ha-HS'!F33/'Kst-ha-HS'!F36*100</f>
        <v>92.777841161427517</v>
      </c>
      <c r="G26" s="16">
        <f>'Kst-ha-HS'!G33/'Kst-ha-HS'!G36*100</f>
        <v>92.300294947336241</v>
      </c>
      <c r="H26" s="16">
        <f>'Kst-ha-HS'!H33/'Kst-ha-HS'!H36*100</f>
        <v>93.050311001315109</v>
      </c>
      <c r="I26" s="16">
        <f>'Kst-ha-HS'!I33/'Kst-ha-HS'!I36*100</f>
        <v>94.396541855366024</v>
      </c>
      <c r="J26" s="16">
        <f>'Kst-ha-HS'!J33/'Kst-ha-HS'!J36*100</f>
        <v>95.332112548773353</v>
      </c>
      <c r="K26" s="16">
        <f>'Kst-ha-HS'!K33/'Kst-ha-HS'!K36*100</f>
        <v>95.017571815293152</v>
      </c>
      <c r="L26" s="16">
        <f>'Kst-ha-HS'!L33/'Kst-ha-HS'!L36*100</f>
        <v>94.783226869634973</v>
      </c>
      <c r="M26" s="16">
        <f>'Kst-ha-HS'!M33/'Kst-ha-HS'!M36*100</f>
        <v>95.363026346930141</v>
      </c>
      <c r="N26" s="16">
        <f>'Kst-ha-HS'!N33/'Kst-ha-HS'!N36*100</f>
        <v>94.677198394877962</v>
      </c>
      <c r="O26" s="23">
        <f t="shared" si="1"/>
        <v>94.142709348195396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0.1622043671682542</v>
      </c>
      <c r="F27" s="16">
        <f>'Kst-ha-HS'!F34/'Kst-ha-HS'!F36*100</f>
        <v>0.11563253997043045</v>
      </c>
      <c r="G27" s="16">
        <f>'Kst-ha-HS'!G34/'Kst-ha-HS'!G36*100</f>
        <v>0.19481439624708555</v>
      </c>
      <c r="H27" s="16">
        <f>'Kst-ha-HS'!H34/'Kst-ha-HS'!H36*100</f>
        <v>0.12824420547518606</v>
      </c>
      <c r="I27" s="16">
        <f>'Kst-ha-HS'!I34/'Kst-ha-HS'!I36*100</f>
        <v>0.10721597825633701</v>
      </c>
      <c r="J27" s="16">
        <f>'Kst-ha-HS'!J34/'Kst-ha-HS'!J36*100</f>
        <v>6.5189654675481476E-2</v>
      </c>
      <c r="K27" s="16">
        <f>'Kst-ha-HS'!K34/'Kst-ha-HS'!K36*100</f>
        <v>0.12119162693611527</v>
      </c>
      <c r="L27" s="16">
        <f>'Kst-ha-HS'!L34/'Kst-ha-HS'!L36*100</f>
        <v>0.13934906206565451</v>
      </c>
      <c r="M27" s="16">
        <f>'Kst-ha-HS'!M34/'Kst-ha-HS'!M36*100</f>
        <v>0.13408692484778068</v>
      </c>
      <c r="N27" s="16">
        <f>'Kst-ha-HS'!N34/'Kst-ha-HS'!N36*100</f>
        <v>7.6197484226262366E-2</v>
      </c>
      <c r="O27" s="23">
        <f t="shared" si="1"/>
        <v>0.12441262398685875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6.108827091832211</v>
      </c>
      <c r="F28" s="16">
        <f>'Kst-ha-HS'!F35/'Kst-ha-HS'!F36*100</f>
        <v>7.1065262986020521</v>
      </c>
      <c r="G28" s="16">
        <f>'Kst-ha-HS'!G35/'Kst-ha-HS'!G36*100</f>
        <v>7.5048906564166806</v>
      </c>
      <c r="H28" s="16">
        <f>'Kst-ha-HS'!H35/'Kst-ha-HS'!H36*100</f>
        <v>6.8214447932096967</v>
      </c>
      <c r="I28" s="16">
        <f>'Kst-ha-HS'!I35/'Kst-ha-HS'!I36*100</f>
        <v>5.4962421663776366</v>
      </c>
      <c r="J28" s="16">
        <f>'Kst-ha-HS'!J35/'Kst-ha-HS'!J36*100</f>
        <v>4.6026977965511584</v>
      </c>
      <c r="K28" s="16">
        <f>'Kst-ha-HS'!K35/'Kst-ha-HS'!K36*100</f>
        <v>4.8612365577707237</v>
      </c>
      <c r="L28" s="16">
        <f>'Kst-ha-HS'!L35/'Kst-ha-HS'!L36*100</f>
        <v>5.077424068299373</v>
      </c>
      <c r="M28" s="16">
        <f>'Kst-ha-HS'!M35/'Kst-ha-HS'!M36*100</f>
        <v>4.502886728222073</v>
      </c>
      <c r="N28" s="16">
        <f>'Kst-ha-HS'!N35/'Kst-ha-HS'!N36*100</f>
        <v>5.2466041208957712</v>
      </c>
      <c r="O28" s="23">
        <f t="shared" si="1"/>
        <v>5.7328780278177378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23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24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89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90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</row>
    <row r="3" spans="1:15" ht="15.75" customHeight="1" x14ac:dyDescent="0.2">
      <c r="D3" s="52"/>
      <c r="E3" s="52"/>
      <c r="F3" s="52"/>
      <c r="G3" s="52"/>
      <c r="H3" s="52"/>
      <c r="I3" s="52"/>
      <c r="J3" s="52"/>
      <c r="K3" s="52"/>
      <c r="L3" s="52"/>
      <c r="M3" s="52"/>
    </row>
    <row r="4" spans="1:15" ht="3.75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17"/>
    </row>
    <row r="7" spans="1:15" ht="12" customHeight="1" x14ac:dyDescent="0.2">
      <c r="B7" t="s">
        <v>92</v>
      </c>
      <c r="E7" s="6">
        <f>Input!A56/Input!A$7</f>
        <v>18.262710529117431</v>
      </c>
      <c r="F7" s="6">
        <f>Input!B56/Input!B$7</f>
        <v>18.941205244663909</v>
      </c>
      <c r="G7" s="6">
        <f>Input!C56/Input!C$7</f>
        <v>17.636036617028761</v>
      </c>
      <c r="H7" s="6">
        <f>Input!D56/Input!D$7</f>
        <v>16.502894339001905</v>
      </c>
      <c r="I7" s="6">
        <f>Input!E56/Input!E$7</f>
        <v>17.645957531609611</v>
      </c>
      <c r="J7" s="6">
        <f>Input!F56/Input!F$7</f>
        <v>19.758793111081594</v>
      </c>
      <c r="K7" s="6">
        <f>Input!G56/Input!G$7</f>
        <v>19.085277594183744</v>
      </c>
      <c r="L7" s="6">
        <f>Input!H56/Input!H$7</f>
        <v>25.003053959593377</v>
      </c>
      <c r="M7" s="6">
        <f>Input!I56/Input!I$7</f>
        <v>26.479974499273549</v>
      </c>
      <c r="N7" s="6">
        <f>Input!J56/Input!J$7</f>
        <v>25.213487004825041</v>
      </c>
      <c r="O7" s="19">
        <f t="shared" ref="O7:O12" si="1">AVERAGE(E7:N7)</f>
        <v>20.45293904303789</v>
      </c>
    </row>
    <row r="8" spans="1:15" ht="12" customHeight="1" x14ac:dyDescent="0.2">
      <c r="B8" t="s">
        <v>84</v>
      </c>
      <c r="E8" s="6">
        <f>Input!A100/Input!A$7</f>
        <v>18.939323432343233</v>
      </c>
      <c r="F8" s="6">
        <f>Input!B100/Input!B$7</f>
        <v>39.254435718318405</v>
      </c>
      <c r="G8" s="6">
        <f>Input!C100/Input!C$7</f>
        <v>38.698525938457934</v>
      </c>
      <c r="H8" s="6">
        <f>Input!D100/Input!D$7</f>
        <v>22.563671541480304</v>
      </c>
      <c r="I8" s="6">
        <f>Input!E100/Input!E$7</f>
        <v>19.111744952214583</v>
      </c>
      <c r="J8" s="6">
        <f>Input!F100/Input!F$7</f>
        <v>9.7576991189622344</v>
      </c>
      <c r="K8" s="6">
        <f>Input!G100/Input!G$7</f>
        <v>46.20132435558493</v>
      </c>
      <c r="L8" s="6">
        <f>Input!H100/Input!H$7</f>
        <v>20.46313257287791</v>
      </c>
      <c r="M8" s="6">
        <f>Input!I100/Input!I$7</f>
        <v>21.310304949480734</v>
      </c>
      <c r="N8" s="6">
        <f>Input!J100/Input!J$7</f>
        <v>15.155654218870374</v>
      </c>
      <c r="O8" s="19">
        <f t="shared" si="1"/>
        <v>25.14558167985906</v>
      </c>
    </row>
    <row r="9" spans="1:15" ht="12" customHeight="1" x14ac:dyDescent="0.2">
      <c r="B9" t="s">
        <v>93</v>
      </c>
      <c r="E9" s="6">
        <f t="shared" ref="E9:N9" si="2">+E8-E7</f>
        <v>0.67661290322580214</v>
      </c>
      <c r="F9" s="6">
        <f t="shared" si="2"/>
        <v>20.313230473654496</v>
      </c>
      <c r="G9" s="6">
        <f t="shared" si="2"/>
        <v>21.062489321429172</v>
      </c>
      <c r="H9" s="6">
        <f t="shared" si="2"/>
        <v>6.0607772024783984</v>
      </c>
      <c r="I9" s="6">
        <f t="shared" si="2"/>
        <v>1.4657874206049719</v>
      </c>
      <c r="J9" s="6">
        <f t="shared" si="2"/>
        <v>-10.00109399211936</v>
      </c>
      <c r="K9" s="6">
        <f t="shared" si="2"/>
        <v>27.116046761401186</v>
      </c>
      <c r="L9" s="6">
        <f t="shared" si="2"/>
        <v>-4.5399213867154664</v>
      </c>
      <c r="M9" s="6">
        <f t="shared" si="2"/>
        <v>-5.1696695497928147</v>
      </c>
      <c r="N9" s="6">
        <f t="shared" si="2"/>
        <v>-10.057832785954666</v>
      </c>
      <c r="O9" s="19">
        <f t="shared" si="1"/>
        <v>4.6926426368211729</v>
      </c>
    </row>
    <row r="10" spans="1:15" ht="12" customHeight="1" x14ac:dyDescent="0.2">
      <c r="B10" t="s">
        <v>85</v>
      </c>
      <c r="E10" s="6">
        <f>Input!A101/Input!A$7</f>
        <v>172.27183966783775</v>
      </c>
      <c r="F10" s="6">
        <f>Input!B101/Input!B$7</f>
        <v>170.3538243745418</v>
      </c>
      <c r="G10" s="6">
        <f>Input!C101/Input!C$7</f>
        <v>163.35779493793865</v>
      </c>
      <c r="H10" s="6">
        <f>Input!D101/Input!D$7</f>
        <v>160.81039807931822</v>
      </c>
      <c r="I10" s="6">
        <f>Input!E101/Input!E$7</f>
        <v>159.87397835875953</v>
      </c>
      <c r="J10" s="6">
        <f>Input!F101/Input!F$7</f>
        <v>162.42450878824101</v>
      </c>
      <c r="K10" s="6">
        <f>Input!G101/Input!G$7</f>
        <v>233.88073157633841</v>
      </c>
      <c r="L10" s="6">
        <f>Input!H101/Input!H$7</f>
        <v>147.87436927724218</v>
      </c>
      <c r="M10" s="6">
        <f>Input!I101/Input!I$7</f>
        <v>146.55767543408939</v>
      </c>
      <c r="N10" s="6">
        <f>Input!J101/Input!J$7</f>
        <v>150.45670964602846</v>
      </c>
      <c r="O10" s="19">
        <f t="shared" si="1"/>
        <v>166.78618301403353</v>
      </c>
    </row>
    <row r="11" spans="1:15" ht="12" customHeight="1" x14ac:dyDescent="0.2">
      <c r="B11" t="s">
        <v>94</v>
      </c>
      <c r="E11" s="6">
        <f>Input!A26/Input!A$7/0.04</f>
        <v>313.76867081869477</v>
      </c>
      <c r="F11" s="6">
        <f>Input!B26/Input!B$7/0.04</f>
        <v>321.85809956771971</v>
      </c>
      <c r="G11" s="6">
        <f>Input!C26/Input!C$7/0.04</f>
        <v>329.35297283036567</v>
      </c>
      <c r="H11" s="6">
        <f>Input!D26/Input!D$7/0.04</f>
        <v>315.92572828462437</v>
      </c>
      <c r="I11" s="6">
        <f>Input!E26/Input!E$7/0.04</f>
        <v>293.86141804397784</v>
      </c>
      <c r="J11" s="6">
        <f>Input!F26/Input!F$7/0.04</f>
        <v>290.32799840616281</v>
      </c>
      <c r="K11" s="6">
        <f>Input!G26/Input!G$7/0.04</f>
        <v>281.93601288830143</v>
      </c>
      <c r="L11" s="6">
        <f>Input!H26/Input!H$7/0.04</f>
        <v>286.71538088926854</v>
      </c>
      <c r="M11" s="6">
        <f>Input!I26/Input!I$7/0.04</f>
        <v>280.7080601583163</v>
      </c>
      <c r="N11" s="6">
        <f>Input!J26/Input!J$7/0.04</f>
        <v>266.42817175526085</v>
      </c>
      <c r="O11" s="19">
        <f t="shared" si="1"/>
        <v>298.08825136426924</v>
      </c>
    </row>
    <row r="12" spans="1:15" ht="12" customHeight="1" x14ac:dyDescent="0.2">
      <c r="B12" s="27" t="s">
        <v>95</v>
      </c>
      <c r="E12" s="6">
        <f t="shared" ref="E12:N12" si="3">+E10+E11</f>
        <v>486.04051048653253</v>
      </c>
      <c r="F12" s="6">
        <f t="shared" si="3"/>
        <v>492.21192394226148</v>
      </c>
      <c r="G12" s="6">
        <f t="shared" si="3"/>
        <v>492.71076776830432</v>
      </c>
      <c r="H12" s="6">
        <f t="shared" si="3"/>
        <v>476.73612636394262</v>
      </c>
      <c r="I12" s="6">
        <f t="shared" si="3"/>
        <v>453.73539640273736</v>
      </c>
      <c r="J12" s="6">
        <f t="shared" si="3"/>
        <v>452.75250719440385</v>
      </c>
      <c r="K12" s="6">
        <f t="shared" si="3"/>
        <v>515.8167444646399</v>
      </c>
      <c r="L12" s="6">
        <f t="shared" si="3"/>
        <v>434.58975016651073</v>
      </c>
      <c r="M12" s="6">
        <f t="shared" si="3"/>
        <v>427.26573559240569</v>
      </c>
      <c r="N12" s="6">
        <f t="shared" si="3"/>
        <v>416.88488140128931</v>
      </c>
      <c r="O12" s="19">
        <f t="shared" si="1"/>
        <v>464.87443437830279</v>
      </c>
    </row>
    <row r="13" spans="1:15" ht="3" customHeight="1" x14ac:dyDescent="0.2">
      <c r="B13" s="27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9"/>
    </row>
    <row r="14" spans="1:15" ht="12.75" customHeight="1" x14ac:dyDescent="0.2">
      <c r="A14" s="30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31">
        <f>+E7/E$10*100</f>
        <v>10.60110031002762</v>
      </c>
      <c r="F15" s="31">
        <f t="shared" ref="F15:N15" si="4">+F7/F$10*100</f>
        <v>11.118743775906999</v>
      </c>
      <c r="G15" s="31">
        <f t="shared" si="4"/>
        <v>10.795956583356721</v>
      </c>
      <c r="H15" s="31">
        <f t="shared" si="4"/>
        <v>10.262330381684652</v>
      </c>
      <c r="I15" s="31">
        <f t="shared" si="4"/>
        <v>11.037416915973546</v>
      </c>
      <c r="J15" s="31">
        <f t="shared" si="4"/>
        <v>12.164908644939713</v>
      </c>
      <c r="K15" s="31">
        <f t="shared" si="4"/>
        <v>8.1602607728949792</v>
      </c>
      <c r="L15" s="31">
        <f t="shared" si="4"/>
        <v>16.908308100855812</v>
      </c>
      <c r="M15" s="31">
        <f t="shared" si="4"/>
        <v>18.0679547630941</v>
      </c>
      <c r="N15" s="31">
        <f t="shared" si="4"/>
        <v>16.757967832836087</v>
      </c>
      <c r="O15" s="32">
        <f>AVERAGE(E15:N15)</f>
        <v>12.58749480815702</v>
      </c>
    </row>
    <row r="16" spans="1:15" ht="12" customHeight="1" x14ac:dyDescent="0.2">
      <c r="B16" t="s">
        <v>84</v>
      </c>
      <c r="E16" s="31">
        <f>+E8/E$10*100</f>
        <v>10.993859164016987</v>
      </c>
      <c r="F16" s="31">
        <f t="shared" ref="F16:N16" si="5">+F8/F$10*100</f>
        <v>23.042884926383085</v>
      </c>
      <c r="G16" s="31">
        <f t="shared" si="5"/>
        <v>23.689427219043885</v>
      </c>
      <c r="H16" s="31">
        <f t="shared" si="5"/>
        <v>14.031226718530343</v>
      </c>
      <c r="I16" s="31">
        <f t="shared" si="5"/>
        <v>11.954256188788616</v>
      </c>
      <c r="J16" s="31">
        <f t="shared" si="5"/>
        <v>6.0075287847622283</v>
      </c>
      <c r="K16" s="31">
        <f t="shared" si="5"/>
        <v>19.754224319460395</v>
      </c>
      <c r="L16" s="31">
        <f t="shared" si="5"/>
        <v>13.83818755940904</v>
      </c>
      <c r="M16" s="31">
        <f t="shared" si="5"/>
        <v>14.540558784356882</v>
      </c>
      <c r="N16" s="31">
        <f t="shared" si="5"/>
        <v>10.073099600892697</v>
      </c>
      <c r="O16" s="32">
        <f>AVERAGE(E16:N16)</f>
        <v>14.792525326564416</v>
      </c>
    </row>
    <row r="17" spans="1:15" ht="12" customHeight="1" x14ac:dyDescent="0.2">
      <c r="B17" t="s">
        <v>93</v>
      </c>
      <c r="E17" s="31">
        <f>+E9/E$10*100</f>
        <v>0.39275885398936861</v>
      </c>
      <c r="F17" s="31">
        <f t="shared" ref="F17:N17" si="6">+F9/F$10*100</f>
        <v>11.924141150476084</v>
      </c>
      <c r="G17" s="31">
        <f t="shared" si="6"/>
        <v>12.893470635687166</v>
      </c>
      <c r="H17" s="31">
        <f t="shared" si="6"/>
        <v>3.7688963368456916</v>
      </c>
      <c r="I17" s="31">
        <f t="shared" si="6"/>
        <v>0.91683927281506916</v>
      </c>
      <c r="J17" s="31">
        <f t="shared" si="6"/>
        <v>-6.1573798601774845</v>
      </c>
      <c r="K17" s="31">
        <f t="shared" si="6"/>
        <v>11.593963546565417</v>
      </c>
      <c r="L17" s="31">
        <f t="shared" si="6"/>
        <v>-3.070120541446772</v>
      </c>
      <c r="M17" s="31">
        <f t="shared" si="6"/>
        <v>-3.5273959787372196</v>
      </c>
      <c r="N17" s="31">
        <f t="shared" si="6"/>
        <v>-6.6848682319433932</v>
      </c>
      <c r="O17" s="32">
        <f>AVERAGE(E17:N17)</f>
        <v>2.2050305184073933</v>
      </c>
    </row>
    <row r="18" spans="1:15" ht="3" customHeight="1" x14ac:dyDescent="0.2"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2"/>
    </row>
    <row r="19" spans="1:15" ht="12.75" customHeight="1" x14ac:dyDescent="0.2">
      <c r="A19" s="4" t="s">
        <v>97</v>
      </c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4"/>
    </row>
    <row r="20" spans="1:15" ht="12" customHeight="1" x14ac:dyDescent="0.2">
      <c r="B20" t="s">
        <v>85</v>
      </c>
      <c r="E20" s="31">
        <f>+E10/E$12*100</f>
        <v>35.443926164794689</v>
      </c>
      <c r="F20" s="31">
        <f t="shared" ref="F20:N20" si="7">+F10/F$12*100</f>
        <v>34.609853213252315</v>
      </c>
      <c r="G20" s="31">
        <f t="shared" si="7"/>
        <v>33.154906615468391</v>
      </c>
      <c r="H20" s="31">
        <f t="shared" si="7"/>
        <v>33.731531802680045</v>
      </c>
      <c r="I20" s="31">
        <f t="shared" si="7"/>
        <v>35.235068638298337</v>
      </c>
      <c r="J20" s="31">
        <f t="shared" si="7"/>
        <v>35.874899908284512</v>
      </c>
      <c r="K20" s="31">
        <f t="shared" si="7"/>
        <v>45.341826159420329</v>
      </c>
      <c r="L20" s="31">
        <f t="shared" si="7"/>
        <v>34.026198091552992</v>
      </c>
      <c r="M20" s="31">
        <f t="shared" si="7"/>
        <v>34.301293837870375</v>
      </c>
      <c r="N20" s="31">
        <f t="shared" si="7"/>
        <v>36.090709056249104</v>
      </c>
      <c r="O20" s="32">
        <f>AVERAGE(E20:N20)</f>
        <v>35.781021348787114</v>
      </c>
    </row>
    <row r="21" spans="1:15" ht="12" customHeight="1" x14ac:dyDescent="0.2">
      <c r="B21" t="s">
        <v>94</v>
      </c>
      <c r="E21" s="31">
        <f>+E11/E$12*100</f>
        <v>64.556073835205325</v>
      </c>
      <c r="F21" s="31">
        <f t="shared" ref="F21:N21" si="8">+F11/F$12*100</f>
        <v>65.390146786747692</v>
      </c>
      <c r="G21" s="31">
        <f t="shared" si="8"/>
        <v>66.845093384531609</v>
      </c>
      <c r="H21" s="31">
        <f t="shared" si="8"/>
        <v>66.268468197319947</v>
      </c>
      <c r="I21" s="31">
        <f t="shared" si="8"/>
        <v>64.76493136170167</v>
      </c>
      <c r="J21" s="31">
        <f t="shared" si="8"/>
        <v>64.125100091715481</v>
      </c>
      <c r="K21" s="31">
        <f t="shared" si="8"/>
        <v>54.658173840579657</v>
      </c>
      <c r="L21" s="31">
        <f t="shared" si="8"/>
        <v>65.973801908447001</v>
      </c>
      <c r="M21" s="31">
        <f t="shared" si="8"/>
        <v>65.698706162129625</v>
      </c>
      <c r="N21" s="31">
        <f t="shared" si="8"/>
        <v>63.909290943750896</v>
      </c>
      <c r="O21" s="32">
        <f>AVERAGE(E21:N21)</f>
        <v>64.218978651212893</v>
      </c>
    </row>
    <row r="22" spans="1:15" ht="3" customHeight="1" x14ac:dyDescent="0.2"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2"/>
    </row>
    <row r="23" spans="1:15" ht="12.75" customHeight="1" x14ac:dyDescent="0.2">
      <c r="A23" s="4" t="s">
        <v>98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4"/>
    </row>
    <row r="24" spans="1:15" ht="12" customHeight="1" x14ac:dyDescent="0.2">
      <c r="B24" t="s">
        <v>55</v>
      </c>
      <c r="E24" s="31">
        <f>Input!A108/Input!A$56*100</f>
        <v>1.4794600308123436</v>
      </c>
      <c r="F24" s="31">
        <f>Input!B108/Input!B$56*100</f>
        <v>5.8494877446584503</v>
      </c>
      <c r="G24" s="31">
        <f>Input!C108/Input!C$56*100</f>
        <v>3.8653730397028081</v>
      </c>
      <c r="H24" s="31">
        <f>Input!D108/Input!D$56*100</f>
        <v>3.6328162638378703</v>
      </c>
      <c r="I24" s="31">
        <f>Input!E108/Input!E$56*100</f>
        <v>4.0180756625522305</v>
      </c>
      <c r="J24" s="31">
        <f>Input!F108/Input!F$56*100</f>
        <v>2.9595139826211483</v>
      </c>
      <c r="K24" s="31">
        <f>Input!G108/Input!G$56*100</f>
        <v>5.2093821777755078</v>
      </c>
      <c r="L24" s="31">
        <f>Input!H108/Input!H$56*100</f>
        <v>3.7347226284748514</v>
      </c>
      <c r="M24" s="31">
        <f>Input!I108/Input!I$56*100</f>
        <v>3.3329751614008853</v>
      </c>
      <c r="N24" s="31">
        <f>Input!J108/Input!J$56*100</f>
        <v>4.334761358235057</v>
      </c>
      <c r="O24" s="32">
        <f>AVERAGE(E24:N24)</f>
        <v>3.8416568050071156</v>
      </c>
    </row>
    <row r="25" spans="1:15" ht="12" customHeight="1" x14ac:dyDescent="0.2">
      <c r="B25" t="s">
        <v>60</v>
      </c>
      <c r="E25" s="31">
        <f>Input!A109/Input!A$56*100</f>
        <v>9.0389744437560449</v>
      </c>
      <c r="F25" s="31">
        <f>Input!B109/Input!B$56*100</f>
        <v>6.4349354492716948</v>
      </c>
      <c r="G25" s="31">
        <f>Input!C109/Input!C$56*100</f>
        <v>8.2047577833103595</v>
      </c>
      <c r="H25" s="31">
        <f>Input!D109/Input!D$56*100</f>
        <v>6.9677412617850027</v>
      </c>
      <c r="I25" s="31">
        <f>Input!E109/Input!E$56*100</f>
        <v>8.6306783347351956</v>
      </c>
      <c r="J25" s="31">
        <f>Input!F109/Input!F$56*100</f>
        <v>7.5455308550776605</v>
      </c>
      <c r="K25" s="31">
        <f>Input!G109/Input!G$56*100</f>
        <v>6.803022576687753</v>
      </c>
      <c r="L25" s="31">
        <f>Input!H109/Input!H$56*100</f>
        <v>5.6793262712560608</v>
      </c>
      <c r="M25" s="31">
        <f>Input!I109/Input!I$56*100</f>
        <v>7.4717326894855773</v>
      </c>
      <c r="N25" s="31">
        <f>Input!J109/Input!J$56*100</f>
        <v>8.05242047462899</v>
      </c>
      <c r="O25" s="32">
        <f>AVERAGE(E25:N25)</f>
        <v>7.4829120139994334</v>
      </c>
    </row>
    <row r="26" spans="1:15" ht="12" customHeight="1" x14ac:dyDescent="0.2">
      <c r="B26" t="s">
        <v>99</v>
      </c>
      <c r="E26" s="31">
        <f>Input!A110/Input!A$56*100</f>
        <v>34.716946859083308</v>
      </c>
      <c r="F26" s="31">
        <f>Input!B110/Input!B$56*100</f>
        <v>36.586507669810928</v>
      </c>
      <c r="G26" s="31">
        <f>Input!C110/Input!C$56*100</f>
        <v>32.141197198566282</v>
      </c>
      <c r="H26" s="31">
        <f>Input!D110/Input!D$56*100</f>
        <v>34.381877996534101</v>
      </c>
      <c r="I26" s="31">
        <f>Input!E110/Input!E$56*100</f>
        <v>37.934031496768718</v>
      </c>
      <c r="J26" s="31">
        <f>Input!F110/Input!F$56*100</f>
        <v>36.876410876057655</v>
      </c>
      <c r="K26" s="31">
        <f>Input!G110/Input!G$56*100</f>
        <v>33.125562209480009</v>
      </c>
      <c r="L26" s="31">
        <f>Input!H110/Input!H$56*100</f>
        <v>48.034789377699489</v>
      </c>
      <c r="M26" s="31">
        <f>Input!I110/Input!I$56*100</f>
        <v>47.931327231196079</v>
      </c>
      <c r="N26" s="31">
        <f>Input!J110/Input!J$56*100</f>
        <v>49.415964933629333</v>
      </c>
      <c r="O26" s="32">
        <f>AVERAGE(E26:N26)</f>
        <v>39.114461584882591</v>
      </c>
    </row>
    <row r="27" spans="1:15" ht="12" customHeight="1" x14ac:dyDescent="0.2">
      <c r="B27" t="s">
        <v>255</v>
      </c>
      <c r="E27" s="31">
        <f>Input!A111/Input!A$56*100</f>
        <v>34.530624750935104</v>
      </c>
      <c r="F27" s="31">
        <f>Input!B111/Input!B$56*100</f>
        <v>32.742458864343789</v>
      </c>
      <c r="G27" s="31">
        <f>Input!C111/Input!C$56*100</f>
        <v>35.163703885748617</v>
      </c>
      <c r="H27" s="31">
        <f>Input!D111/Input!D$56*100</f>
        <v>31.926520154413616</v>
      </c>
      <c r="I27" s="31">
        <f>Input!E111/Input!E$56*100</f>
        <v>27.66711716057403</v>
      </c>
      <c r="J27" s="31">
        <f>Input!F111/Input!F$56*100</f>
        <v>29.898344997822729</v>
      </c>
      <c r="K27" s="31">
        <f>Input!G111/Input!G$56*100</f>
        <v>30.679949889224712</v>
      </c>
      <c r="L27" s="31">
        <f>Input!H111/Input!H$56*100</f>
        <v>22.002933158465645</v>
      </c>
      <c r="M27" s="31">
        <f>Input!I111/Input!I$56*100</f>
        <v>20.748765713599468</v>
      </c>
      <c r="N27" s="31">
        <f>Input!J111/Input!J$56*100</f>
        <v>20.666359910486975</v>
      </c>
      <c r="O27" s="32">
        <f>AVERAGE(E27:N27)</f>
        <v>28.602677848561466</v>
      </c>
    </row>
    <row r="28" spans="1:15" ht="12" customHeight="1" x14ac:dyDescent="0.2">
      <c r="B28" t="s">
        <v>15</v>
      </c>
      <c r="E28" s="31">
        <f>Input!A112/Input!A$56*100</f>
        <v>20.233993915413187</v>
      </c>
      <c r="F28" s="31">
        <f>Input!B112/Input!B$56*100</f>
        <v>18.386610271915149</v>
      </c>
      <c r="G28" s="31">
        <f>Input!C112/Input!C$56*100</f>
        <v>20.624968092671942</v>
      </c>
      <c r="H28" s="31">
        <f>Input!D112/Input!D$56*100</f>
        <v>23.091044323429415</v>
      </c>
      <c r="I28" s="31">
        <f>Input!E112/Input!E$56*100</f>
        <v>21.750097345369841</v>
      </c>
      <c r="J28" s="31">
        <f>Input!F112/Input!F$56*100</f>
        <v>22.720199288420808</v>
      </c>
      <c r="K28" s="31">
        <f>Input!G112/Input!G$56*100</f>
        <v>24.182083146832017</v>
      </c>
      <c r="L28" s="31">
        <f>Input!H112/Input!H$56*100</f>
        <v>20.548228564103951</v>
      </c>
      <c r="M28" s="31">
        <f>Input!I112/Input!I$56*100</f>
        <v>20.515199204317998</v>
      </c>
      <c r="N28" s="31">
        <f>Input!J112/Input!J$56*100</f>
        <v>17.530493323019648</v>
      </c>
      <c r="O28" s="32">
        <f>AVERAGE(E28:N28)</f>
        <v>20.958291747549392</v>
      </c>
    </row>
    <row r="29" spans="1:15" ht="3" customHeight="1" x14ac:dyDescent="0.2"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2"/>
    </row>
    <row r="30" spans="1:15" ht="12" customHeight="1" x14ac:dyDescent="0.2">
      <c r="A30" s="4" t="s">
        <v>100</v>
      </c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4"/>
    </row>
    <row r="31" spans="1:15" ht="12" customHeight="1" x14ac:dyDescent="0.2">
      <c r="B31" t="s">
        <v>55</v>
      </c>
      <c r="E31" s="31">
        <f>Input!A113/Input!A$100*100</f>
        <v>1.6294647694159541</v>
      </c>
      <c r="F31" s="31">
        <f>Input!B113/Input!B$100*100</f>
        <v>4.0685472576435515</v>
      </c>
      <c r="G31" s="31">
        <f>Input!C113/Input!C$100*100</f>
        <v>7.2955309899092464</v>
      </c>
      <c r="H31" s="31">
        <f>Input!D113/Input!D$100*100</f>
        <v>0.90381476289564566</v>
      </c>
      <c r="I31" s="31">
        <f>Input!E113/Input!E$100*100</f>
        <v>6.4002167444205336</v>
      </c>
      <c r="J31" s="31">
        <f>Input!F113/Input!F$100*100</f>
        <v>9.5444292269659581</v>
      </c>
      <c r="K31" s="31">
        <f>Input!G113/Input!G$100*100</f>
        <v>7.5173335370930312</v>
      </c>
      <c r="L31" s="31">
        <f>Input!H113/Input!H$100*100</f>
        <v>6.3796563315271619</v>
      </c>
      <c r="M31" s="31">
        <f>Input!I113/Input!I$100*100</f>
        <v>0.78168929788084096</v>
      </c>
      <c r="N31" s="31">
        <f>Input!J113/Input!J$100*100</f>
        <v>8.5394073955566299</v>
      </c>
      <c r="O31" s="32">
        <f>AVERAGE(E31:N31)</f>
        <v>5.3060090313308548</v>
      </c>
    </row>
    <row r="32" spans="1:15" ht="12" customHeight="1" x14ac:dyDescent="0.2">
      <c r="B32" t="s">
        <v>60</v>
      </c>
      <c r="E32" s="31">
        <f>Input!A114/Input!A$100*100</f>
        <v>34.903526935646745</v>
      </c>
      <c r="F32" s="31">
        <f>Input!B114/Input!B$100*100</f>
        <v>2.1238207416422186</v>
      </c>
      <c r="G32" s="31">
        <f>Input!C114/Input!C$100*100</f>
        <v>0.72808584199039128</v>
      </c>
      <c r="H32" s="31">
        <f>Input!D114/Input!D$100*100</f>
        <v>13.266337354098843</v>
      </c>
      <c r="I32" s="31">
        <f>Input!E114/Input!E$100*100</f>
        <v>3.117657814923569</v>
      </c>
      <c r="J32" s="31">
        <f>Input!F114/Input!F$100*100</f>
        <v>4.4436191665817821</v>
      </c>
      <c r="K32" s="31">
        <f>Input!G114/Input!G$100*100</f>
        <v>6.3066365035079262</v>
      </c>
      <c r="L32" s="31">
        <f>Input!H114/Input!H$100*100</f>
        <v>7.942729852823267</v>
      </c>
      <c r="M32" s="31">
        <f>Input!I114/Input!I$100*100</f>
        <v>5.1657271671421379</v>
      </c>
      <c r="N32" s="31">
        <f>Input!J114/Input!J$100*100</f>
        <v>5.0002581705632583</v>
      </c>
      <c r="O32" s="32">
        <f>AVERAGE(E32:N32)</f>
        <v>8.299839954892013</v>
      </c>
    </row>
    <row r="33" spans="1:15" ht="12" customHeight="1" x14ac:dyDescent="0.2">
      <c r="B33" t="s">
        <v>99</v>
      </c>
      <c r="E33" s="31">
        <f>Input!A115/Input!A$100*100</f>
        <v>23.454687124826933</v>
      </c>
      <c r="F33" s="31">
        <f>Input!B115/Input!B$100*100</f>
        <v>34.936947208515541</v>
      </c>
      <c r="G33" s="31">
        <f>Input!C115/Input!C$100*100</f>
        <v>8.651285548274954</v>
      </c>
      <c r="H33" s="31">
        <f>Input!D115/Input!D$100*100</f>
        <v>15.390576994778074</v>
      </c>
      <c r="I33" s="31">
        <f>Input!E115/Input!E$100*100</f>
        <v>19.376983586606343</v>
      </c>
      <c r="J33" s="31">
        <f>Input!F115/Input!F$100*100</f>
        <v>17.88955982416288</v>
      </c>
      <c r="K33" s="31">
        <f>Input!G115/Input!G$100*100</f>
        <v>7.0229796340025459</v>
      </c>
      <c r="L33" s="31">
        <f>Input!H115/Input!H$100*100</f>
        <v>37.397352434341471</v>
      </c>
      <c r="M33" s="31">
        <f>Input!I115/Input!I$100*100</f>
        <v>26.421431739483616</v>
      </c>
      <c r="N33" s="31">
        <f>Input!J115/Input!J$100*100</f>
        <v>31.894490372645794</v>
      </c>
      <c r="O33" s="32">
        <f>AVERAGE(E33:N33)</f>
        <v>22.243629446763812</v>
      </c>
    </row>
    <row r="34" spans="1:15" ht="12" customHeight="1" x14ac:dyDescent="0.2">
      <c r="B34" t="s">
        <v>255</v>
      </c>
      <c r="E34" s="31">
        <f>Input!A116/Input!A$100*100</f>
        <v>17.044488620427774</v>
      </c>
      <c r="F34" s="31">
        <f>Input!B116/Input!B$100*100</f>
        <v>48.212647463342165</v>
      </c>
      <c r="G34" s="31">
        <f>Input!C116/Input!C$100*100</f>
        <v>74.486572591098167</v>
      </c>
      <c r="H34" s="31">
        <f>Input!D116/Input!D$100*100</f>
        <v>52.754765936735602</v>
      </c>
      <c r="I34" s="31">
        <f>Input!E116/Input!E$100*100</f>
        <v>59.52322350707896</v>
      </c>
      <c r="J34" s="31">
        <f>Input!F116/Input!F$100*100</f>
        <v>18.992550493506837</v>
      </c>
      <c r="K34" s="31">
        <f>Input!G116/Input!G$100*100</f>
        <v>65.938174191401274</v>
      </c>
      <c r="L34" s="31">
        <f>Input!H116/Input!H$100*100</f>
        <v>26.422512611650788</v>
      </c>
      <c r="M34" s="31">
        <f>Input!I116/Input!I$100*100</f>
        <v>35.686919144977104</v>
      </c>
      <c r="N34" s="31">
        <f>Input!J116/Input!J$100*100</f>
        <v>19.856722025748031</v>
      </c>
      <c r="O34" s="32">
        <f>AVERAGE(E34:N34)</f>
        <v>41.89185765859667</v>
      </c>
    </row>
    <row r="35" spans="1:15" ht="12" customHeight="1" x14ac:dyDescent="0.2">
      <c r="B35" t="s">
        <v>15</v>
      </c>
      <c r="E35" s="31">
        <f>Input!A117/Input!A$100*100</f>
        <v>22.967832549682594</v>
      </c>
      <c r="F35" s="31">
        <f>Input!B117/Input!B$100*100</f>
        <v>10.65803732885653</v>
      </c>
      <c r="G35" s="31">
        <f>Input!C117/Input!C$100*100</f>
        <v>8.8385250287272452</v>
      </c>
      <c r="H35" s="31">
        <f>Input!D117/Input!D$100*100</f>
        <v>17.684504951491835</v>
      </c>
      <c r="I35" s="31">
        <f>Input!E117/Input!E$100*100</f>
        <v>11.5819183469706</v>
      </c>
      <c r="J35" s="31">
        <f>Input!F117/Input!F$100*100</f>
        <v>49.129841288782551</v>
      </c>
      <c r="K35" s="31">
        <f>Input!G117/Input!G$100*100</f>
        <v>13.214876133995224</v>
      </c>
      <c r="L35" s="31">
        <f>Input!H117/Input!H$100*100</f>
        <v>21.857748769657313</v>
      </c>
      <c r="M35" s="31">
        <f>Input!I117/Input!I$100*100</f>
        <v>31.944232650516302</v>
      </c>
      <c r="N35" s="31">
        <f>Input!J117/Input!J$100*100</f>
        <v>34.709122035486281</v>
      </c>
      <c r="O35" s="32">
        <f>AVERAGE(E35:N35)</f>
        <v>22.258663908416647</v>
      </c>
    </row>
    <row r="36" spans="1:15" ht="3" customHeight="1" x14ac:dyDescent="0.2">
      <c r="B36" s="1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6"/>
    </row>
    <row r="37" spans="1:15" ht="12.75" customHeight="1" x14ac:dyDescent="0.2">
      <c r="A37" s="4" t="s">
        <v>101</v>
      </c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4"/>
    </row>
    <row r="38" spans="1:15" ht="12" customHeight="1" x14ac:dyDescent="0.2">
      <c r="B38" t="s">
        <v>55</v>
      </c>
      <c r="E38" s="31">
        <f>Input!A118/Input!A$101*100</f>
        <v>0.42031873212892912</v>
      </c>
      <c r="F38" s="31">
        <f>Input!B118/Input!B$101*100</f>
        <v>2.4354819088111213</v>
      </c>
      <c r="G38" s="31">
        <f>Input!C118/Input!C$101*100</f>
        <v>2.2760655771660772</v>
      </c>
      <c r="H38" s="31">
        <f>Input!D118/Input!D$101*100</f>
        <v>2.2862884368339542</v>
      </c>
      <c r="I38" s="31">
        <f>Input!E118/Input!E$101*100</f>
        <v>2.478146617133385</v>
      </c>
      <c r="J38" s="31">
        <f>Input!F118/Input!F$101*100</f>
        <v>1.6421549690000692</v>
      </c>
      <c r="K38" s="31">
        <f>Input!G118/Input!G$101*100</f>
        <v>2.0249694232900675</v>
      </c>
      <c r="L38" s="31">
        <f>Input!H118/Input!H$101*100</f>
        <v>1.637979877602596</v>
      </c>
      <c r="M38" s="31">
        <f>Input!I118/Input!I$101*100</f>
        <v>1.3422184372976487</v>
      </c>
      <c r="N38" s="31">
        <f>Input!J118/Input!J$101*100</f>
        <v>2.4478082698174544</v>
      </c>
      <c r="O38" s="37">
        <f>AVERAGE(E38:N38)</f>
        <v>1.8991432249081304</v>
      </c>
    </row>
    <row r="39" spans="1:15" ht="12" customHeight="1" x14ac:dyDescent="0.2">
      <c r="B39" t="s">
        <v>60</v>
      </c>
      <c r="E39" s="31">
        <f>Input!A119/Input!A$101*100</f>
        <v>5.7204517439517755</v>
      </c>
      <c r="F39" s="31">
        <f>Input!B119/Input!B$101*100</f>
        <v>2.2218662241111047</v>
      </c>
      <c r="G39" s="31">
        <f>Input!C119/Input!C$101*100</f>
        <v>3.5191068319596912</v>
      </c>
      <c r="H39" s="31">
        <f>Input!D119/Input!D$101*100</f>
        <v>3.3616010016513842</v>
      </c>
      <c r="I39" s="31">
        <f>Input!E119/Input!E$101*100</f>
        <v>4.7986404197804013</v>
      </c>
      <c r="J39" s="31">
        <f>Input!F119/Input!F$101*100</f>
        <v>6.3761864825158288</v>
      </c>
      <c r="K39" s="31">
        <f>Input!G119/Input!G$101*100</f>
        <v>2.0470735839966365</v>
      </c>
      <c r="L39" s="31">
        <f>Input!H119/Input!H$101*100</f>
        <v>2.1999038246235747</v>
      </c>
      <c r="M39" s="31">
        <f>Input!I119/Input!I$101*100</f>
        <v>2.233687139472837</v>
      </c>
      <c r="N39" s="31">
        <f>Input!J119/Input!J$101*100</f>
        <v>2.5371191181293544</v>
      </c>
      <c r="O39" s="32">
        <f>AVERAGE(E39:N39)</f>
        <v>3.5015636370192587</v>
      </c>
    </row>
    <row r="40" spans="1:15" ht="12" customHeight="1" x14ac:dyDescent="0.2">
      <c r="B40" t="s">
        <v>99</v>
      </c>
      <c r="E40" s="31">
        <f>Input!A120/Input!A$101*100</f>
        <v>22.066522238716168</v>
      </c>
      <c r="F40" s="31">
        <f>Input!B120/Input!B$101*100</f>
        <v>23.625383805980803</v>
      </c>
      <c r="G40" s="31">
        <f>Input!C120/Input!C$101*100</f>
        <v>19.601277011969593</v>
      </c>
      <c r="H40" s="31">
        <f>Input!D120/Input!D$101*100</f>
        <v>23.732101938183671</v>
      </c>
      <c r="I40" s="31">
        <f>Input!E120/Input!E$101*100</f>
        <v>25.094894892682401</v>
      </c>
      <c r="J40" s="31">
        <f>Input!F120/Input!F$101*100</f>
        <v>26.851102602128236</v>
      </c>
      <c r="K40" s="31">
        <f>Input!G120/Input!G$101*100</f>
        <v>20.422405143537116</v>
      </c>
      <c r="L40" s="31">
        <f>Input!H120/Input!H$101*100</f>
        <v>37.592765940165549</v>
      </c>
      <c r="M40" s="31">
        <f>Input!I120/Input!I$101*100</f>
        <v>37.641740186888406</v>
      </c>
      <c r="N40" s="31">
        <f>Input!J120/Input!J$101*100</f>
        <v>42.077000855654774</v>
      </c>
      <c r="O40" s="32">
        <f>AVERAGE(E40:N40)</f>
        <v>27.870519461590675</v>
      </c>
    </row>
    <row r="41" spans="1:15" ht="12" customHeight="1" x14ac:dyDescent="0.2">
      <c r="B41" t="s">
        <v>255</v>
      </c>
      <c r="E41" s="31">
        <f>Input!A121/Input!A$101*100</f>
        <v>65.052055854991238</v>
      </c>
      <c r="F41" s="31">
        <f>Input!B121/Input!B$101*100</f>
        <v>64.604374604906155</v>
      </c>
      <c r="G41" s="31">
        <f>Input!C121/Input!C$101*100</f>
        <v>67.872043376037468</v>
      </c>
      <c r="H41" s="31">
        <f>Input!D121/Input!D$101*100</f>
        <v>63.378270592681659</v>
      </c>
      <c r="I41" s="31">
        <f>Input!E121/Input!E$101*100</f>
        <v>60.144823751730527</v>
      </c>
      <c r="J41" s="31">
        <f>Input!F121/Input!F$101*100</f>
        <v>56.351743374415534</v>
      </c>
      <c r="K41" s="31">
        <f>Input!G121/Input!G$101*100</f>
        <v>68.259577512197012</v>
      </c>
      <c r="L41" s="31">
        <f>Input!H121/Input!H$101*100</f>
        <v>47.221775996951123</v>
      </c>
      <c r="M41" s="31">
        <f>Input!I121/Input!I$101*100</f>
        <v>46.124000918510376</v>
      </c>
      <c r="N41" s="31">
        <f>Input!J121/Input!J$101*100</f>
        <v>42.986574095367516</v>
      </c>
      <c r="O41" s="32">
        <f>AVERAGE(E41:N41)</f>
        <v>58.199524007778848</v>
      </c>
    </row>
    <row r="42" spans="1:15" ht="12" customHeight="1" x14ac:dyDescent="0.2">
      <c r="B42" t="s">
        <v>15</v>
      </c>
      <c r="E42" s="31">
        <f>Input!A122/Input!A$101*100</f>
        <v>6.7406514302118916</v>
      </c>
      <c r="F42" s="31">
        <f>Input!B122/Input!B$101*100</f>
        <v>7.112893456190819</v>
      </c>
      <c r="G42" s="31">
        <f>Input!C122/Input!C$101*100</f>
        <v>6.7315072028671814</v>
      </c>
      <c r="H42" s="31">
        <f>Input!D122/Input!D$101*100</f>
        <v>7.2417380306493362</v>
      </c>
      <c r="I42" s="31">
        <f>Input!E122/Input!E$101*100</f>
        <v>7.483494318673289</v>
      </c>
      <c r="J42" s="31">
        <f>Input!F122/Input!F$101*100</f>
        <v>8.7788125719403372</v>
      </c>
      <c r="K42" s="31">
        <f>Input!G122/Input!G$101*100</f>
        <v>7.2459743369791649</v>
      </c>
      <c r="L42" s="31">
        <f>Input!H122/Input!H$101*100</f>
        <v>11.347574360657161</v>
      </c>
      <c r="M42" s="31">
        <f>Input!I122/Input!I$101*100</f>
        <v>12.658353317830729</v>
      </c>
      <c r="N42" s="31">
        <f>Input!J122/Input!J$101*100</f>
        <v>9.9514976610308956</v>
      </c>
      <c r="O42" s="32">
        <f>AVERAGE(E42:N42)</f>
        <v>8.5292496687030805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196</v>
      </c>
    </row>
    <row r="2" spans="1:15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4" spans="1:15" x14ac:dyDescent="0.2">
      <c r="B4" t="s">
        <v>295</v>
      </c>
      <c r="E4" s="6">
        <f>IF(Input!A158=0,"***",Input!A159/Input!A158)</f>
        <v>111.64265324054657</v>
      </c>
      <c r="F4" s="6">
        <f>IF(Input!B158=0,"***",Input!B159/Input!B158)</f>
        <v>96.507259194020762</v>
      </c>
      <c r="G4" s="6">
        <f>IF(Input!C158=0,"***",Input!C159/Input!C158)</f>
        <v>70.055611294042208</v>
      </c>
      <c r="H4" s="6">
        <f>IF(Input!D158=0,"***",Input!D159/Input!D158)</f>
        <v>68.51075648375712</v>
      </c>
      <c r="I4" s="6">
        <f>IF(Input!E158=0,"***",Input!E159/Input!E158)</f>
        <v>79.656085233959516</v>
      </c>
      <c r="J4" s="6">
        <f>IF(Input!F158=0,"***",Input!F159/Input!F158)</f>
        <v>83.725681620671779</v>
      </c>
      <c r="K4" s="6">
        <f>IF(Input!G158=0,"***",Input!G159/Input!G158)</f>
        <v>83.638345697423887</v>
      </c>
      <c r="L4" s="6">
        <f>IF(Input!H158=0,"***",Input!H159/Input!H158)</f>
        <v>88.034838439583368</v>
      </c>
      <c r="M4" s="6">
        <f>IF(Input!I158=0,"***",Input!I159/Input!I158)</f>
        <v>92.699767245994295</v>
      </c>
      <c r="N4" s="6">
        <f>IF(Input!J158=0,"***",Input!J159/Input!J158)</f>
        <v>92.941938768607983</v>
      </c>
    </row>
    <row r="5" spans="1:15" x14ac:dyDescent="0.2">
      <c r="B5" t="s">
        <v>296</v>
      </c>
      <c r="E5" s="6">
        <f>IF(Input!A160=0,"***",Input!A161/Input!A160)</f>
        <v>91.507971513404186</v>
      </c>
      <c r="F5" s="6">
        <f>IF(Input!B160=0,"***",Input!B161/Input!B160)</f>
        <v>124.29952724154253</v>
      </c>
      <c r="G5" s="6">
        <f>IF(Input!C160=0,"***",Input!C161/Input!C160)</f>
        <v>114.11471555942406</v>
      </c>
      <c r="H5" s="6">
        <f>IF(Input!D160=0,"***",Input!D161/Input!D160)</f>
        <v>110.70258426643423</v>
      </c>
      <c r="I5" s="6">
        <f>IF(Input!E160=0,"***",Input!E161/Input!E160)</f>
        <v>99.518519308229997</v>
      </c>
      <c r="J5" s="6">
        <f>IF(Input!F160=0,"***",Input!F161/Input!F160)</f>
        <v>109.44422015772055</v>
      </c>
      <c r="K5" s="6">
        <f>IF(Input!G160=0,"***",Input!G161/Input!G160)</f>
        <v>127.41608702910244</v>
      </c>
      <c r="L5" s="6">
        <f>IF(Input!H160=0,"***",Input!H161/Input!H160)</f>
        <v>114.08295366279144</v>
      </c>
      <c r="M5" s="6">
        <f>IF(Input!I160=0,"***",Input!I161/Input!I160)</f>
        <v>112.12395433962617</v>
      </c>
      <c r="N5" s="6">
        <f>IF(Input!J160=0,"***",Input!J161/Input!J160)</f>
        <v>102.63652402840084</v>
      </c>
    </row>
    <row r="6" spans="1:15" x14ac:dyDescent="0.2">
      <c r="B6" t="s">
        <v>197</v>
      </c>
      <c r="E6" s="6">
        <f>IF(Input!A162=0,"***",Input!A163/Input!A162)</f>
        <v>40.921648480473145</v>
      </c>
      <c r="F6" s="6">
        <f>IF(Input!B162=0,"***",Input!B163/Input!B162)</f>
        <v>31.318471457914704</v>
      </c>
      <c r="G6" s="6">
        <f>IF(Input!C162=0,"***",Input!C163/Input!C162)</f>
        <v>31.346980287007149</v>
      </c>
      <c r="H6" s="6">
        <f>IF(Input!D162=0,"***",Input!D163/Input!D162)</f>
        <v>35.556208745874592</v>
      </c>
      <c r="I6" s="6">
        <f>IF(Input!E162=0,"***",Input!E163/Input!E162)</f>
        <v>39.113646202387876</v>
      </c>
      <c r="J6" s="6">
        <f>IF(Input!F162=0,"***",Input!F163/Input!F162)</f>
        <v>39.147010868597135</v>
      </c>
      <c r="K6" s="6">
        <f>IF(Input!G162=0,"***",Input!G163/Input!G162)</f>
        <v>38.929218190441254</v>
      </c>
      <c r="L6" s="6">
        <f>IF(Input!H162=0,"***",Input!H163/Input!H162)</f>
        <v>39.816551503920003</v>
      </c>
      <c r="M6" s="6">
        <f>IF(Input!I162=0,"***",Input!I163/Input!I162)</f>
        <v>43.876920812152342</v>
      </c>
      <c r="N6" s="6">
        <f>IF(Input!J162=0,"***",Input!J163/Input!J162)</f>
        <v>43.082658970168232</v>
      </c>
    </row>
    <row r="7" spans="1:15" x14ac:dyDescent="0.2">
      <c r="B7" t="s">
        <v>198</v>
      </c>
      <c r="E7" s="6">
        <f>IF(Input!A164=0,"***",Input!A165/Input!A164)</f>
        <v>59.859214346668878</v>
      </c>
      <c r="F7" s="6">
        <f>IF(Input!B164=0,"***",Input!B165/Input!B164)</f>
        <v>50.240912063834656</v>
      </c>
      <c r="G7" s="6">
        <f>IF(Input!C164=0,"***",Input!C165/Input!C164)</f>
        <v>50.018637123834559</v>
      </c>
      <c r="H7" s="6">
        <f>IF(Input!D164=0,"***",Input!D165/Input!D164)</f>
        <v>51.594814466843566</v>
      </c>
      <c r="I7" s="6">
        <f>IF(Input!E164=0,"***",Input!E165/Input!E164)</f>
        <v>49.295800719928124</v>
      </c>
      <c r="J7" s="6">
        <f>IF(Input!F164=0,"***",Input!F165/Input!F164)</f>
        <v>48.65847963727871</v>
      </c>
      <c r="K7" s="6">
        <f>IF(Input!G164=0,"***",Input!G165/Input!G164)</f>
        <v>48.655218096489996</v>
      </c>
      <c r="L7" s="6">
        <f>IF(Input!H164=0,"***",Input!H165/Input!H164)</f>
        <v>48.292073771317575</v>
      </c>
      <c r="M7" s="6">
        <f>IF(Input!I164=0,"***",Input!I165/Input!I164)</f>
        <v>47.138187612059482</v>
      </c>
      <c r="N7" s="6">
        <f>IF(Input!J164=0,"***",Input!J165/Input!J164)</f>
        <v>44.676502934712126</v>
      </c>
    </row>
    <row r="8" spans="1:15" x14ac:dyDescent="0.2">
      <c r="B8" t="s">
        <v>199</v>
      </c>
      <c r="E8" s="6">
        <f>IF(Input!A166=0,"***",Input!A167/Input!A166)</f>
        <v>33.817953420861649</v>
      </c>
      <c r="F8" s="6">
        <f>IF(Input!B166=0,"***",Input!B167/Input!B166)</f>
        <v>28.371968701604199</v>
      </c>
      <c r="G8" s="6">
        <f>IF(Input!C166=0,"***",Input!C167/Input!C166)</f>
        <v>23.991428837646623</v>
      </c>
      <c r="H8" s="6">
        <f>IF(Input!D166=0,"***",Input!D167/Input!D166)</f>
        <v>19.554212263025995</v>
      </c>
      <c r="I8" s="6">
        <f>IF(Input!E166=0,"***",Input!E167/Input!E166)</f>
        <v>25.725630775133578</v>
      </c>
      <c r="J8" s="6">
        <f>IF(Input!F166=0,"***",Input!F167/Input!F166)</f>
        <v>21.608610550252759</v>
      </c>
      <c r="K8" s="6">
        <f>IF(Input!G166=0,"***",Input!G167/Input!G166)</f>
        <v>27.69725164052992</v>
      </c>
      <c r="L8" s="6">
        <f>IF(Input!H166=0,"***",Input!H167/Input!H166)</f>
        <v>31.375048750761731</v>
      </c>
      <c r="M8" s="6">
        <f>IF(Input!I166=0,"***",Input!I167/Input!I166)</f>
        <v>28.156702056166118</v>
      </c>
      <c r="N8" s="6">
        <f>IF(Input!J166=0,"***",Input!J167/Input!J166)</f>
        <v>29.813758439659981</v>
      </c>
    </row>
    <row r="9" spans="1:15" x14ac:dyDescent="0.2">
      <c r="B9" t="s">
        <v>200</v>
      </c>
      <c r="E9" s="6">
        <f>IF(Input!A168=0,"***",Input!A169/Input!A168)</f>
        <v>59.772104539982919</v>
      </c>
      <c r="F9" s="6">
        <f>IF(Input!B168=0,"***",Input!B169/Input!B168)</f>
        <v>43.773504207280219</v>
      </c>
      <c r="G9" s="6">
        <f>IF(Input!C168=0,"***",Input!C169/Input!C168)</f>
        <v>42.295032821626094</v>
      </c>
      <c r="H9" s="6">
        <f>IF(Input!D168=0,"***",Input!D169/Input!D168)</f>
        <v>43.232283112108476</v>
      </c>
      <c r="I9" s="6">
        <f>IF(Input!E168=0,"***",Input!E169/Input!E168)</f>
        <v>48.134908921017569</v>
      </c>
      <c r="J9" s="6">
        <f>IF(Input!F168=0,"***",Input!F169/Input!F168)</f>
        <v>44.758970987687633</v>
      </c>
      <c r="K9" s="6">
        <f>IF(Input!G168=0,"***",Input!G169/Input!G168)</f>
        <v>42.70815635462565</v>
      </c>
      <c r="L9" s="6">
        <f>IF(Input!H168=0,"***",Input!H169/Input!H168)</f>
        <v>45.252927550961616</v>
      </c>
      <c r="M9" s="6">
        <f>IF(Input!I168=0,"***",Input!I169/Input!I168)</f>
        <v>45.750431755086154</v>
      </c>
      <c r="N9" s="6">
        <f>IF(Input!J168=0,"***",Input!J169/Input!J168)</f>
        <v>46.019578473608057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2022</v>
      </c>
      <c r="D14" s="50" t="s">
        <v>14</v>
      </c>
      <c r="E14" s="50"/>
      <c r="F14" s="50"/>
      <c r="G14" s="50"/>
      <c r="H14" s="50"/>
      <c r="I14" s="50"/>
      <c r="J14" s="50"/>
      <c r="K14" s="50"/>
      <c r="L14" s="50"/>
      <c r="M14" s="50"/>
      <c r="O14" s="3" t="s">
        <v>176</v>
      </c>
    </row>
    <row r="15" spans="1:15" x14ac:dyDescent="0.2">
      <c r="D15" s="51" t="str">
        <f>Kenndat!D2</f>
        <v>Größenklasse 1: 500 - 1.200 ha</v>
      </c>
      <c r="E15" s="51"/>
      <c r="F15" s="51"/>
      <c r="G15" s="51"/>
      <c r="H15" s="51"/>
      <c r="I15" s="51"/>
      <c r="J15" s="51"/>
      <c r="K15" s="51"/>
      <c r="L15" s="51"/>
      <c r="M15" s="51"/>
      <c r="N15" s="5"/>
    </row>
    <row r="16" spans="1:15" x14ac:dyDescent="0.2">
      <c r="D16" s="52" t="s">
        <v>169</v>
      </c>
      <c r="E16" s="52"/>
      <c r="F16" s="52"/>
      <c r="G16" s="52"/>
      <c r="H16" s="52"/>
      <c r="I16" s="52"/>
      <c r="J16" s="52"/>
      <c r="K16" s="52"/>
      <c r="L16" s="52"/>
      <c r="M16" s="52"/>
      <c r="N16" s="2"/>
    </row>
    <row r="18" spans="2:15" x14ac:dyDescent="0.2">
      <c r="E18" s="3">
        <f>Input!A3</f>
        <v>2022</v>
      </c>
      <c r="F18" s="3">
        <f t="shared" ref="F18:N18" si="0">+E18-1</f>
        <v>2021</v>
      </c>
      <c r="G18" s="3">
        <f t="shared" si="0"/>
        <v>2020</v>
      </c>
      <c r="H18" s="3">
        <f t="shared" si="0"/>
        <v>2019</v>
      </c>
      <c r="I18" s="3">
        <f t="shared" si="0"/>
        <v>2018</v>
      </c>
      <c r="J18" s="3">
        <f t="shared" si="0"/>
        <v>2017</v>
      </c>
      <c r="K18" s="3">
        <f t="shared" si="0"/>
        <v>2016</v>
      </c>
      <c r="L18" s="3">
        <f t="shared" si="0"/>
        <v>2015</v>
      </c>
      <c r="M18" s="3">
        <f t="shared" si="0"/>
        <v>2014</v>
      </c>
      <c r="N18" s="3">
        <f t="shared" si="0"/>
        <v>2013</v>
      </c>
      <c r="O18" s="17" t="s">
        <v>16</v>
      </c>
    </row>
    <row r="20" spans="2:15" x14ac:dyDescent="0.2">
      <c r="B20" t="s">
        <v>175</v>
      </c>
      <c r="E20" s="6">
        <f>Input!A14/(Input!A97 + Input!A98)*2</f>
        <v>29.486667863892524</v>
      </c>
      <c r="F20" s="6">
        <f>Input!B14/(Input!B97 + Input!B98)*2</f>
        <v>24.759000093748185</v>
      </c>
      <c r="G20" s="6">
        <f>Input!C14/(Input!C97 + Input!C98)*2</f>
        <v>25.307960007105336</v>
      </c>
      <c r="H20" s="6">
        <f>Input!D14/(Input!D97 + Input!D98)*2</f>
        <v>26.475819852341672</v>
      </c>
      <c r="I20" s="6">
        <f>Input!E14/(Input!E97 + Input!E98)*2</f>
        <v>24.975502822923904</v>
      </c>
      <c r="J20" s="6">
        <f>Input!F14/(Input!F97 + Input!F98)*2</f>
        <v>24.896203541748545</v>
      </c>
      <c r="K20" s="6">
        <f>Input!G14/(Input!G97 + Input!G98)*2</f>
        <v>24.238367713152343</v>
      </c>
      <c r="L20" s="6">
        <f>Input!H14/(Input!H97 + Input!H98)*2</f>
        <v>23.804099094939048</v>
      </c>
      <c r="M20" s="6">
        <f>Input!I14/(Input!I97 + Input!I98)*2</f>
        <v>23.768309332902469</v>
      </c>
      <c r="N20" s="6">
        <f>Input!J14/(Input!J97 + Input!J98)*2</f>
        <v>23.598164885655308</v>
      </c>
      <c r="O20" s="6">
        <f t="shared" ref="O20:O25" si="1">AVERAGE(E20:N20)</f>
        <v>25.131009520840937</v>
      </c>
    </row>
    <row r="21" spans="2:15" x14ac:dyDescent="0.2">
      <c r="B21" t="s">
        <v>81</v>
      </c>
      <c r="E21" s="6">
        <f>Input!A25/Input!A$6</f>
        <v>1.0568149396328894</v>
      </c>
      <c r="F21" s="6">
        <f>Input!B25/Input!B$6</f>
        <v>1.0397610736821654</v>
      </c>
      <c r="G21" s="6">
        <f>Input!C25/Input!C$6</f>
        <v>0.8805780402331792</v>
      </c>
      <c r="H21" s="6">
        <f>Input!D25/Input!D$6</f>
        <v>0.83769194847649597</v>
      </c>
      <c r="I21" s="6">
        <f>Input!E25/Input!E$6</f>
        <v>0.82375541742818059</v>
      </c>
      <c r="J21" s="6">
        <f>Input!F25/Input!F$6</f>
        <v>0.97383746756883782</v>
      </c>
      <c r="K21" s="6">
        <f>Input!G25/Input!G$6</f>
        <v>1.2960919594417513</v>
      </c>
      <c r="L21" s="6">
        <f>Input!H25/Input!H$6</f>
        <v>0.87057250195943336</v>
      </c>
      <c r="M21" s="6">
        <f>Input!I25/Input!I$6</f>
        <v>0.91923977580824812</v>
      </c>
      <c r="N21" s="6">
        <f>Input!J25/Input!J$6</f>
        <v>0.84710407543520716</v>
      </c>
      <c r="O21" s="6">
        <f t="shared" si="1"/>
        <v>0.95454471996663881</v>
      </c>
    </row>
    <row r="22" spans="2:15" x14ac:dyDescent="0.2">
      <c r="B22" t="s">
        <v>82</v>
      </c>
      <c r="E22" s="6">
        <f>Input!A26/Input!A$6</f>
        <v>1.928625543958381</v>
      </c>
      <c r="F22" s="6">
        <f>Input!B26/Input!B$6</f>
        <v>2.0890221422711046</v>
      </c>
      <c r="G22" s="6">
        <f>Input!C26/Input!C$6</f>
        <v>1.897713232580476</v>
      </c>
      <c r="H22" s="6">
        <f>Input!D26/Input!D$6</f>
        <v>1.677325793717487</v>
      </c>
      <c r="I22" s="6">
        <f>Input!E26/Input!E$6</f>
        <v>1.521102942753956</v>
      </c>
      <c r="J22" s="6">
        <f>Input!F26/Input!F$6</f>
        <v>1.6887093845965659</v>
      </c>
      <c r="K22" s="6">
        <f>Input!G26/Input!G$6</f>
        <v>1.6585444623283634</v>
      </c>
      <c r="L22" s="6">
        <f>Input!H26/Input!H$6</f>
        <v>1.6624440184758151</v>
      </c>
      <c r="M22" s="6">
        <f>Input!I26/Input!I$6</f>
        <v>1.7301437127083221</v>
      </c>
      <c r="N22" s="6">
        <f>Input!J26/Input!J$6</f>
        <v>1.4495559645389313</v>
      </c>
      <c r="O22" s="6">
        <f t="shared" si="1"/>
        <v>1.7303187197929404</v>
      </c>
    </row>
    <row r="23" spans="2:15" x14ac:dyDescent="0.2">
      <c r="B23" t="s">
        <v>83</v>
      </c>
      <c r="E23" s="6">
        <f>Input!A99/Input!A$6</f>
        <v>0.11523026208160193</v>
      </c>
      <c r="F23" s="6">
        <f>Input!B99/Input!B$6</f>
        <v>0.16171061573960036</v>
      </c>
      <c r="G23" s="6">
        <f>Input!C99/Input!C$6</f>
        <v>0.15396361638470352</v>
      </c>
      <c r="H23" s="6">
        <f>Input!D99/Input!D$6</f>
        <v>0.17742412319761125</v>
      </c>
      <c r="I23" s="6">
        <f>Input!E99/Input!E$6</f>
        <v>0.17413415386722356</v>
      </c>
      <c r="J23" s="6">
        <f>Input!F99/Input!F$6</f>
        <v>0.17849706107681115</v>
      </c>
      <c r="K23" s="6">
        <f>Input!G99/Input!G$6</f>
        <v>0.24802165478345278</v>
      </c>
      <c r="L23" s="6">
        <f>Input!H99/Input!H$6</f>
        <v>0.22257517114070868</v>
      </c>
      <c r="M23" s="6">
        <f>Input!I99/Input!I$6</f>
        <v>0.24806774351675276</v>
      </c>
      <c r="N23" s="6">
        <f>Input!J99/Input!J$6</f>
        <v>0.21186685162652144</v>
      </c>
      <c r="O23" s="6">
        <f t="shared" si="1"/>
        <v>0.18914912534149875</v>
      </c>
    </row>
    <row r="24" spans="2:15" x14ac:dyDescent="0.2">
      <c r="B24" t="s">
        <v>84</v>
      </c>
      <c r="E24" s="6">
        <f>Input!A100/Input!A$6</f>
        <v>2.9103338186696335</v>
      </c>
      <c r="F24" s="6">
        <f>Input!B100/Input!B$6</f>
        <v>6.3695294221321257</v>
      </c>
      <c r="G24" s="6">
        <f>Input!C100/Input!C$6</f>
        <v>5.5744680337677748</v>
      </c>
      <c r="H24" s="6">
        <f>Input!D100/Input!D$6</f>
        <v>2.9948991874600721</v>
      </c>
      <c r="I24" s="6">
        <f>Input!E100/Input!E$6</f>
        <v>2.4731837613696239</v>
      </c>
      <c r="J24" s="6">
        <f>Input!F100/Input!F$6</f>
        <v>1.4189053557288078</v>
      </c>
      <c r="K24" s="6">
        <f>Input!G100/Input!G$6</f>
        <v>6.7947111365079769</v>
      </c>
      <c r="L24" s="6">
        <f>Input!H100/Input!H$6</f>
        <v>2.966252825323382</v>
      </c>
      <c r="M24" s="6">
        <f>Input!I100/Input!I$6</f>
        <v>3.2836508242270379</v>
      </c>
      <c r="N24" s="6">
        <f>Input!J100/Input!J$6</f>
        <v>2.0614344970277498</v>
      </c>
      <c r="O24" s="6">
        <f t="shared" si="1"/>
        <v>3.684736886221418</v>
      </c>
    </row>
    <row r="25" spans="2:15" x14ac:dyDescent="0.2">
      <c r="B25" t="s">
        <v>85</v>
      </c>
      <c r="E25" s="6">
        <f>Input!A101/Input!A$6</f>
        <v>26.472358570820926</v>
      </c>
      <c r="F25" s="6">
        <f>Input!B101/Input!B$6</f>
        <v>27.642065837161287</v>
      </c>
      <c r="G25" s="6">
        <f>Input!C101/Input!C$6</f>
        <v>23.531459761452023</v>
      </c>
      <c r="H25" s="6">
        <f>Input!D101/Input!D$6</f>
        <v>21.344528511572388</v>
      </c>
      <c r="I25" s="6">
        <f>Input!E101/Input!E$6</f>
        <v>20.688729790558757</v>
      </c>
      <c r="J25" s="6">
        <f>Input!F101/Input!F$6</f>
        <v>23.618785803037422</v>
      </c>
      <c r="K25" s="6">
        <f>Input!G101/Input!G$6</f>
        <v>34.396243692617844</v>
      </c>
      <c r="L25" s="6">
        <f>Input!H101/Input!H$6</f>
        <v>21.435269702689705</v>
      </c>
      <c r="M25" s="6">
        <f>Input!I101/Input!I$6</f>
        <v>22.582700382599299</v>
      </c>
      <c r="N25" s="6">
        <f>Input!J101/Input!J$6</f>
        <v>20.464748475683319</v>
      </c>
      <c r="O25" s="6">
        <f t="shared" si="1"/>
        <v>24.217689052819296</v>
      </c>
    </row>
    <row r="26" spans="2:15" x14ac:dyDescent="0.2">
      <c r="O26" s="21"/>
    </row>
    <row r="27" spans="2:15" x14ac:dyDescent="0.2">
      <c r="D27" s="52" t="s">
        <v>170</v>
      </c>
      <c r="E27" s="52"/>
      <c r="F27" s="52"/>
      <c r="G27" s="52"/>
      <c r="H27" s="52"/>
      <c r="I27" s="52"/>
      <c r="J27" s="52"/>
      <c r="K27" s="52"/>
      <c r="L27" s="52"/>
      <c r="M27" s="52"/>
      <c r="O27" s="21"/>
    </row>
    <row r="28" spans="2:15" x14ac:dyDescent="0.2">
      <c r="O28" s="21"/>
    </row>
    <row r="29" spans="2:15" x14ac:dyDescent="0.2">
      <c r="B29" t="s">
        <v>81</v>
      </c>
      <c r="E29" s="6">
        <f>Input!A25/Input!A$5</f>
        <v>1.1920810112566895</v>
      </c>
      <c r="F29" s="6">
        <f>Input!B25/Input!B$5</f>
        <v>1.0893277322962105</v>
      </c>
      <c r="G29" s="6">
        <f>Input!C25/Input!C$5</f>
        <v>1.0018357696795004</v>
      </c>
      <c r="H29" s="6">
        <f>Input!D25/Input!D$5</f>
        <v>1.0417722394621152</v>
      </c>
      <c r="I29" s="6">
        <f>Input!E25/Input!E$5</f>
        <v>1.0441725552928085</v>
      </c>
      <c r="J29" s="6">
        <f>Input!F25/Input!F$5</f>
        <v>1.0924909178890503</v>
      </c>
      <c r="K29" s="6">
        <f>Input!G25/Input!G$5</f>
        <v>1.499605527673513</v>
      </c>
      <c r="L29" s="6">
        <f>Input!H25/Input!H$5</f>
        <v>1.0421112805434156</v>
      </c>
      <c r="M29" s="6">
        <f>Input!I25/Input!I$5</f>
        <v>1.0121889459637077</v>
      </c>
      <c r="N29" s="6">
        <f>Input!J25/Input!J$5</f>
        <v>1.0773646444879321</v>
      </c>
      <c r="O29" s="6">
        <f>AVERAGE(E29:N29)</f>
        <v>1.1092950624544944</v>
      </c>
    </row>
    <row r="30" spans="2:15" x14ac:dyDescent="0.2">
      <c r="B30" t="s">
        <v>82</v>
      </c>
      <c r="E30" s="6">
        <f>Input!A26/Input!A$5</f>
        <v>2.1754782247647166</v>
      </c>
      <c r="F30" s="6">
        <f>Input!B26/Input!B$5</f>
        <v>2.1886083356611299</v>
      </c>
      <c r="G30" s="6">
        <f>Input!C26/Input!C$5</f>
        <v>2.1590329421453571</v>
      </c>
      <c r="H30" s="6">
        <f>Input!D26/Input!D$5</f>
        <v>2.0859594647013191</v>
      </c>
      <c r="I30" s="6">
        <f>Input!E26/Input!E$5</f>
        <v>1.9281135067464179</v>
      </c>
      <c r="J30" s="6">
        <f>Input!F26/Input!F$5</f>
        <v>1.8944636318332502</v>
      </c>
      <c r="K30" s="6">
        <f>Input!G26/Input!G$5</f>
        <v>1.9189706605935362</v>
      </c>
      <c r="L30" s="6">
        <f>Input!H26/Input!H$5</f>
        <v>1.9900142274494925</v>
      </c>
      <c r="M30" s="6">
        <f>Input!I26/Input!I$5</f>
        <v>1.9050876463566744</v>
      </c>
      <c r="N30" s="6">
        <f>Input!J26/Input!J$5</f>
        <v>1.8435755318477367</v>
      </c>
      <c r="O30" s="6">
        <f>AVERAGE(E30:N30)</f>
        <v>2.0089304172099629</v>
      </c>
    </row>
    <row r="31" spans="2:15" x14ac:dyDescent="0.2">
      <c r="B31" t="s">
        <v>83</v>
      </c>
      <c r="E31" s="6">
        <f>(Input!A99-Input!A102+Input!A105)/Input!A$5</f>
        <v>0.12222338069754567</v>
      </c>
      <c r="F31" s="6">
        <f>(Input!B99-Input!B102+Input!B105)/Input!B$5</f>
        <v>0.16542756254610827</v>
      </c>
      <c r="G31" s="6">
        <f>(Input!C99-Input!C102+Input!C105)/Input!C$5</f>
        <v>0.1867324136984421</v>
      </c>
      <c r="H31" s="6">
        <f>(Input!D99-Input!D102+Input!D105)/Input!D$5</f>
        <v>0.23901674424618569</v>
      </c>
      <c r="I31" s="6">
        <f>(Input!E99-Input!E102+Input!E105)/Input!E$5</f>
        <v>0.21179016553067187</v>
      </c>
      <c r="J31" s="6">
        <f>(Input!F99-Input!F102+Input!F105)/Input!F$5</f>
        <v>0.19917520710101907</v>
      </c>
      <c r="K31" s="6">
        <f>(Input!G99-Input!G102+Input!G105)/Input!G$5</f>
        <v>0.28548936499233829</v>
      </c>
      <c r="L31" s="6">
        <f>(Input!H99-Input!H102+Input!H105)/Input!H$5</f>
        <v>0.25971581581654618</v>
      </c>
      <c r="M31" s="6">
        <f>(Input!I99-Input!I102+Input!I105)/Input!I$5</f>
        <v>0.26988881586888586</v>
      </c>
      <c r="N31" s="6">
        <f>(Input!J99-Input!J102+Input!J105)/Input!J$5</f>
        <v>0.26221815401665161</v>
      </c>
      <c r="O31" s="6">
        <f>AVERAGE(E31:N31)</f>
        <v>0.22016776245143946</v>
      </c>
    </row>
    <row r="32" spans="2:15" x14ac:dyDescent="0.2">
      <c r="B32" t="s">
        <v>84</v>
      </c>
      <c r="E32" s="6">
        <f>(Input!A100-Input!A103+Input!A106)/Input!A$5</f>
        <v>2.9114481454142829</v>
      </c>
      <c r="F32" s="6">
        <f>(Input!B100-Input!B103+Input!B106)/Input!B$5</f>
        <v>6.6684111533695747</v>
      </c>
      <c r="G32" s="6">
        <f>(Input!C100-Input!C103+Input!C106)/Input!C$5</f>
        <v>6.3341738384462287</v>
      </c>
      <c r="H32" s="6">
        <f>(Input!D100-Input!D103+Input!D106)/Input!D$5</f>
        <v>4.1291852211016291</v>
      </c>
      <c r="I32" s="6">
        <f>(Input!E100-Input!E103+Input!E106)/Input!E$5</f>
        <v>3.1167601891779104</v>
      </c>
      <c r="J32" s="6">
        <f>(Input!F100-Input!F103+Input!F106)/Input!F$5</f>
        <v>1.595117182703905</v>
      </c>
      <c r="K32" s="6">
        <f>(Input!G100-Input!G103+Input!G106)/Input!G$5</f>
        <v>7.7430712889938551</v>
      </c>
      <c r="L32" s="6">
        <f>(Input!H100-Input!H103+Input!H106)/Input!H$5</f>
        <v>3.4680094703740725</v>
      </c>
      <c r="M32" s="6">
        <f>(Input!I100-Input!I103+Input!I106)/Input!I$5</f>
        <v>3.6090851115194269</v>
      </c>
      <c r="N32" s="6">
        <f>(Input!J100-Input!J103+Input!J106)/Input!J$5</f>
        <v>2.6163253582475861</v>
      </c>
      <c r="O32" s="6">
        <f>AVERAGE(E32:N32)</f>
        <v>4.2191586959348468</v>
      </c>
    </row>
    <row r="33" spans="2:15" x14ac:dyDescent="0.2">
      <c r="B33" t="s">
        <v>85</v>
      </c>
      <c r="E33" s="6">
        <f>(Input!A101-Input!A104+Input!A107)/Input!A$5</f>
        <v>29.37330042443255</v>
      </c>
      <c r="F33" s="6">
        <f>(Input!B101-Input!B104+Input!B107)/Input!B$5</f>
        <v>28.843083578647299</v>
      </c>
      <c r="G33" s="6">
        <f>(Input!C101-Input!C104+Input!C107)/Input!C$5</f>
        <v>28.024180701393174</v>
      </c>
      <c r="H33" s="6">
        <f>(Input!D101-Input!D104+Input!D107)/Input!D$5</f>
        <v>27.010410718903543</v>
      </c>
      <c r="I33" s="6">
        <f>(Input!E101-Input!E104+Input!E107)/Input!E$5</f>
        <v>25.942657323688973</v>
      </c>
      <c r="J33" s="6">
        <f>(Input!F101-Input!F104+Input!F107)/Input!F$5</f>
        <v>26.166778974281197</v>
      </c>
      <c r="K33" s="6">
        <f>(Input!G101-Input!G104+Input!G107)/Input!G$5</f>
        <v>39.637194902506572</v>
      </c>
      <c r="L33" s="6">
        <f>(Input!H101-Input!H104+Input!H107)/Input!H$5</f>
        <v>25.58474459904129</v>
      </c>
      <c r="M33" s="6">
        <f>(Input!I101-Input!I104+Input!I107)/Input!I$5</f>
        <v>24.83044359651829</v>
      </c>
      <c r="N33" s="6">
        <f>(Input!J101-Input!J104+Input!J107)/Input!J$5</f>
        <v>25.943256247851917</v>
      </c>
      <c r="O33" s="6">
        <f>AVERAGE(E33:N33)</f>
        <v>28.13560510672648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279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280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" customHeight="1" x14ac:dyDescent="0.2">
      <c r="D3" s="52" t="s">
        <v>281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3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.5" customHeight="1" x14ac:dyDescent="0.2">
      <c r="O6" s="18"/>
    </row>
    <row r="7" spans="1:15" x14ac:dyDescent="0.2">
      <c r="B7" s="38" t="s">
        <v>282</v>
      </c>
      <c r="E7" s="6">
        <f>Input!A27/Input!A$34</f>
        <v>81.524178640723221</v>
      </c>
      <c r="F7" s="6">
        <f>Input!B27/Input!B$34</f>
        <v>73.639602297891386</v>
      </c>
      <c r="G7" s="6">
        <f>Input!C27/Input!C$34</f>
        <v>54.833291690283708</v>
      </c>
      <c r="H7" s="6">
        <f>Input!D27/Input!D$34</f>
        <v>55.534815056440628</v>
      </c>
      <c r="I7" s="6">
        <f>Input!E27/Input!E$34</f>
        <v>62.252810834243149</v>
      </c>
      <c r="J7" s="6">
        <f>Input!F27/Input!F$34</f>
        <v>62.846616845965222</v>
      </c>
      <c r="K7" s="6">
        <f>Input!G27/Input!G$34</f>
        <v>63.26373785410194</v>
      </c>
      <c r="L7" s="6">
        <f>Input!H27/Input!H$34</f>
        <v>66.976949709771972</v>
      </c>
      <c r="M7" s="6">
        <f>Input!I27/Input!I$34</f>
        <v>69.25794239320696</v>
      </c>
      <c r="N7" s="6">
        <f>Input!J27/Input!J$34</f>
        <v>67.899034543517359</v>
      </c>
      <c r="O7" s="19">
        <f>AVERAGE(E7:N7)</f>
        <v>65.802897986614553</v>
      </c>
    </row>
    <row r="8" spans="1:15" x14ac:dyDescent="0.2">
      <c r="B8" s="38" t="s">
        <v>302</v>
      </c>
      <c r="E8" s="6">
        <f>Input!A125/Input!A$6-(Input!A203+Input!A207)/Input!A34</f>
        <v>27.460305273656566</v>
      </c>
      <c r="F8" s="6">
        <f>Input!B125/Input!B$6-(Input!B203+Input!B207)/Input!B34</f>
        <v>23.86601913600003</v>
      </c>
      <c r="G8" s="6">
        <f>Input!C125/Input!C$6-(Input!C203+Input!C207)/Input!C34</f>
        <v>21.982948565495892</v>
      </c>
      <c r="H8" s="6">
        <f>Input!D125/Input!D$6-(Input!D203+Input!D207)/Input!D34</f>
        <v>24.738608421075767</v>
      </c>
      <c r="I8" s="6">
        <f>Input!E125/Input!E$6-(Input!E203+Input!E207)/Input!E34</f>
        <v>23.79507811583742</v>
      </c>
      <c r="J8" s="6">
        <f>Input!F125/Input!F$6-(Input!F203+Input!F207)/Input!F34</f>
        <v>23.254203954351208</v>
      </c>
      <c r="K8" s="6">
        <f>Input!G125/Input!G$6-(Input!G203+Input!G207)/Input!G34</f>
        <v>22.863681334148044</v>
      </c>
      <c r="L8" s="6">
        <f>Input!H125/Input!H$6-(Input!H203+Input!H207)/Input!H34</f>
        <v>22.295839195748517</v>
      </c>
      <c r="M8" s="6">
        <f>Input!I125/Input!I$6-(Input!I203+Input!I207)/Input!I34</f>
        <v>22.058628746086605</v>
      </c>
      <c r="N8" s="6">
        <f>Input!J125/Input!J$6-(Input!J203+Input!J207)/Input!J34</f>
        <v>21.447491984847989</v>
      </c>
      <c r="O8" s="19">
        <f>AVERAGE(E8:N8)</f>
        <v>23.376280472724808</v>
      </c>
    </row>
    <row r="9" spans="1:15" s="4" customFormat="1" x14ac:dyDescent="0.2">
      <c r="B9" s="39" t="s">
        <v>283</v>
      </c>
      <c r="E9" s="8">
        <f>+E7-E8</f>
        <v>54.063873367066655</v>
      </c>
      <c r="F9" s="8">
        <f t="shared" ref="F9:N9" si="1">+F7-F8</f>
        <v>49.773583161891352</v>
      </c>
      <c r="G9" s="8">
        <f t="shared" si="1"/>
        <v>32.850343124787813</v>
      </c>
      <c r="H9" s="8">
        <f t="shared" si="1"/>
        <v>30.796206635364861</v>
      </c>
      <c r="I9" s="8">
        <f t="shared" si="1"/>
        <v>38.45773271840573</v>
      </c>
      <c r="J9" s="8">
        <f t="shared" si="1"/>
        <v>39.592412891614018</v>
      </c>
      <c r="K9" s="8">
        <f t="shared" si="1"/>
        <v>40.400056519953893</v>
      </c>
      <c r="L9" s="8">
        <f t="shared" si="1"/>
        <v>44.681110514023459</v>
      </c>
      <c r="M9" s="8">
        <f t="shared" si="1"/>
        <v>47.199313647120356</v>
      </c>
      <c r="N9" s="8">
        <f t="shared" si="1"/>
        <v>46.451542558669374</v>
      </c>
      <c r="O9" s="20">
        <f>AVERAGE(E9:N9)</f>
        <v>42.426617513889738</v>
      </c>
    </row>
    <row r="10" spans="1:15" ht="1.9" customHeight="1" x14ac:dyDescent="0.2">
      <c r="B10" s="38"/>
      <c r="E10" s="6"/>
      <c r="F10" s="6"/>
      <c r="G10" s="6"/>
      <c r="H10" s="6"/>
      <c r="I10" s="6"/>
      <c r="J10" s="6"/>
      <c r="K10" s="6"/>
      <c r="L10" s="6"/>
      <c r="M10" s="6"/>
      <c r="N10" s="6"/>
      <c r="O10" s="19"/>
    </row>
    <row r="11" spans="1:15" ht="13.15" customHeight="1" x14ac:dyDescent="0.2">
      <c r="B11" s="38" t="s">
        <v>297</v>
      </c>
      <c r="E11" s="6">
        <f>(Input!A136+Input!A144+Input!A204)/Input!A$34</f>
        <v>1.0694246209126077</v>
      </c>
      <c r="F11" s="6">
        <f>(Input!B136+Input!B144+Input!B204)/Input!B$34</f>
        <v>0.67745403763109702</v>
      </c>
      <c r="G11" s="6">
        <f>(Input!C136+Input!C144+Input!C204)/Input!C$34</f>
        <v>0.34388885397344854</v>
      </c>
      <c r="H11" s="6">
        <f>(Input!D136+Input!D144+Input!D204)/Input!D$34</f>
        <v>0.46501318158477178</v>
      </c>
      <c r="I11" s="6">
        <f>(Input!E136+Input!E144+Input!E204)/Input!E$34</f>
        <v>0.32710193093999529</v>
      </c>
      <c r="J11" s="6">
        <f>(Input!F136+Input!F144+Input!F204)/Input!F$34</f>
        <v>0.3892930650900675</v>
      </c>
      <c r="K11" s="6">
        <f>(Input!G136+Input!G144+Input!G204)/Input!G$34</f>
        <v>0.40437751078696371</v>
      </c>
      <c r="L11" s="6">
        <f>(Input!H136+Input!H144+Input!H204)/Input!H$34</f>
        <v>0.4886408439622365</v>
      </c>
      <c r="M11" s="6">
        <f>(Input!I136+Input!I144+Input!I204)/Input!I$34</f>
        <v>0.47101250605191608</v>
      </c>
      <c r="N11" s="6">
        <f>(Input!J136+Input!J144+Input!J204)/Input!J$34</f>
        <v>0.71466746046782115</v>
      </c>
      <c r="O11" s="19">
        <f>AVERAGE(E11:N11)</f>
        <v>0.53508740114009234</v>
      </c>
    </row>
    <row r="12" spans="1:15" ht="13.15" customHeight="1" x14ac:dyDescent="0.2">
      <c r="B12" s="38" t="s">
        <v>298</v>
      </c>
      <c r="E12" s="6">
        <f>Input!A18/Input!A$6</f>
        <v>5.1968803782351207</v>
      </c>
      <c r="F12" s="6">
        <f>Input!B18/Input!B$6</f>
        <v>5.0784945462485798</v>
      </c>
      <c r="G12" s="6">
        <f>Input!C18/Input!C$6</f>
        <v>3.4279621934889675</v>
      </c>
      <c r="H12" s="6">
        <f>Input!D18/Input!D$6</f>
        <v>3.4531771546853465</v>
      </c>
      <c r="I12" s="6">
        <f>Input!E18/Input!E$6</f>
        <v>3.4761540980028376</v>
      </c>
      <c r="J12" s="6">
        <f>Input!F18/Input!F$6</f>
        <v>4.0299015637775302</v>
      </c>
      <c r="K12" s="6">
        <f>Input!G18/Input!G$6</f>
        <v>4.4746612400104642</v>
      </c>
      <c r="L12" s="6">
        <f>Input!H18/Input!H$6</f>
        <v>4.9354137002409217</v>
      </c>
      <c r="M12" s="6">
        <f>Input!I18/Input!I$6</f>
        <v>5.4817561772493884</v>
      </c>
      <c r="N12" s="6">
        <f>Input!J18/Input!J$6</f>
        <v>5.3455389887935967</v>
      </c>
      <c r="O12" s="19">
        <f>AVERAGE(E12:N12)</f>
        <v>4.4899940040732753</v>
      </c>
    </row>
    <row r="13" spans="1:15" ht="13.15" customHeight="1" x14ac:dyDescent="0.2">
      <c r="B13" s="39" t="s">
        <v>313</v>
      </c>
      <c r="E13" s="8">
        <f>+E9+E11-E12</f>
        <v>49.93641760974414</v>
      </c>
      <c r="F13" s="8">
        <f t="shared" ref="F13:N13" si="2">+F9+F11-F12</f>
        <v>45.372542653273868</v>
      </c>
      <c r="G13" s="8">
        <f t="shared" si="2"/>
        <v>29.766269785272293</v>
      </c>
      <c r="H13" s="8">
        <f t="shared" si="2"/>
        <v>27.808042662264288</v>
      </c>
      <c r="I13" s="8">
        <f t="shared" si="2"/>
        <v>35.308680551342889</v>
      </c>
      <c r="J13" s="8">
        <f t="shared" si="2"/>
        <v>35.951804392926554</v>
      </c>
      <c r="K13" s="8">
        <f t="shared" si="2"/>
        <v>36.329772790730395</v>
      </c>
      <c r="L13" s="8">
        <f t="shared" si="2"/>
        <v>40.234337657744774</v>
      </c>
      <c r="M13" s="8">
        <f t="shared" si="2"/>
        <v>42.188569975922881</v>
      </c>
      <c r="N13" s="8">
        <f t="shared" si="2"/>
        <v>41.820671030343597</v>
      </c>
      <c r="O13" s="20">
        <f>AVERAGE(E13:N13)</f>
        <v>38.471710910956567</v>
      </c>
    </row>
    <row r="14" spans="1:15" ht="1.9" customHeight="1" x14ac:dyDescent="0.2">
      <c r="B14" s="38"/>
      <c r="E14" s="6"/>
      <c r="F14" s="6"/>
      <c r="G14" s="6"/>
      <c r="H14" s="6"/>
      <c r="I14" s="6"/>
      <c r="J14" s="6"/>
      <c r="K14" s="6"/>
      <c r="L14" s="6"/>
      <c r="M14" s="6"/>
      <c r="N14" s="6"/>
      <c r="O14" s="19"/>
    </row>
    <row r="15" spans="1:15" x14ac:dyDescent="0.2">
      <c r="B15" s="38" t="s">
        <v>284</v>
      </c>
      <c r="E15" s="6">
        <f>(Input!A129+Input!A202)/Input!A$34</f>
        <v>1.748708964506676</v>
      </c>
      <c r="F15" s="6">
        <f>(Input!B129+Input!B202)/Input!B$34</f>
        <v>2.2069097282139203</v>
      </c>
      <c r="G15" s="6">
        <f>(Input!C129+Input!C202)/Input!C$34</f>
        <v>1.8892003437880378</v>
      </c>
      <c r="H15" s="6">
        <f>(Input!D129+Input!D202)/Input!D$34</f>
        <v>1.4916960220793138</v>
      </c>
      <c r="I15" s="6">
        <f>(Input!E129+Input!E202)/Input!E$34</f>
        <v>1.127324352963843</v>
      </c>
      <c r="J15" s="6">
        <f>(Input!F129+Input!F202)/Input!F$34</f>
        <v>0.63359186401492484</v>
      </c>
      <c r="K15" s="6">
        <f>(Input!G129+Input!G202)/Input!G$34</f>
        <v>0.98197725860249463</v>
      </c>
      <c r="L15" s="6">
        <f>(Input!H129+Input!H202)/Input!H$34</f>
        <v>0.92533031974910063</v>
      </c>
      <c r="M15" s="6">
        <f>(Input!I129+Input!I202)/Input!I$34</f>
        <v>0.5732262336598265</v>
      </c>
      <c r="N15" s="6">
        <f>(Input!J129+Input!J202)/Input!J$34</f>
        <v>0.53197369313085241</v>
      </c>
      <c r="O15" s="19">
        <f>AVERAGE(E15:N15)</f>
        <v>1.2109938780708989</v>
      </c>
    </row>
    <row r="16" spans="1:15" x14ac:dyDescent="0.2">
      <c r="B16" s="38" t="s">
        <v>285</v>
      </c>
      <c r="E16" s="6">
        <f>Input!A124/Input!A$6</f>
        <v>6.412202581552858</v>
      </c>
      <c r="F16" s="6">
        <f>Input!B124/Input!B$6</f>
        <v>8.343008275432922</v>
      </c>
      <c r="G16" s="6">
        <f>Input!C124/Input!C$6</f>
        <v>7.1831793069409544</v>
      </c>
      <c r="H16" s="6">
        <f>Input!D124/Input!D$6</f>
        <v>5.6014540078737394</v>
      </c>
      <c r="I16" s="6">
        <f>Input!E124/Input!E$6</f>
        <v>5.7250913528718765</v>
      </c>
      <c r="J16" s="6">
        <f>Input!F124/Input!F$6</f>
        <v>5.6496159120318801</v>
      </c>
      <c r="K16" s="6">
        <f>Input!G124/Input!G$6</f>
        <v>6.2300320756255267</v>
      </c>
      <c r="L16" s="6">
        <f>Input!H124/Input!H$6</f>
        <v>6.0892980471372091</v>
      </c>
      <c r="M16" s="6">
        <f>Input!I124/Input!I$6</f>
        <v>6.5937284847653643</v>
      </c>
      <c r="N16" s="6">
        <f>Input!J124/Input!J$6</f>
        <v>5.1226264424389658</v>
      </c>
      <c r="O16" s="19">
        <f>AVERAGE(E16:N16)</f>
        <v>6.2950236486671294</v>
      </c>
    </row>
    <row r="17" spans="2:15" s="4" customFormat="1" x14ac:dyDescent="0.2">
      <c r="B17" s="39" t="s">
        <v>301</v>
      </c>
      <c r="E17" s="8">
        <f>+E13+E15-E16</f>
        <v>45.272923992697955</v>
      </c>
      <c r="F17" s="8">
        <f t="shared" ref="F17:N17" si="3">+F13+F15-F16</f>
        <v>39.236444106054869</v>
      </c>
      <c r="G17" s="8">
        <f t="shared" si="3"/>
        <v>24.472290822119376</v>
      </c>
      <c r="H17" s="8">
        <f t="shared" si="3"/>
        <v>23.698284676469861</v>
      </c>
      <c r="I17" s="8">
        <f t="shared" si="3"/>
        <v>30.710913551434857</v>
      </c>
      <c r="J17" s="8">
        <f t="shared" si="3"/>
        <v>30.935780344909599</v>
      </c>
      <c r="K17" s="8">
        <f t="shared" si="3"/>
        <v>31.081717973707359</v>
      </c>
      <c r="L17" s="8">
        <f t="shared" si="3"/>
        <v>35.070369930356662</v>
      </c>
      <c r="M17" s="8">
        <f t="shared" si="3"/>
        <v>36.168067724817341</v>
      </c>
      <c r="N17" s="8">
        <f t="shared" si="3"/>
        <v>37.230018281035484</v>
      </c>
      <c r="O17" s="20">
        <f>AVERAGE(E17:N17)</f>
        <v>33.387681140360328</v>
      </c>
    </row>
    <row r="18" spans="2:15" ht="1.9" customHeight="1" x14ac:dyDescent="0.2">
      <c r="B18" s="38"/>
      <c r="E18" s="6"/>
      <c r="F18" s="6"/>
      <c r="G18" s="6"/>
      <c r="H18" s="6"/>
      <c r="I18" s="6"/>
      <c r="J18" s="6"/>
      <c r="K18" s="6"/>
      <c r="L18" s="6"/>
      <c r="M18" s="6"/>
      <c r="N18" s="6"/>
      <c r="O18" s="19"/>
    </row>
    <row r="19" spans="2:15" ht="13.15" customHeight="1" x14ac:dyDescent="0.2">
      <c r="B19" s="38" t="s">
        <v>299</v>
      </c>
      <c r="E19" s="6">
        <f>(Input!A137+Input!A139+Input!A205+Input!A208)/Input!A$34</f>
        <v>2.0493022907909082</v>
      </c>
      <c r="F19" s="6">
        <f>(Input!B137+Input!B139+Input!B205+Input!B208)/Input!B$34</f>
        <v>2.5273185800001388</v>
      </c>
      <c r="G19" s="6">
        <f>(Input!C137+Input!C139+Input!C205+Input!C208)/Input!C$34</f>
        <v>1.7153439525271592</v>
      </c>
      <c r="H19" s="6">
        <f>(Input!D137+Input!D139+Input!D205+Input!D208)/Input!D$34</f>
        <v>1.4021061483906236</v>
      </c>
      <c r="I19" s="6">
        <f>(Input!E137+Input!E139+Input!E205+Input!E208)/Input!E$34</f>
        <v>1.3067857983858886</v>
      </c>
      <c r="J19" s="6">
        <f>(Input!F137+Input!F139+Input!F205+Input!F208)/Input!F$34</f>
        <v>1.5934930133579848</v>
      </c>
      <c r="K19" s="6">
        <f>(Input!G137+Input!G139+Input!G205+Input!G208)/Input!G$34</f>
        <v>1.3153201173731917</v>
      </c>
      <c r="L19" s="6">
        <f>(Input!H137+Input!H139+Input!H205+Input!H208)/Input!H$34</f>
        <v>1.4986979376600955</v>
      </c>
      <c r="M19" s="6">
        <f>(Input!I137+Input!I139+Input!I205+Input!I208)/Input!I$34</f>
        <v>1.7242780082678488</v>
      </c>
      <c r="N19" s="6">
        <f>(Input!J137+Input!J139+Input!J205+Input!J208)/Input!J$34</f>
        <v>1.3242749717912945</v>
      </c>
      <c r="O19" s="19">
        <f>AVERAGE(E19:N19)</f>
        <v>1.6456920818545133</v>
      </c>
    </row>
    <row r="20" spans="2:15" ht="13.15" customHeight="1" x14ac:dyDescent="0.2">
      <c r="B20" s="38" t="s">
        <v>300</v>
      </c>
      <c r="E20" s="6">
        <f>(Input!A19+Input!A20)/Input!A$6</f>
        <v>5.8909793704806468</v>
      </c>
      <c r="F20" s="6">
        <f>(Input!B19+Input!B20)/Input!B$6</f>
        <v>6.2009108192498799</v>
      </c>
      <c r="G20" s="6">
        <f>(Input!C19+Input!C20)/Input!C$6</f>
        <v>3.8231620135820559</v>
      </c>
      <c r="H20" s="6">
        <f>(Input!D19+Input!D20)/Input!D$6</f>
        <v>3.2208433857010377</v>
      </c>
      <c r="I20" s="6">
        <f>(Input!E19+Input!E20)/Input!E$6</f>
        <v>3.5079491278206056</v>
      </c>
      <c r="J20" s="6">
        <f>(Input!F19+Input!F20)/Input!F$6</f>
        <v>3.9450298398882375</v>
      </c>
      <c r="K20" s="6">
        <f>(Input!G19+Input!G20)/Input!G$6</f>
        <v>4.7248703166142123</v>
      </c>
      <c r="L20" s="6">
        <f>(Input!H19+Input!H20)/Input!H$6</f>
        <v>4.6353923489849675</v>
      </c>
      <c r="M20" s="6">
        <f>(Input!I19+Input!I20)/Input!I$6</f>
        <v>5.1770292309079915</v>
      </c>
      <c r="N20" s="6">
        <f>(Input!J19+Input!J20)/Input!J$6</f>
        <v>4.1967084234514429</v>
      </c>
      <c r="O20" s="19">
        <f>AVERAGE(E20:N20)</f>
        <v>4.5322874876681079</v>
      </c>
    </row>
    <row r="21" spans="2:15" ht="13.15" customHeight="1" x14ac:dyDescent="0.2">
      <c r="B21" s="39" t="s">
        <v>314</v>
      </c>
      <c r="E21" s="8">
        <f>+E17+E19-E20</f>
        <v>41.431246913008209</v>
      </c>
      <c r="F21" s="8">
        <f t="shared" ref="F21:N21" si="4">+F17+F19-F20</f>
        <v>35.562851866805133</v>
      </c>
      <c r="G21" s="8">
        <f t="shared" si="4"/>
        <v>22.36447276106448</v>
      </c>
      <c r="H21" s="8">
        <f t="shared" si="4"/>
        <v>21.879547439159445</v>
      </c>
      <c r="I21" s="8">
        <f t="shared" si="4"/>
        <v>28.50975022200014</v>
      </c>
      <c r="J21" s="8">
        <f t="shared" si="4"/>
        <v>28.584243518379342</v>
      </c>
      <c r="K21" s="8">
        <f t="shared" si="4"/>
        <v>27.672167774466342</v>
      </c>
      <c r="L21" s="8">
        <f t="shared" si="4"/>
        <v>31.933675519031791</v>
      </c>
      <c r="M21" s="8">
        <f t="shared" si="4"/>
        <v>32.715316502177203</v>
      </c>
      <c r="N21" s="8">
        <f t="shared" si="4"/>
        <v>34.357584829375341</v>
      </c>
      <c r="O21" s="20">
        <f>AVERAGE(E21:N21)</f>
        <v>30.501085734546745</v>
      </c>
    </row>
    <row r="22" spans="2:15" ht="1.9" customHeight="1" x14ac:dyDescent="0.2">
      <c r="B22" s="38"/>
      <c r="E22" s="6"/>
      <c r="F22" s="6"/>
      <c r="G22" s="6"/>
      <c r="H22" s="6"/>
      <c r="I22" s="6"/>
      <c r="J22" s="6"/>
      <c r="K22" s="6"/>
      <c r="L22" s="6"/>
      <c r="M22" s="6"/>
      <c r="N22" s="6"/>
      <c r="O22" s="19"/>
    </row>
    <row r="23" spans="2:15" x14ac:dyDescent="0.2">
      <c r="B23" s="38" t="s">
        <v>286</v>
      </c>
      <c r="E23" s="6">
        <f>(Input!A142+Input!A141+Input!A147-Input!A143-Input!A144-Input!A207-Input!A208-SUM(Input!A136:A139)-SUM(Input!A202:'Input'!A205))/Input!A34</f>
        <v>0.17286699623326438</v>
      </c>
      <c r="F23" s="6">
        <f>(Input!B142+Input!B141+Input!B147-Input!B143-Input!B144-Input!B207-Input!B208-SUM(Input!B136:B139)-SUM(Input!B202:'Input'!B205))/Input!B34</f>
        <v>0.15707696002196772</v>
      </c>
      <c r="G23" s="6">
        <f>(Input!C142+Input!C141+Input!C147-Input!C143-Input!C144-Input!C207-Input!C208-SUM(Input!C136:C139)-SUM(Input!C202:'Input'!C205))/Input!C34</f>
        <v>0.51970584874765002</v>
      </c>
      <c r="H23" s="6">
        <f>(Input!D142+Input!D141+Input!D147-Input!D143-Input!D144-Input!D207-Input!D208-SUM(Input!D136:D139)-SUM(Input!D202:'Input'!D205))/Input!D34</f>
        <v>0.21560811766459795</v>
      </c>
      <c r="I23" s="6">
        <f>(Input!E142+Input!E141+Input!E147-Input!E143-Input!E144-Input!E207-Input!E208-SUM(Input!E136:E139)-SUM(Input!E202:'Input'!E205))/Input!E34</f>
        <v>0.24597365829640563</v>
      </c>
      <c r="J23" s="6">
        <f>(Input!F142+Input!F141+Input!F147-Input!F143-Input!F144-Input!F207-Input!F208-SUM(Input!F136:F139)-SUM(Input!F202:'Input'!F205))/Input!F34</f>
        <v>0.1855549618783234</v>
      </c>
      <c r="K23" s="6">
        <f>(Input!G142+Input!G141+Input!G147-Input!G143-Input!G144-Input!G207-Input!G208-SUM(Input!G136:G139)-SUM(Input!G202:'Input'!G205))/Input!G34</f>
        <v>0.22450632044454483</v>
      </c>
      <c r="L23" s="6">
        <f>(Input!H142+Input!H141+Input!H147-Input!H143-Input!H144-Input!H207-Input!H208-SUM(Input!H136:H139)-SUM(Input!H202:'Input'!H205))/Input!H34</f>
        <v>0.2611196171423284</v>
      </c>
      <c r="M23" s="6">
        <f>(Input!I142+Input!I141+Input!I147-Input!I143-Input!I144-Input!I207-Input!I208-SUM(Input!I136:I139)-SUM(Input!I202:'Input'!I205))/Input!I34</f>
        <v>0.31807733045324282</v>
      </c>
      <c r="N23" s="6">
        <f>(Input!J142+Input!J141+Input!J147-Input!J143-Input!J144-Input!J207-Input!J208-SUM(Input!J136:J139)-SUM(Input!J202:'Input'!J205))/Input!J34</f>
        <v>0.48246293965344689</v>
      </c>
      <c r="O23" s="19">
        <f>AVERAGE(E23:N23)</f>
        <v>0.27829527505357721</v>
      </c>
    </row>
    <row r="24" spans="2:15" x14ac:dyDescent="0.2">
      <c r="B24" s="38" t="s">
        <v>287</v>
      </c>
      <c r="E24" s="6">
        <f>Input!A127/Input!A$6</f>
        <v>18.602482576972157</v>
      </c>
      <c r="F24" s="6">
        <f>Input!B127/Input!B$6</f>
        <v>18.530871616448483</v>
      </c>
      <c r="G24" s="6">
        <f>Input!C127/Input!C$6</f>
        <v>16.34794698971411</v>
      </c>
      <c r="H24" s="6">
        <f>Input!D127/Input!D$6</f>
        <v>15.473791567598569</v>
      </c>
      <c r="I24" s="6">
        <f>Input!E127/Input!E$6</f>
        <v>15.394457687092386</v>
      </c>
      <c r="J24" s="6">
        <f>Input!F127/Input!F$6</f>
        <v>17.390313849957188</v>
      </c>
      <c r="K24" s="6">
        <f>Input!G127/Input!G$6</f>
        <v>16.590782987172787</v>
      </c>
      <c r="L24" s="6">
        <f>Input!H127/Input!H$6</f>
        <v>15.828295978997142</v>
      </c>
      <c r="M24" s="6">
        <f>Input!I127/Input!I$6</f>
        <v>18.149065005949129</v>
      </c>
      <c r="N24" s="6">
        <f>Input!J127/Input!J$6</f>
        <v>15.102299370573592</v>
      </c>
      <c r="O24" s="23">
        <f>AVERAGE(E24:N24)</f>
        <v>16.741030763047554</v>
      </c>
    </row>
    <row r="25" spans="2:15" s="4" customFormat="1" x14ac:dyDescent="0.2">
      <c r="B25" s="39" t="s">
        <v>288</v>
      </c>
      <c r="E25" s="8">
        <f>+E21+E23-E24</f>
        <v>23.001631332269319</v>
      </c>
      <c r="F25" s="8">
        <f t="shared" ref="F25:N25" si="5">+F21+F23-F24</f>
        <v>17.189057210378618</v>
      </c>
      <c r="G25" s="8">
        <f t="shared" si="5"/>
        <v>6.5362316200980217</v>
      </c>
      <c r="H25" s="8">
        <f t="shared" si="5"/>
        <v>6.6213639892254736</v>
      </c>
      <c r="I25" s="8">
        <f t="shared" si="5"/>
        <v>13.361266193204161</v>
      </c>
      <c r="J25" s="8">
        <f t="shared" si="5"/>
        <v>11.379484630300478</v>
      </c>
      <c r="K25" s="8">
        <f t="shared" si="5"/>
        <v>11.305891107738098</v>
      </c>
      <c r="L25" s="8">
        <f t="shared" si="5"/>
        <v>16.366499157176982</v>
      </c>
      <c r="M25" s="8">
        <f t="shared" si="5"/>
        <v>14.884328826681315</v>
      </c>
      <c r="N25" s="8">
        <f t="shared" si="5"/>
        <v>19.737748398455196</v>
      </c>
      <c r="O25" s="20">
        <f>AVERAGE(E25:N25)</f>
        <v>14.038350246552763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19"/>
    </row>
    <row r="27" spans="2:15" ht="15" customHeight="1" x14ac:dyDescent="0.2">
      <c r="D27" s="52" t="s">
        <v>289</v>
      </c>
      <c r="E27" s="52"/>
      <c r="F27" s="52"/>
      <c r="G27" s="52"/>
      <c r="H27" s="52"/>
      <c r="I27" s="52"/>
      <c r="J27" s="52"/>
      <c r="K27" s="52"/>
      <c r="L27" s="52"/>
      <c r="M27" s="52"/>
      <c r="N27" s="2"/>
    </row>
    <row r="28" spans="2:15" ht="3" customHeight="1" x14ac:dyDescent="0.2"/>
    <row r="29" spans="2:15" x14ac:dyDescent="0.2">
      <c r="E29" s="3">
        <f>Input!A3</f>
        <v>2022</v>
      </c>
      <c r="F29" s="3">
        <f t="shared" ref="F29:N29" si="6">+E29-1</f>
        <v>2021</v>
      </c>
      <c r="G29" s="3">
        <f t="shared" si="6"/>
        <v>2020</v>
      </c>
      <c r="H29" s="3">
        <f t="shared" si="6"/>
        <v>2019</v>
      </c>
      <c r="I29" s="3">
        <f t="shared" si="6"/>
        <v>2018</v>
      </c>
      <c r="J29" s="3">
        <f t="shared" si="6"/>
        <v>2017</v>
      </c>
      <c r="K29" s="3">
        <f t="shared" si="6"/>
        <v>2016</v>
      </c>
      <c r="L29" s="3">
        <f t="shared" si="6"/>
        <v>2015</v>
      </c>
      <c r="M29" s="3">
        <f t="shared" si="6"/>
        <v>2014</v>
      </c>
      <c r="N29" s="3">
        <f t="shared" si="6"/>
        <v>2013</v>
      </c>
      <c r="O29" s="17" t="s">
        <v>16</v>
      </c>
    </row>
    <row r="30" spans="2:15" ht="1.5" customHeight="1" x14ac:dyDescent="0.2">
      <c r="O30" s="18"/>
    </row>
    <row r="31" spans="2:15" x14ac:dyDescent="0.2">
      <c r="B31" s="38" t="s">
        <v>282</v>
      </c>
      <c r="E31" s="6">
        <f>Input!A35/Input!A36</f>
        <v>82.181951917747995</v>
      </c>
      <c r="F31" s="6">
        <f>Input!B35/Input!B36</f>
        <v>73.162462522967488</v>
      </c>
      <c r="G31" s="6">
        <f>Input!C35/Input!C36</f>
        <v>57.599053270071522</v>
      </c>
      <c r="H31" s="6">
        <f>Input!D35/Input!D36</f>
        <v>57.641947824523172</v>
      </c>
      <c r="I31" s="6">
        <f>Input!E35/Input!E36</f>
        <v>62.741020135864687</v>
      </c>
      <c r="J31" s="6">
        <f>Input!F35/Input!F36</f>
        <v>63.086331828342466</v>
      </c>
      <c r="K31" s="6">
        <f>Input!G35/Input!G36</f>
        <v>63.405060141950912</v>
      </c>
      <c r="L31" s="6">
        <f>Input!H35/Input!H36</f>
        <v>67.685694351827337</v>
      </c>
      <c r="M31" s="6">
        <f>Input!I35/Input!I36</f>
        <v>68.850567834181291</v>
      </c>
      <c r="N31" s="6">
        <f>Input!J35/Input!J36</f>
        <v>67.875397026605242</v>
      </c>
      <c r="O31" s="19">
        <f>AVERAGE(E31:N31)</f>
        <v>66.422948685408215</v>
      </c>
    </row>
    <row r="32" spans="2:15" x14ac:dyDescent="0.2">
      <c r="B32" s="38" t="s">
        <v>302</v>
      </c>
      <c r="E32" s="6">
        <f>Input!A131/Input!A$5-Input!A209/Input!A36</f>
        <v>27.123804933279423</v>
      </c>
      <c r="F32" s="6">
        <f>Input!B131/Input!B$5-Input!B209/Input!B36</f>
        <v>23.573720238691703</v>
      </c>
      <c r="G32" s="6">
        <f>Input!C131/Input!C$5-Input!C209/Input!C36</f>
        <v>22.781370488490026</v>
      </c>
      <c r="H32" s="6">
        <f>Input!D131/Input!D$5-Input!D209/Input!D36</f>
        <v>25.751194590196366</v>
      </c>
      <c r="I32" s="6">
        <f>Input!E131/Input!E$5-Input!E209/Input!E36</f>
        <v>23.508324657693173</v>
      </c>
      <c r="J32" s="6">
        <f>Input!F131/Input!F$5-Input!F209/Input!F36</f>
        <v>23.362795947455638</v>
      </c>
      <c r="K32" s="6">
        <f>Input!G131/Input!G$5-Input!G209/Input!G36</f>
        <v>22.526231494939537</v>
      </c>
      <c r="L32" s="6">
        <f>Input!H131/Input!H$5-Input!H209/Input!H36</f>
        <v>22.398368184374853</v>
      </c>
      <c r="M32" s="6">
        <f>Input!I131/Input!I$5-Input!I209/Input!I36</f>
        <v>21.585815472335018</v>
      </c>
      <c r="N32" s="6">
        <f>Input!J131/Input!J$5-Input!J209/Input!J36</f>
        <v>21.268733437404233</v>
      </c>
      <c r="O32" s="19">
        <f>AVERAGE(E32:N32)</f>
        <v>23.388035944485992</v>
      </c>
    </row>
    <row r="33" spans="2:15" s="4" customFormat="1" x14ac:dyDescent="0.2">
      <c r="B33" s="39" t="s">
        <v>283</v>
      </c>
      <c r="E33" s="8">
        <f>+E31-E32</f>
        <v>55.058146984468571</v>
      </c>
      <c r="F33" s="8">
        <f t="shared" ref="F33:N33" si="7">+F31-F32</f>
        <v>49.588742284275781</v>
      </c>
      <c r="G33" s="8">
        <f t="shared" si="7"/>
        <v>34.817682781581496</v>
      </c>
      <c r="H33" s="8">
        <f t="shared" si="7"/>
        <v>31.890753234326805</v>
      </c>
      <c r="I33" s="8">
        <f t="shared" si="7"/>
        <v>39.232695478171514</v>
      </c>
      <c r="J33" s="8">
        <f t="shared" si="7"/>
        <v>39.723535880886828</v>
      </c>
      <c r="K33" s="8">
        <f t="shared" si="7"/>
        <v>40.878828647011375</v>
      </c>
      <c r="L33" s="8">
        <f t="shared" si="7"/>
        <v>45.287326167452484</v>
      </c>
      <c r="M33" s="8">
        <f t="shared" si="7"/>
        <v>47.264752361846277</v>
      </c>
      <c r="N33" s="8">
        <f t="shared" si="7"/>
        <v>46.606663589201005</v>
      </c>
      <c r="O33" s="20">
        <f>AVERAGE(E33:N33)</f>
        <v>43.034912740922209</v>
      </c>
    </row>
    <row r="34" spans="2:15" ht="1.9" customHeight="1" x14ac:dyDescent="0.2">
      <c r="B34" s="38"/>
      <c r="E34" s="6"/>
      <c r="F34" s="6"/>
      <c r="G34" s="6"/>
      <c r="H34" s="6"/>
      <c r="I34" s="6"/>
      <c r="J34" s="6"/>
      <c r="K34" s="6"/>
      <c r="L34" s="6"/>
      <c r="M34" s="6"/>
      <c r="N34" s="6"/>
      <c r="O34" s="19"/>
    </row>
    <row r="35" spans="2:15" ht="13.15" customHeight="1" x14ac:dyDescent="0.2">
      <c r="B35" s="38" t="s">
        <v>297</v>
      </c>
      <c r="E35" s="6">
        <f>(Input!A136+Input!A144+Input!A204)/Input!A5*Input!A6/Input!A34</f>
        <v>1.2063046572781704</v>
      </c>
      <c r="F35" s="6">
        <f>(Input!B136+Input!B144+Input!B204)/Input!B5*Input!B6/Input!B34</f>
        <v>0.70974908488753186</v>
      </c>
      <c r="G35" s="6">
        <f>(Input!C136+Input!C144+Input!C204)/Input!C5*Input!C6/Input!C34</f>
        <v>0.39124318227770166</v>
      </c>
      <c r="H35" s="6">
        <f>(Input!D136+Input!D144+Input!D204)/Input!D5*Input!D6/Input!D34</f>
        <v>0.57830068014860869</v>
      </c>
      <c r="I35" s="6">
        <f>(Input!E136+Input!E144+Input!E204)/Input!E5*Input!E6/Input!E34</f>
        <v>0.41462654065107235</v>
      </c>
      <c r="J35" s="6">
        <f>(Input!F136+Input!F144+Input!F204)/Input!F5*Input!F6/Input!F34</f>
        <v>0.43672496917769954</v>
      </c>
      <c r="K35" s="6">
        <f>(Input!G136+Input!G144+Input!G204)/Input!G5*Input!G6/Input!G34</f>
        <v>0.46787324466095453</v>
      </c>
      <c r="L35" s="6">
        <f>(Input!H136+Input!H144+Input!H204)/Input!H5*Input!H6/Input!H34</f>
        <v>0.5849232941325202</v>
      </c>
      <c r="M35" s="6">
        <f>(Input!I136+Input!I144+Input!I204)/Input!I5*Input!I6/Input!I34</f>
        <v>0.51863905869088878</v>
      </c>
      <c r="N35" s="6">
        <f>(Input!J136+Input!J144+Input!J204)/Input!J5*Input!J6/Input!J34</f>
        <v>0.90892899326264598</v>
      </c>
      <c r="O35" s="19">
        <f>AVERAGE(E35:N35)</f>
        <v>0.6217313705167794</v>
      </c>
    </row>
    <row r="36" spans="2:15" ht="13.15" customHeight="1" x14ac:dyDescent="0.2">
      <c r="B36" s="38" t="s">
        <v>298</v>
      </c>
      <c r="E36" s="6">
        <f>Input!A18/Input!A5</f>
        <v>5.8620503782985791</v>
      </c>
      <c r="F36" s="6">
        <f>Input!B18/Input!B5</f>
        <v>5.320592477993368</v>
      </c>
      <c r="G36" s="6">
        <f>Input!C18/Input!C5</f>
        <v>3.9000008921831033</v>
      </c>
      <c r="H36" s="6">
        <f>Input!D18/Input!D5</f>
        <v>4.294447504525472</v>
      </c>
      <c r="I36" s="6">
        <f>Input!E18/Input!E5</f>
        <v>4.4062893309222426</v>
      </c>
      <c r="J36" s="6">
        <f>Input!F18/Input!F5</f>
        <v>4.5209092944481757</v>
      </c>
      <c r="K36" s="6">
        <f>Input!G18/Input!G5</f>
        <v>5.1772767210717952</v>
      </c>
      <c r="L36" s="6">
        <f>Input!H18/Input!H5</f>
        <v>5.9078942645138222</v>
      </c>
      <c r="M36" s="6">
        <f>Input!I18/Input!I5</f>
        <v>6.0360453856573812</v>
      </c>
      <c r="N36" s="6">
        <f>Input!J18/Input!J5</f>
        <v>6.7985680617806121</v>
      </c>
      <c r="O36" s="19">
        <f>AVERAGE(E36:N36)</f>
        <v>5.2224074311394544</v>
      </c>
    </row>
    <row r="37" spans="2:15" ht="13.15" customHeight="1" x14ac:dyDescent="0.2">
      <c r="B37" s="39" t="s">
        <v>313</v>
      </c>
      <c r="E37" s="8">
        <f>+E33+E35-E36</f>
        <v>50.402401263448162</v>
      </c>
      <c r="F37" s="8">
        <f t="shared" ref="F37:N37" si="8">+F33+F35-F36</f>
        <v>44.97789889116995</v>
      </c>
      <c r="G37" s="8">
        <f t="shared" si="8"/>
        <v>31.308925071676097</v>
      </c>
      <c r="H37" s="8">
        <f t="shared" si="8"/>
        <v>28.174606409949945</v>
      </c>
      <c r="I37" s="8">
        <f t="shared" si="8"/>
        <v>35.241032687900343</v>
      </c>
      <c r="J37" s="8">
        <f t="shared" si="8"/>
        <v>35.639351555616351</v>
      </c>
      <c r="K37" s="8">
        <f t="shared" si="8"/>
        <v>36.169425170600533</v>
      </c>
      <c r="L37" s="8">
        <f t="shared" si="8"/>
        <v>39.964355197071185</v>
      </c>
      <c r="M37" s="8">
        <f t="shared" si="8"/>
        <v>41.747346034879783</v>
      </c>
      <c r="N37" s="8">
        <f t="shared" si="8"/>
        <v>40.71702452068304</v>
      </c>
      <c r="O37" s="20">
        <f>AVERAGE(E37:N37)</f>
        <v>38.434236680299541</v>
      </c>
    </row>
    <row r="38" spans="2:15" ht="1.9" customHeight="1" x14ac:dyDescent="0.2">
      <c r="B38" s="38"/>
      <c r="E38" s="6"/>
      <c r="F38" s="6"/>
      <c r="G38" s="6"/>
      <c r="H38" s="6"/>
      <c r="I38" s="6"/>
      <c r="J38" s="6"/>
      <c r="K38" s="6"/>
      <c r="L38" s="6"/>
      <c r="M38" s="6"/>
      <c r="N38" s="6"/>
      <c r="O38" s="19"/>
    </row>
    <row r="39" spans="2:15" x14ac:dyDescent="0.2">
      <c r="B39" s="38" t="s">
        <v>284</v>
      </c>
      <c r="E39" s="6">
        <f>(Input!A129+Input!A202)/Input!A5*Input!A6/Input!A34</f>
        <v>1.9725333855773219</v>
      </c>
      <c r="F39" s="6">
        <f>(Input!B129+Input!B202)/Input!B5*Input!B6/Input!B34</f>
        <v>2.3121157643497106</v>
      </c>
      <c r="G39" s="6">
        <f>(Input!C129+Input!C202)/Input!C5*Input!C6/Input!C34</f>
        <v>2.1493478079427035</v>
      </c>
      <c r="H39" s="6">
        <f>(Input!D129+Input!D202)/Input!D5*Input!D6/Input!D34</f>
        <v>1.8551061739874155</v>
      </c>
      <c r="I39" s="6">
        <f>(Input!E129+Input!E202)/Input!E5*Input!E6/Input!E34</f>
        <v>1.4289692369527824</v>
      </c>
      <c r="J39" s="6">
        <f>(Input!F129+Input!F202)/Input!F5*Input!F6/Input!F34</f>
        <v>0.71078940802385004</v>
      </c>
      <c r="K39" s="6">
        <f>(Input!G129+Input!G202)/Input!G5*Input!G6/Input!G34</f>
        <v>1.1361682435590821</v>
      </c>
      <c r="L39" s="6">
        <f>(Input!H129+Input!H202)/Input!H5*Input!H6/Input!H34</f>
        <v>1.1076586525177399</v>
      </c>
      <c r="M39" s="6">
        <f>(Input!I129+Input!I202)/Input!I5*Input!I6/Input!I34</f>
        <v>0.63118815407735063</v>
      </c>
      <c r="N39" s="6">
        <f>(Input!J129+Input!J202)/Input!J5*Input!J6/Input!J34</f>
        <v>0.67657524665124835</v>
      </c>
      <c r="O39" s="19">
        <f>AVERAGE(E39:N39)</f>
        <v>1.3980452073639205</v>
      </c>
    </row>
    <row r="40" spans="2:15" x14ac:dyDescent="0.2">
      <c r="B40" s="38" t="s">
        <v>285</v>
      </c>
      <c r="E40" s="6">
        <f>Input!A124/Input!A5</f>
        <v>7.2329266469828379</v>
      </c>
      <c r="F40" s="6">
        <f>Input!B124/Input!B5</f>
        <v>8.7407294956917845</v>
      </c>
      <c r="G40" s="6">
        <f>Input!C124/Input!C5</f>
        <v>8.172320499622538</v>
      </c>
      <c r="H40" s="6">
        <f>Input!D124/Input!D5</f>
        <v>6.96609212567882</v>
      </c>
      <c r="I40" s="6">
        <f>Input!E124/Input!E5</f>
        <v>7.2569881068298789</v>
      </c>
      <c r="J40" s="6">
        <f>Input!F124/Input!F5</f>
        <v>6.3379714572544934</v>
      </c>
      <c r="K40" s="6">
        <f>Input!G124/Input!G5</f>
        <v>7.2082775223876405</v>
      </c>
      <c r="L40" s="6">
        <f>Input!H124/Input!H5</f>
        <v>7.2891415375860031</v>
      </c>
      <c r="M40" s="6">
        <f>Input!I124/Input!I5</f>
        <v>7.260455063639168</v>
      </c>
      <c r="N40" s="6">
        <f>Input!J124/Input!J5</f>
        <v>6.5150632325400339</v>
      </c>
      <c r="O40" s="19">
        <f>AVERAGE(E40:N40)</f>
        <v>7.2979965688213184</v>
      </c>
    </row>
    <row r="41" spans="2:15" s="4" customFormat="1" x14ac:dyDescent="0.2">
      <c r="B41" s="39" t="s">
        <v>301</v>
      </c>
      <c r="E41" s="8">
        <f>+E37+E39-E40</f>
        <v>45.142008002042644</v>
      </c>
      <c r="F41" s="8">
        <f t="shared" ref="F41:N41" si="9">+F37+F39-F40</f>
        <v>38.549285159827875</v>
      </c>
      <c r="G41" s="8">
        <f t="shared" si="9"/>
        <v>25.285952379996267</v>
      </c>
      <c r="H41" s="8">
        <f t="shared" si="9"/>
        <v>23.063620458258541</v>
      </c>
      <c r="I41" s="8">
        <f t="shared" si="9"/>
        <v>29.413013818023245</v>
      </c>
      <c r="J41" s="8">
        <f t="shared" si="9"/>
        <v>30.012169506385707</v>
      </c>
      <c r="K41" s="8">
        <f t="shared" si="9"/>
        <v>30.097315891771977</v>
      </c>
      <c r="L41" s="8">
        <f t="shared" si="9"/>
        <v>33.782872312002922</v>
      </c>
      <c r="M41" s="8">
        <f t="shared" si="9"/>
        <v>35.118079125317962</v>
      </c>
      <c r="N41" s="8">
        <f t="shared" si="9"/>
        <v>34.87853653479425</v>
      </c>
      <c r="O41" s="20">
        <f>AVERAGE(E41:N41)</f>
        <v>32.534285318842144</v>
      </c>
    </row>
    <row r="42" spans="2:15" ht="1.9" customHeight="1" x14ac:dyDescent="0.2">
      <c r="B42" s="38"/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ht="13.15" customHeight="1" x14ac:dyDescent="0.2">
      <c r="B43" s="38" t="s">
        <v>299</v>
      </c>
      <c r="E43" s="6">
        <f>(Input!A137+Input!A139+Input!A205+Input!A208)/Input!A5*Input!A6/Input!A34</f>
        <v>2.3116008825776908</v>
      </c>
      <c r="F43" s="6">
        <f>(Input!B137+Input!B139+Input!B205+Input!B208)/Input!B5*Input!B6/Input!B34</f>
        <v>2.6477988907509262</v>
      </c>
      <c r="G43" s="6">
        <f>(Input!C137+Input!C139+Input!C205+Input!C208)/Input!C5*Input!C6/Input!C34</f>
        <v>1.9515509704171838</v>
      </c>
      <c r="H43" s="6">
        <f>(Input!D137+Input!D139+Input!D205+Input!D208)/Input!D5*Input!D6/Input!D34</f>
        <v>1.7436902250630675</v>
      </c>
      <c r="I43" s="6">
        <f>(Input!E137+Input!E139+Input!E205+Input!E208)/Input!E5*Input!E6/Input!E34</f>
        <v>1.6564502490084216</v>
      </c>
      <c r="J43" s="6">
        <f>(Input!F137+Input!F139+Input!F205+Input!F208)/Input!F5*Input!F6/Input!F34</f>
        <v>1.7876459910289864</v>
      </c>
      <c r="K43" s="6">
        <f>(Input!G137+Input!G139+Input!G205+Input!G208)/Input!G5*Input!G6/Input!G34</f>
        <v>1.521852908895897</v>
      </c>
      <c r="L43" s="6">
        <f>(Input!H137+Input!H139+Input!H205+Input!H208)/Input!H5*Input!H6/Input!H34</f>
        <v>1.7940033982781538</v>
      </c>
      <c r="M43" s="6">
        <f>(Input!I137+Input!I139+Input!I205+Input!I208)/Input!I5*Input!I6/Input!I34</f>
        <v>1.8986288296788199</v>
      </c>
      <c r="N43" s="6">
        <f>(Input!J137+Input!J139+Input!J205+Input!J208)/Input!J5*Input!J6/Input!J34</f>
        <v>1.684240550318685</v>
      </c>
      <c r="O43" s="19">
        <f>AVERAGE(E43:N43)</f>
        <v>1.8997462896017829</v>
      </c>
    </row>
    <row r="44" spans="2:15" ht="13.15" customHeight="1" x14ac:dyDescent="0.2">
      <c r="B44" s="38" t="s">
        <v>300</v>
      </c>
      <c r="E44" s="6">
        <f>(Input!A19+Input!A20)/Input!A5</f>
        <v>6.6449899427938739</v>
      </c>
      <c r="F44" s="6">
        <f>(Input!B19+Input!B20)/Input!B5</f>
        <v>6.4965156821876997</v>
      </c>
      <c r="G44" s="6">
        <f>(Input!C19+Input!C20)/Input!C5</f>
        <v>4.3496206849221064</v>
      </c>
      <c r="H44" s="6">
        <f>(Input!D19+Input!D20)/Input!D5</f>
        <v>4.0055120894750456</v>
      </c>
      <c r="I44" s="6">
        <f>(Input!E19+Input!E20)/Input!E5</f>
        <v>4.4465919460286552</v>
      </c>
      <c r="J44" s="6">
        <f>(Input!F19+Input!F20)/Input!F5</f>
        <v>4.4256967044395816</v>
      </c>
      <c r="K44" s="6">
        <f>(Input!G19+Input!G20)/Input!G5</f>
        <v>5.4667738602336469</v>
      </c>
      <c r="L44" s="6">
        <f>(Input!H19+Input!H20)/Input!H5</f>
        <v>5.5487563020305126</v>
      </c>
      <c r="M44" s="6">
        <f>(Input!I19+Input!I20)/Input!I5</f>
        <v>5.7005058945024878</v>
      </c>
      <c r="N44" s="6">
        <f>(Input!J19+Input!J20)/Input!J5</f>
        <v>5.3374613695824484</v>
      </c>
      <c r="O44" s="19">
        <f>AVERAGE(E44:N44)</f>
        <v>5.2422424476196046</v>
      </c>
    </row>
    <row r="45" spans="2:15" ht="13.15" customHeight="1" x14ac:dyDescent="0.2">
      <c r="B45" s="39" t="s">
        <v>314</v>
      </c>
      <c r="E45" s="8">
        <f>+E41+E43-E44</f>
        <v>40.808618941826467</v>
      </c>
      <c r="F45" s="8">
        <f t="shared" ref="F45:N45" si="10">+F41+F43-F44</f>
        <v>34.700568368391103</v>
      </c>
      <c r="G45" s="8">
        <f t="shared" si="10"/>
        <v>22.887882665491347</v>
      </c>
      <c r="H45" s="8">
        <f t="shared" si="10"/>
        <v>20.801798593846563</v>
      </c>
      <c r="I45" s="8">
        <f t="shared" si="10"/>
        <v>26.622872121003013</v>
      </c>
      <c r="J45" s="8">
        <f t="shared" si="10"/>
        <v>27.374118792975111</v>
      </c>
      <c r="K45" s="8">
        <f t="shared" si="10"/>
        <v>26.152394940434228</v>
      </c>
      <c r="L45" s="8">
        <f t="shared" si="10"/>
        <v>30.028119408250568</v>
      </c>
      <c r="M45" s="8">
        <f t="shared" si="10"/>
        <v>31.316202060494295</v>
      </c>
      <c r="N45" s="8">
        <f t="shared" si="10"/>
        <v>31.225315715530485</v>
      </c>
      <c r="O45" s="20">
        <f>AVERAGE(E45:N45)</f>
        <v>29.191789160824317</v>
      </c>
    </row>
    <row r="46" spans="2:15" ht="1.9" customHeight="1" x14ac:dyDescent="0.2">
      <c r="B46" s="38"/>
      <c r="E46" s="6"/>
      <c r="F46" s="6"/>
      <c r="G46" s="6"/>
      <c r="H46" s="6"/>
      <c r="I46" s="6"/>
      <c r="J46" s="6"/>
      <c r="K46" s="6"/>
      <c r="L46" s="6"/>
      <c r="M46" s="6"/>
      <c r="N46" s="6"/>
      <c r="O46" s="19"/>
    </row>
    <row r="47" spans="2:15" x14ac:dyDescent="0.2">
      <c r="B47" s="38" t="s">
        <v>286</v>
      </c>
      <c r="E47" s="6">
        <f>(Input!A142+Input!A141+Input!A147-Input!A143-Input!A144-Input!A207-Input!A208-SUM(Input!A136:A139)-SUM(Input!A202:'Input'!A205))/Input!A5*Input!A6/Input!A34</f>
        <v>0.19499295094582983</v>
      </c>
      <c r="F47" s="6">
        <f>(Input!B142+Input!B141+Input!B147-Input!B143-Input!B144-Input!B207-Input!B208-SUM(Input!B136:B139)-SUM(Input!B202:'Input'!B205))/Input!B5*Input!B6/Input!B34</f>
        <v>0.16456500727687084</v>
      </c>
      <c r="G47" s="6">
        <f>(Input!C142+Input!C141+Input!C147-Input!C143-Input!C144-Input!C207-Input!C208-SUM(Input!C136:C139)-SUM(Input!C202:'Input'!C205))/Input!C5*Input!C6/Input!C34</f>
        <v>0.5912706031701267</v>
      </c>
      <c r="H47" s="6">
        <f>(Input!D142+Input!D141+Input!D147-Input!D143-Input!D144-Input!D207-Input!D208-SUM(Input!D136:D139)-SUM(Input!D202:'Input'!D205))/Input!D5*Input!D6/Input!D34</f>
        <v>0.26813502504609749</v>
      </c>
      <c r="I47" s="6">
        <f>(Input!E142+Input!E141+Input!E147-Input!E143-Input!E144-Input!E207-Input!E208-SUM(Input!E136:E139)-SUM(Input!E202:'Input'!E205))/Input!E5*Input!E6/Input!E34</f>
        <v>0.31179029343436221</v>
      </c>
      <c r="J47" s="6">
        <f>(Input!F142+Input!F141+Input!F147-Input!F143-Input!F144-Input!F207-Input!F208-SUM(Input!F136:F139)-SUM(Input!F202:'Input'!F205))/Input!F5*Input!F6/Input!F34</f>
        <v>0.20816318674552103</v>
      </c>
      <c r="K47" s="6">
        <f>(Input!G142+Input!G141+Input!G147-Input!G143-Input!G144-Input!G207-Input!G208-SUM(Input!G136:G139)-SUM(Input!G202:'Input'!G205))/Input!G5*Input!G6/Input!G34</f>
        <v>0.2597585122596473</v>
      </c>
      <c r="L47" s="6">
        <f>(Input!H142+Input!H141+Input!H147-Input!H143-Input!H144-Input!H207-Input!H208-SUM(Input!H136:H139)-SUM(Input!H202:'Input'!H205))/Input!H5*Input!H6/Input!H34</f>
        <v>0.31257097827318953</v>
      </c>
      <c r="M47" s="6">
        <f>(Input!I142+Input!I141+Input!I147-Input!I143-Input!I144-Input!I207-Input!I208-SUM(Input!I136:I139)-SUM(Input!I202:'Input'!I205))/Input!I5*Input!I6/Input!I34</f>
        <v>0.35023980284505973</v>
      </c>
      <c r="N47" s="6">
        <f>(Input!J142+Input!J141+Input!J147-Input!J143-Input!J144-Input!J207-Input!J208-SUM(Input!J136:J139)-SUM(Input!J202:'Input'!J205))/Input!J5*Input!J6/Input!J34</f>
        <v>0.61360643695556838</v>
      </c>
      <c r="O47" s="19">
        <f>AVERAGE(E47:N47)</f>
        <v>0.32750927969522731</v>
      </c>
    </row>
    <row r="48" spans="2:15" x14ac:dyDescent="0.2">
      <c r="B48" s="38" t="s">
        <v>287</v>
      </c>
      <c r="E48" s="6">
        <f>Input!A127/Input!A5</f>
        <v>20.983490496401551</v>
      </c>
      <c r="F48" s="6">
        <f>Input!B127/Input!B5</f>
        <v>19.414260512688283</v>
      </c>
      <c r="G48" s="6">
        <f>Input!C127/Input!C5</f>
        <v>18.599098895065541</v>
      </c>
      <c r="H48" s="6">
        <f>Input!D127/Input!D5</f>
        <v>19.243549521592968</v>
      </c>
      <c r="I48" s="6">
        <f>Input!E127/Input!E5</f>
        <v>19.513644317707609</v>
      </c>
      <c r="J48" s="6">
        <f>Input!F127/Input!F5</f>
        <v>19.509169212546674</v>
      </c>
      <c r="K48" s="6">
        <f>Input!G127/Input!G5</f>
        <v>19.195883204701055</v>
      </c>
      <c r="L48" s="6">
        <f>Input!H127/Input!H5</f>
        <v>18.947124741899476</v>
      </c>
      <c r="M48" s="6">
        <f>Input!I127/Input!I5</f>
        <v>19.984212456914474</v>
      </c>
      <c r="N48" s="6">
        <f>Input!J127/Input!J5</f>
        <v>19.207419565263137</v>
      </c>
      <c r="O48" s="23">
        <f>AVERAGE(E48:N48)</f>
        <v>19.459785292478077</v>
      </c>
    </row>
    <row r="49" spans="2:15" s="4" customFormat="1" x14ac:dyDescent="0.2">
      <c r="B49" s="39" t="s">
        <v>288</v>
      </c>
      <c r="E49" s="8">
        <f>+E45+E47-E48</f>
        <v>20.020121396370747</v>
      </c>
      <c r="F49" s="8">
        <f t="shared" ref="F49:N49" si="11">+F45+F47-F48</f>
        <v>15.45087286297969</v>
      </c>
      <c r="G49" s="8">
        <f t="shared" si="11"/>
        <v>4.8800543735959323</v>
      </c>
      <c r="H49" s="8">
        <f t="shared" si="11"/>
        <v>1.826384097299691</v>
      </c>
      <c r="I49" s="8">
        <f t="shared" si="11"/>
        <v>7.4210180967297674</v>
      </c>
      <c r="J49" s="8">
        <f t="shared" si="11"/>
        <v>8.0731127671739564</v>
      </c>
      <c r="K49" s="8">
        <f t="shared" si="11"/>
        <v>7.2162702479928207</v>
      </c>
      <c r="L49" s="8">
        <f t="shared" si="11"/>
        <v>11.393565644624282</v>
      </c>
      <c r="M49" s="8">
        <f t="shared" si="11"/>
        <v>11.682229406424881</v>
      </c>
      <c r="N49" s="8">
        <f t="shared" si="11"/>
        <v>12.631502587222915</v>
      </c>
      <c r="O49" s="20">
        <f>AVERAGE(E49:N49)</f>
        <v>10.059513148041466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279</v>
      </c>
      <c r="E1" s="50"/>
      <c r="F1" s="50"/>
      <c r="G1" s="50"/>
      <c r="H1" s="50"/>
      <c r="I1" s="50"/>
      <c r="J1" s="50"/>
      <c r="K1" s="50"/>
      <c r="L1" s="50"/>
      <c r="M1" s="50"/>
      <c r="O1" s="48" t="s">
        <v>333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" customHeight="1" x14ac:dyDescent="0.2">
      <c r="D3" s="52" t="s">
        <v>290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3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1.5" customHeight="1" x14ac:dyDescent="0.2">
      <c r="O6" s="18"/>
    </row>
    <row r="7" spans="1:15" x14ac:dyDescent="0.2">
      <c r="B7" s="38" t="s">
        <v>282</v>
      </c>
      <c r="E7" s="6">
        <f>Input!A27/Input!A$7</f>
        <v>554.63980730331093</v>
      </c>
      <c r="F7" s="6">
        <f>Input!B27/Input!B$7</f>
        <v>464.60046851432088</v>
      </c>
      <c r="G7" s="6">
        <f>Input!C27/Input!C$7</f>
        <v>389.47935811320122</v>
      </c>
      <c r="H7" s="6">
        <f>Input!D27/Input!D$7</f>
        <v>426.74964163461618</v>
      </c>
      <c r="I7" s="6">
        <f>Input!E27/Input!E$7</f>
        <v>493.20582965155234</v>
      </c>
      <c r="J7" s="6">
        <f>Input!F27/Input!F$7</f>
        <v>450.39788816575907</v>
      </c>
      <c r="K7" s="6">
        <f>Input!G27/Input!G$7</f>
        <v>439.88062500000001</v>
      </c>
      <c r="L7" s="6">
        <f>Input!H27/Input!H$7</f>
        <v>473.3662632283586</v>
      </c>
      <c r="M7" s="6">
        <f>Input!I27/Input!I$7</f>
        <v>459.37595627724176</v>
      </c>
      <c r="N7" s="6">
        <f>Input!J27/Input!J$7</f>
        <v>505.98939788346917</v>
      </c>
      <c r="O7" s="19">
        <f>AVERAGE(E7:N7)</f>
        <v>465.76852357718298</v>
      </c>
    </row>
    <row r="8" spans="1:15" x14ac:dyDescent="0.2">
      <c r="B8" s="38" t="s">
        <v>302</v>
      </c>
      <c r="E8" s="6">
        <f>(Input!A125-Input!A203-Input!A207)/Input!A$7</f>
        <v>177.8470046843394</v>
      </c>
      <c r="F8" s="6">
        <f>(Input!B125-Input!B203-Input!B207)/Input!B$7</f>
        <v>146.8741605082875</v>
      </c>
      <c r="G8" s="6">
        <f>(Input!C125-Input!C203-Input!C207)/Input!C$7</f>
        <v>151.99948449722777</v>
      </c>
      <c r="H8" s="6">
        <f>(Input!D125-Input!D203-Input!D207)/Input!D$7</f>
        <v>186.0633985571387</v>
      </c>
      <c r="I8" s="6">
        <f>(Input!E125-Input!E203-Input!E207)/Input!E$7</f>
        <v>183.58979376372722</v>
      </c>
      <c r="J8" s="6">
        <f>(Input!F125-Input!F203-Input!F207)/Input!F$7</f>
        <v>159.66141630141232</v>
      </c>
      <c r="K8" s="6">
        <f>(Input!G125-Input!G203-Input!G207)/Input!G$7</f>
        <v>155.34039945472568</v>
      </c>
      <c r="L8" s="6">
        <f>(Input!H125-Input!H203-Input!H207)/Input!H$7</f>
        <v>153.62042599856025</v>
      </c>
      <c r="M8" s="6">
        <f>(Input!I125-Input!I203-Input!I207)/Input!I$7</f>
        <v>143.02635127764489</v>
      </c>
      <c r="N8" s="6">
        <f>(Input!J125-Input!J203-Input!J207)/Input!J$7</f>
        <v>157.56616632202085</v>
      </c>
      <c r="O8" s="19">
        <f>AVERAGE(E8:N8)</f>
        <v>161.55886013650846</v>
      </c>
    </row>
    <row r="9" spans="1:15" s="4" customFormat="1" x14ac:dyDescent="0.2">
      <c r="B9" s="39" t="s">
        <v>283</v>
      </c>
      <c r="E9" s="8">
        <f t="shared" ref="E9:N9" si="1">+E7-E8</f>
        <v>376.79280261897156</v>
      </c>
      <c r="F9" s="8">
        <f t="shared" si="1"/>
        <v>317.72630800603338</v>
      </c>
      <c r="G9" s="8">
        <f t="shared" si="1"/>
        <v>237.47987361597345</v>
      </c>
      <c r="H9" s="8">
        <f t="shared" si="1"/>
        <v>240.68624307747749</v>
      </c>
      <c r="I9" s="8">
        <f t="shared" si="1"/>
        <v>309.61603588782509</v>
      </c>
      <c r="J9" s="8">
        <f t="shared" si="1"/>
        <v>290.73647186434675</v>
      </c>
      <c r="K9" s="8">
        <f t="shared" si="1"/>
        <v>284.54022554527432</v>
      </c>
      <c r="L9" s="8">
        <f t="shared" si="1"/>
        <v>319.74583722979833</v>
      </c>
      <c r="M9" s="8">
        <f t="shared" si="1"/>
        <v>316.34960499959686</v>
      </c>
      <c r="N9" s="8">
        <f t="shared" si="1"/>
        <v>348.42323156144835</v>
      </c>
      <c r="O9" s="20">
        <f>AVERAGE(E9:N9)</f>
        <v>304.20966344067455</v>
      </c>
    </row>
    <row r="10" spans="1:15" ht="1.9" customHeight="1" x14ac:dyDescent="0.2">
      <c r="B10" s="38"/>
      <c r="E10" s="6"/>
      <c r="F10" s="6"/>
      <c r="G10" s="6"/>
      <c r="H10" s="6"/>
      <c r="I10" s="6"/>
      <c r="J10" s="6"/>
      <c r="K10" s="6"/>
      <c r="L10" s="6"/>
      <c r="M10" s="6"/>
      <c r="N10" s="6"/>
      <c r="O10" s="19"/>
    </row>
    <row r="11" spans="1:15" ht="13.15" customHeight="1" x14ac:dyDescent="0.2">
      <c r="B11" s="38" t="s">
        <v>297</v>
      </c>
      <c r="E11" s="6">
        <f>(Input!A136+Input!A144+Input!A204)/Input!A$7</f>
        <v>7.2756999893537735</v>
      </c>
      <c r="F11" s="6">
        <f>(Input!B136+Input!B144+Input!B204)/Input!B$7</f>
        <v>4.274133122108652</v>
      </c>
      <c r="G11" s="6">
        <f>(Input!C136+Input!C144+Input!C204)/Input!C$7</f>
        <v>2.442633042429522</v>
      </c>
      <c r="H11" s="6">
        <f>(Input!D136+Input!D144+Input!D204)/Input!D$7</f>
        <v>3.5733297823175079</v>
      </c>
      <c r="I11" s="6">
        <f>(Input!E136+Input!E144+Input!E204)/Input!E$7</f>
        <v>2.5915067459274272</v>
      </c>
      <c r="J11" s="6">
        <f>(Input!F136+Input!F144+Input!F204)/Input!F$7</f>
        <v>2.7899158808163991</v>
      </c>
      <c r="K11" s="6">
        <f>(Input!G136+Input!G144+Input!G204)/Input!G$7</f>
        <v>2.8116870456047591</v>
      </c>
      <c r="L11" s="6">
        <f>(Input!H136+Input!H144+Input!H204)/Input!H$7</f>
        <v>3.4535178351576632</v>
      </c>
      <c r="M11" s="6">
        <f>(Input!I136+Input!I144+Input!I204)/Input!I$7</f>
        <v>3.1241445083323978</v>
      </c>
      <c r="N11" s="6">
        <f>(Input!J136+Input!J144+Input!J204)/Input!J$7</f>
        <v>5.3257628836718975</v>
      </c>
      <c r="O11" s="19">
        <f>AVERAGE(E11:N11)</f>
        <v>3.7662330835719997</v>
      </c>
    </row>
    <row r="12" spans="1:15" ht="13.15" customHeight="1" x14ac:dyDescent="0.2">
      <c r="B12" s="38" t="s">
        <v>298</v>
      </c>
      <c r="E12" s="6">
        <f>Input!A18/Input!A$7</f>
        <v>33.819281379750876</v>
      </c>
      <c r="F12" s="6">
        <f>Input!B18/Input!B$7</f>
        <v>31.297985219889952</v>
      </c>
      <c r="G12" s="6">
        <f>Input!C18/Input!C$7</f>
        <v>23.797263354495051</v>
      </c>
      <c r="H12" s="6">
        <f>Input!D18/Input!D$7</f>
        <v>26.016353211188836</v>
      </c>
      <c r="I12" s="6">
        <f>Input!E18/Input!E$7</f>
        <v>26.862286407231842</v>
      </c>
      <c r="J12" s="6">
        <f>Input!F18/Input!F$7</f>
        <v>27.713312082171157</v>
      </c>
      <c r="K12" s="6">
        <f>Input!G18/Input!G$7</f>
        <v>30.425910855915397</v>
      </c>
      <c r="L12" s="6">
        <f>Input!H18/Input!H$7</f>
        <v>34.047679276636678</v>
      </c>
      <c r="M12" s="6">
        <f>Input!I18/Input!I$7</f>
        <v>35.575614475812252</v>
      </c>
      <c r="N12" s="6">
        <f>Input!J18/Input!J$7</f>
        <v>39.30037100109476</v>
      </c>
      <c r="O12" s="19">
        <f>AVERAGE(E12:N12)</f>
        <v>30.885605726418682</v>
      </c>
    </row>
    <row r="13" spans="1:15" ht="13.15" customHeight="1" x14ac:dyDescent="0.2">
      <c r="B13" s="39" t="s">
        <v>313</v>
      </c>
      <c r="E13" s="8">
        <f t="shared" ref="E13:N13" si="2">+E9+E11-E12</f>
        <v>350.24922122857447</v>
      </c>
      <c r="F13" s="8">
        <f t="shared" si="2"/>
        <v>290.70245590825209</v>
      </c>
      <c r="G13" s="8">
        <f t="shared" si="2"/>
        <v>216.12524330390792</v>
      </c>
      <c r="H13" s="8">
        <f t="shared" si="2"/>
        <v>218.24321964860616</v>
      </c>
      <c r="I13" s="8">
        <f t="shared" si="2"/>
        <v>285.34525622652063</v>
      </c>
      <c r="J13" s="8">
        <f t="shared" si="2"/>
        <v>265.81307566299199</v>
      </c>
      <c r="K13" s="8">
        <f t="shared" si="2"/>
        <v>256.92600173496368</v>
      </c>
      <c r="L13" s="8">
        <f t="shared" si="2"/>
        <v>289.15167578831927</v>
      </c>
      <c r="M13" s="8">
        <f t="shared" si="2"/>
        <v>283.89813503211701</v>
      </c>
      <c r="N13" s="8">
        <f t="shared" si="2"/>
        <v>314.44862344402543</v>
      </c>
      <c r="O13" s="20">
        <f>AVERAGE(E13:N13)</f>
        <v>277.09029079782783</v>
      </c>
    </row>
    <row r="14" spans="1:15" ht="1.9" customHeight="1" x14ac:dyDescent="0.2">
      <c r="B14" s="38"/>
      <c r="E14" s="6"/>
      <c r="F14" s="6"/>
      <c r="G14" s="6"/>
      <c r="H14" s="6"/>
      <c r="I14" s="6"/>
      <c r="J14" s="6"/>
      <c r="K14" s="6"/>
      <c r="L14" s="6"/>
      <c r="M14" s="6"/>
      <c r="N14" s="6"/>
      <c r="O14" s="19"/>
    </row>
    <row r="15" spans="1:15" x14ac:dyDescent="0.2">
      <c r="B15" s="38" t="s">
        <v>284</v>
      </c>
      <c r="E15" s="6">
        <f>(Input!A129+Input!A202)/Input!A$7</f>
        <v>11.897128180559992</v>
      </c>
      <c r="F15" s="6">
        <f>(Input!B129+Input!B202)/Input!B$7</f>
        <v>13.923639749563929</v>
      </c>
      <c r="G15" s="6">
        <f>(Input!C129+Input!C202)/Input!C$7</f>
        <v>13.41893792190824</v>
      </c>
      <c r="H15" s="6">
        <f>(Input!D129+Input!D202)/Input!D$7</f>
        <v>11.462732741671433</v>
      </c>
      <c r="I15" s="6">
        <f>(Input!E129+Input!E202)/Input!E$7</f>
        <v>8.9313708945667933</v>
      </c>
      <c r="J15" s="6">
        <f>(Input!F129+Input!F202)/Input!F$7</f>
        <v>4.540712799397884</v>
      </c>
      <c r="K15" s="6">
        <f>(Input!G129+Input!G202)/Input!G$7</f>
        <v>6.8278098149372104</v>
      </c>
      <c r="L15" s="6">
        <f>(Input!H129+Input!H202)/Input!H$7</f>
        <v>6.5398642011854218</v>
      </c>
      <c r="M15" s="6">
        <f>(Input!I129+Input!I202)/Input!I$7</f>
        <v>3.8021104894463669</v>
      </c>
      <c r="N15" s="6">
        <f>(Input!J129+Input!J202)/Input!J$7</f>
        <v>3.9643133438754408</v>
      </c>
      <c r="O15" s="19">
        <f>AVERAGE(E15:N15)</f>
        <v>8.5308620137112712</v>
      </c>
    </row>
    <row r="16" spans="1:15" x14ac:dyDescent="0.2">
      <c r="B16" s="38" t="s">
        <v>285</v>
      </c>
      <c r="E16" s="6">
        <f>Input!A124/Input!A$7</f>
        <v>41.728126796550619</v>
      </c>
      <c r="F16" s="6">
        <f>Input!B124/Input!B$7</f>
        <v>51.416684081467565</v>
      </c>
      <c r="G16" s="6">
        <f>Input!C124/Input!C$7</f>
        <v>49.866363758186907</v>
      </c>
      <c r="H16" s="6">
        <f>Input!D124/Input!D$7</f>
        <v>42.201543516915628</v>
      </c>
      <c r="I16" s="6">
        <f>Input!E124/Input!E$7</f>
        <v>44.24114676526208</v>
      </c>
      <c r="J16" s="6">
        <f>Input!F124/Input!F$7</f>
        <v>38.851958648780268</v>
      </c>
      <c r="K16" s="6">
        <f>Input!G124/Input!G$7</f>
        <v>42.361732072042301</v>
      </c>
      <c r="L16" s="6">
        <f>Input!H124/Input!H$7</f>
        <v>42.007920616392731</v>
      </c>
      <c r="M16" s="6">
        <f>Input!I124/Input!I$7</f>
        <v>42.79211532715393</v>
      </c>
      <c r="N16" s="6">
        <f>Input!J124/Input!J$7</f>
        <v>37.661519279892957</v>
      </c>
      <c r="O16" s="19">
        <f>AVERAGE(E16:N16)</f>
        <v>43.312911086264492</v>
      </c>
    </row>
    <row r="17" spans="2:15" s="4" customFormat="1" x14ac:dyDescent="0.2">
      <c r="B17" s="39" t="s">
        <v>301</v>
      </c>
      <c r="E17" s="8">
        <f t="shared" ref="E17:N17" si="3">+E13+E15-E16</f>
        <v>320.41822261258386</v>
      </c>
      <c r="F17" s="8">
        <f t="shared" si="3"/>
        <v>253.20941157634843</v>
      </c>
      <c r="G17" s="8">
        <f t="shared" si="3"/>
        <v>179.67781746762927</v>
      </c>
      <c r="H17" s="8">
        <f t="shared" si="3"/>
        <v>187.50440887336197</v>
      </c>
      <c r="I17" s="8">
        <f t="shared" si="3"/>
        <v>250.03548035582534</v>
      </c>
      <c r="J17" s="8">
        <f t="shared" si="3"/>
        <v>231.50182981360962</v>
      </c>
      <c r="K17" s="8">
        <f t="shared" si="3"/>
        <v>221.3920794778586</v>
      </c>
      <c r="L17" s="8">
        <f t="shared" si="3"/>
        <v>253.68361937311195</v>
      </c>
      <c r="M17" s="8">
        <f t="shared" si="3"/>
        <v>244.90813019440944</v>
      </c>
      <c r="N17" s="8">
        <f t="shared" si="3"/>
        <v>280.75141750800793</v>
      </c>
      <c r="O17" s="20">
        <f>AVERAGE(E17:N17)</f>
        <v>242.3082417252746</v>
      </c>
    </row>
    <row r="18" spans="2:15" ht="1.9" customHeight="1" x14ac:dyDescent="0.2">
      <c r="B18" s="38"/>
      <c r="E18" s="6"/>
      <c r="F18" s="6"/>
      <c r="G18" s="6"/>
      <c r="H18" s="6"/>
      <c r="I18" s="6"/>
      <c r="J18" s="6"/>
      <c r="K18" s="6"/>
      <c r="L18" s="6"/>
      <c r="M18" s="6"/>
      <c r="N18" s="6"/>
      <c r="O18" s="19"/>
    </row>
    <row r="19" spans="2:15" ht="13.15" customHeight="1" x14ac:dyDescent="0.2">
      <c r="B19" s="38" t="s">
        <v>299</v>
      </c>
      <c r="E19" s="6">
        <f>(Input!A137+Input!A139+Input!A205+Input!A208)/Input!A$7</f>
        <v>13.942178217821782</v>
      </c>
      <c r="F19" s="6">
        <f>(Input!B137+Input!B139+Input!B205+Input!B208)/Input!B$7</f>
        <v>15.945134950662744</v>
      </c>
      <c r="G19" s="6">
        <f>(Input!C137+Input!C139+Input!C205+Input!C208)/Input!C$7</f>
        <v>12.184040771202199</v>
      </c>
      <c r="H19" s="6">
        <f>(Input!D137+Input!D139+Input!D205+Input!D208)/Input!D$7</f>
        <v>10.774291689839659</v>
      </c>
      <c r="I19" s="6">
        <f>(Input!E137+Input!E139+Input!E205+Input!E208)/Input!E$7</f>
        <v>10.353177073174871</v>
      </c>
      <c r="J19" s="6">
        <f>(Input!F137+Input!F139+Input!F205+Input!F208)/Input!F$7</f>
        <v>11.41996059680347</v>
      </c>
      <c r="K19" s="6">
        <f>(Input!G137+Input!G139+Input!G205+Input!G208)/Input!G$7</f>
        <v>9.1455841044282895</v>
      </c>
      <c r="L19" s="6">
        <f>(Input!H137+Input!H139+Input!H205+Input!H208)/Input!H$7</f>
        <v>10.592196950329321</v>
      </c>
      <c r="M19" s="6">
        <f>(Input!I137+Input!I139+Input!I205+Input!I208)/Input!I$7</f>
        <v>11.436837878301619</v>
      </c>
      <c r="N19" s="6">
        <f>(Input!J137+Input!J139+Input!J205+Input!J208)/Input!J$7</f>
        <v>9.868610063658112</v>
      </c>
      <c r="O19" s="19">
        <f>AVERAGE(E19:N19)</f>
        <v>11.566201229622205</v>
      </c>
    </row>
    <row r="20" spans="2:15" ht="13.15" customHeight="1" x14ac:dyDescent="0.2">
      <c r="B20" s="38" t="s">
        <v>300</v>
      </c>
      <c r="E20" s="6">
        <f>(Input!A19+Input!A20)/Input!A$7</f>
        <v>38.336208346641115</v>
      </c>
      <c r="F20" s="6">
        <f>(Input!B19+Input!B20)/Input!B$7</f>
        <v>38.215265056078472</v>
      </c>
      <c r="G20" s="6">
        <f>(Input!C19+Input!C20)/Input!C$7</f>
        <v>26.540780833849819</v>
      </c>
      <c r="H20" s="6">
        <f>(Input!D19+Input!D20)/Input!D$7</f>
        <v>24.265942755536059</v>
      </c>
      <c r="I20" s="6">
        <f>(Input!E19+Input!E20)/Input!E$7</f>
        <v>27.107985295489431</v>
      </c>
      <c r="J20" s="6">
        <f>(Input!F19+Input!F20)/Input!F$7</f>
        <v>27.129655996812328</v>
      </c>
      <c r="K20" s="6">
        <f>(Input!G19+Input!G20)/Input!G$7</f>
        <v>32.127232732980836</v>
      </c>
      <c r="L20" s="6">
        <f>(Input!H19+Input!H20)/Input!H$7</f>
        <v>31.9779377384132</v>
      </c>
      <c r="M20" s="6">
        <f>(Input!I19+Input!I20)/Input!I$7</f>
        <v>33.597991244697887</v>
      </c>
      <c r="N20" s="6">
        <f>(Input!J19+Input!J20)/Input!J$7</f>
        <v>30.854175485545149</v>
      </c>
      <c r="O20" s="19">
        <f>AVERAGE(E20:N20)</f>
        <v>31.015317548604436</v>
      </c>
    </row>
    <row r="21" spans="2:15" ht="13.15" customHeight="1" x14ac:dyDescent="0.2">
      <c r="B21" s="39" t="s">
        <v>314</v>
      </c>
      <c r="E21" s="8">
        <f t="shared" ref="E21:N21" si="4">+E17+E19-E20</f>
        <v>296.02419248376452</v>
      </c>
      <c r="F21" s="8">
        <f t="shared" si="4"/>
        <v>230.93928147093271</v>
      </c>
      <c r="G21" s="8">
        <f t="shared" si="4"/>
        <v>165.32107740498165</v>
      </c>
      <c r="H21" s="8">
        <f t="shared" si="4"/>
        <v>174.01275780766557</v>
      </c>
      <c r="I21" s="8">
        <f t="shared" si="4"/>
        <v>233.28067213351076</v>
      </c>
      <c r="J21" s="8">
        <f t="shared" si="4"/>
        <v>215.79213441360076</v>
      </c>
      <c r="K21" s="8">
        <f t="shared" si="4"/>
        <v>198.41043084930604</v>
      </c>
      <c r="L21" s="8">
        <f t="shared" si="4"/>
        <v>232.29787858502809</v>
      </c>
      <c r="M21" s="8">
        <f t="shared" si="4"/>
        <v>222.7469768280132</v>
      </c>
      <c r="N21" s="8">
        <f t="shared" si="4"/>
        <v>259.7658520861209</v>
      </c>
      <c r="O21" s="20">
        <f>AVERAGE(E21:N21)</f>
        <v>222.85912540629243</v>
      </c>
    </row>
    <row r="22" spans="2:15" ht="1.9" customHeight="1" x14ac:dyDescent="0.2">
      <c r="B22" s="38"/>
      <c r="E22" s="6"/>
      <c r="F22" s="6"/>
      <c r="G22" s="6"/>
      <c r="H22" s="6"/>
      <c r="I22" s="6"/>
      <c r="J22" s="6"/>
      <c r="K22" s="6"/>
      <c r="L22" s="6"/>
      <c r="M22" s="6"/>
      <c r="N22" s="6"/>
      <c r="O22" s="19"/>
    </row>
    <row r="23" spans="2:15" x14ac:dyDescent="0.2">
      <c r="B23" s="38" t="s">
        <v>286</v>
      </c>
      <c r="E23" s="6">
        <f>(Input!A142+Input!A141+Input!A147-Input!A143-Input!A144-Input!A207-Input!A208-SUM(Input!A136:A139)-SUM(Input!A202:'Input'!A205))/Input!A7</f>
        <v>1.1760795273075735</v>
      </c>
      <c r="F23" s="6">
        <f>(Input!B142+Input!B141+Input!B147-Input!B143-Input!B144-Input!B207-Input!B208-SUM(Input!B136:B139)-SUM(Input!B202:'Input'!B205))/Input!B7</f>
        <v>0.99101606936708175</v>
      </c>
      <c r="G23" s="6">
        <f>(Input!C142+Input!C141+Input!C147-Input!C143-Input!C144-Input!C207-Input!C208-SUM(Input!C136:C139)-SUM(Input!C202:'Input'!C205))/Input!C7</f>
        <v>3.6914563058007772</v>
      </c>
      <c r="H23" s="6">
        <f>(Input!D142+Input!D141+Input!D147-Input!D143-Input!D144-Input!D207-Input!D208-SUM(Input!D136:D139)-SUM(Input!D202:'Input'!D205))/Input!D7</f>
        <v>1.6568109005741694</v>
      </c>
      <c r="I23" s="6">
        <f>(Input!E142+Input!E141+Input!E147-Input!E143-Input!E144-Input!E207-Input!E208-SUM(Input!E136:E139)-SUM(Input!E202:'Input'!E205))/Input!E7</f>
        <v>1.9487576638993236</v>
      </c>
      <c r="J23" s="6">
        <f>(Input!F142+Input!F141+Input!F147-Input!F143-Input!F144-Input!F207-Input!F208-SUM(Input!F136:F139)-SUM(Input!F202:'Input'!F205))/Input!F7</f>
        <v>1.3298020985522667</v>
      </c>
      <c r="K23" s="6">
        <f>(Input!G142+Input!G141+Input!G147-Input!G143-Input!G144-Input!G207-Input!G208-SUM(Input!G136:G139)-SUM(Input!G202:'Input'!G205))/Input!G7</f>
        <v>1.5610203238598783</v>
      </c>
      <c r="L23" s="6">
        <f>(Input!H142+Input!H141+Input!H147-Input!H143-Input!H144-Input!H207-Input!H208-SUM(Input!H136:H139)-SUM(Input!H202:'Input'!H205))/Input!H7</f>
        <v>1.8454889026433163</v>
      </c>
      <c r="M23" s="6">
        <f>(Input!I142+Input!I141+Input!I147-Input!I143-Input!I144-Input!I207-Input!I208-SUM(Input!I136:I139)-SUM(Input!I202:'Input'!I205))/Input!I7</f>
        <v>2.1097519331068413</v>
      </c>
      <c r="N23" s="6">
        <f>(Input!J142+Input!J141+Input!J147-Input!J143-Input!J144-Input!J207-Input!J208-SUM(Input!J136:J139)-SUM(Input!J202:'Input'!J205))/Input!J7</f>
        <v>3.5953549852005002</v>
      </c>
      <c r="O23" s="19">
        <f>AVERAGE(E23:N23)</f>
        <v>1.9905538710311728</v>
      </c>
    </row>
    <row r="24" spans="2:15" x14ac:dyDescent="0.2">
      <c r="B24" s="38" t="s">
        <v>287</v>
      </c>
      <c r="E24" s="6">
        <f>Input!A127/Input!A$7</f>
        <v>121.0577398062387</v>
      </c>
      <c r="F24" s="6">
        <f>Input!B127/Input!B$7</f>
        <v>114.20292779317958</v>
      </c>
      <c r="G24" s="6">
        <f>Input!C127/Input!C$7</f>
        <v>113.48911623310275</v>
      </c>
      <c r="H24" s="6">
        <f>Input!D127/Input!D$7</f>
        <v>116.58006783484645</v>
      </c>
      <c r="I24" s="6">
        <f>Input!E127/Input!E$7</f>
        <v>118.96202521984685</v>
      </c>
      <c r="J24" s="6">
        <f>Input!F127/Input!F$7</f>
        <v>119.59180324965689</v>
      </c>
      <c r="K24" s="6">
        <f>Input!G127/Input!G$7</f>
        <v>112.81070389953734</v>
      </c>
      <c r="L24" s="6">
        <f>Input!H127/Input!H$7</f>
        <v>109.19383413841589</v>
      </c>
      <c r="M24" s="6">
        <f>Input!I127/Input!I$7</f>
        <v>117.78417698104914</v>
      </c>
      <c r="N24" s="6">
        <f>Input!J127/Input!J$7</f>
        <v>111.03201556988202</v>
      </c>
      <c r="O24" s="23">
        <f>AVERAGE(E24:N24)</f>
        <v>115.47044107257557</v>
      </c>
    </row>
    <row r="25" spans="2:15" s="4" customFormat="1" x14ac:dyDescent="0.2">
      <c r="B25" s="39" t="s">
        <v>288</v>
      </c>
      <c r="E25" s="8">
        <f t="shared" ref="E25:N25" si="5">+E21+E23-E24</f>
        <v>176.1425322048334</v>
      </c>
      <c r="F25" s="8">
        <f t="shared" si="5"/>
        <v>117.72736974712021</v>
      </c>
      <c r="G25" s="8">
        <f t="shared" si="5"/>
        <v>55.523417477679686</v>
      </c>
      <c r="H25" s="8">
        <f t="shared" si="5"/>
        <v>59.089500873393277</v>
      </c>
      <c r="I25" s="8">
        <f t="shared" si="5"/>
        <v>116.26740457756324</v>
      </c>
      <c r="J25" s="8">
        <f t="shared" si="5"/>
        <v>97.53013326249615</v>
      </c>
      <c r="K25" s="8">
        <f t="shared" si="5"/>
        <v>87.160747273628573</v>
      </c>
      <c r="L25" s="8">
        <f t="shared" si="5"/>
        <v>124.94953334925552</v>
      </c>
      <c r="M25" s="8">
        <f t="shared" si="5"/>
        <v>107.07255178007091</v>
      </c>
      <c r="N25" s="8">
        <f t="shared" si="5"/>
        <v>152.3291915014394</v>
      </c>
      <c r="O25" s="20">
        <f>AVERAGE(E25:N25)</f>
        <v>109.37923820474802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19"/>
    </row>
    <row r="27" spans="2:15" ht="15" customHeight="1" x14ac:dyDescent="0.2">
      <c r="D27" s="52" t="s">
        <v>291</v>
      </c>
      <c r="E27" s="52"/>
      <c r="F27" s="52"/>
      <c r="G27" s="52"/>
      <c r="H27" s="52"/>
      <c r="I27" s="52"/>
      <c r="J27" s="52"/>
      <c r="K27" s="52"/>
      <c r="L27" s="52"/>
      <c r="M27" s="52"/>
      <c r="N27" s="2"/>
    </row>
    <row r="28" spans="2:15" ht="3" customHeight="1" x14ac:dyDescent="0.2"/>
    <row r="29" spans="2:15" x14ac:dyDescent="0.2">
      <c r="E29" s="3">
        <f>Input!A3</f>
        <v>2022</v>
      </c>
      <c r="F29" s="3">
        <f t="shared" ref="F29:N29" si="6">+E29-1</f>
        <v>2021</v>
      </c>
      <c r="G29" s="3">
        <f t="shared" si="6"/>
        <v>2020</v>
      </c>
      <c r="H29" s="3">
        <f t="shared" si="6"/>
        <v>2019</v>
      </c>
      <c r="I29" s="3">
        <f t="shared" si="6"/>
        <v>2018</v>
      </c>
      <c r="J29" s="3">
        <f t="shared" si="6"/>
        <v>2017</v>
      </c>
      <c r="K29" s="3">
        <f t="shared" si="6"/>
        <v>2016</v>
      </c>
      <c r="L29" s="3">
        <f t="shared" si="6"/>
        <v>2015</v>
      </c>
      <c r="M29" s="3">
        <f t="shared" si="6"/>
        <v>2014</v>
      </c>
      <c r="N29" s="3">
        <f t="shared" si="6"/>
        <v>2013</v>
      </c>
      <c r="O29" s="17" t="s">
        <v>16</v>
      </c>
    </row>
    <row r="30" spans="2:15" ht="1.5" customHeight="1" x14ac:dyDescent="0.2">
      <c r="O30" s="18"/>
    </row>
    <row r="31" spans="2:15" x14ac:dyDescent="0.2">
      <c r="B31" s="38" t="s">
        <v>282</v>
      </c>
      <c r="E31" s="6">
        <f>Input!A35/Input!A7</f>
        <v>497.9211370169275</v>
      </c>
      <c r="F31" s="6">
        <f>Input!B35/Input!B7</f>
        <v>443.21981074043805</v>
      </c>
      <c r="G31" s="6">
        <f>Input!C35/Input!C7</f>
        <v>360.06268195447166</v>
      </c>
      <c r="H31" s="6">
        <f>Input!D35/Input!D7</f>
        <v>356.52384324353966</v>
      </c>
      <c r="I31" s="6">
        <f>Input!E35/Input!E7</f>
        <v>392.32004104373198</v>
      </c>
      <c r="J31" s="6">
        <f>Input!F35/Input!F7</f>
        <v>403.63499269491302</v>
      </c>
      <c r="K31" s="6">
        <f>Input!G35/Input!G7</f>
        <v>382.89754791804364</v>
      </c>
      <c r="L31" s="6">
        <f>Input!H35/Input!H7</f>
        <v>401.40168756181077</v>
      </c>
      <c r="M31" s="6">
        <f>Input!I35/Input!I7</f>
        <v>415.8520155533879</v>
      </c>
      <c r="N31" s="6">
        <f>Input!J35/Input!J7</f>
        <v>398.61393544986419</v>
      </c>
      <c r="O31" s="19">
        <f>AVERAGE(E31:N31)</f>
        <v>405.24476931771284</v>
      </c>
    </row>
    <row r="32" spans="2:15" x14ac:dyDescent="0.2">
      <c r="B32" s="38" t="s">
        <v>302</v>
      </c>
      <c r="E32" s="6">
        <f>(Input!A131-Input!A209)/Input!A$7</f>
        <v>155.78433727243691</v>
      </c>
      <c r="F32" s="6">
        <f>(Input!B131-Input!B209)/Input!B$7</f>
        <v>138.43526412916165</v>
      </c>
      <c r="G32" s="6">
        <f>(Input!C131-Input!C209)/Input!C$7</f>
        <v>138.52177632791168</v>
      </c>
      <c r="H32" s="6">
        <f>(Input!D131-Input!D209)/Input!D$7</f>
        <v>155.77351699396067</v>
      </c>
      <c r="I32" s="6">
        <f>(Input!E131-Input!E209)/Input!E$7</f>
        <v>143.08862902063211</v>
      </c>
      <c r="J32" s="6">
        <f>(Input!F131-Input!F209)/Input!F$7</f>
        <v>142.94369504582284</v>
      </c>
      <c r="K32" s="6">
        <f>(Input!G131-Input!G209)/Input!G$7</f>
        <v>132.24529907468605</v>
      </c>
      <c r="L32" s="6">
        <f>(Input!H131-Input!H209)/Input!H$7</f>
        <v>128.91022754795173</v>
      </c>
      <c r="M32" s="6">
        <f>(Input!I131-Input!I209)/Input!I$7</f>
        <v>127.09833944897561</v>
      </c>
      <c r="N32" s="6">
        <f>(Input!J131-Input!J209)/Input!J$7</f>
        <v>122.85198313262782</v>
      </c>
      <c r="O32" s="19">
        <f>AVERAGE(E32:N32)</f>
        <v>138.5653067994167</v>
      </c>
    </row>
    <row r="33" spans="2:15" s="4" customFormat="1" x14ac:dyDescent="0.2">
      <c r="B33" s="39" t="s">
        <v>283</v>
      </c>
      <c r="E33" s="8">
        <f t="shared" ref="E33:N33" si="7">+E31-E32</f>
        <v>342.13679974449059</v>
      </c>
      <c r="F33" s="8">
        <f t="shared" si="7"/>
        <v>304.78454661127637</v>
      </c>
      <c r="G33" s="8">
        <f t="shared" si="7"/>
        <v>221.54090562655998</v>
      </c>
      <c r="H33" s="8">
        <f t="shared" si="7"/>
        <v>200.75032624957899</v>
      </c>
      <c r="I33" s="8">
        <f t="shared" si="7"/>
        <v>249.23141202309986</v>
      </c>
      <c r="J33" s="8">
        <f t="shared" si="7"/>
        <v>260.69129764909019</v>
      </c>
      <c r="K33" s="8">
        <f t="shared" si="7"/>
        <v>250.6522488433576</v>
      </c>
      <c r="L33" s="8">
        <f t="shared" si="7"/>
        <v>272.49146001385907</v>
      </c>
      <c r="M33" s="8">
        <f t="shared" si="7"/>
        <v>288.75367610441231</v>
      </c>
      <c r="N33" s="8">
        <f t="shared" si="7"/>
        <v>275.76195231723636</v>
      </c>
      <c r="O33" s="20">
        <f>AVERAGE(E33:N33)</f>
        <v>266.67946251829608</v>
      </c>
    </row>
    <row r="34" spans="2:15" ht="1.9" customHeight="1" x14ac:dyDescent="0.2">
      <c r="B34" s="38"/>
      <c r="E34" s="6"/>
      <c r="F34" s="6"/>
      <c r="G34" s="6"/>
      <c r="H34" s="6"/>
      <c r="I34" s="6"/>
      <c r="J34" s="6"/>
      <c r="K34" s="6"/>
      <c r="L34" s="6"/>
      <c r="M34" s="6"/>
      <c r="N34" s="6"/>
      <c r="O34" s="19"/>
    </row>
    <row r="35" spans="2:15" ht="13.15" customHeight="1" x14ac:dyDescent="0.2">
      <c r="B35" s="38" t="s">
        <v>297</v>
      </c>
      <c r="E35" s="6">
        <f>(Input!A136+Input!A144+Input!A204)/Input!A7</f>
        <v>7.2756999893537735</v>
      </c>
      <c r="F35" s="6">
        <f>(Input!B136+Input!B144+Input!B204)/Input!B7</f>
        <v>4.274133122108652</v>
      </c>
      <c r="G35" s="6">
        <f>(Input!C136+Input!C144+Input!C204)/Input!C7</f>
        <v>2.442633042429522</v>
      </c>
      <c r="H35" s="6">
        <f>(Input!D136+Input!D144+Input!D204)/Input!D7</f>
        <v>3.5733297823175079</v>
      </c>
      <c r="I35" s="6">
        <f>(Input!E136+Input!E144+Input!E204)/Input!E7</f>
        <v>2.5915067459274272</v>
      </c>
      <c r="J35" s="6">
        <f>(Input!F136+Input!F144+Input!F204)/Input!F7</f>
        <v>2.7899158808163991</v>
      </c>
      <c r="K35" s="6">
        <f>(Input!G136+Input!G144+Input!G204)/Input!G7</f>
        <v>2.8116870456047591</v>
      </c>
      <c r="L35" s="6">
        <f>(Input!H136+Input!H144+Input!H204)/Input!H7</f>
        <v>3.4535178351576632</v>
      </c>
      <c r="M35" s="6">
        <f>(Input!I136+Input!I144+Input!I204)/Input!I7</f>
        <v>3.1241445083323978</v>
      </c>
      <c r="N35" s="6">
        <f>(Input!J136+Input!J144+Input!J204)/Input!J7</f>
        <v>5.3257628836718975</v>
      </c>
      <c r="O35" s="19">
        <f>AVERAGE(E35:N35)</f>
        <v>3.7662330835719997</v>
      </c>
    </row>
    <row r="36" spans="2:15" ht="13.15" customHeight="1" x14ac:dyDescent="0.2">
      <c r="B36" s="38" t="s">
        <v>298</v>
      </c>
      <c r="E36" s="6">
        <f>Input!A18/Input!A7</f>
        <v>33.819281379750876</v>
      </c>
      <c r="F36" s="6">
        <f>Input!B18/Input!B7</f>
        <v>31.297985219889952</v>
      </c>
      <c r="G36" s="6">
        <f>Input!C18/Input!C7</f>
        <v>23.797263354495051</v>
      </c>
      <c r="H36" s="6">
        <f>Input!D18/Input!D7</f>
        <v>26.016353211188836</v>
      </c>
      <c r="I36" s="6">
        <f>Input!E18/Input!E7</f>
        <v>26.862286407231842</v>
      </c>
      <c r="J36" s="6">
        <f>Input!F18/Input!F7</f>
        <v>27.713312082171157</v>
      </c>
      <c r="K36" s="6">
        <f>Input!G18/Input!G7</f>
        <v>30.425910855915397</v>
      </c>
      <c r="L36" s="6">
        <f>Input!H18/Input!H7</f>
        <v>34.047679276636678</v>
      </c>
      <c r="M36" s="6">
        <f>Input!I18/Input!I7</f>
        <v>35.575614475812252</v>
      </c>
      <c r="N36" s="6">
        <f>Input!J18/Input!J7</f>
        <v>39.30037100109476</v>
      </c>
      <c r="O36" s="19">
        <f>AVERAGE(E36:N36)</f>
        <v>30.885605726418682</v>
      </c>
    </row>
    <row r="37" spans="2:15" ht="13.15" customHeight="1" x14ac:dyDescent="0.2">
      <c r="B37" s="39" t="s">
        <v>313</v>
      </c>
      <c r="E37" s="8">
        <f t="shared" ref="E37:N37" si="8">+E33+E35-E36</f>
        <v>315.59321835409349</v>
      </c>
      <c r="F37" s="8">
        <f t="shared" si="8"/>
        <v>277.76069451349508</v>
      </c>
      <c r="G37" s="8">
        <f t="shared" si="8"/>
        <v>200.18627531449445</v>
      </c>
      <c r="H37" s="8">
        <f t="shared" si="8"/>
        <v>178.30730282070766</v>
      </c>
      <c r="I37" s="8">
        <f t="shared" si="8"/>
        <v>224.96063236179546</v>
      </c>
      <c r="J37" s="8">
        <f t="shared" si="8"/>
        <v>235.76790144773543</v>
      </c>
      <c r="K37" s="8">
        <f t="shared" si="8"/>
        <v>223.03802503304698</v>
      </c>
      <c r="L37" s="8">
        <f t="shared" si="8"/>
        <v>241.89729857238004</v>
      </c>
      <c r="M37" s="8">
        <f t="shared" si="8"/>
        <v>256.30220613693245</v>
      </c>
      <c r="N37" s="8">
        <f t="shared" si="8"/>
        <v>241.78734419981348</v>
      </c>
      <c r="O37" s="20">
        <f>AVERAGE(E37:N37)</f>
        <v>239.56008987544948</v>
      </c>
    </row>
    <row r="38" spans="2:15" ht="1.9" customHeight="1" x14ac:dyDescent="0.2">
      <c r="B38" s="38"/>
      <c r="E38" s="6"/>
      <c r="F38" s="6"/>
      <c r="G38" s="6"/>
      <c r="H38" s="6"/>
      <c r="I38" s="6"/>
      <c r="J38" s="6"/>
      <c r="K38" s="6"/>
      <c r="L38" s="6"/>
      <c r="M38" s="6"/>
      <c r="N38" s="6"/>
      <c r="O38" s="19"/>
    </row>
    <row r="39" spans="2:15" x14ac:dyDescent="0.2">
      <c r="B39" s="38" t="s">
        <v>284</v>
      </c>
      <c r="E39" s="6">
        <f>(Input!A129+Input!A202)/Input!A7</f>
        <v>11.897128180559992</v>
      </c>
      <c r="F39" s="6">
        <f>(Input!B129+Input!B202)/Input!B7</f>
        <v>13.923639749563929</v>
      </c>
      <c r="G39" s="6">
        <f>(Input!C129+Input!C202)/Input!C7</f>
        <v>13.41893792190824</v>
      </c>
      <c r="H39" s="6">
        <f>(Input!D129+Input!D202)/Input!D7</f>
        <v>11.462732741671433</v>
      </c>
      <c r="I39" s="6">
        <f>(Input!E129+Input!E202)/Input!E7</f>
        <v>8.9313708945667933</v>
      </c>
      <c r="J39" s="6">
        <f>(Input!F129+Input!F202)/Input!F7</f>
        <v>4.540712799397884</v>
      </c>
      <c r="K39" s="6">
        <f>(Input!G129+Input!G202)/Input!G7</f>
        <v>6.8278098149372104</v>
      </c>
      <c r="L39" s="6">
        <f>(Input!H129+Input!H202)/Input!H7</f>
        <v>6.5398642011854218</v>
      </c>
      <c r="M39" s="6">
        <f>(Input!I129+Input!I202)/Input!I7</f>
        <v>3.8021104894463669</v>
      </c>
      <c r="N39" s="6">
        <f>(Input!J129+Input!J202)/Input!J7</f>
        <v>3.9643133438754408</v>
      </c>
      <c r="O39" s="19">
        <f>AVERAGE(E39:N39)</f>
        <v>8.5308620137112712</v>
      </c>
    </row>
    <row r="40" spans="2:15" x14ac:dyDescent="0.2">
      <c r="B40" s="38" t="s">
        <v>285</v>
      </c>
      <c r="E40" s="6">
        <f>Input!A124/Input!A7</f>
        <v>41.728126796550619</v>
      </c>
      <c r="F40" s="6">
        <f>Input!B124/Input!B7</f>
        <v>51.416684081467565</v>
      </c>
      <c r="G40" s="6">
        <f>Input!C124/Input!C7</f>
        <v>49.866363758186907</v>
      </c>
      <c r="H40" s="6">
        <f>Input!D124/Input!D7</f>
        <v>42.201543516915628</v>
      </c>
      <c r="I40" s="6">
        <f>Input!E124/Input!E7</f>
        <v>44.24114676526208</v>
      </c>
      <c r="J40" s="6">
        <f>Input!F124/Input!F7</f>
        <v>38.851958648780268</v>
      </c>
      <c r="K40" s="6">
        <f>Input!G124/Input!G7</f>
        <v>42.361732072042301</v>
      </c>
      <c r="L40" s="6">
        <f>Input!H124/Input!H7</f>
        <v>42.007920616392731</v>
      </c>
      <c r="M40" s="6">
        <f>Input!I124/Input!I7</f>
        <v>42.79211532715393</v>
      </c>
      <c r="N40" s="6">
        <f>Input!J124/Input!J7</f>
        <v>37.661519279892957</v>
      </c>
      <c r="O40" s="19">
        <f>AVERAGE(E40:N40)</f>
        <v>43.312911086264492</v>
      </c>
    </row>
    <row r="41" spans="2:15" s="4" customFormat="1" x14ac:dyDescent="0.2">
      <c r="B41" s="39" t="s">
        <v>301</v>
      </c>
      <c r="E41" s="8">
        <f t="shared" ref="E41:N41" si="9">+E37+E39-E40</f>
        <v>285.76221973810289</v>
      </c>
      <c r="F41" s="8">
        <f t="shared" si="9"/>
        <v>240.26765018159142</v>
      </c>
      <c r="G41" s="8">
        <f t="shared" si="9"/>
        <v>163.7388494782158</v>
      </c>
      <c r="H41" s="8">
        <f t="shared" si="9"/>
        <v>147.56849204546347</v>
      </c>
      <c r="I41" s="8">
        <f t="shared" si="9"/>
        <v>189.65085649110017</v>
      </c>
      <c r="J41" s="8">
        <f t="shared" si="9"/>
        <v>201.45665559835305</v>
      </c>
      <c r="K41" s="8">
        <f t="shared" si="9"/>
        <v>187.50410277594187</v>
      </c>
      <c r="L41" s="8">
        <f t="shared" si="9"/>
        <v>206.42924215717272</v>
      </c>
      <c r="M41" s="8">
        <f t="shared" si="9"/>
        <v>217.31220129922488</v>
      </c>
      <c r="N41" s="8">
        <f t="shared" si="9"/>
        <v>208.09013826379595</v>
      </c>
      <c r="O41" s="20">
        <f>AVERAGE(E41:N41)</f>
        <v>204.77804080289621</v>
      </c>
    </row>
    <row r="42" spans="2:15" ht="1.9" customHeight="1" x14ac:dyDescent="0.2">
      <c r="B42" s="38"/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ht="13.15" customHeight="1" x14ac:dyDescent="0.2">
      <c r="B43" s="38" t="s">
        <v>299</v>
      </c>
      <c r="E43" s="6">
        <f>(Input!A137+Input!A139+Input!A205+Input!A208)/Input!A7</f>
        <v>13.942178217821782</v>
      </c>
      <c r="F43" s="6">
        <f>(Input!B137+Input!B139+Input!B205+Input!B208)/Input!B7</f>
        <v>15.945134950662744</v>
      </c>
      <c r="G43" s="6">
        <f>(Input!C137+Input!C139+Input!C205+Input!C208)/Input!C7</f>
        <v>12.184040771202199</v>
      </c>
      <c r="H43" s="6">
        <f>(Input!D137+Input!D139+Input!D205+Input!D208)/Input!D7</f>
        <v>10.774291689839659</v>
      </c>
      <c r="I43" s="6">
        <f>(Input!E137+Input!E139+Input!E205+Input!E208)/Input!E7</f>
        <v>10.353177073174871</v>
      </c>
      <c r="J43" s="6">
        <f>(Input!F137+Input!F139+Input!F205+Input!F208)/Input!F7</f>
        <v>11.41996059680347</v>
      </c>
      <c r="K43" s="6">
        <f>(Input!G137+Input!G139+Input!G205+Input!G208)/Input!G7</f>
        <v>9.1455841044282895</v>
      </c>
      <c r="L43" s="6">
        <f>(Input!H137+Input!H139+Input!H205+Input!H208)/Input!H7</f>
        <v>10.592196950329321</v>
      </c>
      <c r="M43" s="6">
        <f>(Input!I137+Input!I139+Input!I205+Input!I208)/Input!I7</f>
        <v>11.436837878301619</v>
      </c>
      <c r="N43" s="6">
        <f>(Input!J137+Input!J139+Input!J205+Input!J208)/Input!J7</f>
        <v>9.868610063658112</v>
      </c>
      <c r="O43" s="19">
        <f>AVERAGE(E43:N43)</f>
        <v>11.566201229622205</v>
      </c>
    </row>
    <row r="44" spans="2:15" ht="13.15" customHeight="1" x14ac:dyDescent="0.2">
      <c r="B44" s="38" t="s">
        <v>300</v>
      </c>
      <c r="E44" s="6">
        <f>(Input!A19+Input!A20)/Input!A7</f>
        <v>38.336208346641115</v>
      </c>
      <c r="F44" s="6">
        <f>(Input!B19+Input!B20)/Input!B7</f>
        <v>38.215265056078472</v>
      </c>
      <c r="G44" s="6">
        <f>(Input!C19+Input!C20)/Input!C7</f>
        <v>26.540780833849819</v>
      </c>
      <c r="H44" s="6">
        <f>(Input!D19+Input!D20)/Input!D7</f>
        <v>24.265942755536059</v>
      </c>
      <c r="I44" s="6">
        <f>(Input!E19+Input!E20)/Input!E7</f>
        <v>27.107985295489431</v>
      </c>
      <c r="J44" s="6">
        <f>(Input!F19+Input!F20)/Input!F7</f>
        <v>27.129655996812328</v>
      </c>
      <c r="K44" s="6">
        <f>(Input!G19+Input!G20)/Input!G7</f>
        <v>32.127232732980836</v>
      </c>
      <c r="L44" s="6">
        <f>(Input!H19+Input!H20)/Input!H7</f>
        <v>31.9779377384132</v>
      </c>
      <c r="M44" s="6">
        <f>(Input!I19+Input!I20)/Input!I7</f>
        <v>33.597991244697887</v>
      </c>
      <c r="N44" s="6">
        <f>(Input!J19+Input!J20)/Input!J7</f>
        <v>30.854175485545149</v>
      </c>
      <c r="O44" s="19">
        <f>AVERAGE(E44:N44)</f>
        <v>31.015317548604436</v>
      </c>
    </row>
    <row r="45" spans="2:15" ht="13.15" customHeight="1" x14ac:dyDescent="0.2">
      <c r="B45" s="39" t="s">
        <v>314</v>
      </c>
      <c r="E45" s="8">
        <f t="shared" ref="E45:N45" si="10">+E41+E43-E44</f>
        <v>261.36818960928355</v>
      </c>
      <c r="F45" s="8">
        <f t="shared" si="10"/>
        <v>217.9975200761757</v>
      </c>
      <c r="G45" s="8">
        <f t="shared" si="10"/>
        <v>149.38210941556818</v>
      </c>
      <c r="H45" s="8">
        <f t="shared" si="10"/>
        <v>134.07684097976707</v>
      </c>
      <c r="I45" s="8">
        <f t="shared" si="10"/>
        <v>172.89604826878559</v>
      </c>
      <c r="J45" s="8">
        <f t="shared" si="10"/>
        <v>185.7469601983442</v>
      </c>
      <c r="K45" s="8">
        <f t="shared" si="10"/>
        <v>164.52245414738931</v>
      </c>
      <c r="L45" s="8">
        <f t="shared" si="10"/>
        <v>185.04350136908883</v>
      </c>
      <c r="M45" s="8">
        <f t="shared" si="10"/>
        <v>195.15104793282862</v>
      </c>
      <c r="N45" s="8">
        <f t="shared" si="10"/>
        <v>187.10457284190892</v>
      </c>
      <c r="O45" s="20">
        <f>AVERAGE(E45:N45)</f>
        <v>185.32892448391397</v>
      </c>
    </row>
    <row r="46" spans="2:15" ht="1.9" customHeight="1" x14ac:dyDescent="0.2">
      <c r="B46" s="38"/>
      <c r="E46" s="6"/>
      <c r="F46" s="6"/>
      <c r="G46" s="6"/>
      <c r="H46" s="6"/>
      <c r="I46" s="6"/>
      <c r="J46" s="6"/>
      <c r="K46" s="6"/>
      <c r="L46" s="6"/>
      <c r="M46" s="6"/>
      <c r="N46" s="6"/>
      <c r="O46" s="19"/>
    </row>
    <row r="47" spans="2:15" x14ac:dyDescent="0.2">
      <c r="B47" s="38" t="s">
        <v>286</v>
      </c>
      <c r="E47" s="6">
        <f>(Input!A142+Input!A141+Input!A147-Input!A143-Input!A144-Input!A207-Input!A208-SUM(Input!A136:A139)-SUM(Input!A202:'Input'!A205))/Input!A7</f>
        <v>1.1760795273075735</v>
      </c>
      <c r="F47" s="6">
        <f>(Input!B142+Input!B141+Input!B147-Input!B143-Input!B144-Input!B207-Input!B208-SUM(Input!B136:B139)-SUM(Input!B202:'Input'!B205))/Input!B7</f>
        <v>0.99101606936708175</v>
      </c>
      <c r="G47" s="6">
        <f>(Input!C142+Input!C141+Input!C147-Input!C143-Input!C144-Input!C207-Input!C208-SUM(Input!C136:C139)-SUM(Input!C202:'Input'!C205))/Input!C7</f>
        <v>3.6914563058007772</v>
      </c>
      <c r="H47" s="6">
        <f>(Input!D142+Input!D141+Input!D147-Input!D143-Input!D144-Input!D207-Input!D208-SUM(Input!D136:D139)-SUM(Input!D202:'Input'!D205))/Input!D7</f>
        <v>1.6568109005741694</v>
      </c>
      <c r="I47" s="6">
        <f>(Input!E142+Input!E141+Input!E147-Input!E143-Input!E144-Input!E207-Input!E208-SUM(Input!E136:E139)-SUM(Input!E202:'Input'!E205))/Input!E7</f>
        <v>1.9487576638993236</v>
      </c>
      <c r="J47" s="6">
        <f>(Input!F142+Input!F141+Input!F147-Input!F143-Input!F144-Input!F207-Input!F208-SUM(Input!F136:F139)-SUM(Input!F202:'Input'!F205))/Input!F7</f>
        <v>1.3298020985522667</v>
      </c>
      <c r="K47" s="6">
        <f>(Input!G142+Input!G141+Input!G147-Input!G143-Input!G144-Input!G207-Input!G208-SUM(Input!G136:G139)-SUM(Input!G202:'Input'!G205))/Input!G7</f>
        <v>1.5610203238598783</v>
      </c>
      <c r="L47" s="6">
        <f>(Input!H142+Input!H141+Input!H147-Input!H143-Input!H144-Input!H207-Input!H208-SUM(Input!H136:H139)-SUM(Input!H202:'Input'!H205))/Input!H7</f>
        <v>1.8454889026433163</v>
      </c>
      <c r="M47" s="6">
        <f>(Input!I142+Input!I141+Input!I147-Input!I143-Input!I144-Input!I207-Input!I208-SUM(Input!I136:I139)-SUM(Input!I202:'Input'!I205))/Input!I7</f>
        <v>2.1097519331068413</v>
      </c>
      <c r="N47" s="6">
        <f>(Input!J142+Input!J141+Input!J147-Input!J143-Input!J144-Input!J207-Input!J208-SUM(Input!J136:J139)-SUM(Input!J202:'Input'!J205))/Input!J7</f>
        <v>3.5953549852005002</v>
      </c>
      <c r="O47" s="19">
        <f>AVERAGE(E47:N47)</f>
        <v>1.9905538710311728</v>
      </c>
    </row>
    <row r="48" spans="2:15" x14ac:dyDescent="0.2">
      <c r="B48" s="38" t="s">
        <v>287</v>
      </c>
      <c r="E48" s="6">
        <f>Input!A127/Input!A7</f>
        <v>121.0577398062387</v>
      </c>
      <c r="F48" s="6">
        <f>Input!B127/Input!B7</f>
        <v>114.20292779317958</v>
      </c>
      <c r="G48" s="6">
        <f>Input!C127/Input!C7</f>
        <v>113.48911623310275</v>
      </c>
      <c r="H48" s="6">
        <f>Input!D127/Input!D7</f>
        <v>116.58006783484645</v>
      </c>
      <c r="I48" s="6">
        <f>Input!E127/Input!E7</f>
        <v>118.96202521984685</v>
      </c>
      <c r="J48" s="6">
        <f>Input!F127/Input!F7</f>
        <v>119.59180324965689</v>
      </c>
      <c r="K48" s="6">
        <f>Input!G127/Input!G7</f>
        <v>112.81070389953734</v>
      </c>
      <c r="L48" s="6">
        <f>Input!H127/Input!H7</f>
        <v>109.19383413841589</v>
      </c>
      <c r="M48" s="6">
        <f>Input!I127/Input!I7</f>
        <v>117.78417698104914</v>
      </c>
      <c r="N48" s="6">
        <f>Input!J127/Input!J7</f>
        <v>111.03201556988202</v>
      </c>
      <c r="O48" s="23">
        <f>AVERAGE(E48:N48)</f>
        <v>115.47044107257557</v>
      </c>
    </row>
    <row r="49" spans="2:15" s="4" customFormat="1" x14ac:dyDescent="0.2">
      <c r="B49" s="39" t="s">
        <v>288</v>
      </c>
      <c r="E49" s="8">
        <f t="shared" ref="E49:N49" si="11">+E45+E47-E48</f>
        <v>141.48652933035243</v>
      </c>
      <c r="F49" s="8">
        <f t="shared" si="11"/>
        <v>104.7856083523632</v>
      </c>
      <c r="G49" s="8">
        <f t="shared" si="11"/>
        <v>39.584449488266216</v>
      </c>
      <c r="H49" s="8">
        <f t="shared" si="11"/>
        <v>19.153584045494782</v>
      </c>
      <c r="I49" s="8">
        <f t="shared" si="11"/>
        <v>55.88278071283807</v>
      </c>
      <c r="J49" s="8">
        <f t="shared" si="11"/>
        <v>67.484959047239585</v>
      </c>
      <c r="K49" s="8">
        <f t="shared" si="11"/>
        <v>53.272770571711845</v>
      </c>
      <c r="L49" s="8">
        <f t="shared" si="11"/>
        <v>77.69515613331626</v>
      </c>
      <c r="M49" s="8">
        <f t="shared" si="11"/>
        <v>79.476622884886325</v>
      </c>
      <c r="N49" s="8">
        <f t="shared" si="11"/>
        <v>79.667912257227385</v>
      </c>
      <c r="O49" s="20">
        <f>AVERAGE(E49:N49)</f>
        <v>71.849037282369608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178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168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Input!A132/Input!A$34</f>
        <v>80.795203377309107</v>
      </c>
      <c r="F7" s="6">
        <f>Input!B132/Input!B$34</f>
        <v>74.411199322257744</v>
      </c>
      <c r="G7" s="6">
        <f>Input!C132/Input!C$34</f>
        <v>54.062980032442667</v>
      </c>
      <c r="H7" s="6">
        <f>Input!D132/Input!D$34</f>
        <v>54.511011089350625</v>
      </c>
      <c r="I7" s="6">
        <f>Input!E132/Input!E$34</f>
        <v>61.682636792755765</v>
      </c>
      <c r="J7" s="6">
        <f>Input!F132/Input!F$34</f>
        <v>62.825042207609485</v>
      </c>
      <c r="K7" s="6">
        <f>Input!G132/Input!G$34</f>
        <v>63.018697938459688</v>
      </c>
      <c r="L7" s="6">
        <f>Input!H132/Input!H$34</f>
        <v>66.715788506119139</v>
      </c>
      <c r="M7" s="6">
        <f>Input!I132/Input!I$34</f>
        <v>68.976332680347099</v>
      </c>
      <c r="N7" s="6">
        <f>Input!J132/Input!J$34</f>
        <v>67.750783581200309</v>
      </c>
      <c r="O7" s="19">
        <f>AVERAGE(E7:N7)</f>
        <v>65.474967552785159</v>
      </c>
    </row>
    <row r="8" spans="1:15" ht="12" customHeight="1" x14ac:dyDescent="0.2">
      <c r="B8" t="s">
        <v>180</v>
      </c>
      <c r="E8" s="6">
        <f>Input!A133/Input!A$34</f>
        <v>-1.2765215644121907E-2</v>
      </c>
      <c r="F8" s="6">
        <f>Input!B133/Input!B$34</f>
        <v>-1.4818041081246265</v>
      </c>
      <c r="G8" s="6">
        <f>Input!C133/Input!C$34</f>
        <v>0.26534497247726541</v>
      </c>
      <c r="H8" s="6">
        <f>Input!D133/Input!D$34</f>
        <v>0.69347373303245263</v>
      </c>
      <c r="I8" s="6">
        <f>Input!E133/Input!E$34</f>
        <v>0.45651611970971678</v>
      </c>
      <c r="J8" s="6">
        <f>Input!F133/Input!F$34</f>
        <v>-0.11076423310276294</v>
      </c>
      <c r="K8" s="6">
        <f>Input!G133/Input!G$34</f>
        <v>-2.7461122996784184E-2</v>
      </c>
      <c r="L8" s="6">
        <f>Input!H133/Input!H$34</f>
        <v>8.3467101292305279E-2</v>
      </c>
      <c r="M8" s="6">
        <f>Input!I133/Input!I$34</f>
        <v>0.16177447394882874</v>
      </c>
      <c r="N8" s="6">
        <f>Input!J133/Input!J$34</f>
        <v>7.9983174346395403E-2</v>
      </c>
      <c r="O8" s="19">
        <f>AVERAGE(E8:N8)</f>
        <v>1.0776489493866882E-2</v>
      </c>
    </row>
    <row r="9" spans="1:15" ht="12" customHeight="1" x14ac:dyDescent="0.2">
      <c r="B9" t="s">
        <v>181</v>
      </c>
      <c r="E9" s="6">
        <f>Input!A134/Input!A$34</f>
        <v>0.74174047905823925</v>
      </c>
      <c r="F9" s="6">
        <f>Input!B134/Input!B$34</f>
        <v>0.71020708375828012</v>
      </c>
      <c r="G9" s="6">
        <f>Input!C134/Input!C$34</f>
        <v>0.50766984792838699</v>
      </c>
      <c r="H9" s="6">
        <f>Input!D134/Input!D$34</f>
        <v>0.33033023405754536</v>
      </c>
      <c r="I9" s="6">
        <f>Input!E134/Input!E$34</f>
        <v>0.1136579217776636</v>
      </c>
      <c r="J9" s="6">
        <f>Input!F134/Input!F$34</f>
        <v>0.13540863372258422</v>
      </c>
      <c r="K9" s="6">
        <f>Input!G134/Input!G$34</f>
        <v>0.27341542121573137</v>
      </c>
      <c r="L9" s="6">
        <f>Input!H134/Input!H$34</f>
        <v>0.19093717491946705</v>
      </c>
      <c r="M9" s="6">
        <f>Input!I134/Input!I$34</f>
        <v>0.14215181557483894</v>
      </c>
      <c r="N9" s="6">
        <f>Input!J134/Input!J$34</f>
        <v>0.16363334439301036</v>
      </c>
      <c r="O9" s="19">
        <f>AVERAGE(E9:N9)</f>
        <v>0.3309151956405747</v>
      </c>
    </row>
    <row r="10" spans="1:15" ht="12" customHeight="1" x14ac:dyDescent="0.2">
      <c r="B10" t="s">
        <v>182</v>
      </c>
      <c r="E10" s="6">
        <f>Input!A135/Input!A$34</f>
        <v>0</v>
      </c>
      <c r="F10" s="6">
        <f>Input!B135/Input!B$34</f>
        <v>0</v>
      </c>
      <c r="G10" s="6">
        <f>Input!C135/Input!C$34</f>
        <v>-2.7031625646002791E-3</v>
      </c>
      <c r="H10" s="6">
        <f>Input!D135/Input!D$34</f>
        <v>0</v>
      </c>
      <c r="I10" s="6">
        <f>Input!E135/Input!E$34</f>
        <v>0</v>
      </c>
      <c r="J10" s="6">
        <f>Input!F135/Input!F$34</f>
        <v>-3.0697622640835716E-3</v>
      </c>
      <c r="K10" s="6">
        <f>Input!G135/Input!G$34</f>
        <v>-9.1438257669576193E-4</v>
      </c>
      <c r="L10" s="6">
        <f>Input!H135/Input!H$34</f>
        <v>-1.324307255894174E-2</v>
      </c>
      <c r="M10" s="6">
        <f>Input!I135/Input!I$34</f>
        <v>-2.2316576663811403E-2</v>
      </c>
      <c r="N10" s="6">
        <f>Input!J135/Input!J$34</f>
        <v>-9.5365556422362441E-2</v>
      </c>
      <c r="O10" s="19">
        <f>AVERAGE(E10:N10)</f>
        <v>-1.3761251305049521E-2</v>
      </c>
    </row>
    <row r="11" spans="1:15" ht="12.75" customHeight="1" x14ac:dyDescent="0.2">
      <c r="B11" s="40" t="s">
        <v>68</v>
      </c>
      <c r="E11" s="8">
        <f>Input!A27/Input!A$34</f>
        <v>81.524178640723221</v>
      </c>
      <c r="F11" s="8">
        <f>Input!B27/Input!B$34</f>
        <v>73.639602297891386</v>
      </c>
      <c r="G11" s="8">
        <f>Input!C27/Input!C$34</f>
        <v>54.833291690283708</v>
      </c>
      <c r="H11" s="8">
        <f>Input!D27/Input!D$34</f>
        <v>55.534815056440628</v>
      </c>
      <c r="I11" s="8">
        <f>Input!E27/Input!E$34</f>
        <v>62.252810834243149</v>
      </c>
      <c r="J11" s="8">
        <f>Input!F27/Input!F$34</f>
        <v>62.846616845965222</v>
      </c>
      <c r="K11" s="8">
        <f>Input!G27/Input!G$34</f>
        <v>63.26373785410194</v>
      </c>
      <c r="L11" s="8">
        <f>Input!H27/Input!H$34</f>
        <v>66.976949709771972</v>
      </c>
      <c r="M11" s="8">
        <f>Input!I27/Input!I$34</f>
        <v>69.25794239320696</v>
      </c>
      <c r="N11" s="8">
        <f>Input!J27/Input!J$34</f>
        <v>67.899034543517359</v>
      </c>
      <c r="O11" s="20">
        <f>AVERAGE(E11:N11)</f>
        <v>65.802897986614553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.75" customHeight="1" x14ac:dyDescent="0.2">
      <c r="B13" s="40" t="s">
        <v>69</v>
      </c>
      <c r="E13" s="8">
        <f>Input!A28/Input!A34</f>
        <v>0.13037076007450535</v>
      </c>
      <c r="F13" s="8">
        <f>Input!B28/Input!B34</f>
        <v>8.9160290906681955E-2</v>
      </c>
      <c r="G13" s="8">
        <f>Input!C28/Input!C34</f>
        <v>0.11305079811390591</v>
      </c>
      <c r="H13" s="8">
        <f>Input!D28/Input!D34</f>
        <v>6.5959656323146959E-2</v>
      </c>
      <c r="I13" s="8">
        <f>Input!E28/Input!E34</f>
        <v>5.7539175390148349E-2</v>
      </c>
      <c r="J13" s="8">
        <f>Input!F28/Input!F34</f>
        <v>3.9130557530875999E-2</v>
      </c>
      <c r="K13" s="8">
        <f>Input!G28/Input!G34</f>
        <v>7.1175870090778207E-2</v>
      </c>
      <c r="L13" s="8">
        <f>Input!H28/Input!H34</f>
        <v>8.477740359172993E-2</v>
      </c>
      <c r="M13" s="8">
        <f>Input!I28/Input!I34</f>
        <v>8.9254746564373766E-2</v>
      </c>
      <c r="N13" s="8">
        <f>Input!J28/Input!J34</f>
        <v>4.3710027238580737E-2</v>
      </c>
      <c r="O13" s="20">
        <f>AVERAGE(E13:N13)</f>
        <v>7.8412928582472716E-2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Input!A136/Input!A$34</f>
        <v>0.25070343653845223</v>
      </c>
      <c r="F15" s="16">
        <f>Input!B136/Input!B$34</f>
        <v>0.20949687280125101</v>
      </c>
      <c r="G15" s="16">
        <f>Input!C136/Input!C$34</f>
        <v>0.17641422567451423</v>
      </c>
      <c r="H15" s="16">
        <f>Input!D136/Input!D$34</f>
        <v>0.16099586267706581</v>
      </c>
      <c r="I15" s="16">
        <f>Input!E136/Input!E$34</f>
        <v>0.12668470233125684</v>
      </c>
      <c r="J15" s="16">
        <f>Input!F136/Input!F$34</f>
        <v>0.15226338363774891</v>
      </c>
      <c r="K15" s="16">
        <f>Input!G136/Input!G$34</f>
        <v>0.18226352076918639</v>
      </c>
      <c r="L15" s="16">
        <f>Input!H136/Input!H$34</f>
        <v>0.19769935570655869</v>
      </c>
      <c r="M15" s="16">
        <f>Input!I136/Input!I$34</f>
        <v>0.18117421325090313</v>
      </c>
      <c r="N15" s="16">
        <f>Input!J136/Input!J$34</f>
        <v>0.13883911913317959</v>
      </c>
      <c r="O15" s="19">
        <f t="shared" ref="O15:O26" si="1">AVERAGE(E15:N15)</f>
        <v>0.17765346925201167</v>
      </c>
    </row>
    <row r="16" spans="1:15" ht="12" customHeight="1" x14ac:dyDescent="0.2">
      <c r="B16" t="s">
        <v>184</v>
      </c>
      <c r="E16" s="16">
        <f>Input!A137/Input!A$34</f>
        <v>0.92982652294929924</v>
      </c>
      <c r="F16" s="16">
        <f>Input!B137/Input!B$34</f>
        <v>0.9872929336046582</v>
      </c>
      <c r="G16" s="16">
        <f>Input!C137/Input!C$34</f>
        <v>0.80418921218228401</v>
      </c>
      <c r="H16" s="16">
        <f>Input!D137/Input!D$34</f>
        <v>0.57425186064854161</v>
      </c>
      <c r="I16" s="16">
        <f>Input!E137/Input!E$34</f>
        <v>0.5963411148930704</v>
      </c>
      <c r="J16" s="16">
        <f>Input!F137/Input!F$34</f>
        <v>0.65709085677138301</v>
      </c>
      <c r="K16" s="16">
        <f>Input!G137/Input!G$34</f>
        <v>0.7073695932473878</v>
      </c>
      <c r="L16" s="16">
        <f>Input!H137/Input!H$34</f>
        <v>0.73949763614302066</v>
      </c>
      <c r="M16" s="16">
        <f>Input!I137/Input!I$34</f>
        <v>0.78054639305798668</v>
      </c>
      <c r="N16" s="16">
        <f>Input!J137/Input!J$34</f>
        <v>0.49987518416320992</v>
      </c>
      <c r="O16" s="19">
        <f t="shared" si="1"/>
        <v>0.72762813076608412</v>
      </c>
    </row>
    <row r="17" spans="2:15" ht="12" customHeight="1" x14ac:dyDescent="0.2">
      <c r="B17" t="s">
        <v>185</v>
      </c>
      <c r="E17" s="16">
        <f>Input!A138/Input!A$34</f>
        <v>8.9635129998640165E-2</v>
      </c>
      <c r="F17" s="16">
        <f>Input!B138/Input!B$34</f>
        <v>4.1555989065088589E-2</v>
      </c>
      <c r="G17" s="16">
        <f>Input!C138/Input!C$34</f>
        <v>3.669809960302127E-2</v>
      </c>
      <c r="H17" s="16">
        <f>Input!D138/Input!D$34</f>
        <v>3.1666435187249861E-2</v>
      </c>
      <c r="I17" s="16">
        <f>Input!E138/Input!E$34</f>
        <v>3.3266274912765181E-2</v>
      </c>
      <c r="J17" s="16">
        <f>Input!F138/Input!F$34</f>
        <v>3.4434947462036007E-2</v>
      </c>
      <c r="K17" s="16">
        <f>Input!G138/Input!G$34</f>
        <v>3.3115668178042658E-2</v>
      </c>
      <c r="L17" s="16">
        <f>Input!H138/Input!H$34</f>
        <v>3.3162535135098148E-2</v>
      </c>
      <c r="M17" s="16">
        <f>Input!I138/Input!I$34</f>
        <v>3.3214822539197796E-2</v>
      </c>
      <c r="N17" s="16">
        <f>Input!J138/Input!J$34</f>
        <v>3.0328398410409924E-2</v>
      </c>
      <c r="O17" s="19">
        <f t="shared" si="1"/>
        <v>3.9707830049154964E-2</v>
      </c>
    </row>
    <row r="18" spans="2:15" ht="12" customHeight="1" x14ac:dyDescent="0.2">
      <c r="B18" t="s">
        <v>186</v>
      </c>
      <c r="E18" s="16">
        <f>Input!A139/Input!A$34</f>
        <v>0.62773298063834071</v>
      </c>
      <c r="F18" s="16">
        <f>Input!B139/Input!B$34</f>
        <v>0.91014118472937588</v>
      </c>
      <c r="G18" s="16">
        <f>Input!C139/Input!C$34</f>
        <v>0.52662335082026979</v>
      </c>
      <c r="H18" s="16">
        <f>Input!D139/Input!D$34</f>
        <v>0.46770377940054053</v>
      </c>
      <c r="I18" s="16">
        <f>Input!E139/Input!E$34</f>
        <v>0.3973505234089012</v>
      </c>
      <c r="J18" s="16">
        <f>Input!F139/Input!F$34</f>
        <v>0.52722646414180252</v>
      </c>
      <c r="K18" s="16">
        <f>Input!G139/Input!G$34</f>
        <v>0.28808184208254656</v>
      </c>
      <c r="L18" s="16">
        <f>Input!H139/Input!H$34</f>
        <v>0.37690110293494272</v>
      </c>
      <c r="M18" s="16">
        <f>Input!I139/Input!I$34</f>
        <v>0.62738317381103126</v>
      </c>
      <c r="N18" s="16">
        <f>Input!J139/Input!J$34</f>
        <v>0.6090941558657077</v>
      </c>
      <c r="O18" s="19">
        <f t="shared" si="1"/>
        <v>0.5358238557833459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1.6318796320434981E-2</v>
      </c>
      <c r="N19" s="16">
        <f t="shared" si="2"/>
        <v>5.1351324587664449E-2</v>
      </c>
      <c r="O19" s="19">
        <f t="shared" si="1"/>
        <v>6.7670120908099431E-3</v>
      </c>
    </row>
    <row r="20" spans="2:15" ht="12.75" customHeight="1" x14ac:dyDescent="0.2">
      <c r="B20" s="40" t="s">
        <v>187</v>
      </c>
      <c r="E20" s="8">
        <f>Input!A141/Input!A$34</f>
        <v>1.8978980701247321</v>
      </c>
      <c r="F20" s="8">
        <f>Input!B141/Input!B$34</f>
        <v>2.1484869802003739</v>
      </c>
      <c r="G20" s="8">
        <f>Input!C141/Input!C$34</f>
        <v>1.5439248882800891</v>
      </c>
      <c r="H20" s="8">
        <f>Input!D141/Input!D$34</f>
        <v>1.2346179379133979</v>
      </c>
      <c r="I20" s="8">
        <f>Input!E141/Input!E$34</f>
        <v>1.1536426155459936</v>
      </c>
      <c r="J20" s="8">
        <f>Input!F141/Input!F$34</f>
        <v>1.3710156520129704</v>
      </c>
      <c r="K20" s="8">
        <f>Input!G141/Input!G$34</f>
        <v>1.2108306242771634</v>
      </c>
      <c r="L20" s="8">
        <f>Input!H141/Input!H$34</f>
        <v>1.3472606299196201</v>
      </c>
      <c r="M20" s="8">
        <f>Input!I141/Input!I$34</f>
        <v>1.638637398979554</v>
      </c>
      <c r="N20" s="8">
        <f>Input!J141/Input!J$34</f>
        <v>1.3294881821601716</v>
      </c>
      <c r="O20" s="8">
        <f t="shared" si="1"/>
        <v>1.4875802979414066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16">
        <f>Input!A202/Input!A$34</f>
        <v>7.4297858370030223E-2</v>
      </c>
      <c r="F22" s="16">
        <f>Input!B202/Input!B$34</f>
        <v>0.10778564838286936</v>
      </c>
      <c r="G22" s="16">
        <f>Input!C202/Input!C$34</f>
        <v>0.20291182195279295</v>
      </c>
      <c r="H22" s="16">
        <f>Input!D202/Input!D$34</f>
        <v>9.7388173143205914E-2</v>
      </c>
      <c r="I22" s="16">
        <f>Input!E202/Input!E$34</f>
        <v>0.36065238798621368</v>
      </c>
      <c r="J22" s="16">
        <f>Input!F202/Input!F$34</f>
        <v>0.2706125383766616</v>
      </c>
      <c r="K22" s="16">
        <f>Input!G202/Input!G$34</f>
        <v>0.68312654321739441</v>
      </c>
      <c r="L22" s="16">
        <f>Input!H202/Input!H$34</f>
        <v>0.55613705938155089</v>
      </c>
      <c r="M22" s="16">
        <f>Input!I202/Input!I$34</f>
        <v>0.3299942944396857</v>
      </c>
      <c r="N22" s="16">
        <f>Input!J202/Input!J$34</f>
        <v>0.34817388554529233</v>
      </c>
      <c r="O22" s="19">
        <f t="shared" si="1"/>
        <v>0.30310802107956969</v>
      </c>
    </row>
    <row r="23" spans="2:15" ht="12" customHeight="1" x14ac:dyDescent="0.2">
      <c r="B23" t="s">
        <v>305</v>
      </c>
      <c r="E23" s="16">
        <f>Input!A203/Input!A$34</f>
        <v>1.4180429340012923</v>
      </c>
      <c r="F23" s="16">
        <f>Input!B203/Input!B$34</f>
        <v>1.0357705244622433</v>
      </c>
      <c r="G23" s="16">
        <f>Input!C203/Input!C$34</f>
        <v>0.96902045996330299</v>
      </c>
      <c r="H23" s="16">
        <f>Input!D203/Input!D$34</f>
        <v>0.81165040576855207</v>
      </c>
      <c r="I23" s="16">
        <f>Input!E203/Input!E$34</f>
        <v>0.92696834928178462</v>
      </c>
      <c r="J23" s="16">
        <f>Input!F203/Input!F$34</f>
        <v>0.80729928937267714</v>
      </c>
      <c r="K23" s="16">
        <f>Input!G203/Input!G$34</f>
        <v>0.78382934820521444</v>
      </c>
      <c r="L23" s="16">
        <f>Input!H203/Input!H$34</f>
        <v>0.73972341698330024</v>
      </c>
      <c r="M23" s="16">
        <f>Input!I203/Input!I$34</f>
        <v>0.74623723511228635</v>
      </c>
      <c r="N23" s="16">
        <f>Input!J203/Input!J$34</f>
        <v>0.83221465189929555</v>
      </c>
      <c r="O23" s="19">
        <f t="shared" si="1"/>
        <v>0.90707566150499497</v>
      </c>
    </row>
    <row r="24" spans="2:15" ht="12" customHeight="1" x14ac:dyDescent="0.2">
      <c r="B24" t="s">
        <v>306</v>
      </c>
      <c r="E24" s="16">
        <f>Input!A204/Input!A$34</f>
        <v>7.9108267337337987E-2</v>
      </c>
      <c r="F24" s="16">
        <f>Input!B204/Input!B$34</f>
        <v>0.16197130520679795</v>
      </c>
      <c r="G24" s="16">
        <f>Input!C204/Input!C$34</f>
        <v>7.6836614723103588E-2</v>
      </c>
      <c r="H24" s="16">
        <f>Input!D204/Input!D$34</f>
        <v>7.5453302531705249E-2</v>
      </c>
      <c r="I24" s="16">
        <f>Input!E204/Input!E$34</f>
        <v>0.10372765611285938</v>
      </c>
      <c r="J24" s="16">
        <f>Input!F204/Input!F$34</f>
        <v>8.5743486832566398E-2</v>
      </c>
      <c r="K24" s="16">
        <f>Input!G204/Input!G$34</f>
        <v>9.542331647647774E-2</v>
      </c>
      <c r="L24" s="16">
        <f>Input!H204/Input!H$34</f>
        <v>5.8457366538684517E-2</v>
      </c>
      <c r="M24" s="16">
        <f>Input!I204/Input!I$34</f>
        <v>0.12672070313954789</v>
      </c>
      <c r="N24" s="16">
        <f>Input!J204/Input!J$34</f>
        <v>0.30703868823017127</v>
      </c>
      <c r="O24" s="19">
        <f t="shared" si="1"/>
        <v>0.1170480707129252</v>
      </c>
    </row>
    <row r="25" spans="2:15" ht="12" customHeight="1" x14ac:dyDescent="0.2">
      <c r="B25" t="s">
        <v>307</v>
      </c>
      <c r="E25" s="16">
        <f>Input!A205/Input!A$34</f>
        <v>0.43145036165894129</v>
      </c>
      <c r="F25" s="16">
        <f>Input!B205/Input!B$34</f>
        <v>0.45697871250339911</v>
      </c>
      <c r="G25" s="16">
        <f>Input!C205/Input!C$34</f>
        <v>0.33424218945201795</v>
      </c>
      <c r="H25" s="16">
        <f>Input!D205/Input!D$34</f>
        <v>0.32021391246510289</v>
      </c>
      <c r="I25" s="16">
        <f>Input!E205/Input!E$34</f>
        <v>0.27762956778626935</v>
      </c>
      <c r="J25" s="16">
        <f>Input!F205/Input!F$34</f>
        <v>0.35870633221325404</v>
      </c>
      <c r="K25" s="16">
        <f>Input!G205/Input!G$34</f>
        <v>0.26669969082331446</v>
      </c>
      <c r="L25" s="16">
        <f>Input!H205/Input!H$34</f>
        <v>0.32846441958706796</v>
      </c>
      <c r="M25" s="16">
        <f>Input!I205/Input!I$34</f>
        <v>0.27968191873673237</v>
      </c>
      <c r="N25" s="16">
        <f>Input!J205/Input!J$34</f>
        <v>0.17666566298918804</v>
      </c>
      <c r="O25" s="19">
        <f t="shared" si="1"/>
        <v>0.32307327682152875</v>
      </c>
    </row>
    <row r="26" spans="2:15" ht="12" customHeight="1" x14ac:dyDescent="0.2">
      <c r="B26" t="s">
        <v>308</v>
      </c>
      <c r="E26" s="16">
        <f>E27-SUM(E22:E25)</f>
        <v>0.12232793091776673</v>
      </c>
      <c r="F26" s="16">
        <f t="shared" ref="F26:N26" si="3">F27-SUM(F22:F25)</f>
        <v>9.9411035776735046E-2</v>
      </c>
      <c r="G26" s="16">
        <f t="shared" si="3"/>
        <v>0.11378522114699652</v>
      </c>
      <c r="H26" s="16">
        <f t="shared" si="3"/>
        <v>9.912398844556658E-2</v>
      </c>
      <c r="I26" s="16">
        <f t="shared" si="3"/>
        <v>0.15601609830239993</v>
      </c>
      <c r="J26" s="16">
        <f t="shared" si="3"/>
        <v>0.10612372814228399</v>
      </c>
      <c r="K26" s="16">
        <f t="shared" si="3"/>
        <v>0.12993833279378975</v>
      </c>
      <c r="L26" s="16">
        <f t="shared" si="3"/>
        <v>0.13170227747126662</v>
      </c>
      <c r="M26" s="16">
        <f t="shared" si="3"/>
        <v>0.1835647685374846</v>
      </c>
      <c r="N26" s="16">
        <f t="shared" si="3"/>
        <v>0.31912607368008317</v>
      </c>
      <c r="O26" s="19">
        <f t="shared" si="1"/>
        <v>0.1461119455214373</v>
      </c>
    </row>
    <row r="27" spans="2:15" ht="12.75" customHeight="1" x14ac:dyDescent="0.2">
      <c r="B27" s="40" t="s">
        <v>188</v>
      </c>
      <c r="E27" s="8">
        <f>Input!A142/Input!A$34</f>
        <v>2.1252273522853686</v>
      </c>
      <c r="F27" s="8">
        <f>Input!B142/Input!B$34</f>
        <v>1.8619172263320447</v>
      </c>
      <c r="G27" s="8">
        <f>Input!C142/Input!C$34</f>
        <v>1.6967963072382142</v>
      </c>
      <c r="H27" s="8">
        <f>Input!D142/Input!D$34</f>
        <v>1.4038297823541328</v>
      </c>
      <c r="I27" s="8">
        <f>Input!E142/Input!E$34</f>
        <v>1.8249940594695266</v>
      </c>
      <c r="J27" s="8">
        <f>Input!F142/Input!F$34</f>
        <v>1.6284853749374431</v>
      </c>
      <c r="K27" s="8">
        <f>Input!G142/Input!G$34</f>
        <v>1.9590172315161907</v>
      </c>
      <c r="L27" s="8">
        <f>Input!H142/Input!H$34</f>
        <v>1.8144845399618701</v>
      </c>
      <c r="M27" s="8">
        <f>Input!I142/Input!I$34</f>
        <v>1.6661989199657368</v>
      </c>
      <c r="N27" s="8">
        <f>Input!J142/Input!J$34</f>
        <v>1.9832189623440304</v>
      </c>
      <c r="O27" s="8">
        <f>AVERAGE(E27:N27)</f>
        <v>1.7964169756404555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2" customHeight="1" x14ac:dyDescent="0.2">
      <c r="B29" t="s">
        <v>189</v>
      </c>
      <c r="E29" s="16">
        <f>Input!A143/Input!A$34</f>
        <v>1.4544052160635002</v>
      </c>
      <c r="F29" s="16">
        <f>Input!B143/Input!B$34</f>
        <v>1.9684077998592802</v>
      </c>
      <c r="G29" s="16">
        <f>Input!C143/Input!C$34</f>
        <v>1.536539624118318</v>
      </c>
      <c r="H29" s="16">
        <f>Input!D143/Input!D$34</f>
        <v>1.296681757425711</v>
      </c>
      <c r="I29" s="16">
        <f>Input!E143/Input!E$34</f>
        <v>0.67586651467471581</v>
      </c>
      <c r="J29" s="16">
        <f>Input!F143/Input!F$34</f>
        <v>0.28941382064535121</v>
      </c>
      <c r="K29" s="16">
        <f>Input!G143/Input!G$34</f>
        <v>0.19455917711627937</v>
      </c>
      <c r="L29" s="16">
        <f>Input!H143/Input!H$34</f>
        <v>0.25125332164072167</v>
      </c>
      <c r="M29" s="16">
        <f>Input!I143/Input!I$34</f>
        <v>0.12076237011656921</v>
      </c>
      <c r="N29" s="16">
        <f>Input!J143/Input!J$34</f>
        <v>0.1097613819365694</v>
      </c>
      <c r="O29" s="23">
        <f t="shared" ref="O29:O35" si="4">AVERAGE(E29:N29)</f>
        <v>0.78976509835970166</v>
      </c>
    </row>
    <row r="30" spans="2:15" ht="12" customHeight="1" x14ac:dyDescent="0.2">
      <c r="B30" t="s">
        <v>309</v>
      </c>
      <c r="E30" s="16">
        <f>Input!A207/Input!A$34</f>
        <v>1.4694047943380186</v>
      </c>
      <c r="F30" s="16">
        <f>Input!B207/Input!B$34</f>
        <v>0.38949324528275681</v>
      </c>
      <c r="G30" s="16">
        <f>Input!C207/Input!C$34</f>
        <v>2.8128301941077067</v>
      </c>
      <c r="H30" s="16">
        <f>Input!D207/Input!D$34</f>
        <v>1.3044611987405821</v>
      </c>
      <c r="I30" s="16">
        <f>Input!E207/Input!E$34</f>
        <v>0.55357427268640425</v>
      </c>
      <c r="J30" s="16">
        <f>Input!F207/Input!F$34</f>
        <v>7.5999025652725261E-2</v>
      </c>
      <c r="K30" s="16">
        <f>Input!G207/Input!G$34</f>
        <v>2.0674753862005405E-2</v>
      </c>
      <c r="L30" s="16">
        <f>Input!H207/Input!H$34</f>
        <v>0.38905102736231756</v>
      </c>
      <c r="M30" s="16">
        <f>Input!I207/Input!I$34</f>
        <v>0.16416395664965924</v>
      </c>
      <c r="N30" s="16">
        <f>Input!J207/Input!J$34</f>
        <v>0.32340893270054133</v>
      </c>
      <c r="O30" s="23">
        <f t="shared" si="4"/>
        <v>0.75030614013827179</v>
      </c>
    </row>
    <row r="31" spans="2:15" ht="12" customHeight="1" x14ac:dyDescent="0.2">
      <c r="B31" t="s">
        <v>190</v>
      </c>
      <c r="E31" s="16">
        <f>Input!A144/Input!A$34</f>
        <v>0.73961291703681753</v>
      </c>
      <c r="F31" s="16">
        <f>Input!B144/Input!B$34</f>
        <v>0.30598585962304797</v>
      </c>
      <c r="G31" s="16">
        <f>Input!C144/Input!C$34</f>
        <v>9.0638013575830692E-2</v>
      </c>
      <c r="H31" s="16">
        <f>Input!D144/Input!D$34</f>
        <v>0.22856401637600074</v>
      </c>
      <c r="I31" s="16">
        <f>Input!E144/Input!E$34</f>
        <v>9.6689572495879089E-2</v>
      </c>
      <c r="J31" s="16">
        <f>Input!F144/Input!F$34</f>
        <v>0.15128619461975221</v>
      </c>
      <c r="K31" s="16">
        <f>Input!G144/Input!G$34</f>
        <v>0.12669067354129956</v>
      </c>
      <c r="L31" s="16">
        <f>Input!H144/Input!H$34</f>
        <v>0.23248412171699337</v>
      </c>
      <c r="M31" s="16">
        <f>Input!I144/Input!I$34</f>
        <v>0.16311758966146511</v>
      </c>
      <c r="N31" s="16">
        <f>Input!J144/Input!J$34</f>
        <v>0.26878965310447017</v>
      </c>
      <c r="O31" s="23">
        <f t="shared" si="4"/>
        <v>0.24038586117515562</v>
      </c>
    </row>
    <row r="32" spans="2:15" ht="12" customHeight="1" x14ac:dyDescent="0.2">
      <c r="B32" t="s">
        <v>310</v>
      </c>
      <c r="E32" s="16">
        <f>Input!A208/Input!A$34</f>
        <v>6.0292425544327108E-2</v>
      </c>
      <c r="F32" s="16">
        <f>Input!B208/Input!B$34</f>
        <v>0.17290574916270571</v>
      </c>
      <c r="G32" s="16">
        <f>Input!C208/Input!C$34</f>
        <v>5.0289200072587428E-2</v>
      </c>
      <c r="H32" s="16">
        <f>Input!D208/Input!D$34</f>
        <v>3.9936595876438413E-2</v>
      </c>
      <c r="I32" s="16">
        <f>Input!E208/Input!E$34</f>
        <v>3.5464592297647334E-2</v>
      </c>
      <c r="J32" s="16">
        <f>Input!F208/Input!F$34</f>
        <v>5.0469360231545239E-2</v>
      </c>
      <c r="K32" s="16">
        <f>Input!G208/Input!G$34</f>
        <v>5.3168991219942958E-2</v>
      </c>
      <c r="L32" s="16">
        <f>Input!H208/Input!H$34</f>
        <v>5.3834778995064052E-2</v>
      </c>
      <c r="M32" s="16">
        <f>Input!I208/Input!I$34</f>
        <v>3.6666522662098244E-2</v>
      </c>
      <c r="N32" s="16">
        <f>Input!J208/Input!J$34</f>
        <v>3.8639968773188732E-2</v>
      </c>
      <c r="O32" s="23">
        <f t="shared" si="4"/>
        <v>5.9166818483554519E-2</v>
      </c>
    </row>
    <row r="33" spans="2:15" ht="12" customHeight="1" x14ac:dyDescent="0.2">
      <c r="B33" t="s">
        <v>191</v>
      </c>
      <c r="E33" s="16">
        <f>Input!A145/Input!A$34</f>
        <v>1.5515429127976548E-2</v>
      </c>
      <c r="F33" s="16">
        <f>Input!B145/Input!B$34</f>
        <v>1.293011337197344E-2</v>
      </c>
      <c r="G33" s="16">
        <f>Input!C145/Input!C$34</f>
        <v>1.6603608595266935E-2</v>
      </c>
      <c r="H33" s="16">
        <f>Input!D145/Input!D$34</f>
        <v>8.4970546898791674E-2</v>
      </c>
      <c r="I33" s="16">
        <f>Input!E145/Input!E$34</f>
        <v>4.4612581080213223E-2</v>
      </c>
      <c r="J33" s="16">
        <f>Input!F145/Input!F$34</f>
        <v>3.0023635272878706E-2</v>
      </c>
      <c r="K33" s="16">
        <f>Input!G145/Input!G$34</f>
        <v>3.5646127348285178E-2</v>
      </c>
      <c r="L33" s="16">
        <f>Input!H145/Input!H$34</f>
        <v>4.5301334129763594E-2</v>
      </c>
      <c r="M33" s="16">
        <f>Input!I145/Input!I$34</f>
        <v>5.0717813116829914E-2</v>
      </c>
      <c r="N33" s="16">
        <f>Input!J145/Input!J$34</f>
        <v>4.185607134373117E-2</v>
      </c>
      <c r="O33" s="23">
        <f t="shared" si="4"/>
        <v>3.7817726028571037E-2</v>
      </c>
    </row>
    <row r="34" spans="2:15" ht="12" customHeight="1" x14ac:dyDescent="0.2">
      <c r="B34" t="s">
        <v>192</v>
      </c>
      <c r="E34" s="16">
        <f>E35-SUM(E29:E33)</f>
        <v>3.502363618752069E-2</v>
      </c>
      <c r="F34" s="16">
        <f t="shared" ref="F34:N34" si="5">F35-SUM(F29:F33)</f>
        <v>4.473581087325984E-2</v>
      </c>
      <c r="G34" s="16">
        <f t="shared" si="5"/>
        <v>0.38931701900538584</v>
      </c>
      <c r="H34" s="16">
        <f t="shared" si="5"/>
        <v>3.1513582320239042E-2</v>
      </c>
      <c r="I34" s="16">
        <f t="shared" si="5"/>
        <v>4.5344978913792522E-2</v>
      </c>
      <c r="J34" s="16">
        <f t="shared" si="5"/>
        <v>4.9407598463160562E-2</v>
      </c>
      <c r="K34" s="16">
        <f t="shared" si="5"/>
        <v>5.892186030247043E-2</v>
      </c>
      <c r="L34" s="16">
        <f t="shared" si="5"/>
        <v>8.4116005541298389E-2</v>
      </c>
      <c r="M34" s="16">
        <f t="shared" si="5"/>
        <v>6.7475952478492474E-2</v>
      </c>
      <c r="N34" s="16">
        <f t="shared" si="5"/>
        <v>7.0129470041968456E-2</v>
      </c>
      <c r="O34" s="23">
        <f t="shared" si="4"/>
        <v>8.7598591412758817E-2</v>
      </c>
    </row>
    <row r="35" spans="2:15" ht="12.75" customHeight="1" x14ac:dyDescent="0.2">
      <c r="B35" s="40" t="s">
        <v>193</v>
      </c>
      <c r="E35" s="8">
        <f>Input!A147/Input!A$34</f>
        <v>3.7742544182981606</v>
      </c>
      <c r="F35" s="8">
        <f>Input!B147/Input!B$34</f>
        <v>2.8944585781730239</v>
      </c>
      <c r="G35" s="8">
        <f>Input!C147/Input!C$34</f>
        <v>4.896217659475095</v>
      </c>
      <c r="H35" s="8">
        <f>Input!D147/Input!D$34</f>
        <v>2.9861276976377629</v>
      </c>
      <c r="I35" s="8">
        <f>Input!E147/Input!E$34</f>
        <v>1.4515525121486523</v>
      </c>
      <c r="J35" s="8">
        <f>Input!F147/Input!F$34</f>
        <v>0.64659963488541317</v>
      </c>
      <c r="K35" s="8">
        <f>Input!G147/Input!G$34</f>
        <v>0.48966158339028293</v>
      </c>
      <c r="L35" s="8">
        <f>Input!H147/Input!H$34</f>
        <v>1.0560405893861586</v>
      </c>
      <c r="M35" s="8">
        <f>Input!I147/Input!I$34</f>
        <v>0.60290420468511419</v>
      </c>
      <c r="N35" s="8">
        <f>Input!J147/Input!J$34</f>
        <v>0.85258547790046924</v>
      </c>
      <c r="O35" s="20">
        <f t="shared" si="4"/>
        <v>1.965040235598013</v>
      </c>
    </row>
    <row r="36" spans="2:15" ht="5.25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89.451929241505965</v>
      </c>
      <c r="F37" s="42">
        <f t="shared" ref="F37:N37" si="6">+F11+F13+F20+F27+F35</f>
        <v>80.633625373503506</v>
      </c>
      <c r="G37" s="42">
        <f t="shared" si="6"/>
        <v>63.083281343391008</v>
      </c>
      <c r="H37" s="42">
        <f t="shared" si="6"/>
        <v>61.225350130669064</v>
      </c>
      <c r="I37" s="42">
        <f t="shared" si="6"/>
        <v>66.740539196797471</v>
      </c>
      <c r="J37" s="42">
        <f t="shared" si="6"/>
        <v>66.531848065331928</v>
      </c>
      <c r="K37" s="42">
        <f t="shared" si="6"/>
        <v>66.994423163376354</v>
      </c>
      <c r="L37" s="42">
        <f t="shared" si="6"/>
        <v>71.279512872631344</v>
      </c>
      <c r="M37" s="42">
        <f t="shared" si="6"/>
        <v>73.254937663401748</v>
      </c>
      <c r="N37" s="42">
        <f t="shared" si="6"/>
        <v>72.108037193160612</v>
      </c>
      <c r="O37" s="21">
        <f>AVERAGE(E37:N37)</f>
        <v>71.130348424376905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Input!A24/Input!A$6</f>
        <v>66.450297909236667</v>
      </c>
      <c r="F39" s="42">
        <f>Input!B24/Input!B$6</f>
        <v>63.444568163124892</v>
      </c>
      <c r="G39" s="42">
        <f>Input!C24/Input!C$6</f>
        <v>56.547049723292986</v>
      </c>
      <c r="H39" s="42">
        <f>Input!D24/Input!D$6</f>
        <v>54.603986141443592</v>
      </c>
      <c r="I39" s="42">
        <f>Input!E24/Input!E$6</f>
        <v>53.379273003593319</v>
      </c>
      <c r="J39" s="42">
        <f>Input!F24/Input!F$6</f>
        <v>55.152363435031454</v>
      </c>
      <c r="K39" s="42">
        <f>Input!G24/Input!G$6</f>
        <v>55.688532055638255</v>
      </c>
      <c r="L39" s="42">
        <f>Input!H24/Input!H$6</f>
        <v>54.913013715454376</v>
      </c>
      <c r="M39" s="42">
        <f>Input!I24/Input!I$6</f>
        <v>58.370608836720422</v>
      </c>
      <c r="N39" s="42">
        <f>Input!J24/Input!J$6</f>
        <v>52.370288794705424</v>
      </c>
      <c r="O39" s="21">
        <f>AVERAGE(E39:N39)</f>
        <v>57.091998177824145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23.001631332269298</v>
      </c>
      <c r="F41" s="11">
        <f t="shared" ref="F41:N41" si="7">+F37-F39</f>
        <v>17.189057210378614</v>
      </c>
      <c r="G41" s="11">
        <f t="shared" si="7"/>
        <v>6.5362316200980217</v>
      </c>
      <c r="H41" s="11">
        <f t="shared" si="7"/>
        <v>6.6213639892254719</v>
      </c>
      <c r="I41" s="11">
        <f t="shared" si="7"/>
        <v>13.361266193204152</v>
      </c>
      <c r="J41" s="11">
        <f t="shared" si="7"/>
        <v>11.379484630300475</v>
      </c>
      <c r="K41" s="11">
        <f t="shared" si="7"/>
        <v>11.305891107738098</v>
      </c>
      <c r="L41" s="11">
        <f t="shared" si="7"/>
        <v>16.366499157176968</v>
      </c>
      <c r="M41" s="11">
        <f t="shared" si="7"/>
        <v>14.884328826681326</v>
      </c>
      <c r="N41" s="11">
        <f t="shared" si="7"/>
        <v>19.737748398455189</v>
      </c>
      <c r="O41" s="11">
        <f>AVERAGE(E41:N41)</f>
        <v>14.038350246552762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(Input!A25+Input!A26)/Input!A$6</f>
        <v>2.9854404835912707</v>
      </c>
      <c r="F43" s="8">
        <f>(Input!B25+Input!B26)/Input!B$6</f>
        <v>3.1287832159532698</v>
      </c>
      <c r="G43" s="8">
        <f>(Input!C25+Input!C26)/Input!C$6</f>
        <v>2.7782912728136551</v>
      </c>
      <c r="H43" s="8">
        <f>(Input!D25+Input!D26)/Input!D$6</f>
        <v>2.5150177421939834</v>
      </c>
      <c r="I43" s="8">
        <f>(Input!E25+Input!E26)/Input!E$6</f>
        <v>2.3448583601821364</v>
      </c>
      <c r="J43" s="8">
        <f>(Input!F25+Input!F26)/Input!F$6</f>
        <v>2.6625468521654039</v>
      </c>
      <c r="K43" s="8">
        <f>(Input!G25+Input!G26)/Input!G$6</f>
        <v>2.9546364217701147</v>
      </c>
      <c r="L43" s="8">
        <f>(Input!H25+Input!H26)/Input!H$6</f>
        <v>2.5330165204352482</v>
      </c>
      <c r="M43" s="8">
        <f>(Input!I25+Input!I26)/Input!I$6</f>
        <v>2.6493834885165701</v>
      </c>
      <c r="N43" s="8">
        <f>(Input!J25+Input!J26)/Input!J$6</f>
        <v>2.2966600399741384</v>
      </c>
      <c r="O43" s="20">
        <f>AVERAGE(E43:N43)</f>
        <v>2.684863439759579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x14ac:dyDescent="0.2">
      <c r="B45" s="9" t="s">
        <v>74</v>
      </c>
      <c r="C45" s="10"/>
      <c r="D45" s="10"/>
      <c r="E45" s="11">
        <f>+E41-E43</f>
        <v>20.016190848678029</v>
      </c>
      <c r="F45" s="11">
        <f t="shared" ref="F45:N45" si="8">+F41-F43</f>
        <v>14.060273994425344</v>
      </c>
      <c r="G45" s="11">
        <f t="shared" si="8"/>
        <v>3.7579403472843667</v>
      </c>
      <c r="H45" s="11">
        <f t="shared" si="8"/>
        <v>4.1063462470314889</v>
      </c>
      <c r="I45" s="11">
        <f t="shared" si="8"/>
        <v>11.016407833022015</v>
      </c>
      <c r="J45" s="11">
        <f t="shared" si="8"/>
        <v>8.7169377781350708</v>
      </c>
      <c r="K45" s="11">
        <f t="shared" si="8"/>
        <v>8.3512546859679837</v>
      </c>
      <c r="L45" s="11">
        <f t="shared" si="8"/>
        <v>13.833482636741719</v>
      </c>
      <c r="M45" s="11">
        <f t="shared" si="8"/>
        <v>12.234945338164756</v>
      </c>
      <c r="N45" s="11">
        <f t="shared" si="8"/>
        <v>17.44108835848105</v>
      </c>
      <c r="O45" s="11">
        <f>AVERAGE(E45:N45)</f>
        <v>11.353486806793184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202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170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ht="12.75" customHeight="1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Input!A149/Input!A$153</f>
        <v>81.370260804871123</v>
      </c>
      <c r="F7" s="6">
        <f>Input!B149/Input!B$153</f>
        <v>74.978371905113164</v>
      </c>
      <c r="G7" s="6">
        <f>Input!C149/Input!C$153</f>
        <v>57.02364634088746</v>
      </c>
      <c r="H7" s="6">
        <f>Input!D149/Input!D$153</f>
        <v>56.941644226912061</v>
      </c>
      <c r="I7" s="6">
        <f>Input!E149/Input!E$153</f>
        <v>62.247511165984555</v>
      </c>
      <c r="J7" s="6">
        <f>Input!F149/Input!F$153</f>
        <v>63.042257632994072</v>
      </c>
      <c r="K7" s="6">
        <f>Input!G149/Input!G$153</f>
        <v>63.287806954198018</v>
      </c>
      <c r="L7" s="6">
        <f>Input!H149/Input!H$153</f>
        <v>67.548933635805753</v>
      </c>
      <c r="M7" s="6">
        <f>Input!I149/Input!I$153</f>
        <v>68.531773258952668</v>
      </c>
      <c r="N7" s="6">
        <f>Input!J149/Input!J$153</f>
        <v>67.699540303879147</v>
      </c>
      <c r="O7" s="19">
        <f>AVERAGE(E7:N7)</f>
        <v>66.2671746229598</v>
      </c>
    </row>
    <row r="8" spans="1:15" ht="12" customHeight="1" x14ac:dyDescent="0.2">
      <c r="B8" t="s">
        <v>180</v>
      </c>
      <c r="E8" s="6">
        <f>Input!A150/Input!A$153</f>
        <v>-1.5831757452735004E-2</v>
      </c>
      <c r="F8" s="6">
        <f>Input!B150/Input!B$153</f>
        <v>-2.590307636262374</v>
      </c>
      <c r="G8" s="6">
        <f>Input!C150/Input!C$153</f>
        <v>-0.12976537747708186</v>
      </c>
      <c r="H8" s="6">
        <f>Input!D150/Input!D$153</f>
        <v>0.25721015039938805</v>
      </c>
      <c r="I8" s="6">
        <f>Input!E150/Input!E$153</f>
        <v>0.35949581311178297</v>
      </c>
      <c r="J8" s="6">
        <f>Input!F150/Input!F$153</f>
        <v>-0.10954697210083512</v>
      </c>
      <c r="K8" s="6">
        <f>Input!G150/Input!G$153</f>
        <v>-0.16220339876942308</v>
      </c>
      <c r="L8" s="6">
        <f>Input!H150/Input!H$153</f>
        <v>-5.1360611864987825E-2</v>
      </c>
      <c r="M8" s="6">
        <f>Input!I150/Input!I$153</f>
        <v>0.19312218823105992</v>
      </c>
      <c r="N8" s="6">
        <f>Input!J150/Input!J$153</f>
        <v>0.10446884668483303</v>
      </c>
      <c r="O8" s="19">
        <f>AVERAGE(E8:N8)</f>
        <v>-0.2144718755500373</v>
      </c>
    </row>
    <row r="9" spans="1:15" ht="12" customHeight="1" x14ac:dyDescent="0.2">
      <c r="B9" t="s">
        <v>181</v>
      </c>
      <c r="E9" s="6">
        <f>Input!A151/Input!A$153</f>
        <v>0.82752287032959759</v>
      </c>
      <c r="F9" s="6">
        <f>Input!B151/Input!B$153</f>
        <v>0.77439316578379602</v>
      </c>
      <c r="G9" s="6">
        <f>Input!C151/Input!C$153</f>
        <v>0.70769310126647988</v>
      </c>
      <c r="H9" s="6">
        <f>Input!D151/Input!D$153</f>
        <v>0.44309344721172395</v>
      </c>
      <c r="I9" s="6">
        <f>Input!E151/Input!E$153</f>
        <v>0.1340089024095526</v>
      </c>
      <c r="J9" s="6">
        <f>Input!F151/Input!F$153</f>
        <v>0.15680727887096899</v>
      </c>
      <c r="K9" s="6">
        <f>Input!G151/Input!G$153</f>
        <v>0.28030643962783491</v>
      </c>
      <c r="L9" s="6">
        <f>Input!H151/Input!H$153</f>
        <v>0.20202669287243513</v>
      </c>
      <c r="M9" s="6">
        <f>Input!I151/Input!I$153</f>
        <v>0.14088648224188982</v>
      </c>
      <c r="N9" s="6">
        <f>Input!J151/Input!J$153</f>
        <v>0.1673362369679581</v>
      </c>
      <c r="O9" s="19">
        <f>AVERAGE(E9:N9)</f>
        <v>0.38340746175822377</v>
      </c>
    </row>
    <row r="10" spans="1:15" ht="12" customHeight="1" x14ac:dyDescent="0.2">
      <c r="B10" t="s">
        <v>182</v>
      </c>
      <c r="E10" s="6">
        <f>Input!A152/Input!A$153</f>
        <v>0</v>
      </c>
      <c r="F10" s="6">
        <f>Input!B152/Input!B$153</f>
        <v>0</v>
      </c>
      <c r="G10" s="6">
        <f>Input!C152/Input!C$153</f>
        <v>-2.5246531675062189E-3</v>
      </c>
      <c r="H10" s="6">
        <f>Input!D152/Input!D$153</f>
        <v>0</v>
      </c>
      <c r="I10" s="6">
        <f>Input!E152/Input!E$153</f>
        <v>0</v>
      </c>
      <c r="J10" s="6">
        <f>Input!F152/Input!F$153</f>
        <v>-3.186111421729219E-3</v>
      </c>
      <c r="K10" s="6">
        <f>Input!G152/Input!G$153</f>
        <v>-8.4985310551743043E-4</v>
      </c>
      <c r="L10" s="6">
        <f>Input!H152/Input!H$153</f>
        <v>-1.390536498587434E-2</v>
      </c>
      <c r="M10" s="6">
        <f>Input!I152/Input!I$153</f>
        <v>-1.5214095244327383E-2</v>
      </c>
      <c r="N10" s="6">
        <f>Input!J152/Input!J$153</f>
        <v>-9.5948360926699658E-2</v>
      </c>
      <c r="O10" s="19">
        <f>AVERAGE(E10:N10)</f>
        <v>-1.3162843885165426E-2</v>
      </c>
    </row>
    <row r="11" spans="1:15" ht="12.75" customHeight="1" x14ac:dyDescent="0.2">
      <c r="B11" s="40" t="s">
        <v>68</v>
      </c>
      <c r="E11" s="8">
        <f>Input!A35/Input!A$153</f>
        <v>82.181951917747995</v>
      </c>
      <c r="F11" s="8">
        <f>Input!B35/Input!B$153</f>
        <v>73.16245743463459</v>
      </c>
      <c r="G11" s="8">
        <f>Input!C35/Input!C$153</f>
        <v>57.599049411509355</v>
      </c>
      <c r="H11" s="8">
        <f>Input!D35/Input!D$153</f>
        <v>57.641947824523172</v>
      </c>
      <c r="I11" s="8">
        <f>Input!E35/Input!E$153</f>
        <v>62.741015881505902</v>
      </c>
      <c r="J11" s="8">
        <f>Input!F35/Input!F$153</f>
        <v>63.086331828342466</v>
      </c>
      <c r="K11" s="8">
        <f>Input!G35/Input!G$153</f>
        <v>63.405060141950912</v>
      </c>
      <c r="L11" s="8">
        <f>Input!H35/Input!H$153</f>
        <v>67.685694351827337</v>
      </c>
      <c r="M11" s="8">
        <f>Input!I35/Input!I$153</f>
        <v>68.850567834181291</v>
      </c>
      <c r="N11" s="8">
        <f>Input!J35/Input!J$153</f>
        <v>67.875397026605242</v>
      </c>
      <c r="O11" s="20">
        <f>AVERAGE(E11:N11)</f>
        <v>66.422947365282823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.75" customHeight="1" x14ac:dyDescent="0.2">
      <c r="B13" s="40" t="s">
        <v>69</v>
      </c>
      <c r="E13" s="8">
        <f>Input!A28/Input!A$34/Input!A$5*Input!A$6</f>
        <v>0.14705744750533703</v>
      </c>
      <c r="F13" s="8">
        <f>Input!B28/Input!B$34/Input!B$5*Input!B$6</f>
        <v>9.341066901099955E-2</v>
      </c>
      <c r="G13" s="8">
        <f>Input!C28/Input!C$34/Input!C$5*Input!C$6</f>
        <v>0.12861816689334615</v>
      </c>
      <c r="H13" s="8">
        <f>Input!D28/Input!D$34/Input!D$5*Input!D$6</f>
        <v>8.2028887835065886E-2</v>
      </c>
      <c r="I13" s="8">
        <f>Input!E28/Input!E$34/Input!E$5*Input!E$6</f>
        <v>7.293527487096671E-2</v>
      </c>
      <c r="J13" s="8">
        <f>Input!F28/Input!F$34/Input!F$5*Input!F$6</f>
        <v>4.3898268590076762E-2</v>
      </c>
      <c r="K13" s="8">
        <f>Input!G28/Input!G$34/Input!G$5*Input!G$6</f>
        <v>8.235197159241367E-2</v>
      </c>
      <c r="L13" s="8">
        <f>Input!H28/Input!H$34/Input!H$5*Input!H$6</f>
        <v>0.10148205740392249</v>
      </c>
      <c r="M13" s="8">
        <f>Input!I28/Input!I$34/Input!I$5*Input!I$6</f>
        <v>9.8279763588142055E-2</v>
      </c>
      <c r="N13" s="8">
        <f>Input!J28/Input!J$34/Input!J$5*Input!J$6</f>
        <v>5.5591324988322859E-2</v>
      </c>
      <c r="O13" s="20">
        <f>AVERAGE(E13:N13)</f>
        <v>9.0565383227859314E-2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Input!A136/Input!A$34/Input!A$5*Input!A$6</f>
        <v>0.28279199597433902</v>
      </c>
      <c r="F15" s="16">
        <f>Input!B136/Input!B$34/Input!B$5*Input!B$6</f>
        <v>0.21948384022836959</v>
      </c>
      <c r="G15" s="16">
        <f>Input!C136/Input!C$34/Input!C$5*Input!C$6</f>
        <v>0.20070689193457444</v>
      </c>
      <c r="H15" s="16">
        <f>Input!D136/Input!D$34/Input!D$5*Input!D$6</f>
        <v>0.20021801655161536</v>
      </c>
      <c r="I15" s="16">
        <f>Input!E136/Input!E$34/Input!E$5*Input!E$6</f>
        <v>0.16058248182782991</v>
      </c>
      <c r="J15" s="16">
        <f>Input!F136/Input!F$34/Input!F$5*Input!F$6</f>
        <v>0.17081532523756418</v>
      </c>
      <c r="K15" s="16">
        <f>Input!G136/Input!G$34/Input!G$5*Input!G$6</f>
        <v>0.21088270878281898</v>
      </c>
      <c r="L15" s="16">
        <f>Input!H136/Input!H$34/Input!H$5*Input!H$6</f>
        <v>0.23665430308706259</v>
      </c>
      <c r="M15" s="16">
        <f>Input!I136/Input!I$34/Input!I$5*Input!I$6</f>
        <v>0.19949369116996185</v>
      </c>
      <c r="N15" s="16">
        <f>Input!J136/Input!J$34/Input!J$5*Input!J$6</f>
        <v>0.17657848966089257</v>
      </c>
      <c r="O15" s="19">
        <f t="shared" ref="O15:O26" si="1">AVERAGE(E15:N15)</f>
        <v>0.20582077444550287</v>
      </c>
    </row>
    <row r="16" spans="1:15" ht="12" customHeight="1" x14ac:dyDescent="0.2">
      <c r="B16" t="s">
        <v>184</v>
      </c>
      <c r="E16" s="16">
        <f>Input!A137/Input!A$34/Input!A$5*Input!A$6</f>
        <v>1.0488388271230644</v>
      </c>
      <c r="F16" s="16">
        <f>Input!B137/Input!B$34/Input!B$5*Input!B$6</f>
        <v>1.0343583729932846</v>
      </c>
      <c r="G16" s="16">
        <f>Input!C137/Input!C$34/Input!C$5*Input!C$6</f>
        <v>0.9149280149448733</v>
      </c>
      <c r="H16" s="16">
        <f>Input!D137/Input!D$34/Input!D$5*Input!D$6</f>
        <v>0.71415231812975122</v>
      </c>
      <c r="I16" s="16">
        <f>Input!E137/Input!E$34/Input!E$5*Input!E$6</f>
        <v>0.75590765485721179</v>
      </c>
      <c r="J16" s="16">
        <f>Input!F137/Input!F$34/Input!F$5*Input!F$6</f>
        <v>0.73715154443873021</v>
      </c>
      <c r="K16" s="16">
        <f>Input!G137/Input!G$34/Input!G$5*Input!G$6</f>
        <v>0.8184414264855413</v>
      </c>
      <c r="L16" s="16">
        <f>Input!H137/Input!H$34/Input!H$5*Input!H$6</f>
        <v>0.88520924658810562</v>
      </c>
      <c r="M16" s="16">
        <f>Input!I137/Input!I$34/Input!I$5*Input!I$6</f>
        <v>0.85947154557196037</v>
      </c>
      <c r="N16" s="16">
        <f>Input!J137/Input!J$34/Input!J$5*Input!J$6</f>
        <v>0.63575169296364498</v>
      </c>
      <c r="O16" s="19">
        <f t="shared" si="1"/>
        <v>0.84042106440961672</v>
      </c>
    </row>
    <row r="17" spans="2:15" ht="12" customHeight="1" x14ac:dyDescent="0.2">
      <c r="B17" t="s">
        <v>185</v>
      </c>
      <c r="E17" s="16">
        <f>Input!A138/Input!A$34/Input!A$5*Input!A$6</f>
        <v>0.10110789732970804</v>
      </c>
      <c r="F17" s="16">
        <f>Input!B138/Input!B$34/Input!B$5*Input!B$6</f>
        <v>4.3537012951724172E-2</v>
      </c>
      <c r="G17" s="16">
        <f>Input!C138/Input!C$34/Input!C$5*Input!C$6</f>
        <v>4.1751516823917381E-2</v>
      </c>
      <c r="H17" s="16">
        <f>Input!D138/Input!D$34/Input!D$5*Input!D$6</f>
        <v>3.9381079358349384E-2</v>
      </c>
      <c r="I17" s="16">
        <f>Input!E138/Input!E$34/Input!E$5*Input!E$6</f>
        <v>4.216753000445489E-2</v>
      </c>
      <c r="J17" s="16">
        <f>Input!F138/Input!F$34/Input!F$5*Input!F$6</f>
        <v>3.8630540118956454E-2</v>
      </c>
      <c r="K17" s="16">
        <f>Input!G138/Input!G$34/Input!G$5*Input!G$6</f>
        <v>3.8315521279666157E-2</v>
      </c>
      <c r="L17" s="16">
        <f>Input!H138/Input!H$34/Input!H$5*Input!H$6</f>
        <v>3.9696925733261348E-2</v>
      </c>
      <c r="M17" s="16">
        <f>Input!I138/Input!I$34/Input!I$5*Input!I$6</f>
        <v>3.6573348000266716E-2</v>
      </c>
      <c r="N17" s="16">
        <f>Input!J138/Input!J$34/Input!J$5*Input!J$6</f>
        <v>3.8572290133928017E-2</v>
      </c>
      <c r="O17" s="19">
        <f t="shared" si="1"/>
        <v>4.5973366173423257E-2</v>
      </c>
    </row>
    <row r="18" spans="2:15" ht="12" customHeight="1" x14ac:dyDescent="0.2">
      <c r="B18" t="s">
        <v>186</v>
      </c>
      <c r="E18" s="16">
        <f>Input!A139/Input!A$34/Input!A$5*Input!A$6</f>
        <v>0.70807909530354707</v>
      </c>
      <c r="F18" s="16">
        <f>Input!B139/Input!B$34/Input!B$5*Input!B$6</f>
        <v>0.95352870762855835</v>
      </c>
      <c r="G18" s="16">
        <f>Input!C139/Input!C$34/Input!C$5*Input!C$6</f>
        <v>0.59914066203662697</v>
      </c>
      <c r="H18" s="16">
        <f>Input!D139/Input!D$34/Input!D$5*Input!D$6</f>
        <v>0.58164676711664398</v>
      </c>
      <c r="I18" s="16">
        <f>Input!E139/Input!E$34/Input!E$5*Input!E$6</f>
        <v>0.50367196694154759</v>
      </c>
      <c r="J18" s="16">
        <f>Input!F139/Input!F$34/Input!F$5*Input!F$6</f>
        <v>0.59146432841983576</v>
      </c>
      <c r="K18" s="16">
        <f>Input!G139/Input!G$34/Input!G$5*Input!G$6</f>
        <v>0.33331672159699877</v>
      </c>
      <c r="L18" s="16">
        <f>Input!H139/Input!H$34/Input!H$5*Input!H$6</f>
        <v>0.45116620400222701</v>
      </c>
      <c r="M18" s="16">
        <f>Input!I139/Input!I$34/Input!I$5*Input!I$6</f>
        <v>0.69082118738475862</v>
      </c>
      <c r="N18" s="16">
        <f>Input!J139/Input!J$34/Input!J$5*Input!J$6</f>
        <v>0.77465866086973822</v>
      </c>
      <c r="O18" s="19">
        <f t="shared" si="1"/>
        <v>0.61874943013004835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1.7968875674961193E-2</v>
      </c>
      <c r="N19" s="16">
        <f t="shared" si="2"/>
        <v>6.5309686451396454E-2</v>
      </c>
      <c r="O19" s="19">
        <f t="shared" si="1"/>
        <v>8.3278562126357647E-3</v>
      </c>
    </row>
    <row r="20" spans="2:15" ht="12.75" customHeight="1" x14ac:dyDescent="0.2">
      <c r="B20" s="40" t="s">
        <v>187</v>
      </c>
      <c r="E20" s="8">
        <f>Input!A141/Input!A$34/Input!A$5*Input!A$6</f>
        <v>2.1408178157306583</v>
      </c>
      <c r="F20" s="8">
        <f>Input!B141/Input!B$34/Input!B$5*Input!B$6</f>
        <v>2.2509079338019364</v>
      </c>
      <c r="G20" s="8">
        <f>Input!C141/Input!C$34/Input!C$5*Input!C$6</f>
        <v>1.7565270857399919</v>
      </c>
      <c r="H20" s="8">
        <f>Input!D141/Input!D$34/Input!D$5*Input!D$6</f>
        <v>1.53539818115636</v>
      </c>
      <c r="I20" s="8">
        <f>Input!E141/Input!E$34/Input!E$5*Input!E$6</f>
        <v>1.4623296336310441</v>
      </c>
      <c r="J20" s="8">
        <f>Input!F141/Input!F$34/Input!F$5*Input!F$6</f>
        <v>1.5380617382150865</v>
      </c>
      <c r="K20" s="8">
        <f>Input!G141/Input!G$34/Input!G$5*Input!G$6</f>
        <v>1.4009563781450252</v>
      </c>
      <c r="L20" s="8">
        <f>Input!H141/Input!H$34/Input!H$5*Input!H$6</f>
        <v>1.6127266794106565</v>
      </c>
      <c r="M20" s="8">
        <f>Input!I141/Input!I$34/Input!I$5*Input!I$6</f>
        <v>1.8043286478019089</v>
      </c>
      <c r="N20" s="8">
        <f>Input!J141/Input!J$34/Input!J$5*Input!J$6</f>
        <v>1.6908708200796003</v>
      </c>
      <c r="O20" s="8">
        <f t="shared" si="1"/>
        <v>1.7192924913712269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16">
        <f>Input!A202/Input!A$34/Input!A$5*Input!A$6</f>
        <v>8.3807545501503364E-2</v>
      </c>
      <c r="F22" s="16">
        <f>Input!B202/Input!B$34/Input!B$5*Input!B$6</f>
        <v>0.11292391963779065</v>
      </c>
      <c r="G22" s="16">
        <f>Input!C202/Input!C$34/Input!C$5*Input!C$6</f>
        <v>0.23085327141398607</v>
      </c>
      <c r="H22" s="16">
        <f>Input!D202/Input!D$34/Input!D$5*Input!D$6</f>
        <v>0.12111408664848652</v>
      </c>
      <c r="I22" s="16">
        <f>Input!E202/Input!E$34/Input!E$5*Input!E$6</f>
        <v>0.45715429309313238</v>
      </c>
      <c r="J22" s="16">
        <f>Input!F202/Input!F$34/Input!F$5*Input!F$6</f>
        <v>0.30358427385369291</v>
      </c>
      <c r="K22" s="16">
        <f>Input!G202/Input!G$34/Input!G$5*Input!G$6</f>
        <v>0.79039171013030485</v>
      </c>
      <c r="L22" s="16">
        <f>Input!H202/Input!H$34/Input!H$5*Input!H$6</f>
        <v>0.66571905476605964</v>
      </c>
      <c r="M22" s="16">
        <f>Input!I202/Input!I$34/Input!I$5*Input!I$6</f>
        <v>0.3633617537592479</v>
      </c>
      <c r="N22" s="16">
        <f>Input!J202/Input!J$34/Input!J$5*Input!J$6</f>
        <v>0.44281481496564595</v>
      </c>
      <c r="O22" s="19">
        <f t="shared" si="1"/>
        <v>0.35717247237698502</v>
      </c>
    </row>
    <row r="23" spans="2:15" ht="12" customHeight="1" x14ac:dyDescent="0.2">
      <c r="B23" t="s">
        <v>305</v>
      </c>
      <c r="E23" s="16">
        <f>Input!A210/Input!A$36</f>
        <v>1.3071739789752166</v>
      </c>
      <c r="F23" s="16">
        <f>Input!B210/Input!B$36</f>
        <v>0.96289522538311267</v>
      </c>
      <c r="G23" s="16">
        <f>Input!C210/Input!C$36</f>
        <v>0.8892621275739413</v>
      </c>
      <c r="H23" s="16">
        <f>Input!D210/Input!D$36</f>
        <v>0.92168403749045813</v>
      </c>
      <c r="I23" s="16">
        <f>Input!E210/Input!E$36</f>
        <v>0.91556488988922635</v>
      </c>
      <c r="J23" s="16">
        <f>Input!F210/Input!F$36</f>
        <v>0.95437156851565008</v>
      </c>
      <c r="K23" s="16">
        <f>Input!G210/Input!G$36</f>
        <v>0.82987683765172127</v>
      </c>
      <c r="L23" s="16">
        <f>Input!H210/Input!H$36</f>
        <v>0.79645137309080238</v>
      </c>
      <c r="M23" s="16">
        <f>Input!I210/Input!I$36</f>
        <v>0.72212724328038347</v>
      </c>
      <c r="N23" s="16">
        <f>Input!J210/Input!J$36</f>
        <v>0.80443679734127149</v>
      </c>
      <c r="O23" s="19">
        <f t="shared" si="1"/>
        <v>0.9103844079191783</v>
      </c>
    </row>
    <row r="24" spans="2:15" ht="12" customHeight="1" x14ac:dyDescent="0.2">
      <c r="B24" t="s">
        <v>306</v>
      </c>
      <c r="E24" s="16">
        <f>Input!A204/Input!A$34/Input!A$5*Input!A$6</f>
        <v>8.9233658410446975E-2</v>
      </c>
      <c r="F24" s="16">
        <f>Input!B204/Input!B$34/Input!B$5*Input!B$6</f>
        <v>0.16969267177231603</v>
      </c>
      <c r="G24" s="16">
        <f>Input!C204/Input!C$34/Input!C$5*Input!C$6</f>
        <v>8.7417202716415496E-2</v>
      </c>
      <c r="H24" s="16">
        <f>Input!D204/Input!D$34/Input!D$5*Input!D$6</f>
        <v>9.3835396288845407E-2</v>
      </c>
      <c r="I24" s="16">
        <f>Input!E204/Input!E$34/Input!E$5*Input!E$6</f>
        <v>0.13148268217288062</v>
      </c>
      <c r="J24" s="16">
        <f>Input!F204/Input!F$34/Input!F$5*Input!F$6</f>
        <v>9.6190569527554781E-2</v>
      </c>
      <c r="K24" s="16">
        <f>Input!G204/Input!G$34/Input!G$5*Input!G$6</f>
        <v>0.11040677462322925</v>
      </c>
      <c r="L24" s="16">
        <f>Input!H204/Input!H$34/Input!H$5*Input!H$6</f>
        <v>6.9975884792721182E-2</v>
      </c>
      <c r="M24" s="16">
        <f>Input!I204/Input!I$34/Input!I$5*Input!I$6</f>
        <v>0.13953410015338022</v>
      </c>
      <c r="N24" s="16">
        <f>Input!J204/Input!J$34/Input!J$5*Input!J$6</f>
        <v>0.39049821241763227</v>
      </c>
      <c r="O24" s="19">
        <f t="shared" si="1"/>
        <v>0.13782671528754223</v>
      </c>
    </row>
    <row r="25" spans="2:15" ht="12" customHeight="1" x14ac:dyDescent="0.2">
      <c r="B25" t="s">
        <v>307</v>
      </c>
      <c r="E25" s="16">
        <f>Input!A205/Input!A$34/Input!A$5*Input!A$6</f>
        <v>0.48667346017280766</v>
      </c>
      <c r="F25" s="16">
        <f>Input!B205/Input!B$34/Input!B$5*Input!B$6</f>
        <v>0.47876343633069801</v>
      </c>
      <c r="G25" s="16">
        <f>Input!C205/Input!C$34/Input!C$5*Input!C$6</f>
        <v>0.38026814868146508</v>
      </c>
      <c r="H25" s="16">
        <f>Input!D205/Input!D$34/Input!D$5*Input!D$6</f>
        <v>0.39822510566371511</v>
      </c>
      <c r="I25" s="16">
        <f>Input!E205/Input!E$34/Input!E$5*Input!E$6</f>
        <v>0.35191656295905488</v>
      </c>
      <c r="J25" s="16">
        <f>Input!F205/Input!F$34/Input!F$5*Input!F$6</f>
        <v>0.40241151442919953</v>
      </c>
      <c r="K25" s="16">
        <f>Input!G205/Input!G$34/Input!G$5*Input!G$6</f>
        <v>0.30857712500563778</v>
      </c>
      <c r="L25" s="16">
        <f>Input!H205/Input!H$34/Input!H$5*Input!H$6</f>
        <v>0.39318549131566688</v>
      </c>
      <c r="M25" s="16">
        <f>Input!I205/Input!I$34/Input!I$5*Input!I$6</f>
        <v>0.3079620290389749</v>
      </c>
      <c r="N25" s="16">
        <f>Input!J205/Input!J$34/Input!J$5*Input!J$6</f>
        <v>0.22468707767907498</v>
      </c>
      <c r="O25" s="19">
        <f t="shared" si="1"/>
        <v>0.37326699512762951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0.13798518371063673</v>
      </c>
      <c r="F26" s="16">
        <f>(Input!B142-SUM(Input!B202:'Input'!B205))/Input!B$34/Input!B$5*Input!B$6</f>
        <v>0.10415007919501187</v>
      </c>
      <c r="G26" s="16">
        <f>(Input!C142-SUM(Input!C202:'Input'!C205))/Input!C$34/Input!C$5*Input!C$6</f>
        <v>0.12945372175732159</v>
      </c>
      <c r="H26" s="16">
        <f>(Input!D142-SUM(Input!D202:'Input'!D205))/Input!D$34/Input!D$5*Input!D$6</f>
        <v>0.12327278496010544</v>
      </c>
      <c r="I26" s="16">
        <f>(Input!E142-SUM(Input!E202:'Input'!E205))/Input!E$34/Input!E$5*Input!E$6</f>
        <v>0.1977622539222133</v>
      </c>
      <c r="J26" s="16">
        <f>(Input!F142-SUM(Input!F202:'Input'!F205))/Input!F$34/Input!F$5*Input!F$6</f>
        <v>0.11905396231817954</v>
      </c>
      <c r="K26" s="16">
        <f>(Input!G142-SUM(Input!G202:'Input'!G205))/Input!G$34/Input!G$5*Input!G$6</f>
        <v>0.15034137099205119</v>
      </c>
      <c r="L26" s="16">
        <f>(Input!H142-SUM(Input!H202:'Input'!H205))/Input!H$34/Input!H$5*Input!H$6</f>
        <v>0.15765307164785841</v>
      </c>
      <c r="M26" s="16">
        <f>(Input!I142-SUM(Input!I202:'Input'!I205))/Input!I$34/Input!I$5*Input!I$6</f>
        <v>0.20212596807906894</v>
      </c>
      <c r="N26" s="16">
        <f>(Input!J142-SUM(Input!J202:'Input'!J205))/Input!J$34/Input!J$5*Input!J$6</f>
        <v>0.40587120152920358</v>
      </c>
      <c r="O26" s="19">
        <f t="shared" si="1"/>
        <v>0.17276695981116508</v>
      </c>
    </row>
    <row r="27" spans="2:15" ht="12.75" customHeight="1" x14ac:dyDescent="0.2">
      <c r="B27" s="40" t="s">
        <v>188</v>
      </c>
      <c r="E27" s="8">
        <f>SUM(E22:E26)</f>
        <v>2.1048738267706115</v>
      </c>
      <c r="F27" s="8">
        <f t="shared" ref="F27:N27" si="3">SUM(F22:F26)</f>
        <v>1.8284253323189292</v>
      </c>
      <c r="G27" s="8">
        <f t="shared" si="3"/>
        <v>1.7172544721431293</v>
      </c>
      <c r="H27" s="8">
        <f t="shared" si="3"/>
        <v>1.6581314110516105</v>
      </c>
      <c r="I27" s="8">
        <f t="shared" si="3"/>
        <v>2.0538806820365072</v>
      </c>
      <c r="J27" s="8">
        <f t="shared" si="3"/>
        <v>1.875611888644277</v>
      </c>
      <c r="K27" s="8">
        <f t="shared" si="3"/>
        <v>2.1895938184029449</v>
      </c>
      <c r="L27" s="8">
        <f t="shared" si="3"/>
        <v>2.0829848756131084</v>
      </c>
      <c r="M27" s="8">
        <f t="shared" si="3"/>
        <v>1.7351110943110555</v>
      </c>
      <c r="N27" s="8">
        <f t="shared" si="3"/>
        <v>2.2683081039328283</v>
      </c>
      <c r="O27" s="8">
        <f>AVERAGE(E27:N27)</f>
        <v>1.9514175505225004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1.25" customHeight="1" x14ac:dyDescent="0.2">
      <c r="B29" t="s">
        <v>189</v>
      </c>
      <c r="E29" s="16">
        <f>Input!A143/Input!A$34/Input!A$5*Input!A$6</f>
        <v>1.6405604952407733</v>
      </c>
      <c r="F29" s="16">
        <f>Input!B143/Input!B$34/Input!B$5*Input!B$6</f>
        <v>2.0622441627491961</v>
      </c>
      <c r="G29" s="16">
        <f>Input!C143/Input!C$34/Input!C$5*Input!C$6</f>
        <v>1.7481248528114541</v>
      </c>
      <c r="H29" s="16">
        <f>Input!D143/Input!D$34/Input!D$5*Input!D$6</f>
        <v>1.6125821201455137</v>
      </c>
      <c r="I29" s="16">
        <f>Input!E143/Input!E$34/Input!E$5*Input!E$6</f>
        <v>0.85671213898422816</v>
      </c>
      <c r="J29" s="16">
        <f>Input!F143/Input!F$34/Input!F$5*Input!F$6</f>
        <v>0.3246763254611239</v>
      </c>
      <c r="K29" s="16">
        <f>Input!G143/Input!G$34/Input!G$5*Input!G$6</f>
        <v>0.22510904055669742</v>
      </c>
      <c r="L29" s="16">
        <f>Input!H143/Input!H$34/Input!H$5*Input!H$6</f>
        <v>0.30076061461449655</v>
      </c>
      <c r="M29" s="16">
        <f>Input!I143/Input!I$34/Input!I$5*Input!I$6</f>
        <v>0.13297328872969397</v>
      </c>
      <c r="N29" s="16">
        <f>Input!J143/Input!J$34/Input!J$5*Input!J$6</f>
        <v>0.13959681656335166</v>
      </c>
      <c r="O29" s="23">
        <f t="shared" ref="O29:O35" si="4">AVERAGE(E29:N29)</f>
        <v>0.90433398558565281</v>
      </c>
    </row>
    <row r="30" spans="2:15" ht="11.25" customHeight="1" x14ac:dyDescent="0.2">
      <c r="B30" t="s">
        <v>309</v>
      </c>
      <c r="E30" s="16">
        <f>Input!A211/Input!A$36</f>
        <v>1.1033986481808638</v>
      </c>
      <c r="F30" s="16">
        <f>Input!B211/Input!B$36</f>
        <v>0.377517556975626</v>
      </c>
      <c r="G30" s="16">
        <f>Input!C211/Input!C$36</f>
        <v>2.3718370153957831</v>
      </c>
      <c r="H30" s="16">
        <f>Input!D211/Input!D$36</f>
        <v>0.89519901648178213</v>
      </c>
      <c r="I30" s="16">
        <f>Input!E211/Input!E$36</f>
        <v>0.52944624320908806</v>
      </c>
      <c r="J30" s="16">
        <f>Input!F211/Input!F$36</f>
        <v>5.6263680267311177E-2</v>
      </c>
      <c r="K30" s="16">
        <f>Input!G211/Input!G$36</f>
        <v>1.6880364637874949E-2</v>
      </c>
      <c r="L30" s="16">
        <f>Input!H211/Input!H$36</f>
        <v>0.24007483108233862</v>
      </c>
      <c r="M30" s="16">
        <f>Input!I211/Input!I$36</f>
        <v>0.13685932566623588</v>
      </c>
      <c r="N30" s="16">
        <f>Input!J211/Input!J$36</f>
        <v>0.23672216823129877</v>
      </c>
      <c r="O30" s="19">
        <f t="shared" si="4"/>
        <v>0.59641988501282017</v>
      </c>
    </row>
    <row r="31" spans="2:15" ht="11.25" customHeight="1" x14ac:dyDescent="0.2">
      <c r="B31" t="s">
        <v>190</v>
      </c>
      <c r="E31" s="16">
        <f>Input!A144/Input!A$34/Input!A$5*Input!A$6</f>
        <v>0.83427900289338452</v>
      </c>
      <c r="F31" s="16">
        <f>Input!B144/Input!B$34/Input!B$5*Input!B$6</f>
        <v>0.32057257288684615</v>
      </c>
      <c r="G31" s="16">
        <f>Input!C144/Input!C$34/Input!C$5*Input!C$6</f>
        <v>0.10311908762671178</v>
      </c>
      <c r="H31" s="16">
        <f>Input!D144/Input!D$34/Input!D$5*Input!D$6</f>
        <v>0.28424726730814798</v>
      </c>
      <c r="I31" s="16">
        <f>Input!E144/Input!E$34/Input!E$5*Input!E$6</f>
        <v>0.12256137665036188</v>
      </c>
      <c r="J31" s="16">
        <f>Input!F144/Input!F$34/Input!F$5*Input!F$6</f>
        <v>0.16971907441258055</v>
      </c>
      <c r="K31" s="16">
        <f>Input!G144/Input!G$34/Input!G$5*Input!G$6</f>
        <v>0.14658376125490624</v>
      </c>
      <c r="L31" s="16">
        <f>Input!H144/Input!H$34/Input!H$5*Input!H$6</f>
        <v>0.27829310625273651</v>
      </c>
      <c r="M31" s="16">
        <f>Input!I144/Input!I$34/Input!I$5*Input!I$6</f>
        <v>0.17961126736754671</v>
      </c>
      <c r="N31" s="16">
        <f>Input!J144/Input!J$34/Input!J$5*Input!J$6</f>
        <v>0.34185229118412108</v>
      </c>
      <c r="O31" s="19">
        <f t="shared" si="4"/>
        <v>0.27808388078373436</v>
      </c>
    </row>
    <row r="32" spans="2:15" ht="11.25" customHeight="1" x14ac:dyDescent="0.2">
      <c r="B32" t="s">
        <v>310</v>
      </c>
      <c r="E32" s="16">
        <f>Input!A208/Input!A$34/Input!A$5*Input!A$6</f>
        <v>6.8009499978271618E-2</v>
      </c>
      <c r="F32" s="16">
        <f>Input!B208/Input!B$34/Input!B$5*Input!B$6</f>
        <v>0.18114837379838553</v>
      </c>
      <c r="G32" s="16">
        <f>Input!C208/Input!C$34/Input!C$5*Input!C$6</f>
        <v>5.7214144754218328E-2</v>
      </c>
      <c r="H32" s="16">
        <f>Input!D208/Input!D$34/Input!D$5*Input!D$6</f>
        <v>4.9666034152956978E-2</v>
      </c>
      <c r="I32" s="16">
        <f>Input!E208/Input!E$34/Input!E$5*Input!E$6</f>
        <v>4.4954064250607058E-2</v>
      </c>
      <c r="J32" s="16">
        <f>Input!F208/Input!F$34/Input!F$5*Input!F$6</f>
        <v>5.6618603741220797E-2</v>
      </c>
      <c r="K32" s="16">
        <f>Input!G208/Input!G$34/Input!G$5*Input!G$6</f>
        <v>6.1517635807719288E-2</v>
      </c>
      <c r="L32" s="16">
        <f>Input!H208/Input!H$34/Input!H$5*Input!H$6</f>
        <v>6.4442456372154275E-2</v>
      </c>
      <c r="M32" s="16">
        <f>Input!I208/Input!I$34/Input!I$5*Input!I$6</f>
        <v>4.0374067683125826E-2</v>
      </c>
      <c r="N32" s="16">
        <f>Input!J208/Input!J$34/Input!J$5*Input!J$6</f>
        <v>4.9143118806226779E-2</v>
      </c>
      <c r="O32" s="19">
        <f t="shared" si="4"/>
        <v>6.7308799934488656E-2</v>
      </c>
    </row>
    <row r="33" spans="2:15" ht="11.25" customHeight="1" x14ac:dyDescent="0.2">
      <c r="B33" t="s">
        <v>191</v>
      </c>
      <c r="E33" s="16">
        <f>Input!A145/Input!A$34/Input!A$5*Input!A$6</f>
        <v>1.7501312435443707E-2</v>
      </c>
      <c r="F33" s="16">
        <f>Input!B145/Input!B$34/Input!B$5*Input!B$6</f>
        <v>1.3546507398997206E-2</v>
      </c>
      <c r="G33" s="16">
        <f>Input!C145/Input!C$34/Input!C$5*Input!C$6</f>
        <v>1.8889965723073984E-2</v>
      </c>
      <c r="H33" s="16">
        <f>Input!D145/Input!D$34/Input!D$5*Input!D$6</f>
        <v>0.10567125193463477</v>
      </c>
      <c r="I33" s="16">
        <f>Input!E145/Input!E$34/Input!E$5*Input!E$6</f>
        <v>5.6549834816467491E-2</v>
      </c>
      <c r="J33" s="16">
        <f>Input!F145/Input!F$34/Input!F$5*Input!F$6</f>
        <v>3.3681748700344336E-2</v>
      </c>
      <c r="K33" s="16">
        <f>Input!G145/Input!G$34/Input!G$5*Input!G$6</f>
        <v>4.12433155087749E-2</v>
      </c>
      <c r="L33" s="16">
        <f>Input!H145/Input!H$34/Input!H$5*Input!H$6</f>
        <v>5.4227570034704492E-2</v>
      </c>
      <c r="M33" s="16">
        <f>Input!I145/Input!I$34/Input!I$5*Input!I$6</f>
        <v>5.5846158044206506E-2</v>
      </c>
      <c r="N33" s="16">
        <f>Input!J145/Input!J$34/Input!J$5*Input!J$6</f>
        <v>5.3233425184187534E-2</v>
      </c>
      <c r="O33" s="19">
        <f t="shared" si="4"/>
        <v>4.5039108978083497E-2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3.950645479974832E-2</v>
      </c>
      <c r="F34" s="16">
        <f>(Input!B147-Input!B143-Input!B144-Input!B145-Input!B207-Input!B208)/Input!B$34/Input!B$5*Input!B$6</f>
        <v>4.6868420682862177E-2</v>
      </c>
      <c r="G34" s="16">
        <f>(Input!C147-Input!C143-Input!C144-Input!C145-Input!C207-Input!C208)/Input!C$34/Input!C$5*Input!C$6</f>
        <v>0.44292691568972864</v>
      </c>
      <c r="H34" s="16">
        <f>(Input!D147-Input!D143-Input!D144-Input!D145-Input!D207-Input!D208)/Input!D$34/Input!D$5*Input!D$6</f>
        <v>3.919098815135659E-2</v>
      </c>
      <c r="I34" s="16">
        <f>(Input!E147-Input!E143-Input!E144-Input!E145-Input!E207-Input!E208)/Input!E$34/Input!E$5*Input!E$6</f>
        <v>5.7478204695681288E-2</v>
      </c>
      <c r="J34" s="16">
        <f>(Input!F147-Input!F143-Input!F144-Input!F145-Input!F207-Input!F208)/Input!F$34/Input!F$5*Input!F$6</f>
        <v>5.5427475726996869E-2</v>
      </c>
      <c r="K34" s="16">
        <f>(Input!G147-Input!G143-Input!G144-Input!G145-Input!G207-Input!G208)/Input!G$34/Input!G$5*Input!G$6</f>
        <v>6.8173825758821305E-2</v>
      </c>
      <c r="L34" s="16">
        <f>(Input!H147-Input!H143-Input!H144-Input!H145-Input!H207-Input!H208)/Input!H$34/Input!H$5*Input!H$6</f>
        <v>0.10069033659062697</v>
      </c>
      <c r="M34" s="16">
        <f>(Input!I147-Input!I143-Input!I144-Input!I145-Input!I207-Input!I208)/Input!I$34/Input!I$5*Input!I$6</f>
        <v>7.4298801046822183E-2</v>
      </c>
      <c r="N34" s="16">
        <f>(Input!J147-Input!J143-Input!J144-Input!J145-Input!J207-Input!J208)/Input!J$34/Input!J$5*Input!J$6</f>
        <v>8.9192123790781355E-2</v>
      </c>
      <c r="O34" s="19">
        <f t="shared" si="4"/>
        <v>0.10137535469334258</v>
      </c>
    </row>
    <row r="35" spans="2:15" ht="12.75" customHeight="1" x14ac:dyDescent="0.2">
      <c r="B35" s="40" t="s">
        <v>193</v>
      </c>
      <c r="E35" s="8">
        <f>SUM(E29:E34)</f>
        <v>3.7032554135284852</v>
      </c>
      <c r="F35" s="8">
        <f t="shared" ref="F35:N35" si="5">SUM(F29:F34)</f>
        <v>3.0018975944919135</v>
      </c>
      <c r="G35" s="8">
        <f t="shared" si="5"/>
        <v>4.7421119820009698</v>
      </c>
      <c r="H35" s="8">
        <f t="shared" si="5"/>
        <v>2.986556678174392</v>
      </c>
      <c r="I35" s="8">
        <f t="shared" si="5"/>
        <v>1.6677018626064337</v>
      </c>
      <c r="J35" s="8">
        <f t="shared" si="5"/>
        <v>0.69638690830957772</v>
      </c>
      <c r="K35" s="8">
        <f t="shared" si="5"/>
        <v>0.55950794352479405</v>
      </c>
      <c r="L35" s="8">
        <f t="shared" si="5"/>
        <v>1.0384889149470573</v>
      </c>
      <c r="M35" s="8">
        <f t="shared" si="5"/>
        <v>0.61996290853763114</v>
      </c>
      <c r="N35" s="8">
        <f t="shared" si="5"/>
        <v>0.90973994375996714</v>
      </c>
      <c r="O35" s="20">
        <f t="shared" si="4"/>
        <v>1.9925610149881217</v>
      </c>
    </row>
    <row r="36" spans="2:15" ht="6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90.277956421283079</v>
      </c>
      <c r="F37" s="42">
        <f t="shared" ref="F37:N37" si="6">+F11+F13+F20+F27+F35</f>
        <v>80.33709896425836</v>
      </c>
      <c r="G37" s="42">
        <f t="shared" si="6"/>
        <v>65.943561118286794</v>
      </c>
      <c r="H37" s="42">
        <f t="shared" si="6"/>
        <v>63.904062982740605</v>
      </c>
      <c r="I37" s="42">
        <f t="shared" si="6"/>
        <v>67.997863334650859</v>
      </c>
      <c r="J37" s="42">
        <f t="shared" si="6"/>
        <v>67.240290632101477</v>
      </c>
      <c r="K37" s="42">
        <f t="shared" si="6"/>
        <v>67.637470253616087</v>
      </c>
      <c r="L37" s="42">
        <f t="shared" si="6"/>
        <v>72.52137687920208</v>
      </c>
      <c r="M37" s="42">
        <f t="shared" si="6"/>
        <v>73.108250248420021</v>
      </c>
      <c r="N37" s="42">
        <f t="shared" si="6"/>
        <v>72.799907219365963</v>
      </c>
      <c r="O37" s="21">
        <f>AVERAGE(E37:N37)</f>
        <v>72.176783805392546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(Input!A24-Input!A125)/Input!A$5+Input!A131/Input!A5</f>
        <v>70.257835024912339</v>
      </c>
      <c r="F39" s="42">
        <f>(Input!B24-Input!B125)/Input!B$5+Input!B131/Input!B5</f>
        <v>64.886231189611578</v>
      </c>
      <c r="G39" s="42">
        <f>(Input!C24-Input!C125)/Input!C$5+Input!C131/Input!C5</f>
        <v>61.063510603253036</v>
      </c>
      <c r="H39" s="42">
        <f>(Input!D24-Input!D125)/Input!D$5+Input!D131/Input!D5</f>
        <v>62.077678885440918</v>
      </c>
      <c r="I39" s="42">
        <f>(Input!E24-Input!E125)/Input!E$5+Input!E131/Input!E5</f>
        <v>60.576849492279877</v>
      </c>
      <c r="J39" s="42">
        <f>(Input!F24-Input!F125)/Input!F$5+Input!F131/Input!F5</f>
        <v>59.167177864927531</v>
      </c>
      <c r="K39" s="42">
        <f>(Input!G24-Input!G125)/Input!G$5+Input!G131/Input!G5</f>
        <v>60.42120000562327</v>
      </c>
      <c r="L39" s="42">
        <f>(Input!H24-Input!H125)/Input!H$5+Input!H131/Input!H5</f>
        <v>61.127811234577806</v>
      </c>
      <c r="M39" s="42">
        <f>(Input!I24-Input!I125)/Input!I$5+Input!I131/Input!I5</f>
        <v>61.426020841995154</v>
      </c>
      <c r="N39" s="42">
        <f>(Input!J24-Input!J125)/Input!J$5+Input!J131/Input!J5</f>
        <v>60.168404632143037</v>
      </c>
      <c r="O39" s="21">
        <f>AVERAGE(E39:N39)</f>
        <v>62.117271977476456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20.02012139637074</v>
      </c>
      <c r="F41" s="11">
        <f t="shared" ref="F41:N41" si="7">+F37-F39</f>
        <v>15.450867774646781</v>
      </c>
      <c r="G41" s="11">
        <f t="shared" si="7"/>
        <v>4.8800505150337585</v>
      </c>
      <c r="H41" s="11">
        <f t="shared" si="7"/>
        <v>1.8263840972996874</v>
      </c>
      <c r="I41" s="11">
        <f t="shared" si="7"/>
        <v>7.4210138423709822</v>
      </c>
      <c r="J41" s="11">
        <f t="shared" si="7"/>
        <v>8.0731127671739458</v>
      </c>
      <c r="K41" s="11">
        <f t="shared" si="7"/>
        <v>7.2162702479928171</v>
      </c>
      <c r="L41" s="11">
        <f t="shared" si="7"/>
        <v>11.393565644624275</v>
      </c>
      <c r="M41" s="11">
        <f t="shared" si="7"/>
        <v>11.682229406424867</v>
      </c>
      <c r="N41" s="11">
        <f t="shared" si="7"/>
        <v>12.631502587222926</v>
      </c>
      <c r="O41" s="11">
        <f>AVERAGE(E41:N41)</f>
        <v>10.059511827916079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(Input!A25+Input!A26)/Input!A$5</f>
        <v>3.3675592360214064</v>
      </c>
      <c r="F43" s="8">
        <f>(Input!B25+Input!B26)/Input!B$5</f>
        <v>3.2779360679573402</v>
      </c>
      <c r="G43" s="8">
        <f>(Input!C25+Input!C26)/Input!C$5</f>
        <v>3.1608687118248575</v>
      </c>
      <c r="H43" s="8">
        <f>(Input!D25+Input!D26)/Input!D$5</f>
        <v>3.1277317041634345</v>
      </c>
      <c r="I43" s="8">
        <f>(Input!E25+Input!E26)/Input!E$5</f>
        <v>2.9722860620392266</v>
      </c>
      <c r="J43" s="8">
        <f>(Input!F25+Input!F26)/Input!F$5</f>
        <v>2.9869545497223005</v>
      </c>
      <c r="K43" s="8">
        <f>(Input!G25+Input!G26)/Input!G$5</f>
        <v>3.4185761882670493</v>
      </c>
      <c r="L43" s="8">
        <f>(Input!H25+Input!H26)/Input!H$5</f>
        <v>3.0321255079929079</v>
      </c>
      <c r="M43" s="8">
        <f>(Input!I25+Input!I26)/Input!I$5</f>
        <v>2.9172765923203818</v>
      </c>
      <c r="N43" s="8">
        <f>(Input!J25+Input!J26)/Input!J$5</f>
        <v>2.9209401763356686</v>
      </c>
      <c r="O43" s="20">
        <f>AVERAGE(E43:N43)</f>
        <v>3.1182254796644573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ht="12.75" customHeight="1" x14ac:dyDescent="0.2">
      <c r="B45" s="9" t="s">
        <v>74</v>
      </c>
      <c r="C45" s="10"/>
      <c r="D45" s="10"/>
      <c r="E45" s="11">
        <f>+E41-E43</f>
        <v>16.652562160349333</v>
      </c>
      <c r="F45" s="11">
        <f t="shared" ref="F45:N45" si="8">+F41-F43</f>
        <v>12.172931706689441</v>
      </c>
      <c r="G45" s="11">
        <f t="shared" si="8"/>
        <v>1.719181803208901</v>
      </c>
      <c r="H45" s="11">
        <f t="shared" si="8"/>
        <v>-1.3013476068637471</v>
      </c>
      <c r="I45" s="11">
        <f t="shared" si="8"/>
        <v>4.4487277803317555</v>
      </c>
      <c r="J45" s="11">
        <f t="shared" si="8"/>
        <v>5.0861582174516453</v>
      </c>
      <c r="K45" s="11">
        <f t="shared" si="8"/>
        <v>3.7976940597257678</v>
      </c>
      <c r="L45" s="11">
        <f t="shared" si="8"/>
        <v>8.3614401366313658</v>
      </c>
      <c r="M45" s="11">
        <f t="shared" si="8"/>
        <v>8.7649528141044843</v>
      </c>
      <c r="N45" s="11">
        <f t="shared" si="8"/>
        <v>9.7105624108872561</v>
      </c>
      <c r="O45" s="11">
        <f>AVERAGE(E45:N45)</f>
        <v>6.9412863482516203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203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171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Input!A132/Input!A$7</f>
        <v>549.6803129990418</v>
      </c>
      <c r="F7" s="6">
        <f>Input!B132/Input!B$7</f>
        <v>469.46856024538022</v>
      </c>
      <c r="G7" s="6">
        <f>Input!C132/Input!C$7</f>
        <v>384.00785565922382</v>
      </c>
      <c r="H7" s="6">
        <f>Input!D132/Input!D$7</f>
        <v>418.88236098164703</v>
      </c>
      <c r="I7" s="6">
        <f>Input!E132/Input!E$7</f>
        <v>488.68855312364855</v>
      </c>
      <c r="J7" s="6">
        <f>Input!F132/Input!F$7</f>
        <v>450.24327090804445</v>
      </c>
      <c r="K7" s="6">
        <f>Input!G132/Input!G$7</f>
        <v>438.17683203899537</v>
      </c>
      <c r="L7" s="6">
        <f>Input!H132/Input!H$7</f>
        <v>471.52048040891015</v>
      </c>
      <c r="M7" s="6">
        <f>Input!I132/Input!I$7</f>
        <v>457.508087745897</v>
      </c>
      <c r="N7" s="6">
        <f>Input!J132/Input!J$7</f>
        <v>504.88461906499612</v>
      </c>
      <c r="O7" s="19">
        <f>AVERAGE(E7:N7)</f>
        <v>463.30609331757853</v>
      </c>
    </row>
    <row r="8" spans="1:15" ht="12" customHeight="1" x14ac:dyDescent="0.2">
      <c r="B8" t="s">
        <v>180</v>
      </c>
      <c r="E8" s="6">
        <f>Input!A133/Input!A$7</f>
        <v>-8.6846587884594914E-2</v>
      </c>
      <c r="F8" s="6">
        <f>Input!B133/Input!B$7</f>
        <v>-9.3488674761740249</v>
      </c>
      <c r="G8" s="6">
        <f>Input!C133/Input!C$7</f>
        <v>1.884738019062296</v>
      </c>
      <c r="H8" s="6">
        <f>Input!D133/Input!D$7</f>
        <v>5.3289034410909979</v>
      </c>
      <c r="I8" s="6">
        <f>Input!E133/Input!E$7</f>
        <v>3.6168071538207136</v>
      </c>
      <c r="J8" s="6">
        <f>Input!F133/Input!F$7</f>
        <v>-0.79380528622659052</v>
      </c>
      <c r="K8" s="6">
        <f>Input!G133/Input!G$7</f>
        <v>-0.19094059814937211</v>
      </c>
      <c r="L8" s="6">
        <f>Input!H133/Input!H$7</f>
        <v>0.58991205201864916</v>
      </c>
      <c r="M8" s="6">
        <f>Input!I133/Input!I$7</f>
        <v>1.0730221127502051</v>
      </c>
      <c r="N8" s="6">
        <f>Input!J133/Input!J$7</f>
        <v>0.59604143859222314</v>
      </c>
      <c r="O8" s="19">
        <f>AVERAGE(E8:N8)</f>
        <v>0.26689642689005016</v>
      </c>
    </row>
    <row r="9" spans="1:15" ht="12" customHeight="1" x14ac:dyDescent="0.2">
      <c r="B9" t="s">
        <v>181</v>
      </c>
      <c r="E9" s="6">
        <f>Input!A134/Input!A$7</f>
        <v>5.0463408921537312</v>
      </c>
      <c r="F9" s="6">
        <f>Input!B134/Input!B$7</f>
        <v>4.4807757451147276</v>
      </c>
      <c r="G9" s="6">
        <f>Input!C134/Input!C$7</f>
        <v>3.6059649240355789</v>
      </c>
      <c r="H9" s="6">
        <f>Input!D134/Input!D$7</f>
        <v>2.538377211878148</v>
      </c>
      <c r="I9" s="6">
        <f>Input!E134/Input!E$7</f>
        <v>0.90046937408308814</v>
      </c>
      <c r="J9" s="6">
        <f>Input!F134/Input!F$7</f>
        <v>0.97042236684818706</v>
      </c>
      <c r="K9" s="6">
        <f>Input!G134/Input!G$7</f>
        <v>1.9010913747521481</v>
      </c>
      <c r="L9" s="6">
        <f>Input!H134/Input!H$7</f>
        <v>1.3494675017996622</v>
      </c>
      <c r="M9" s="6">
        <f>Input!I134/Input!I$7</f>
        <v>0.94286841277344513</v>
      </c>
      <c r="N9" s="6">
        <f>Input!J134/Input!J$7</f>
        <v>1.219409641973807</v>
      </c>
      <c r="O9" s="19">
        <f>AVERAGE(E9:N9)</f>
        <v>2.2955187445412526</v>
      </c>
    </row>
    <row r="10" spans="1:15" ht="12" customHeight="1" x14ac:dyDescent="0.2">
      <c r="B10" t="s">
        <v>182</v>
      </c>
      <c r="E10" s="6">
        <f>Input!A135/Input!A$7</f>
        <v>0</v>
      </c>
      <c r="F10" s="6">
        <f>Input!B135/Input!B$7</f>
        <v>0</v>
      </c>
      <c r="G10" s="6">
        <f>Input!C135/Input!C$7</f>
        <v>-1.9200489120420779E-2</v>
      </c>
      <c r="H10" s="6">
        <f>Input!D135/Input!D$7</f>
        <v>0</v>
      </c>
      <c r="I10" s="6">
        <f>Input!E135/Input!E$7</f>
        <v>0</v>
      </c>
      <c r="J10" s="6">
        <f>Input!F135/Input!F$7</f>
        <v>-2.1999822906981895E-2</v>
      </c>
      <c r="K10" s="6">
        <f>Input!G135/Input!G$7</f>
        <v>-6.3578155981493722E-3</v>
      </c>
      <c r="L10" s="6">
        <f>Input!H135/Input!H$7</f>
        <v>-9.3596734369849097E-2</v>
      </c>
      <c r="M10" s="6">
        <f>Input!I135/Input!I$7</f>
        <v>-0.14802199417894141</v>
      </c>
      <c r="N10" s="6">
        <f>Input!J135/Input!J$7</f>
        <v>-0.71067226209301393</v>
      </c>
      <c r="O10" s="19">
        <f>AVERAGE(E10:N10)</f>
        <v>-9.9984911826735648E-2</v>
      </c>
    </row>
    <row r="11" spans="1:15" ht="12.75" customHeight="1" x14ac:dyDescent="0.2">
      <c r="B11" s="40" t="s">
        <v>68</v>
      </c>
      <c r="E11" s="8">
        <f>Input!A27/Input!A$7</f>
        <v>554.63980730331093</v>
      </c>
      <c r="F11" s="8">
        <f>Input!B27/Input!B$7</f>
        <v>464.60046851432088</v>
      </c>
      <c r="G11" s="8">
        <f>Input!C27/Input!C$7</f>
        <v>389.47935811320122</v>
      </c>
      <c r="H11" s="8">
        <f>Input!D27/Input!D$7</f>
        <v>426.74964163461618</v>
      </c>
      <c r="I11" s="8">
        <f>Input!E27/Input!E$7</f>
        <v>493.20582965155234</v>
      </c>
      <c r="J11" s="8">
        <f>Input!F27/Input!F$7</f>
        <v>450.39788816575907</v>
      </c>
      <c r="K11" s="8">
        <f>Input!G27/Input!G$7</f>
        <v>439.88062500000001</v>
      </c>
      <c r="L11" s="8">
        <f>Input!H27/Input!H$7</f>
        <v>473.3662632283586</v>
      </c>
      <c r="M11" s="8">
        <f>Input!I27/Input!I$7</f>
        <v>459.37595627724176</v>
      </c>
      <c r="N11" s="8">
        <f>Input!J27/Input!J$7</f>
        <v>505.98939788346917</v>
      </c>
      <c r="O11" s="20">
        <f>AVERAGE(E11:N11)</f>
        <v>465.76852357718298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" customHeight="1" x14ac:dyDescent="0.2">
      <c r="B13" s="40" t="s">
        <v>69</v>
      </c>
      <c r="E13" s="8">
        <f>Input!A28/Input!A$7</f>
        <v>0.88696156712445429</v>
      </c>
      <c r="F13" s="8">
        <f>Input!B28/Input!B$7</f>
        <v>0.56252222493743309</v>
      </c>
      <c r="G13" s="8">
        <f>Input!C28/Input!C$7</f>
        <v>0.80299670011222979</v>
      </c>
      <c r="H13" s="8">
        <f>Input!D28/Input!D$7</f>
        <v>0.50685789931303515</v>
      </c>
      <c r="I13" s="8">
        <f>Input!E28/Input!E$7</f>
        <v>0.45586145196441746</v>
      </c>
      <c r="J13" s="8">
        <f>Input!F28/Input!F$7</f>
        <v>0.28043387789436403</v>
      </c>
      <c r="K13" s="8">
        <f>Input!G28/Input!G$7</f>
        <v>0.49489466292134832</v>
      </c>
      <c r="L13" s="8">
        <f>Input!H28/Input!H$7</f>
        <v>0.59917274403083975</v>
      </c>
      <c r="M13" s="8">
        <f>Input!I28/Input!I$7</f>
        <v>0.59201130063190577</v>
      </c>
      <c r="N13" s="8">
        <f>Input!J28/Input!J$7</f>
        <v>0.32573085188338807</v>
      </c>
      <c r="O13" s="20">
        <f>AVERAGE(E13:N13)</f>
        <v>0.55074432808134155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Input!A136/Input!A$7</f>
        <v>1.7056302565740447</v>
      </c>
      <c r="F15" s="16">
        <f>Input!B136/Input!B$7</f>
        <v>1.321739148753297</v>
      </c>
      <c r="G15" s="16">
        <f>Input!C136/Input!C$7</f>
        <v>1.2530653779795307</v>
      </c>
      <c r="H15" s="16">
        <f>Input!D136/Input!D$7</f>
        <v>1.2371505447937148</v>
      </c>
      <c r="I15" s="16">
        <f>Input!E136/Input!E$7</f>
        <v>1.0036757036371193</v>
      </c>
      <c r="J15" s="16">
        <f>Input!F136/Input!F$7</f>
        <v>1.0912139726391288</v>
      </c>
      <c r="K15" s="16">
        <f>Input!G136/Input!G$7</f>
        <v>1.2673008922670193</v>
      </c>
      <c r="L15" s="16">
        <f>Input!H136/Input!H$7</f>
        <v>1.3972598880509153</v>
      </c>
      <c r="M15" s="16">
        <f>Input!I136/Input!I$7</f>
        <v>1.2016972290686148</v>
      </c>
      <c r="N15" s="16">
        <f>Input!J136/Input!J$7</f>
        <v>1.0346409601427238</v>
      </c>
      <c r="O15" s="19">
        <f t="shared" ref="O15:O26" si="1">AVERAGE(E15:N15)</f>
        <v>1.2513373973906108</v>
      </c>
    </row>
    <row r="16" spans="1:15" ht="12" customHeight="1" x14ac:dyDescent="0.2">
      <c r="B16" t="s">
        <v>184</v>
      </c>
      <c r="E16" s="16">
        <f>Input!A137/Input!A$7</f>
        <v>6.3259613541999355</v>
      </c>
      <c r="F16" s="16">
        <f>Input!B137/Input!B$7</f>
        <v>6.2289412924591101</v>
      </c>
      <c r="G16" s="16">
        <f>Input!C137/Input!C$7</f>
        <v>5.7121337878356426</v>
      </c>
      <c r="H16" s="16">
        <f>Input!D137/Input!D$7</f>
        <v>4.4127593742901237</v>
      </c>
      <c r="I16" s="16">
        <f>Input!E137/Input!E$7</f>
        <v>4.7245885026669949</v>
      </c>
      <c r="J16" s="16">
        <f>Input!F137/Input!F$7</f>
        <v>4.7091211758976401</v>
      </c>
      <c r="K16" s="16">
        <f>Input!G137/Input!G$7</f>
        <v>4.9184286186384671</v>
      </c>
      <c r="L16" s="16">
        <f>Input!H137/Input!H$7</f>
        <v>5.2264732001695382</v>
      </c>
      <c r="M16" s="16">
        <f>Input!I137/Input!I$7</f>
        <v>5.1772292583288406</v>
      </c>
      <c r="N16" s="16">
        <f>Input!J137/Input!J$7</f>
        <v>3.7251125167254591</v>
      </c>
      <c r="O16" s="19">
        <f t="shared" si="1"/>
        <v>5.1160749081211758</v>
      </c>
    </row>
    <row r="17" spans="2:15" ht="12" customHeight="1" x14ac:dyDescent="0.2">
      <c r="B17" t="s">
        <v>185</v>
      </c>
      <c r="E17" s="16">
        <f>Input!A138/Input!A$7</f>
        <v>0.60982167571595869</v>
      </c>
      <c r="F17" s="16">
        <f>Input!B138/Input!B$7</f>
        <v>0.2621813723424874</v>
      </c>
      <c r="G17" s="16">
        <f>Input!C138/Input!C$7</f>
        <v>0.26066558903834236</v>
      </c>
      <c r="H17" s="16">
        <f>Input!D138/Input!D$7</f>
        <v>0.24333636214094925</v>
      </c>
      <c r="I17" s="16">
        <f>Input!E138/Input!E$7</f>
        <v>0.26355630368969585</v>
      </c>
      <c r="J17" s="16">
        <f>Input!F138/Input!F$7</f>
        <v>0.24678221986098198</v>
      </c>
      <c r="K17" s="16">
        <f>Input!G138/Input!G$7</f>
        <v>0.23025735294117647</v>
      </c>
      <c r="L17" s="16">
        <f>Input!H138/Input!H$7</f>
        <v>0.23437952017976438</v>
      </c>
      <c r="M17" s="16">
        <f>Input!I138/Input!I$7</f>
        <v>0.22030817461910956</v>
      </c>
      <c r="N17" s="16">
        <f>Input!J138/Input!J$7</f>
        <v>0.2260098122693914</v>
      </c>
      <c r="O17" s="19">
        <f t="shared" si="1"/>
        <v>0.2797298382797857</v>
      </c>
    </row>
    <row r="18" spans="2:15" ht="12" customHeight="1" x14ac:dyDescent="0.2">
      <c r="B18" t="s">
        <v>186</v>
      </c>
      <c r="E18" s="16">
        <f>Input!A139/Input!A$7</f>
        <v>4.2707047801554356</v>
      </c>
      <c r="F18" s="16">
        <f>Input!B139/Input!B$7</f>
        <v>5.7421822992593095</v>
      </c>
      <c r="G18" s="16">
        <f>Input!C139/Input!C$7</f>
        <v>3.7405911321797691</v>
      </c>
      <c r="H18" s="16">
        <f>Input!D139/Input!D$7</f>
        <v>3.5940053108574923</v>
      </c>
      <c r="I18" s="16">
        <f>Input!E139/Input!E$7</f>
        <v>3.1480601748598667</v>
      </c>
      <c r="J18" s="16">
        <f>Input!F139/Input!F$7</f>
        <v>3.7784322840572009</v>
      </c>
      <c r="K18" s="16">
        <f>Input!G139/Input!G$7</f>
        <v>2.0030688202247191</v>
      </c>
      <c r="L18" s="16">
        <f>Input!H139/Input!H$7</f>
        <v>2.6637860857513842</v>
      </c>
      <c r="M18" s="16">
        <f>Input!I139/Input!I$7</f>
        <v>4.1613241090160002</v>
      </c>
      <c r="N18" s="16">
        <f>Input!J139/Input!J$7</f>
        <v>4.5390216113206021</v>
      </c>
      <c r="O18" s="19">
        <f t="shared" si="1"/>
        <v>3.7641176607681777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0.10823975425710408</v>
      </c>
      <c r="N19" s="16">
        <f t="shared" si="2"/>
        <v>0.38267445160767188</v>
      </c>
      <c r="O19" s="19">
        <f t="shared" si="1"/>
        <v>4.9091420586477599E-2</v>
      </c>
    </row>
    <row r="20" spans="2:15" ht="12.75" customHeight="1" x14ac:dyDescent="0.2">
      <c r="B20" s="40" t="s">
        <v>187</v>
      </c>
      <c r="E20" s="8">
        <f>Input!A141/Input!A$7</f>
        <v>12.912118066645373</v>
      </c>
      <c r="F20" s="8">
        <f>Input!B141/Input!B$7</f>
        <v>13.555044112814205</v>
      </c>
      <c r="G20" s="8">
        <f>Input!C141/Input!C$7</f>
        <v>10.966455887033284</v>
      </c>
      <c r="H20" s="8">
        <f>Input!D141/Input!D$7</f>
        <v>9.4872515920822806</v>
      </c>
      <c r="I20" s="8">
        <f>Input!E141/Input!E$7</f>
        <v>9.1398806848536758</v>
      </c>
      <c r="J20" s="8">
        <f>Input!F141/Input!F$7</f>
        <v>9.8255496524549528</v>
      </c>
      <c r="K20" s="8">
        <f>Input!G141/Input!G$7</f>
        <v>8.4190556840713811</v>
      </c>
      <c r="L20" s="8">
        <f>Input!H141/Input!H$7</f>
        <v>9.5218986941516004</v>
      </c>
      <c r="M20" s="8">
        <f>Input!I141/Input!I$7</f>
        <v>10.868798525289669</v>
      </c>
      <c r="N20" s="8">
        <f>Input!J141/Input!J$7</f>
        <v>9.9074593520658478</v>
      </c>
      <c r="O20" s="8">
        <f t="shared" si="1"/>
        <v>10.460351225146226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6">
        <f>Input!A202/Input!A$7</f>
        <v>0.50547641860960291</v>
      </c>
      <c r="F22" s="6">
        <f>Input!B202/Input!B$7</f>
        <v>0.6800316837022744</v>
      </c>
      <c r="G22" s="6">
        <f>Input!C202/Input!C$7</f>
        <v>1.4412770733178113</v>
      </c>
      <c r="H22" s="6">
        <f>Input!D202/Input!D$7</f>
        <v>0.74836601051205132</v>
      </c>
      <c r="I22" s="6">
        <f>Input!E202/Input!E$7</f>
        <v>2.8573145187961635</v>
      </c>
      <c r="J22" s="6">
        <f>Input!F202/Input!F$7</f>
        <v>1.9393775180413513</v>
      </c>
      <c r="K22" s="6">
        <f>Input!G202/Input!G$7</f>
        <v>4.7498636814276267</v>
      </c>
      <c r="L22" s="6">
        <f>Input!H202/Input!H$7</f>
        <v>3.9305540605090186</v>
      </c>
      <c r="M22" s="6">
        <f>Input!I202/Input!I$7</f>
        <v>2.188795094627773</v>
      </c>
      <c r="N22" s="6">
        <f>Input!J202/Input!J$7</f>
        <v>2.5946214977902122</v>
      </c>
      <c r="O22" s="19">
        <f t="shared" si="1"/>
        <v>2.1635677557333883</v>
      </c>
    </row>
    <row r="23" spans="2:15" ht="12" customHeight="1" x14ac:dyDescent="0.2">
      <c r="B23" t="s">
        <v>305</v>
      </c>
      <c r="E23" s="6">
        <f>Input!A203/Input!A$7</f>
        <v>9.6474821675715958</v>
      </c>
      <c r="F23" s="6">
        <f>Input!B203/Input!B$7</f>
        <v>6.5347918229083293</v>
      </c>
      <c r="G23" s="6">
        <f>Input!C203/Input!C$7</f>
        <v>6.8829255933935247</v>
      </c>
      <c r="H23" s="6">
        <f>Input!D203/Input!D$7</f>
        <v>6.2370158150756296</v>
      </c>
      <c r="I23" s="6">
        <f>Input!E203/Input!E$7</f>
        <v>7.344024914562894</v>
      </c>
      <c r="J23" s="6">
        <f>Input!F203/Input!F$7</f>
        <v>5.7856080931509277</v>
      </c>
      <c r="K23" s="6">
        <f>Input!G203/Input!G$7</f>
        <v>5.4500627891606079</v>
      </c>
      <c r="L23" s="6">
        <f>Input!H203/Input!H$7</f>
        <v>5.2280689287468292</v>
      </c>
      <c r="M23" s="6">
        <f>Input!I203/Input!I$7</f>
        <v>4.9496625461835073</v>
      </c>
      <c r="N23" s="6">
        <f>Input!J203/Input!J$7</f>
        <v>6.20173458216762</v>
      </c>
      <c r="O23" s="19">
        <f t="shared" si="1"/>
        <v>6.4261377252921461</v>
      </c>
    </row>
    <row r="24" spans="2:15" ht="12" customHeight="1" x14ac:dyDescent="0.2">
      <c r="B24" t="s">
        <v>306</v>
      </c>
      <c r="E24" s="6">
        <f>Input!A204/Input!A$7</f>
        <v>0.53820344937719578</v>
      </c>
      <c r="F24" s="6">
        <f>Input!B204/Input!B$7</f>
        <v>1.0218950393096999</v>
      </c>
      <c r="G24" s="6">
        <f>Input!C204/Input!C$7</f>
        <v>0.54576835457880368</v>
      </c>
      <c r="H24" s="6">
        <f>Input!D204/Input!D$7</f>
        <v>0.57981051675113382</v>
      </c>
      <c r="I24" s="6">
        <f>Input!E204/Input!E$7</f>
        <v>0.82179557847069706</v>
      </c>
      <c r="J24" s="6">
        <f>Input!F204/Input!F$7</f>
        <v>0.61449107893921284</v>
      </c>
      <c r="K24" s="6">
        <f>Input!G204/Input!G$7</f>
        <v>0.66349016853932585</v>
      </c>
      <c r="L24" s="6">
        <f>Input!H204/Input!H$7</f>
        <v>0.4131532605843688</v>
      </c>
      <c r="M24" s="6">
        <f>Input!I204/Input!I$7</f>
        <v>0.840516512234183</v>
      </c>
      <c r="N24" s="6">
        <f>Input!J204/Input!J$7</f>
        <v>2.288078498155131</v>
      </c>
      <c r="O24" s="19">
        <f t="shared" si="1"/>
        <v>0.83272024569397518</v>
      </c>
    </row>
    <row r="25" spans="2:15" ht="12" customHeight="1" x14ac:dyDescent="0.2">
      <c r="B25" t="s">
        <v>307</v>
      </c>
      <c r="E25" s="6">
        <f>Input!A205/Input!A$7</f>
        <v>2.9353199190886832</v>
      </c>
      <c r="F25" s="6">
        <f>Input!B205/Input!B$7</f>
        <v>2.8831296925164107</v>
      </c>
      <c r="G25" s="6">
        <f>Input!C205/Input!C$7</f>
        <v>2.3741130504698575</v>
      </c>
      <c r="H25" s="6">
        <f>Input!D205/Input!D$7</f>
        <v>2.4606397311672139</v>
      </c>
      <c r="I25" s="6">
        <f>Input!E205/Input!E$7</f>
        <v>2.1995556422411235</v>
      </c>
      <c r="J25" s="6">
        <f>Input!F205/Input!F$7</f>
        <v>2.5707123566653385</v>
      </c>
      <c r="K25" s="6">
        <f>Input!G205/Input!G$7</f>
        <v>1.8543960674157305</v>
      </c>
      <c r="L25" s="6">
        <f>Input!H205/Input!H$7</f>
        <v>2.3214550017155657</v>
      </c>
      <c r="M25" s="6">
        <f>Input!I205/Input!I$7</f>
        <v>1.8550818062672028</v>
      </c>
      <c r="N25" s="6">
        <f>Input!J205/Input!J$7</f>
        <v>1.3165275919393424</v>
      </c>
      <c r="O25" s="19">
        <f t="shared" si="1"/>
        <v>2.2770930859486471</v>
      </c>
    </row>
    <row r="26" spans="2:15" ht="12" customHeight="1" x14ac:dyDescent="0.2">
      <c r="B26" t="s">
        <v>308</v>
      </c>
      <c r="E26" s="16">
        <f>E27-SUM(E22:E25)</f>
        <v>0.83224315979984809</v>
      </c>
      <c r="F26" s="16">
        <f t="shared" ref="F26:N26" si="3">F27-SUM(F22:F25)</f>
        <v>0.6271953182273986</v>
      </c>
      <c r="G26" s="16">
        <f t="shared" si="3"/>
        <v>0.80821328665471626</v>
      </c>
      <c r="H26" s="16">
        <f t="shared" si="3"/>
        <v>0.76170464425871032</v>
      </c>
      <c r="I26" s="16">
        <f t="shared" si="3"/>
        <v>1.2360574273042566</v>
      </c>
      <c r="J26" s="16">
        <f t="shared" si="3"/>
        <v>0.76054854562358898</v>
      </c>
      <c r="K26" s="16">
        <f t="shared" si="3"/>
        <v>0.90347736285525393</v>
      </c>
      <c r="L26" s="16">
        <f t="shared" si="3"/>
        <v>0.93081896406730458</v>
      </c>
      <c r="M26" s="16">
        <f t="shared" si="3"/>
        <v>1.21755336892579</v>
      </c>
      <c r="N26" s="16">
        <f t="shared" si="3"/>
        <v>2.3781547257024691</v>
      </c>
      <c r="O26" s="19">
        <f t="shared" si="1"/>
        <v>1.0455966803419336</v>
      </c>
    </row>
    <row r="27" spans="2:15" ht="12.75" customHeight="1" x14ac:dyDescent="0.2">
      <c r="B27" s="40" t="s">
        <v>188</v>
      </c>
      <c r="E27" s="8">
        <f>Input!A142/Input!A$7</f>
        <v>14.458725114446928</v>
      </c>
      <c r="F27" s="8">
        <f>Input!B142/Input!B$7</f>
        <v>11.747043556664112</v>
      </c>
      <c r="G27" s="8">
        <f>Input!C142/Input!C$7</f>
        <v>12.052297358414714</v>
      </c>
      <c r="H27" s="8">
        <f>Input!D142/Input!D$7</f>
        <v>10.787536717764739</v>
      </c>
      <c r="I27" s="8">
        <f>Input!E142/Input!E$7</f>
        <v>14.458748081375134</v>
      </c>
      <c r="J27" s="8">
        <f>Input!F142/Input!F$7</f>
        <v>11.670737592420419</v>
      </c>
      <c r="K27" s="8">
        <f>Input!G142/Input!G$7</f>
        <v>13.621290069398546</v>
      </c>
      <c r="L27" s="8">
        <f>Input!H142/Input!H$7</f>
        <v>12.824050215623087</v>
      </c>
      <c r="M27" s="8">
        <f>Input!I142/Input!I$7</f>
        <v>11.051609328238456</v>
      </c>
      <c r="N27" s="8">
        <f>Input!J142/Input!J$7</f>
        <v>14.779116895754774</v>
      </c>
      <c r="O27" s="8">
        <f>AVERAGE(E27:N27)</f>
        <v>12.74511549301009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2" customHeight="1" x14ac:dyDescent="0.2">
      <c r="B29" t="s">
        <v>189</v>
      </c>
      <c r="E29" s="16">
        <f>Input!A143/Input!A$7</f>
        <v>9.8948685191099752</v>
      </c>
      <c r="F29" s="16">
        <f>Input!B143/Input!B$7</f>
        <v>12.418904468581733</v>
      </c>
      <c r="G29" s="16">
        <f>Input!C143/Input!C$7</f>
        <v>10.913998559439857</v>
      </c>
      <c r="H29" s="16">
        <f>Input!D143/Input!D$7</f>
        <v>9.9641724697053977</v>
      </c>
      <c r="I29" s="16">
        <f>Input!E143/Input!E$7</f>
        <v>5.3546386201165168</v>
      </c>
      <c r="J29" s="16">
        <f>Input!F143/Input!F$7</f>
        <v>2.0741191836011863</v>
      </c>
      <c r="K29" s="16">
        <f>Input!G143/Input!G$7</f>
        <v>1.3527941176470588</v>
      </c>
      <c r="L29" s="16">
        <f>Input!H143/Input!H$7</f>
        <v>1.7757578764657995</v>
      </c>
      <c r="M29" s="16">
        <f>Input!I143/Input!I$7</f>
        <v>0.80099591956757843</v>
      </c>
      <c r="N29" s="16">
        <f>Input!J143/Input!J$7</f>
        <v>0.81795118193244942</v>
      </c>
      <c r="O29" s="23">
        <f t="shared" ref="O29:O35" si="4">AVERAGE(E29:N29)</f>
        <v>5.5368200916167547</v>
      </c>
    </row>
    <row r="30" spans="2:15" ht="12" customHeight="1" x14ac:dyDescent="0.2">
      <c r="B30" t="s">
        <v>309</v>
      </c>
      <c r="E30" s="16">
        <f>Input!A207/Input!A$7</f>
        <v>9.9969163206643241</v>
      </c>
      <c r="F30" s="16">
        <f>Input!B207/Input!B$7</f>
        <v>2.4573563489589043</v>
      </c>
      <c r="G30" s="16">
        <f>Input!C207/Input!C$7</f>
        <v>19.979455267257411</v>
      </c>
      <c r="H30" s="16">
        <f>Input!D207/Input!D$7</f>
        <v>10.023952515607499</v>
      </c>
      <c r="I30" s="16">
        <f>Input!E207/Input!E$7</f>
        <v>4.3857627434851558</v>
      </c>
      <c r="J30" s="16">
        <f>Input!F207/Input!F$7</f>
        <v>0.54465621817859833</v>
      </c>
      <c r="K30" s="16">
        <f>Input!G207/Input!G$7</f>
        <v>0.14375413086582947</v>
      </c>
      <c r="L30" s="16">
        <f>Input!H207/Input!H$7</f>
        <v>2.7496568868197442</v>
      </c>
      <c r="M30" s="16">
        <f>Input!I207/Input!I$7</f>
        <v>1.0888711383315599</v>
      </c>
      <c r="N30" s="16">
        <f>Input!J207/Input!J$7</f>
        <v>2.410070956493533</v>
      </c>
      <c r="O30" s="19">
        <f t="shared" si="4"/>
        <v>5.3780452526662561</v>
      </c>
    </row>
    <row r="31" spans="2:15" ht="12" customHeight="1" x14ac:dyDescent="0.2">
      <c r="B31" t="s">
        <v>190</v>
      </c>
      <c r="E31" s="16">
        <f>Input!A144/Input!A$7</f>
        <v>5.0318662834025334</v>
      </c>
      <c r="F31" s="16">
        <f>Input!B144/Input!B$7</f>
        <v>1.9304989340456551</v>
      </c>
      <c r="G31" s="16">
        <f>Input!C144/Input!C$7</f>
        <v>0.64379930987118716</v>
      </c>
      <c r="H31" s="16">
        <f>Input!D144/Input!D$7</f>
        <v>1.7563687207726595</v>
      </c>
      <c r="I31" s="16">
        <f>Input!E144/Input!E$7</f>
        <v>0.76603546381961107</v>
      </c>
      <c r="J31" s="16">
        <f>Input!F144/Input!F$7</f>
        <v>1.0842108292380572</v>
      </c>
      <c r="K31" s="16">
        <f>Input!G144/Input!G$7</f>
        <v>0.88089598479841369</v>
      </c>
      <c r="L31" s="16">
        <f>Input!H144/Input!H$7</f>
        <v>1.6431046865223795</v>
      </c>
      <c r="M31" s="16">
        <f>Input!I144/Input!I$7</f>
        <v>1.0819307670296001</v>
      </c>
      <c r="N31" s="16">
        <f>Input!J144/Input!J$7</f>
        <v>2.0030434253740421</v>
      </c>
      <c r="O31" s="19">
        <f t="shared" si="4"/>
        <v>1.6821754404874139</v>
      </c>
    </row>
    <row r="32" spans="2:15" ht="12" customHeight="1" x14ac:dyDescent="0.2">
      <c r="B32" t="s">
        <v>310</v>
      </c>
      <c r="E32" s="16">
        <f>Input!A208/Input!A$7</f>
        <v>0.4101921643777281</v>
      </c>
      <c r="F32" s="16">
        <f>Input!B208/Input!B$7</f>
        <v>1.0908816664279155</v>
      </c>
      <c r="G32" s="16">
        <f>Input!C208/Input!C$7</f>
        <v>0.35720280071693</v>
      </c>
      <c r="H32" s="16">
        <f>Input!D208/Input!D$7</f>
        <v>0.30688727352482709</v>
      </c>
      <c r="I32" s="16">
        <f>Input!E208/Input!E$7</f>
        <v>0.28097275340688416</v>
      </c>
      <c r="J32" s="16">
        <f>Input!F208/Input!F$7</f>
        <v>0.36169478018329126</v>
      </c>
      <c r="K32" s="16">
        <f>Input!G208/Input!G$7</f>
        <v>0.36969059814937211</v>
      </c>
      <c r="L32" s="16">
        <f>Input!H208/Input!H$7</f>
        <v>0.38048266269283293</v>
      </c>
      <c r="M32" s="16">
        <f>Input!I208/Input!I$7</f>
        <v>0.2432027046895725</v>
      </c>
      <c r="N32" s="16">
        <f>Input!J208/Input!J$7</f>
        <v>0.28794834367270811</v>
      </c>
      <c r="O32" s="19">
        <f t="shared" si="4"/>
        <v>0.4089155747842062</v>
      </c>
    </row>
    <row r="33" spans="2:15" ht="12" customHeight="1" x14ac:dyDescent="0.2">
      <c r="B33" t="s">
        <v>191</v>
      </c>
      <c r="E33" s="16">
        <f>Input!A145/Input!A$7</f>
        <v>0.10555732992654104</v>
      </c>
      <c r="F33" s="16">
        <f>Input!B145/Input!B$7</f>
        <v>8.1577528165631616E-2</v>
      </c>
      <c r="G33" s="16">
        <f>Input!C145/Input!C$7</f>
        <v>0.11793497378515552</v>
      </c>
      <c r="H33" s="16">
        <f>Input!D145/Input!D$7</f>
        <v>0.65294447099002839</v>
      </c>
      <c r="I33" s="16">
        <f>Input!E145/Input!E$7</f>
        <v>0.35344886069723469</v>
      </c>
      <c r="J33" s="16">
        <f>Input!F145/Input!F$7</f>
        <v>0.21516801700092975</v>
      </c>
      <c r="K33" s="16">
        <f>Input!G145/Input!G$7</f>
        <v>0.2478519497686715</v>
      </c>
      <c r="L33" s="16">
        <f>Input!H145/Input!H$7</f>
        <v>0.32017169114431604</v>
      </c>
      <c r="M33" s="16">
        <f>Input!I145/Input!I$7</f>
        <v>0.33640248462130706</v>
      </c>
      <c r="N33" s="16">
        <f>Input!J145/Input!J$7</f>
        <v>0.31191501439403158</v>
      </c>
      <c r="O33" s="19">
        <f t="shared" si="4"/>
        <v>0.27429723204938472</v>
      </c>
    </row>
    <row r="34" spans="2:15" ht="12" customHeight="1" x14ac:dyDescent="0.2">
      <c r="B34" t="s">
        <v>192</v>
      </c>
      <c r="E34" s="16">
        <f>E35-SUM(E29:E33)</f>
        <v>0.23827903758117941</v>
      </c>
      <c r="F34" s="16">
        <f t="shared" ref="F34:N34" si="5">F35-SUM(F29:F33)</f>
        <v>0.28224322297405635</v>
      </c>
      <c r="G34" s="16">
        <f t="shared" si="5"/>
        <v>2.7653080453608965</v>
      </c>
      <c r="H34" s="16">
        <f t="shared" si="5"/>
        <v>0.24216178532542543</v>
      </c>
      <c r="I34" s="16">
        <f t="shared" si="5"/>
        <v>0.35925137589783063</v>
      </c>
      <c r="J34" s="16">
        <f t="shared" si="5"/>
        <v>0.35408553592774528</v>
      </c>
      <c r="K34" s="16">
        <f t="shared" si="5"/>
        <v>0.4096910112359553</v>
      </c>
      <c r="L34" s="16">
        <f t="shared" si="5"/>
        <v>0.5944982474316971</v>
      </c>
      <c r="M34" s="16">
        <f t="shared" si="5"/>
        <v>0.44755632530263378</v>
      </c>
      <c r="N34" s="16">
        <f t="shared" si="5"/>
        <v>0.52261079349633022</v>
      </c>
      <c r="O34" s="19">
        <f t="shared" si="4"/>
        <v>0.62156853805337509</v>
      </c>
    </row>
    <row r="35" spans="2:15" ht="12.75" customHeight="1" x14ac:dyDescent="0.2">
      <c r="B35" s="40" t="s">
        <v>193</v>
      </c>
      <c r="E35" s="8">
        <f>Input!A147/Input!A$7</f>
        <v>25.677679655062281</v>
      </c>
      <c r="F35" s="8">
        <f>Input!B147/Input!B$7</f>
        <v>18.261462169153894</v>
      </c>
      <c r="G35" s="8">
        <f>Input!C147/Input!C$7</f>
        <v>34.777698956431436</v>
      </c>
      <c r="H35" s="8">
        <f>Input!D147/Input!D$7</f>
        <v>22.946487235925837</v>
      </c>
      <c r="I35" s="8">
        <f>Input!E147/Input!E$7</f>
        <v>11.500109817423233</v>
      </c>
      <c r="J35" s="8">
        <f>Input!F147/Input!F$7</f>
        <v>4.6339345641298086</v>
      </c>
      <c r="K35" s="8">
        <f>Input!G147/Input!G$7</f>
        <v>3.4046777924653009</v>
      </c>
      <c r="L35" s="8">
        <f>Input!H147/Input!H$7</f>
        <v>7.4636720510767693</v>
      </c>
      <c r="M35" s="8">
        <f>Input!I147/Input!I$7</f>
        <v>3.9989593395422518</v>
      </c>
      <c r="N35" s="8">
        <f>Input!J147/Input!J$7</f>
        <v>6.3535397153630946</v>
      </c>
      <c r="O35" s="20">
        <f t="shared" si="4"/>
        <v>13.90182212965739</v>
      </c>
    </row>
    <row r="36" spans="2:15" ht="6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608.57529170658995</v>
      </c>
      <c r="F37" s="42">
        <f t="shared" ref="F37:N37" si="6">+F11+F13+F20+F27+F35</f>
        <v>508.72654057789049</v>
      </c>
      <c r="G37" s="42">
        <f t="shared" si="6"/>
        <v>448.07880701519287</v>
      </c>
      <c r="H37" s="42">
        <f t="shared" si="6"/>
        <v>470.47777507970204</v>
      </c>
      <c r="I37" s="42">
        <f t="shared" si="6"/>
        <v>528.76042968716877</v>
      </c>
      <c r="J37" s="42">
        <f t="shared" si="6"/>
        <v>476.8085438526586</v>
      </c>
      <c r="K37" s="42">
        <f t="shared" si="6"/>
        <v>465.82054320885658</v>
      </c>
      <c r="L37" s="42">
        <f t="shared" si="6"/>
        <v>503.77505693324088</v>
      </c>
      <c r="M37" s="42">
        <f t="shared" si="6"/>
        <v>485.88733477094399</v>
      </c>
      <c r="N37" s="42">
        <f t="shared" si="6"/>
        <v>537.35524469853635</v>
      </c>
      <c r="O37" s="21">
        <f>AVERAGE(E37:N37)</f>
        <v>503.42655675307816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Input!A24/Input!A$7</f>
        <v>432.43275950175666</v>
      </c>
      <c r="F39" s="42">
        <f>Input!B24/Input!B$7</f>
        <v>390.99917083077031</v>
      </c>
      <c r="G39" s="42">
        <f>Input!C24/Input!C$7</f>
        <v>392.55538953751318</v>
      </c>
      <c r="H39" s="42">
        <f>Input!D24/Input!D$7</f>
        <v>411.38827420630884</v>
      </c>
      <c r="I39" s="42">
        <f>Input!E24/Input!E$7</f>
        <v>412.49302510960547</v>
      </c>
      <c r="J39" s="42">
        <f>Input!F24/Input!F$7</f>
        <v>379.27841059016254</v>
      </c>
      <c r="K39" s="42">
        <f>Input!G24/Input!G$7</f>
        <v>378.65979593522803</v>
      </c>
      <c r="L39" s="42">
        <f>Input!H24/Input!H$7</f>
        <v>378.82552358398533</v>
      </c>
      <c r="M39" s="42">
        <f>Input!I24/Input!I$7</f>
        <v>378.81478299087314</v>
      </c>
      <c r="N39" s="42">
        <f>Input!J24/Input!J$7</f>
        <v>385.02605319709687</v>
      </c>
      <c r="O39" s="21">
        <f>AVERAGE(E39:N39)</f>
        <v>394.04731854833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176.14253220483329</v>
      </c>
      <c r="F41" s="11">
        <f t="shared" ref="F41:N41" si="7">+F37-F39</f>
        <v>117.72736974712018</v>
      </c>
      <c r="G41" s="11">
        <f t="shared" si="7"/>
        <v>55.523417477679686</v>
      </c>
      <c r="H41" s="11">
        <f t="shared" si="7"/>
        <v>59.089500873393206</v>
      </c>
      <c r="I41" s="11">
        <f t="shared" si="7"/>
        <v>116.2674045775633</v>
      </c>
      <c r="J41" s="11">
        <f t="shared" si="7"/>
        <v>97.530133262496065</v>
      </c>
      <c r="K41" s="11">
        <f t="shared" si="7"/>
        <v>87.160747273628544</v>
      </c>
      <c r="L41" s="11">
        <f t="shared" si="7"/>
        <v>124.94953334925555</v>
      </c>
      <c r="M41" s="11">
        <f t="shared" si="7"/>
        <v>107.07255178007085</v>
      </c>
      <c r="N41" s="11">
        <f t="shared" si="7"/>
        <v>152.32919150143948</v>
      </c>
      <c r="O41" s="11">
        <f>AVERAGE(E41:N41)</f>
        <v>109.37923820474802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(Input!A25+Input!A26)/Input!A$7</f>
        <v>19.428088470137336</v>
      </c>
      <c r="F43" s="8">
        <f>(Input!B25+Input!B26)/Input!B$7</f>
        <v>19.282212466188604</v>
      </c>
      <c r="G43" s="8">
        <f>(Input!C25+Input!C26)/Input!C$7</f>
        <v>19.287181527328766</v>
      </c>
      <c r="H43" s="8">
        <f>(Input!D25+Input!D26)/Input!D$7</f>
        <v>18.948228539200866</v>
      </c>
      <c r="I43" s="8">
        <f>(Input!E25+Input!E26)/Input!E$7</f>
        <v>18.120099132484757</v>
      </c>
      <c r="J43" s="8">
        <f>(Input!F25+Input!F26)/Input!F$7</f>
        <v>18.31012263691504</v>
      </c>
      <c r="K43" s="8">
        <f>(Input!G25+Input!G26)/Input!G$7</f>
        <v>20.090348645076009</v>
      </c>
      <c r="L43" s="8">
        <f>(Input!H25+Input!H26)/Input!H$7</f>
        <v>17.474388030732175</v>
      </c>
      <c r="M43" s="8">
        <f>(Input!I25+Input!I26)/Input!I$7</f>
        <v>17.194023692119437</v>
      </c>
      <c r="N43" s="8">
        <f>(Input!J25+Input!J26)/Input!J$7</f>
        <v>16.885031018124312</v>
      </c>
      <c r="O43" s="20">
        <f>AVERAGE(E43:N43)</f>
        <v>18.501972415830728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ht="12.75" customHeight="1" x14ac:dyDescent="0.2">
      <c r="B45" s="9" t="s">
        <v>74</v>
      </c>
      <c r="C45" s="10"/>
      <c r="D45" s="10"/>
      <c r="E45" s="11">
        <f>+E41-E43</f>
        <v>156.71444373469595</v>
      </c>
      <c r="F45" s="11">
        <f t="shared" ref="F45:N45" si="8">+F41-F43</f>
        <v>98.445157280931568</v>
      </c>
      <c r="G45" s="11">
        <f t="shared" si="8"/>
        <v>36.236235950350917</v>
      </c>
      <c r="H45" s="11">
        <f t="shared" si="8"/>
        <v>40.141272334192337</v>
      </c>
      <c r="I45" s="11">
        <f t="shared" si="8"/>
        <v>98.147305445078544</v>
      </c>
      <c r="J45" s="11">
        <f t="shared" si="8"/>
        <v>79.220010625581025</v>
      </c>
      <c r="K45" s="11">
        <f t="shared" si="8"/>
        <v>67.070398628552539</v>
      </c>
      <c r="L45" s="11">
        <f t="shared" si="8"/>
        <v>107.47514531852337</v>
      </c>
      <c r="M45" s="11">
        <f t="shared" si="8"/>
        <v>89.878528087951423</v>
      </c>
      <c r="N45" s="11">
        <f t="shared" si="8"/>
        <v>135.44416048331516</v>
      </c>
      <c r="O45" s="11">
        <f>AVERAGE(E45:N45)</f>
        <v>90.877265788917271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2022</v>
      </c>
      <c r="D1" s="50" t="s">
        <v>177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204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15.75" customHeight="1" x14ac:dyDescent="0.2">
      <c r="D3" s="52" t="s">
        <v>172</v>
      </c>
      <c r="E3" s="52"/>
      <c r="F3" s="52"/>
      <c r="G3" s="52"/>
      <c r="H3" s="52"/>
      <c r="I3" s="52"/>
      <c r="J3" s="52"/>
      <c r="K3" s="52"/>
      <c r="L3" s="52"/>
      <c r="M3" s="52"/>
      <c r="N3" s="2"/>
    </row>
    <row r="4" spans="1:15" ht="9" customHeight="1" x14ac:dyDescent="0.2"/>
    <row r="5" spans="1:15" x14ac:dyDescent="0.2">
      <c r="E5" s="3">
        <f>Input!A3</f>
        <v>2022</v>
      </c>
      <c r="F5" s="3">
        <f t="shared" ref="F5:N5" si="0">+E5-1</f>
        <v>2021</v>
      </c>
      <c r="G5" s="3">
        <f t="shared" si="0"/>
        <v>2020</v>
      </c>
      <c r="H5" s="3">
        <f t="shared" si="0"/>
        <v>2019</v>
      </c>
      <c r="I5" s="3">
        <f t="shared" si="0"/>
        <v>2018</v>
      </c>
      <c r="J5" s="3">
        <f t="shared" si="0"/>
        <v>2017</v>
      </c>
      <c r="K5" s="3">
        <f t="shared" si="0"/>
        <v>2016</v>
      </c>
      <c r="L5" s="3">
        <f t="shared" si="0"/>
        <v>2015</v>
      </c>
      <c r="M5" s="3">
        <f t="shared" si="0"/>
        <v>2014</v>
      </c>
      <c r="N5" s="3">
        <f t="shared" si="0"/>
        <v>2013</v>
      </c>
      <c r="O5" s="17" t="s">
        <v>16</v>
      </c>
    </row>
    <row r="6" spans="1:15" ht="7.5" customHeight="1" x14ac:dyDescent="0.2">
      <c r="O6" s="18"/>
    </row>
    <row r="7" spans="1:15" ht="12" customHeight="1" x14ac:dyDescent="0.2">
      <c r="B7" t="s">
        <v>179</v>
      </c>
      <c r="E7" s="6">
        <f>Input!A149/Input!A$7</f>
        <v>493.003291280741</v>
      </c>
      <c r="F7" s="6">
        <f>Input!B149/Input!B$7</f>
        <v>454.22066139728503</v>
      </c>
      <c r="G7" s="6">
        <f>Input!C149/Input!C$7</f>
        <v>356.46572723161194</v>
      </c>
      <c r="H7" s="6">
        <f>Input!D149/Input!D$7</f>
        <v>352.19236348824643</v>
      </c>
      <c r="I7" s="6">
        <f>Input!E149/Input!E$7</f>
        <v>389.23415237061471</v>
      </c>
      <c r="J7" s="6">
        <f>Input!F149/Input!F$7</f>
        <v>403.35299995572677</v>
      </c>
      <c r="K7" s="6">
        <f>Input!G149/Input!G$7</f>
        <v>382.1894662921348</v>
      </c>
      <c r="L7" s="6">
        <f>Input!H149/Input!H$7</f>
        <v>400.59064495186317</v>
      </c>
      <c r="M7" s="6">
        <f>Input!I149/Input!I$7</f>
        <v>413.92652138788452</v>
      </c>
      <c r="N7" s="6">
        <f>Input!J149/Input!J$7</f>
        <v>397.58117625592996</v>
      </c>
      <c r="O7" s="19">
        <f>AVERAGE(E7:N7)</f>
        <v>404.27570046120388</v>
      </c>
    </row>
    <row r="8" spans="1:15" ht="12" customHeight="1" x14ac:dyDescent="0.2">
      <c r="B8" t="s">
        <v>180</v>
      </c>
      <c r="E8" s="6">
        <f>Input!A150/Input!A$7</f>
        <v>-9.5920898541467056E-2</v>
      </c>
      <c r="F8" s="6">
        <f>Input!B150/Input!B$7</f>
        <v>-15.692141851979812</v>
      </c>
      <c r="G8" s="6">
        <f>Input!C150/Input!C$7</f>
        <v>-0.81118821085780335</v>
      </c>
      <c r="H8" s="6">
        <f>Input!D150/Input!D$7</f>
        <v>1.5908822446597684</v>
      </c>
      <c r="I8" s="6">
        <f>Input!E150/Input!E$7</f>
        <v>2.2479300051728672</v>
      </c>
      <c r="J8" s="6">
        <f>Input!F150/Input!F$7</f>
        <v>-0.70089653340417057</v>
      </c>
      <c r="K8" s="6">
        <f>Input!G150/Input!G$7</f>
        <v>-0.97953197290152005</v>
      </c>
      <c r="L8" s="6">
        <f>Input!H150/Input!H$7</f>
        <v>-0.30458779324403418</v>
      </c>
      <c r="M8" s="6">
        <f>Input!I150/Input!I$7</f>
        <v>1.166442830469969</v>
      </c>
      <c r="N8" s="6">
        <f>Input!J150/Input!J$7</f>
        <v>0.61351741475084132</v>
      </c>
      <c r="O8" s="19">
        <f>AVERAGE(E8:N8)</f>
        <v>-1.2965494765875361</v>
      </c>
    </row>
    <row r="9" spans="1:15" ht="12" customHeight="1" x14ac:dyDescent="0.2">
      <c r="B9" t="s">
        <v>181</v>
      </c>
      <c r="E9" s="6">
        <f>Input!A151/Input!A$7</f>
        <v>5.0137666347279888</v>
      </c>
      <c r="F9" s="6">
        <f>Input!B151/Input!B$7</f>
        <v>4.6912911951328446</v>
      </c>
      <c r="G9" s="6">
        <f>Input!C151/Input!C$7</f>
        <v>4.4239250238697467</v>
      </c>
      <c r="H9" s="6">
        <f>Input!D151/Input!D$7</f>
        <v>2.740597510633465</v>
      </c>
      <c r="I9" s="6">
        <f>Input!E151/Input!E$7</f>
        <v>0.83795866794433649</v>
      </c>
      <c r="J9" s="6">
        <f>Input!F151/Input!F$7</f>
        <v>1.0032744499048125</v>
      </c>
      <c r="K9" s="6">
        <f>Input!G151/Input!G$7</f>
        <v>1.6927457865168538</v>
      </c>
      <c r="L9" s="6">
        <f>Input!H151/Input!H$7</f>
        <v>1.1980944604040662</v>
      </c>
      <c r="M9" s="6">
        <f>Input!I151/Input!I$7</f>
        <v>0.85094327392649516</v>
      </c>
      <c r="N9" s="6">
        <f>Input!J151/Input!J$7</f>
        <v>0.98272067469488711</v>
      </c>
      <c r="O9" s="19">
        <f>AVERAGE(E9:N9)</f>
        <v>2.3435317677755494</v>
      </c>
    </row>
    <row r="10" spans="1:15" ht="12" customHeight="1" x14ac:dyDescent="0.2">
      <c r="B10" t="s">
        <v>182</v>
      </c>
      <c r="E10" s="6">
        <f>Input!A152/Input!A$7</f>
        <v>0</v>
      </c>
      <c r="F10" s="6">
        <f>Input!B152/Input!B$7</f>
        <v>0</v>
      </c>
      <c r="G10" s="6">
        <f>Input!C152/Input!C$7</f>
        <v>-1.578209015226386E-2</v>
      </c>
      <c r="H10" s="6">
        <f>Input!D152/Input!D$7</f>
        <v>0</v>
      </c>
      <c r="I10" s="6">
        <f>Input!E152/Input!E$7</f>
        <v>0</v>
      </c>
      <c r="J10" s="6">
        <f>Input!F152/Input!F$7</f>
        <v>-2.038517731438438E-2</v>
      </c>
      <c r="K10" s="6">
        <f>Input!G152/Input!G$7</f>
        <v>-5.1321877065432916E-3</v>
      </c>
      <c r="L10" s="6">
        <f>Input!H152/Input!H$7</f>
        <v>-8.2464057212440878E-2</v>
      </c>
      <c r="M10" s="6">
        <f>Input!I152/Input!I$7</f>
        <v>-9.1891938893113534E-2</v>
      </c>
      <c r="N10" s="6">
        <f>Input!J152/Input!J$7</f>
        <v>-0.56347889551149499</v>
      </c>
      <c r="O10" s="19">
        <f>AVERAGE(E10:N10)</f>
        <v>-7.7913434679024091E-2</v>
      </c>
    </row>
    <row r="11" spans="1:15" ht="12.75" customHeight="1" x14ac:dyDescent="0.2">
      <c r="B11" s="40" t="s">
        <v>68</v>
      </c>
      <c r="E11" s="8">
        <f>Input!A35/Input!A$7</f>
        <v>497.9211370169275</v>
      </c>
      <c r="F11" s="8">
        <f>Input!B35/Input!B$7</f>
        <v>443.21981074043805</v>
      </c>
      <c r="G11" s="8">
        <f>Input!C35/Input!C$7</f>
        <v>360.06268195447166</v>
      </c>
      <c r="H11" s="8">
        <f>Input!D35/Input!D$7</f>
        <v>356.52384324353966</v>
      </c>
      <c r="I11" s="8">
        <f>Input!E35/Input!E$7</f>
        <v>392.32004104373198</v>
      </c>
      <c r="J11" s="8">
        <f>Input!F35/Input!F$7</f>
        <v>403.63499269491302</v>
      </c>
      <c r="K11" s="8">
        <f>Input!G35/Input!G$7</f>
        <v>382.89754791804364</v>
      </c>
      <c r="L11" s="8">
        <f>Input!H35/Input!H$7</f>
        <v>401.40168756181077</v>
      </c>
      <c r="M11" s="8">
        <f>Input!I35/Input!I$7</f>
        <v>415.8520155533879</v>
      </c>
      <c r="N11" s="8">
        <f>Input!J35/Input!J$7</f>
        <v>398.61393544986419</v>
      </c>
      <c r="O11" s="8">
        <f>AVERAGE(E11:N11)</f>
        <v>405.24476931771284</v>
      </c>
    </row>
    <row r="12" spans="1:15" ht="3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2.75" customHeight="1" x14ac:dyDescent="0.2">
      <c r="B13" s="40" t="s">
        <v>69</v>
      </c>
      <c r="E13" s="8">
        <f>Input!A28/Input!A7</f>
        <v>0.88696156712445429</v>
      </c>
      <c r="F13" s="8">
        <f>Input!B28/Input!B7</f>
        <v>0.56252222493743309</v>
      </c>
      <c r="G13" s="8">
        <f>Input!C28/Input!C7</f>
        <v>0.80299670011222979</v>
      </c>
      <c r="H13" s="8">
        <f>Input!D28/Input!D7</f>
        <v>0.50685789931303515</v>
      </c>
      <c r="I13" s="8">
        <f>Input!E28/Input!E7</f>
        <v>0.45586145196441746</v>
      </c>
      <c r="J13" s="8">
        <f>Input!F28/Input!F7</f>
        <v>0.28043387789436403</v>
      </c>
      <c r="K13" s="8">
        <f>Input!G28/Input!G7</f>
        <v>0.49489466292134832</v>
      </c>
      <c r="L13" s="8">
        <f>Input!H28/Input!H7</f>
        <v>0.59917274403083975</v>
      </c>
      <c r="M13" s="8">
        <f>Input!I28/Input!I7</f>
        <v>0.59201130063190577</v>
      </c>
      <c r="N13" s="8">
        <f>Input!J28/Input!J7</f>
        <v>0.32573085188338807</v>
      </c>
      <c r="O13" s="20">
        <f>AVERAGE(E13:N13)</f>
        <v>0.55074432808134155</v>
      </c>
    </row>
    <row r="14" spans="1:15" ht="3" customHeight="1" x14ac:dyDescent="0.2">
      <c r="B14" s="27"/>
      <c r="O14" s="19"/>
    </row>
    <row r="15" spans="1:15" ht="12" customHeight="1" x14ac:dyDescent="0.2">
      <c r="B15" t="s">
        <v>183</v>
      </c>
      <c r="E15" s="16">
        <f>Input!A136/Input!A$7</f>
        <v>1.7056302565740447</v>
      </c>
      <c r="F15" s="16">
        <f>Input!B136/Input!B$7</f>
        <v>1.321739148753297</v>
      </c>
      <c r="G15" s="16">
        <f>Input!C136/Input!C$7</f>
        <v>1.2530653779795307</v>
      </c>
      <c r="H15" s="16">
        <f>Input!D136/Input!D$7</f>
        <v>1.2371505447937148</v>
      </c>
      <c r="I15" s="16">
        <f>Input!E136/Input!E$7</f>
        <v>1.0036757036371193</v>
      </c>
      <c r="J15" s="16">
        <f>Input!F136/Input!F$7</f>
        <v>1.0912139726391288</v>
      </c>
      <c r="K15" s="16">
        <f>Input!G136/Input!G$7</f>
        <v>1.2673008922670193</v>
      </c>
      <c r="L15" s="16">
        <f>Input!H136/Input!H$7</f>
        <v>1.3972598880509153</v>
      </c>
      <c r="M15" s="16">
        <f>Input!I136/Input!I$7</f>
        <v>1.2016972290686148</v>
      </c>
      <c r="N15" s="16">
        <f>Input!J136/Input!J$7</f>
        <v>1.0346409601427238</v>
      </c>
      <c r="O15" s="19">
        <f t="shared" ref="O15:O26" si="1">AVERAGE(E15:N15)</f>
        <v>1.2513373973906108</v>
      </c>
    </row>
    <row r="16" spans="1:15" ht="12" customHeight="1" x14ac:dyDescent="0.2">
      <c r="B16" t="s">
        <v>184</v>
      </c>
      <c r="E16" s="16">
        <f>Input!A137/Input!A$7</f>
        <v>6.3259613541999355</v>
      </c>
      <c r="F16" s="16">
        <f>Input!B137/Input!B$7</f>
        <v>6.2289412924591101</v>
      </c>
      <c r="G16" s="16">
        <f>Input!C137/Input!C$7</f>
        <v>5.7121337878356426</v>
      </c>
      <c r="H16" s="16">
        <f>Input!D137/Input!D$7</f>
        <v>4.4127593742901237</v>
      </c>
      <c r="I16" s="16">
        <f>Input!E137/Input!E$7</f>
        <v>4.7245885026669949</v>
      </c>
      <c r="J16" s="16">
        <f>Input!F137/Input!F$7</f>
        <v>4.7091211758976401</v>
      </c>
      <c r="K16" s="16">
        <f>Input!G137/Input!G$7</f>
        <v>4.9184286186384671</v>
      </c>
      <c r="L16" s="16">
        <f>Input!H137/Input!H$7</f>
        <v>5.2264732001695382</v>
      </c>
      <c r="M16" s="16">
        <f>Input!I137/Input!I$7</f>
        <v>5.1772292583288406</v>
      </c>
      <c r="N16" s="16">
        <f>Input!J137/Input!J$7</f>
        <v>3.7251125167254591</v>
      </c>
      <c r="O16" s="19">
        <f t="shared" si="1"/>
        <v>5.1160749081211758</v>
      </c>
    </row>
    <row r="17" spans="2:15" ht="12" customHeight="1" x14ac:dyDescent="0.2">
      <c r="B17" t="s">
        <v>185</v>
      </c>
      <c r="E17" s="16">
        <f>Input!A138/Input!A$7</f>
        <v>0.60982167571595869</v>
      </c>
      <c r="F17" s="16">
        <f>Input!B138/Input!B$7</f>
        <v>0.2621813723424874</v>
      </c>
      <c r="G17" s="16">
        <f>Input!C138/Input!C$7</f>
        <v>0.26066558903834236</v>
      </c>
      <c r="H17" s="16">
        <f>Input!D138/Input!D$7</f>
        <v>0.24333636214094925</v>
      </c>
      <c r="I17" s="16">
        <f>Input!E138/Input!E$7</f>
        <v>0.26355630368969585</v>
      </c>
      <c r="J17" s="16">
        <f>Input!F138/Input!F$7</f>
        <v>0.24678221986098198</v>
      </c>
      <c r="K17" s="16">
        <f>Input!G138/Input!G$7</f>
        <v>0.23025735294117647</v>
      </c>
      <c r="L17" s="16">
        <f>Input!H138/Input!H$7</f>
        <v>0.23437952017976438</v>
      </c>
      <c r="M17" s="16">
        <f>Input!I138/Input!I$7</f>
        <v>0.22030817461910956</v>
      </c>
      <c r="N17" s="16">
        <f>Input!J138/Input!J$7</f>
        <v>0.2260098122693914</v>
      </c>
      <c r="O17" s="19">
        <f t="shared" si="1"/>
        <v>0.2797298382797857</v>
      </c>
    </row>
    <row r="18" spans="2:15" ht="12" customHeight="1" x14ac:dyDescent="0.2">
      <c r="B18" t="s">
        <v>186</v>
      </c>
      <c r="E18" s="16">
        <f>Input!A139/Input!A$7</f>
        <v>4.2707047801554356</v>
      </c>
      <c r="F18" s="16">
        <f>Input!B139/Input!B$7</f>
        <v>5.7421822992593095</v>
      </c>
      <c r="G18" s="16">
        <f>Input!C139/Input!C$7</f>
        <v>3.7405911321797691</v>
      </c>
      <c r="H18" s="16">
        <f>Input!D139/Input!D$7</f>
        <v>3.5940053108574923</v>
      </c>
      <c r="I18" s="16">
        <f>Input!E139/Input!E$7</f>
        <v>3.1480601748598667</v>
      </c>
      <c r="J18" s="16">
        <f>Input!F139/Input!F$7</f>
        <v>3.7784322840572009</v>
      </c>
      <c r="K18" s="16">
        <f>Input!G139/Input!G$7</f>
        <v>2.0030688202247191</v>
      </c>
      <c r="L18" s="16">
        <f>Input!H139/Input!H$7</f>
        <v>2.6637860857513842</v>
      </c>
      <c r="M18" s="16">
        <f>Input!I139/Input!I$7</f>
        <v>4.1613241090160002</v>
      </c>
      <c r="N18" s="16">
        <f>Input!J139/Input!J$7</f>
        <v>4.5390216113206021</v>
      </c>
      <c r="O18" s="19">
        <f t="shared" si="1"/>
        <v>3.7641176607681777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</v>
      </c>
      <c r="L19" s="16">
        <f t="shared" si="2"/>
        <v>0</v>
      </c>
      <c r="M19" s="16">
        <f t="shared" si="2"/>
        <v>0.10823975425710408</v>
      </c>
      <c r="N19" s="16">
        <f t="shared" si="2"/>
        <v>0.38267445160767188</v>
      </c>
      <c r="O19" s="19">
        <f t="shared" si="1"/>
        <v>4.9091420586477599E-2</v>
      </c>
    </row>
    <row r="20" spans="2:15" ht="12.75" customHeight="1" x14ac:dyDescent="0.2">
      <c r="B20" s="40" t="s">
        <v>187</v>
      </c>
      <c r="E20" s="8">
        <f>Input!A141/Input!A$7</f>
        <v>12.912118066645373</v>
      </c>
      <c r="F20" s="8">
        <f>Input!B141/Input!B$7</f>
        <v>13.555044112814205</v>
      </c>
      <c r="G20" s="8">
        <f>Input!C141/Input!C$7</f>
        <v>10.966455887033284</v>
      </c>
      <c r="H20" s="8">
        <f>Input!D141/Input!D$7</f>
        <v>9.4872515920822806</v>
      </c>
      <c r="I20" s="8">
        <f>Input!E141/Input!E$7</f>
        <v>9.1398806848536758</v>
      </c>
      <c r="J20" s="8">
        <f>Input!F141/Input!F$7</f>
        <v>9.8255496524549528</v>
      </c>
      <c r="K20" s="8">
        <f>Input!G141/Input!G$7</f>
        <v>8.4190556840713811</v>
      </c>
      <c r="L20" s="8">
        <f>Input!H141/Input!H$7</f>
        <v>9.5218986941516004</v>
      </c>
      <c r="M20" s="8">
        <f>Input!I141/Input!I$7</f>
        <v>10.868798525289669</v>
      </c>
      <c r="N20" s="8">
        <f>Input!J141/Input!J$7</f>
        <v>9.9074593520658478</v>
      </c>
      <c r="O20" s="8">
        <f t="shared" si="1"/>
        <v>10.460351225146226</v>
      </c>
    </row>
    <row r="21" spans="2:15" ht="3" customHeight="1" x14ac:dyDescent="0.2">
      <c r="B21" s="27"/>
      <c r="E21" s="6"/>
      <c r="F21" s="6"/>
      <c r="G21" s="6"/>
      <c r="H21" s="6"/>
      <c r="I21" s="6"/>
      <c r="J21" s="6"/>
      <c r="K21" s="6"/>
      <c r="L21" s="6"/>
      <c r="M21" s="6"/>
      <c r="N21" s="6"/>
      <c r="O21" s="19"/>
    </row>
    <row r="22" spans="2:15" ht="12" customHeight="1" x14ac:dyDescent="0.2">
      <c r="B22" t="s">
        <v>304</v>
      </c>
      <c r="E22" s="16">
        <f>Input!A202/Input!A$7</f>
        <v>0.50547641860960291</v>
      </c>
      <c r="F22" s="16">
        <f>Input!B202/Input!B$7</f>
        <v>0.6800316837022744</v>
      </c>
      <c r="G22" s="16">
        <f>Input!C202/Input!C$7</f>
        <v>1.4412770733178113</v>
      </c>
      <c r="H22" s="16">
        <f>Input!D202/Input!D$7</f>
        <v>0.74836601051205132</v>
      </c>
      <c r="I22" s="16">
        <f>Input!E202/Input!E$7</f>
        <v>2.8573145187961635</v>
      </c>
      <c r="J22" s="16">
        <f>Input!F202/Input!F$7</f>
        <v>1.9393775180413513</v>
      </c>
      <c r="K22" s="16">
        <f>Input!G202/Input!G$7</f>
        <v>4.7498636814276267</v>
      </c>
      <c r="L22" s="16">
        <f>Input!H202/Input!H$7</f>
        <v>3.9305540605090186</v>
      </c>
      <c r="M22" s="16">
        <f>Input!I202/Input!I$7</f>
        <v>2.188795094627773</v>
      </c>
      <c r="N22" s="16">
        <f>Input!J202/Input!J$7</f>
        <v>2.5946214977902122</v>
      </c>
      <c r="O22" s="19">
        <f t="shared" si="1"/>
        <v>2.1635677557333883</v>
      </c>
    </row>
    <row r="23" spans="2:15" ht="12" customHeight="1" x14ac:dyDescent="0.2">
      <c r="B23" t="s">
        <v>305</v>
      </c>
      <c r="E23" s="16">
        <f>Input!A210/Input!A$7</f>
        <v>7.9198600021292451</v>
      </c>
      <c r="F23" s="16">
        <f>Input!B210/Input!B$7</f>
        <v>5.8332405012092057</v>
      </c>
      <c r="G23" s="16">
        <f>Input!C210/Input!C$7</f>
        <v>5.5589473860533678</v>
      </c>
      <c r="H23" s="16">
        <f>Input!D210/Input!D$7</f>
        <v>5.7007500215410891</v>
      </c>
      <c r="I23" s="16">
        <f>Input!E210/Input!E$7</f>
        <v>5.7250337084368619</v>
      </c>
      <c r="J23" s="16">
        <f>Input!F210/Input!F$7</f>
        <v>6.1062000265639522</v>
      </c>
      <c r="K23" s="16">
        <f>Input!G210/Input!G$7</f>
        <v>5.0115527924653005</v>
      </c>
      <c r="L23" s="16">
        <f>Input!H210/Input!H$7</f>
        <v>4.7232569345864812</v>
      </c>
      <c r="M23" s="16">
        <f>Input!I210/Input!I$7</f>
        <v>4.3615917638819282</v>
      </c>
      <c r="N23" s="16">
        <f>Input!J210/Input!J$7</f>
        <v>4.7242407655191982</v>
      </c>
      <c r="O23" s="19">
        <f t="shared" si="1"/>
        <v>5.566467390238663</v>
      </c>
    </row>
    <row r="24" spans="2:15" ht="12" customHeight="1" x14ac:dyDescent="0.2">
      <c r="B24" t="s">
        <v>306</v>
      </c>
      <c r="E24" s="16">
        <f>Input!A204/Input!A$7</f>
        <v>0.53820344937719578</v>
      </c>
      <c r="F24" s="16">
        <f>Input!B204/Input!B$7</f>
        <v>1.0218950393096999</v>
      </c>
      <c r="G24" s="16">
        <f>Input!C204/Input!C$7</f>
        <v>0.54576835457880368</v>
      </c>
      <c r="H24" s="16">
        <f>Input!D204/Input!D$7</f>
        <v>0.57981051675113382</v>
      </c>
      <c r="I24" s="16">
        <f>Input!E204/Input!E$7</f>
        <v>0.82179557847069706</v>
      </c>
      <c r="J24" s="16">
        <f>Input!F204/Input!F$7</f>
        <v>0.61449107893921284</v>
      </c>
      <c r="K24" s="16">
        <f>Input!G204/Input!G$7</f>
        <v>0.66349016853932585</v>
      </c>
      <c r="L24" s="16">
        <f>Input!H204/Input!H$7</f>
        <v>0.4131532605843688</v>
      </c>
      <c r="M24" s="16">
        <f>Input!I204/Input!I$7</f>
        <v>0.840516512234183</v>
      </c>
      <c r="N24" s="16">
        <f>Input!J204/Input!J$7</f>
        <v>2.288078498155131</v>
      </c>
      <c r="O24" s="19">
        <f t="shared" si="1"/>
        <v>0.83272024569397518</v>
      </c>
    </row>
    <row r="25" spans="2:15" ht="12" customHeight="1" x14ac:dyDescent="0.2">
      <c r="B25" t="s">
        <v>307</v>
      </c>
      <c r="E25" s="16">
        <f>Input!A205/Input!A$7</f>
        <v>2.9353199190886832</v>
      </c>
      <c r="F25" s="16">
        <f>Input!B205/Input!B$7</f>
        <v>2.8831296925164107</v>
      </c>
      <c r="G25" s="16">
        <f>Input!C205/Input!C$7</f>
        <v>2.3741130504698575</v>
      </c>
      <c r="H25" s="16">
        <f>Input!D205/Input!D$7</f>
        <v>2.4606397311672139</v>
      </c>
      <c r="I25" s="16">
        <f>Input!E205/Input!E$7</f>
        <v>2.1995556422411235</v>
      </c>
      <c r="J25" s="16">
        <f>Input!F205/Input!F$7</f>
        <v>2.5707123566653385</v>
      </c>
      <c r="K25" s="16">
        <f>Input!G205/Input!G$7</f>
        <v>1.8543960674157305</v>
      </c>
      <c r="L25" s="16">
        <f>Input!H205/Input!H$7</f>
        <v>2.3214550017155657</v>
      </c>
      <c r="M25" s="16">
        <f>Input!I205/Input!I$7</f>
        <v>1.8550818062672028</v>
      </c>
      <c r="N25" s="16">
        <f>Input!J205/Input!J$7</f>
        <v>1.3165275919393424</v>
      </c>
      <c r="O25" s="19">
        <f t="shared" si="1"/>
        <v>2.2770930859486471</v>
      </c>
    </row>
    <row r="26" spans="2:15" ht="12" customHeight="1" x14ac:dyDescent="0.2">
      <c r="B26" t="s">
        <v>308</v>
      </c>
      <c r="E26" s="16">
        <f>(Input!A142-SUM(Input!A202:'Input'!A205))/Input!A$7</f>
        <v>0.83224315979984886</v>
      </c>
      <c r="F26" s="16">
        <f>(Input!B142-SUM(Input!B202:'Input'!B205))/Input!B$7</f>
        <v>0.62719531822739727</v>
      </c>
      <c r="G26" s="16">
        <f>(Input!C142-SUM(Input!C202:'Input'!C205))/Input!C$7</f>
        <v>0.80821328665471537</v>
      </c>
      <c r="H26" s="16">
        <f>(Input!D142-SUM(Input!D202:'Input'!D205))/Input!D$7</f>
        <v>0.76170464425871087</v>
      </c>
      <c r="I26" s="16">
        <f>(Input!E142-SUM(Input!E202:'Input'!E205))/Input!E$7</f>
        <v>1.2360574273042573</v>
      </c>
      <c r="J26" s="16">
        <f>(Input!F142-SUM(Input!F202:'Input'!F205))/Input!F$7</f>
        <v>0.7605485456235892</v>
      </c>
      <c r="K26" s="16">
        <f>(Input!G142-SUM(Input!G202:'Input'!G205))/Input!G$7</f>
        <v>0.90347736285525226</v>
      </c>
      <c r="L26" s="16">
        <f>(Input!H142-SUM(Input!H202:'Input'!H205))/Input!H$7</f>
        <v>0.9308189640673048</v>
      </c>
      <c r="M26" s="16">
        <f>(Input!I142-SUM(Input!I202:'Input'!I205))/Input!I$7</f>
        <v>1.2175533689257911</v>
      </c>
      <c r="N26" s="16">
        <f>(Input!J142-SUM(Input!J202:'Input'!J205))/Input!J$7</f>
        <v>2.3781547257024691</v>
      </c>
      <c r="O26" s="19">
        <f t="shared" si="1"/>
        <v>1.0455966803419336</v>
      </c>
    </row>
    <row r="27" spans="2:15" ht="12.75" customHeight="1" x14ac:dyDescent="0.2">
      <c r="B27" s="40" t="s">
        <v>188</v>
      </c>
      <c r="E27" s="8">
        <f>SUM(E22:E26)</f>
        <v>12.731102949004576</v>
      </c>
      <c r="F27" s="8">
        <f t="shared" ref="F27:N27" si="3">SUM(F22:F26)</f>
        <v>11.045492234964989</v>
      </c>
      <c r="G27" s="8">
        <f t="shared" si="3"/>
        <v>10.728319151074555</v>
      </c>
      <c r="H27" s="8">
        <f t="shared" si="3"/>
        <v>10.251270924230198</v>
      </c>
      <c r="I27" s="8">
        <f t="shared" si="3"/>
        <v>12.839756875249101</v>
      </c>
      <c r="J27" s="8">
        <f t="shared" si="3"/>
        <v>11.991329525833443</v>
      </c>
      <c r="K27" s="8">
        <f t="shared" si="3"/>
        <v>13.182780072703236</v>
      </c>
      <c r="L27" s="8">
        <f t="shared" si="3"/>
        <v>12.319238221462738</v>
      </c>
      <c r="M27" s="8">
        <f t="shared" si="3"/>
        <v>10.463538545936879</v>
      </c>
      <c r="N27" s="8">
        <f t="shared" si="3"/>
        <v>13.301623079106355</v>
      </c>
      <c r="O27" s="8">
        <f>AVERAGE(E27:N27)</f>
        <v>11.885445157956607</v>
      </c>
    </row>
    <row r="28" spans="2:15" ht="3" customHeight="1" x14ac:dyDescent="0.2">
      <c r="B28" s="27"/>
      <c r="E28" s="6"/>
      <c r="F28" s="6"/>
      <c r="G28" s="6"/>
      <c r="H28" s="6"/>
      <c r="I28" s="6"/>
      <c r="J28" s="6"/>
      <c r="K28" s="6"/>
      <c r="L28" s="6"/>
      <c r="M28" s="6"/>
      <c r="N28" s="6"/>
      <c r="O28" s="19"/>
    </row>
    <row r="29" spans="2:15" ht="12" customHeight="1" x14ac:dyDescent="0.2">
      <c r="B29" t="s">
        <v>189</v>
      </c>
      <c r="E29" s="16">
        <f>Input!A143/Input!A$7</f>
        <v>9.8948685191099752</v>
      </c>
      <c r="F29" s="16">
        <f>Input!B143/Input!B$7</f>
        <v>12.418904468581733</v>
      </c>
      <c r="G29" s="16">
        <f>Input!C143/Input!C$7</f>
        <v>10.913998559439857</v>
      </c>
      <c r="H29" s="16">
        <f>Input!D143/Input!D$7</f>
        <v>9.9641724697053977</v>
      </c>
      <c r="I29" s="16">
        <f>Input!E143/Input!E$7</f>
        <v>5.3546386201165168</v>
      </c>
      <c r="J29" s="16">
        <f>Input!F143/Input!F$7</f>
        <v>2.0741191836011863</v>
      </c>
      <c r="K29" s="16">
        <f>Input!G143/Input!G$7</f>
        <v>1.3527941176470588</v>
      </c>
      <c r="L29" s="16">
        <f>Input!H143/Input!H$7</f>
        <v>1.7757578764657995</v>
      </c>
      <c r="M29" s="16">
        <f>Input!I143/Input!I$7</f>
        <v>0.80099591956757843</v>
      </c>
      <c r="N29" s="16">
        <f>Input!J143/Input!J$7</f>
        <v>0.81795118193244942</v>
      </c>
      <c r="O29" s="23">
        <f t="shared" ref="O29:O35" si="4">AVERAGE(E29:N29)</f>
        <v>5.5368200916167547</v>
      </c>
    </row>
    <row r="30" spans="2:15" ht="12" customHeight="1" x14ac:dyDescent="0.2">
      <c r="B30" t="s">
        <v>309</v>
      </c>
      <c r="E30" s="16">
        <f>Input!A211/Input!A$7</f>
        <v>6.6852331523474922</v>
      </c>
      <c r="F30" s="16">
        <f>Input!B211/Input!B$7</f>
        <v>2.2870096820675303</v>
      </c>
      <c r="G30" s="16">
        <f>Input!C211/Input!C$7</f>
        <v>14.826806144156519</v>
      </c>
      <c r="H30" s="16">
        <f>Input!D211/Input!D$7</f>
        <v>5.5369363088757124</v>
      </c>
      <c r="I30" s="16">
        <f>Input!E211/Input!E$7</f>
        <v>3.3106310897789237</v>
      </c>
      <c r="J30" s="16">
        <f>Input!F211/Input!F$7</f>
        <v>0.3599827334307345</v>
      </c>
      <c r="K30" s="16">
        <f>Input!G211/Input!G$7</f>
        <v>0.1019390284203569</v>
      </c>
      <c r="L30" s="16">
        <f>Input!H211/Input!H$7</f>
        <v>1.4237342655696013</v>
      </c>
      <c r="M30" s="16">
        <f>Input!I211/Input!I$7</f>
        <v>0.82661956489089072</v>
      </c>
      <c r="N30" s="16">
        <f>Input!J211/Input!J$7</f>
        <v>1.3902055710984065</v>
      </c>
      <c r="O30" s="19">
        <f t="shared" si="4"/>
        <v>3.6749097540636164</v>
      </c>
    </row>
    <row r="31" spans="2:15" ht="12" customHeight="1" x14ac:dyDescent="0.2">
      <c r="B31" t="s">
        <v>190</v>
      </c>
      <c r="E31" s="16">
        <f>Input!A144/Input!A$7</f>
        <v>5.0318662834025334</v>
      </c>
      <c r="F31" s="16">
        <f>Input!B144/Input!B$7</f>
        <v>1.9304989340456551</v>
      </c>
      <c r="G31" s="16">
        <f>Input!C144/Input!C$7</f>
        <v>0.64379930987118716</v>
      </c>
      <c r="H31" s="16">
        <f>Input!D144/Input!D$7</f>
        <v>1.7563687207726595</v>
      </c>
      <c r="I31" s="16">
        <f>Input!E144/Input!E$7</f>
        <v>0.76603546381961107</v>
      </c>
      <c r="J31" s="16">
        <f>Input!F144/Input!F$7</f>
        <v>1.0842108292380572</v>
      </c>
      <c r="K31" s="16">
        <f>Input!G144/Input!G$7</f>
        <v>0.88089598479841369</v>
      </c>
      <c r="L31" s="16">
        <f>Input!H144/Input!H$7</f>
        <v>1.6431046865223795</v>
      </c>
      <c r="M31" s="16">
        <f>Input!I144/Input!I$7</f>
        <v>1.0819307670296001</v>
      </c>
      <c r="N31" s="16">
        <f>Input!J144/Input!J$7</f>
        <v>2.0030434253740421</v>
      </c>
      <c r="O31" s="19">
        <f t="shared" si="4"/>
        <v>1.6821754404874139</v>
      </c>
    </row>
    <row r="32" spans="2:15" ht="12" customHeight="1" x14ac:dyDescent="0.2">
      <c r="B32" t="s">
        <v>310</v>
      </c>
      <c r="E32" s="16">
        <f>Input!A208/Input!A$7</f>
        <v>0.4101921643777281</v>
      </c>
      <c r="F32" s="16">
        <f>Input!B208/Input!B$7</f>
        <v>1.0908816664279155</v>
      </c>
      <c r="G32" s="16">
        <f>Input!C208/Input!C$7</f>
        <v>0.35720280071693</v>
      </c>
      <c r="H32" s="16">
        <f>Input!D208/Input!D$7</f>
        <v>0.30688727352482709</v>
      </c>
      <c r="I32" s="16">
        <f>Input!E208/Input!E$7</f>
        <v>0.28097275340688416</v>
      </c>
      <c r="J32" s="16">
        <f>Input!F208/Input!F$7</f>
        <v>0.36169478018329126</v>
      </c>
      <c r="K32" s="16">
        <f>Input!G208/Input!G$7</f>
        <v>0.36969059814937211</v>
      </c>
      <c r="L32" s="16">
        <f>Input!H208/Input!H$7</f>
        <v>0.38048266269283293</v>
      </c>
      <c r="M32" s="16">
        <f>Input!I208/Input!I$7</f>
        <v>0.2432027046895725</v>
      </c>
      <c r="N32" s="16">
        <f>Input!J208/Input!J$7</f>
        <v>0.28794834367270811</v>
      </c>
      <c r="O32" s="19">
        <f t="shared" si="4"/>
        <v>0.4089155747842062</v>
      </c>
    </row>
    <row r="33" spans="2:15" ht="12" customHeight="1" x14ac:dyDescent="0.2">
      <c r="B33" t="s">
        <v>191</v>
      </c>
      <c r="E33" s="16">
        <f>Input!A145/Input!A$7</f>
        <v>0.10555732992654104</v>
      </c>
      <c r="F33" s="16">
        <f>Input!B145/Input!B$7</f>
        <v>8.1577528165631616E-2</v>
      </c>
      <c r="G33" s="16">
        <f>Input!C145/Input!C$7</f>
        <v>0.11793497378515552</v>
      </c>
      <c r="H33" s="16">
        <f>Input!D145/Input!D$7</f>
        <v>0.65294447099002839</v>
      </c>
      <c r="I33" s="16">
        <f>Input!E145/Input!E$7</f>
        <v>0.35344886069723469</v>
      </c>
      <c r="J33" s="16">
        <f>Input!F145/Input!F$7</f>
        <v>0.21516801700092975</v>
      </c>
      <c r="K33" s="16">
        <f>Input!G145/Input!G$7</f>
        <v>0.2478519497686715</v>
      </c>
      <c r="L33" s="16">
        <f>Input!H145/Input!H$7</f>
        <v>0.32017169114431604</v>
      </c>
      <c r="M33" s="16">
        <f>Input!I145/Input!I$7</f>
        <v>0.33640248462130706</v>
      </c>
      <c r="N33" s="16">
        <f>Input!J145/Input!J$7</f>
        <v>0.31191501439403158</v>
      </c>
      <c r="O33" s="19">
        <f t="shared" si="4"/>
        <v>0.27429723204938472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0.23827903758117711</v>
      </c>
      <c r="F34" s="16">
        <f>(Input!B147-Input!B143-Input!B144-Input!B145-Input!B207-Input!B208)/Input!B$7</f>
        <v>0.28224322297405541</v>
      </c>
      <c r="G34" s="16">
        <f>(Input!C147-Input!C143-Input!C144-Input!C145-Input!C207-Input!C208)/Input!C$7</f>
        <v>2.7653080453608916</v>
      </c>
      <c r="H34" s="16">
        <f>(Input!D147-Input!D143-Input!D144-Input!D145-Input!D207-Input!D208)/Input!D$7</f>
        <v>0.24216178532542573</v>
      </c>
      <c r="I34" s="16">
        <f>(Input!E147-Input!E143-Input!E144-Input!E145-Input!E207-Input!E208)/Input!E$7</f>
        <v>0.35925137589783068</v>
      </c>
      <c r="J34" s="16">
        <f>(Input!F147-Input!F143-Input!F144-Input!F145-Input!F207-Input!F208)/Input!F$7</f>
        <v>0.35408553592774589</v>
      </c>
      <c r="K34" s="16">
        <f>(Input!G147-Input!G143-Input!G144-Input!G145-Input!G207-Input!G208)/Input!G$7</f>
        <v>0.40969101123595508</v>
      </c>
      <c r="L34" s="16">
        <f>(Input!H147-Input!H143-Input!H144-Input!H145-Input!H207-Input!H208)/Input!H$7</f>
        <v>0.59449824743169732</v>
      </c>
      <c r="M34" s="16">
        <f>(Input!I147-Input!I143-Input!I144-Input!I145-Input!I207-Input!I208)/Input!I$7</f>
        <v>0.44755632530263328</v>
      </c>
      <c r="N34" s="16">
        <f>(Input!J147-Input!J143-Input!J144-Input!J145-Input!J207-Input!J208)/Input!J$7</f>
        <v>0.52261079349633077</v>
      </c>
      <c r="O34" s="19">
        <f t="shared" si="4"/>
        <v>0.62156853805337431</v>
      </c>
    </row>
    <row r="35" spans="2:15" ht="12.75" customHeight="1" x14ac:dyDescent="0.2">
      <c r="B35" s="40" t="s">
        <v>193</v>
      </c>
      <c r="E35" s="8">
        <f>SUM(E29:E34)</f>
        <v>22.365996486745445</v>
      </c>
      <c r="F35" s="8">
        <f t="shared" ref="F35:N35" si="5">SUM(F29:F34)</f>
        <v>18.091115502262522</v>
      </c>
      <c r="G35" s="8">
        <f t="shared" si="5"/>
        <v>29.625049833330539</v>
      </c>
      <c r="H35" s="8">
        <f t="shared" si="5"/>
        <v>18.459471029194049</v>
      </c>
      <c r="I35" s="8">
        <f t="shared" si="5"/>
        <v>10.424978163717</v>
      </c>
      <c r="J35" s="8">
        <f t="shared" si="5"/>
        <v>4.4492610793819454</v>
      </c>
      <c r="K35" s="8">
        <f t="shared" si="5"/>
        <v>3.3628626900198277</v>
      </c>
      <c r="L35" s="8">
        <f t="shared" si="5"/>
        <v>6.1377494298266262</v>
      </c>
      <c r="M35" s="8">
        <f t="shared" si="5"/>
        <v>3.7367077661015822</v>
      </c>
      <c r="N35" s="8">
        <f t="shared" si="5"/>
        <v>5.3336743299679688</v>
      </c>
      <c r="O35" s="20">
        <f t="shared" si="4"/>
        <v>12.19868663105475</v>
      </c>
    </row>
    <row r="36" spans="2:15" ht="6" customHeight="1" x14ac:dyDescent="0.2">
      <c r="B36" s="27"/>
      <c r="E36" s="8"/>
      <c r="F36" s="8"/>
      <c r="G36" s="8"/>
      <c r="H36" s="8"/>
      <c r="I36" s="8"/>
      <c r="J36" s="8"/>
      <c r="K36" s="8"/>
      <c r="L36" s="8"/>
      <c r="M36" s="8"/>
      <c r="N36" s="8"/>
      <c r="O36" s="19"/>
    </row>
    <row r="37" spans="2:15" ht="12.75" customHeight="1" x14ac:dyDescent="0.2">
      <c r="B37" s="41" t="s">
        <v>194</v>
      </c>
      <c r="E37" s="42">
        <f>+E11+E13+E20+E27+E35</f>
        <v>546.81731608644725</v>
      </c>
      <c r="F37" s="42">
        <f t="shared" ref="F37:N37" si="6">+F11+F13+F20+F27+F35</f>
        <v>486.47398481541717</v>
      </c>
      <c r="G37" s="42">
        <f t="shared" si="6"/>
        <v>412.18550352602227</v>
      </c>
      <c r="H37" s="42">
        <f t="shared" si="6"/>
        <v>395.22869468835921</v>
      </c>
      <c r="I37" s="42">
        <f t="shared" si="6"/>
        <v>425.18051821951622</v>
      </c>
      <c r="J37" s="42">
        <f t="shared" si="6"/>
        <v>430.18156683047772</v>
      </c>
      <c r="K37" s="42">
        <f t="shared" si="6"/>
        <v>408.35714102775944</v>
      </c>
      <c r="L37" s="42">
        <f t="shared" si="6"/>
        <v>429.9797466512826</v>
      </c>
      <c r="M37" s="42">
        <f t="shared" si="6"/>
        <v>441.51307169134793</v>
      </c>
      <c r="N37" s="42">
        <f t="shared" si="6"/>
        <v>427.48242306288779</v>
      </c>
      <c r="O37" s="21">
        <f>AVERAGE(E37:N37)</f>
        <v>440.33999665995168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19"/>
    </row>
    <row r="39" spans="2:15" ht="12.75" customHeight="1" x14ac:dyDescent="0.2">
      <c r="B39" s="41" t="s">
        <v>195</v>
      </c>
      <c r="E39" s="42">
        <f>(Input!A24-Input!A125)/Input!A$7+Input!A131/Input!A7</f>
        <v>405.33078675609499</v>
      </c>
      <c r="F39" s="42">
        <f>(Input!B24-Input!B125)/Input!B$7+Input!B131/Input!B7</f>
        <v>381.68837646305394</v>
      </c>
      <c r="G39" s="42">
        <f>(Input!C24-Input!C125)/Input!C$7+Input!C131/Input!C7</f>
        <v>372.60105403775606</v>
      </c>
      <c r="H39" s="42">
        <f>(Input!D24-Input!D125)/Input!D$7+Input!D131/Input!D7</f>
        <v>376.07511064286444</v>
      </c>
      <c r="I39" s="42">
        <f>(Input!E24-Input!E125)/Input!E$7+Input!E131/Input!E7</f>
        <v>369.29773750667812</v>
      </c>
      <c r="J39" s="42">
        <f>(Input!F24-Input!F125)/Input!F$7+Input!F131/Input!F7</f>
        <v>362.69660778323816</v>
      </c>
      <c r="K39" s="42">
        <f>(Input!G24-Input!G125)/Input!G$7+Input!G131/Input!G7</f>
        <v>355.08437045604762</v>
      </c>
      <c r="L39" s="42">
        <f>(Input!H24-Input!H125)/Input!H$7+Input!H131/Input!H7</f>
        <v>352.28459051796631</v>
      </c>
      <c r="M39" s="42">
        <f>(Input!I24-Input!I125)/Input!I$7+Input!I131/Input!I7</f>
        <v>362.03644880646164</v>
      </c>
      <c r="N39" s="42">
        <f>(Input!J24-Input!J125)/Input!J$7+Input!J131/Input!J7</f>
        <v>347.81451080566029</v>
      </c>
      <c r="O39" s="21">
        <f>AVERAGE(E39:N39)</f>
        <v>368.49095937758216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19"/>
    </row>
    <row r="41" spans="2:15" ht="12.75" customHeight="1" x14ac:dyDescent="0.2">
      <c r="B41" s="43" t="s">
        <v>73</v>
      </c>
      <c r="C41" s="10"/>
      <c r="D41" s="10"/>
      <c r="E41" s="11">
        <f>+E37-E39</f>
        <v>141.48652933035225</v>
      </c>
      <c r="F41" s="11">
        <f t="shared" ref="F41:N41" si="7">+F37-F39</f>
        <v>104.78560835236323</v>
      </c>
      <c r="G41" s="11">
        <f t="shared" si="7"/>
        <v>39.584449488266216</v>
      </c>
      <c r="H41" s="11">
        <f t="shared" si="7"/>
        <v>19.153584045494767</v>
      </c>
      <c r="I41" s="11">
        <f t="shared" si="7"/>
        <v>55.882780712838098</v>
      </c>
      <c r="J41" s="11">
        <f t="shared" si="7"/>
        <v>67.484959047239556</v>
      </c>
      <c r="K41" s="11">
        <f t="shared" si="7"/>
        <v>53.272770571711817</v>
      </c>
      <c r="L41" s="11">
        <f t="shared" si="7"/>
        <v>77.695156133316289</v>
      </c>
      <c r="M41" s="11">
        <f t="shared" si="7"/>
        <v>79.476622884886297</v>
      </c>
      <c r="N41" s="11">
        <f t="shared" si="7"/>
        <v>79.667912257227499</v>
      </c>
      <c r="O41" s="11">
        <f>AVERAGE(E41:N41)</f>
        <v>71.849037282369608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19"/>
    </row>
    <row r="43" spans="2:15" s="4" customFormat="1" ht="12.75" customHeight="1" x14ac:dyDescent="0.2">
      <c r="B43" s="4" t="s">
        <v>70</v>
      </c>
      <c r="E43" s="8">
        <f>(Input!A25+Input!A26)/Input!A$7</f>
        <v>19.428088470137336</v>
      </c>
      <c r="F43" s="8">
        <f>(Input!B25+Input!B26)/Input!B$7</f>
        <v>19.282212466188604</v>
      </c>
      <c r="G43" s="8">
        <f>(Input!C25+Input!C26)/Input!C$7</f>
        <v>19.287181527328766</v>
      </c>
      <c r="H43" s="8">
        <f>(Input!D25+Input!D26)/Input!D$7</f>
        <v>18.948228539200866</v>
      </c>
      <c r="I43" s="8">
        <f>(Input!E25+Input!E26)/Input!E$7</f>
        <v>18.120099132484757</v>
      </c>
      <c r="J43" s="8">
        <f>(Input!F25+Input!F26)/Input!F$7</f>
        <v>18.31012263691504</v>
      </c>
      <c r="K43" s="8">
        <f>(Input!G25+Input!G26)/Input!G$7</f>
        <v>20.090348645076009</v>
      </c>
      <c r="L43" s="8">
        <f>(Input!H25+Input!H26)/Input!H$7</f>
        <v>17.474388030732175</v>
      </c>
      <c r="M43" s="8">
        <f>(Input!I25+Input!I26)/Input!I$7</f>
        <v>17.194023692119437</v>
      </c>
      <c r="N43" s="8">
        <f>(Input!J25+Input!J26)/Input!J$7</f>
        <v>16.885031018124312</v>
      </c>
      <c r="O43" s="20">
        <f>AVERAGE(E43:N43)</f>
        <v>18.501972415830728</v>
      </c>
    </row>
    <row r="44" spans="2:15" ht="6" customHeight="1" x14ac:dyDescent="0.2"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19"/>
    </row>
    <row r="45" spans="2:15" ht="12.75" customHeight="1" x14ac:dyDescent="0.2">
      <c r="B45" s="9" t="s">
        <v>74</v>
      </c>
      <c r="C45" s="10"/>
      <c r="D45" s="10"/>
      <c r="E45" s="11">
        <f>+E41-E43</f>
        <v>122.05844086021492</v>
      </c>
      <c r="F45" s="11">
        <f t="shared" ref="F45:N45" si="8">+F41-F43</f>
        <v>85.503395886174616</v>
      </c>
      <c r="G45" s="11">
        <f t="shared" si="8"/>
        <v>20.29726796093745</v>
      </c>
      <c r="H45" s="11">
        <f t="shared" si="8"/>
        <v>0.20535550629390187</v>
      </c>
      <c r="I45" s="11">
        <f t="shared" si="8"/>
        <v>37.762681580353345</v>
      </c>
      <c r="J45" s="11">
        <f t="shared" si="8"/>
        <v>49.174836410324517</v>
      </c>
      <c r="K45" s="11">
        <f t="shared" si="8"/>
        <v>33.182421926635811</v>
      </c>
      <c r="L45" s="11">
        <f t="shared" si="8"/>
        <v>60.220768102584117</v>
      </c>
      <c r="M45" s="11">
        <f t="shared" si="8"/>
        <v>62.28259919276686</v>
      </c>
      <c r="N45" s="11">
        <f t="shared" si="8"/>
        <v>62.78288123910319</v>
      </c>
      <c r="O45" s="11">
        <f>AVERAGE(E45:N45)</f>
        <v>53.347064866538872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2022</v>
      </c>
      <c r="D1" s="50" t="s">
        <v>205</v>
      </c>
      <c r="E1" s="50"/>
      <c r="F1" s="50"/>
      <c r="G1" s="50"/>
      <c r="H1" s="50"/>
      <c r="I1" s="50"/>
      <c r="J1" s="50"/>
      <c r="K1" s="50"/>
      <c r="L1" s="50"/>
      <c r="M1" s="50"/>
      <c r="O1" s="3" t="s">
        <v>206</v>
      </c>
    </row>
    <row r="2" spans="1:15" ht="15.75" customHeight="1" x14ac:dyDescent="0.2">
      <c r="D2" s="51" t="str">
        <f>Kenndat!D2</f>
        <v>Größenklasse 1: 500 - 1.200 ha</v>
      </c>
      <c r="E2" s="51"/>
      <c r="F2" s="51"/>
      <c r="G2" s="51"/>
      <c r="H2" s="51"/>
      <c r="I2" s="51"/>
      <c r="J2" s="51"/>
      <c r="K2" s="51"/>
      <c r="L2" s="51"/>
      <c r="M2" s="51"/>
      <c r="N2" s="5"/>
    </row>
    <row r="3" spans="1:15" ht="21" customHeight="1" x14ac:dyDescent="0.2"/>
    <row r="4" spans="1:15" x14ac:dyDescent="0.2">
      <c r="E4" s="3">
        <f>Input!A3</f>
        <v>2022</v>
      </c>
      <c r="F4" s="3">
        <f t="shared" ref="F4:N4" si="0">+E4-1</f>
        <v>2021</v>
      </c>
      <c r="G4" s="3">
        <f t="shared" si="0"/>
        <v>2020</v>
      </c>
      <c r="H4" s="3">
        <f t="shared" si="0"/>
        <v>2019</v>
      </c>
      <c r="I4" s="3">
        <f t="shared" si="0"/>
        <v>2018</v>
      </c>
      <c r="J4" s="3">
        <f t="shared" si="0"/>
        <v>2017</v>
      </c>
      <c r="K4" s="3">
        <f t="shared" si="0"/>
        <v>2016</v>
      </c>
      <c r="L4" s="3">
        <f t="shared" si="0"/>
        <v>2015</v>
      </c>
      <c r="M4" s="3">
        <f t="shared" si="0"/>
        <v>2014</v>
      </c>
      <c r="N4" s="3">
        <f t="shared" si="0"/>
        <v>2013</v>
      </c>
      <c r="O4" s="17" t="s">
        <v>16</v>
      </c>
    </row>
    <row r="5" spans="1:15" ht="22.5" customHeight="1" x14ac:dyDescent="0.2">
      <c r="D5" s="52" t="s">
        <v>281</v>
      </c>
      <c r="E5" s="52"/>
      <c r="F5" s="52"/>
      <c r="G5" s="52"/>
      <c r="H5" s="52"/>
      <c r="I5" s="52"/>
      <c r="J5" s="52"/>
      <c r="K5" s="52"/>
      <c r="L5" s="52"/>
      <c r="M5" s="52"/>
      <c r="N5" s="26"/>
      <c r="O5" s="18"/>
    </row>
    <row r="6" spans="1:15" ht="4.5" customHeight="1" x14ac:dyDescent="0.2"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18"/>
    </row>
    <row r="7" spans="1:15" ht="12" customHeight="1" x14ac:dyDescent="0.2">
      <c r="B7" s="27" t="s">
        <v>207</v>
      </c>
      <c r="E7" s="6">
        <f>(Input!A$132+Input!A$28+Input!A$141)/Input!A$6</f>
        <v>86.587735742564547</v>
      </c>
      <c r="F7" s="6">
        <f>(Input!B$132+Input!B$28+Input!B$141)/Input!B$6</f>
        <v>78.467974511445107</v>
      </c>
      <c r="G7" s="6">
        <f>(Input!C$132+Input!C$28+Input!C$141)/Input!C$6</f>
        <v>57.011162565174338</v>
      </c>
      <c r="H7" s="6">
        <f>(Input!D$132+Input!D$28+Input!D$141)/Input!D$6</f>
        <v>56.925212307721416</v>
      </c>
      <c r="I7" s="6">
        <f>(Input!E$132+Input!E$28+Input!E$141)/Input!E$6</f>
        <v>64.481219829217849</v>
      </c>
      <c r="J7" s="6">
        <f>(Input!F$132+Input!F$28+Input!F$141)/Input!F$6</f>
        <v>66.941193273632095</v>
      </c>
      <c r="K7" s="6">
        <f>(Input!G$132+Input!G$28+Input!G$141)/Input!G$6</f>
        <v>65.752502995964761</v>
      </c>
      <c r="L7" s="6">
        <f>(Input!H$132+Input!H$28+Input!H$141)/Input!H$6</f>
        <v>69.816808783868908</v>
      </c>
      <c r="M7" s="6">
        <f>(Input!I$132+Input!I$28+Input!I$141)/Input!I$6</f>
        <v>72.262227626454987</v>
      </c>
      <c r="N7" s="6">
        <f>(Input!J$132+Input!J$28+Input!J$141)/Input!J$6</f>
        <v>70.0650467954205</v>
      </c>
      <c r="O7" s="19">
        <f>AVERAGE(E7:N7)</f>
        <v>68.831108443146448</v>
      </c>
    </row>
    <row r="8" spans="1:15" ht="12" customHeight="1" x14ac:dyDescent="0.2">
      <c r="B8" s="27" t="s">
        <v>208</v>
      </c>
      <c r="E8" s="6">
        <f>(Input!A$132+Input!A$133+Input!A$134+Input!A$28+Input!A$141)/Input!A$6</f>
        <v>87.349842374766894</v>
      </c>
      <c r="F8" s="6">
        <f>(Input!B$132+Input!B$133+Input!B$134+Input!B$28+Input!B$141)/Input!B$6</f>
        <v>77.678064965091579</v>
      </c>
      <c r="G8" s="6">
        <f>(Input!C$132+Input!C$133+Input!C$134+Input!C$28+Input!C$141)/Input!C$6</f>
        <v>57.802090573333842</v>
      </c>
      <c r="H8" s="6">
        <f>(Input!D$132+Input!D$133+Input!D$134+Input!D$28+Input!D$141)/Input!D$6</f>
        <v>57.969444510436404</v>
      </c>
      <c r="I8" s="6">
        <f>(Input!E$132+Input!E$133+Input!E$134+Input!E$28+Input!E$141)/Input!E$6</f>
        <v>65.065784712349227</v>
      </c>
      <c r="J8" s="6">
        <f>(Input!F$132+Input!F$133+Input!F$134+Input!F$28+Input!F$141)/Input!F$6</f>
        <v>66.966875857051804</v>
      </c>
      <c r="K8" s="6">
        <f>(Input!G$132+Input!G$133+Input!G$134+Input!G$28+Input!G$141)/Input!G$6</f>
        <v>66.004010516343584</v>
      </c>
      <c r="L8" s="6">
        <f>(Input!H$132+Input!H$133+Input!H$134+Input!H$28+Input!H$141)/Input!H$6</f>
        <v>70.097933389810848</v>
      </c>
      <c r="M8" s="6">
        <f>(Input!I$132+Input!I$133+Input!I$134+Input!I$28+Input!I$141)/Input!I$6</f>
        <v>72.572851083105633</v>
      </c>
      <c r="N8" s="6">
        <f>(Input!J$132+Input!J$133+Input!J$134+Input!J$28+Input!J$141)/Input!J$6</f>
        <v>70.311979948625165</v>
      </c>
      <c r="O8" s="19">
        <f>AVERAGE(E8:N8)</f>
        <v>69.181887793091491</v>
      </c>
    </row>
    <row r="9" spans="1:15" ht="12" customHeight="1" x14ac:dyDescent="0.2">
      <c r="B9" s="27" t="s">
        <v>209</v>
      </c>
      <c r="E9" s="6">
        <f>(Input!A$148-Input!A$154+Input!A$155)/Input!A$6</f>
        <v>40.721339773582436</v>
      </c>
      <c r="F9" s="6">
        <f>(Input!B$148-Input!B$154+Input!B$155)/Input!B$6</f>
        <v>34.406446082799725</v>
      </c>
      <c r="G9" s="6">
        <f>(Input!C$148-Input!C$154+Input!C$155)/Input!C$6</f>
        <v>21.593133556873784</v>
      </c>
      <c r="H9" s="6">
        <f>(Input!D$148-Input!D$154+Input!D$155)/Input!D$6</f>
        <v>21.228418784502068</v>
      </c>
      <c r="I9" s="6">
        <f>(Input!E$148-Input!E$154+Input!E$155)/Input!E$6</f>
        <v>27.891409024874175</v>
      </c>
      <c r="J9" s="6">
        <f>(Input!F$148-Input!F$154+Input!F$155)/Input!F$6</f>
        <v>28.788588608695097</v>
      </c>
      <c r="K9" s="6">
        <f>(Input!G$148-Input!G$154+Input!G$155)/Input!G$6</f>
        <v>28.308441603808014</v>
      </c>
      <c r="L9" s="6">
        <f>(Input!H$148-Input!H$154+Input!H$155)/Input!H$6</f>
        <v>31.872069710784043</v>
      </c>
      <c r="M9" s="6">
        <f>(Input!I$148-Input!I$154+Input!I$155)/Input!I$6</f>
        <v>32.613803148358066</v>
      </c>
      <c r="N9" s="6">
        <f>(Input!J$148-Input!J$154+Input!J$155)/Input!J$6</f>
        <v>34.247797912037598</v>
      </c>
      <c r="O9" s="19">
        <f>AVERAGE(E9:N9)</f>
        <v>30.167144820631499</v>
      </c>
    </row>
    <row r="10" spans="1:15" ht="12" customHeight="1" x14ac:dyDescent="0.2">
      <c r="B10" s="27" t="s">
        <v>210</v>
      </c>
      <c r="E10" s="6">
        <f>(Input!A$132+Input!A$135+Input!A$28+Input!A$141+Input!A$142+Input!A$147-Input!A$156+Input!A$157)/Input!A$6</f>
        <v>29.998848117004229</v>
      </c>
      <c r="F10" s="6">
        <f>(Input!B$132+Input!B$135+Input!B$28+Input!B$141+Input!B$142+Input!B$147-Input!B$156+Input!B$157)/Input!B$6</f>
        <v>24.058312175934951</v>
      </c>
      <c r="G10" s="6">
        <f>(Input!C$132+Input!C$135+Input!C$28+Input!C$141+Input!C$142+Input!C$147-Input!C$156+Input!C$157)/Input!C$6</f>
        <v>10.884806492091498</v>
      </c>
      <c r="H10" s="6">
        <f>(Input!D$132+Input!D$135+Input!D$28+Input!D$141+Input!D$142+Input!D$147-Input!D$156+Input!D$157)/Input!D$6</f>
        <v>9.9050994453364751</v>
      </c>
      <c r="I10" s="6">
        <f>(Input!E$132+Input!E$135+Input!E$28+Input!E$141+Input!E$142+Input!E$147-Input!E$156+Input!E$157)/Input!E$6</f>
        <v>17.557450458587383</v>
      </c>
      <c r="J10" s="6">
        <f>(Input!F$132+Input!F$135+Input!F$28+Input!F$141+Input!F$142+Input!F$147-Input!F$156+Input!F$157)/Input!F$6</f>
        <v>18.202652112612576</v>
      </c>
      <c r="K10" s="6">
        <f>(Input!G$132+Input!G$135+Input!G$28+Input!G$141+Input!G$142+Input!G$147-Input!G$156+Input!G$157)/Input!G$6</f>
        <v>16.505746553835568</v>
      </c>
      <c r="L10" s="6">
        <f>(Input!H$132+Input!H$135+Input!H$28+Input!H$141+Input!H$142+Input!H$147-Input!H$156+Input!H$157)/Input!H$6</f>
        <v>22.485407364348674</v>
      </c>
      <c r="M10" s="6">
        <f>(Input!I$132+Input!I$135+Input!I$28+Input!I$141+Input!I$142+Input!I$147-Input!I$156+Input!I$157)/Input!I$6</f>
        <v>21.27202095779117</v>
      </c>
      <c r="N10" s="6">
        <f>(Input!J$132+Input!J$135+Input!J$28+Input!J$141+Input!J$142+Input!J$147-Input!J$156+Input!J$157)/Input!J$6</f>
        <v>24.666656592520386</v>
      </c>
      <c r="O10" s="19">
        <f>AVERAGE(E10:N10)</f>
        <v>19.55370002700629</v>
      </c>
    </row>
    <row r="11" spans="1:15" ht="12" customHeight="1" x14ac:dyDescent="0.2">
      <c r="B11" t="s">
        <v>211</v>
      </c>
      <c r="E11" s="6">
        <f>Input!A$148/Input!A34-Input!A$24/Input!A$6</f>
        <v>23.001631332269326</v>
      </c>
      <c r="F11" s="6">
        <f>Input!B$148/Input!B34-Input!B$24/Input!B$6</f>
        <v>17.189057210378628</v>
      </c>
      <c r="G11" s="6">
        <f>Input!C$148/Input!C34-Input!C$24/Input!C$6</f>
        <v>6.5362316200980288</v>
      </c>
      <c r="H11" s="6">
        <f>Input!D$148/Input!D34-Input!D$24/Input!D$6</f>
        <v>6.621363989225479</v>
      </c>
      <c r="I11" s="6">
        <f>Input!E$148/Input!E34-Input!E$24/Input!E$6</f>
        <v>13.361266193204152</v>
      </c>
      <c r="J11" s="6">
        <f>Input!F$148/Input!F34-Input!F$24/Input!F$6</f>
        <v>11.379484630300475</v>
      </c>
      <c r="K11" s="6">
        <f>Input!G$148/Input!G34-Input!G$24/Input!G$6</f>
        <v>11.305891107738113</v>
      </c>
      <c r="L11" s="6">
        <f>Input!H$148/Input!H34-Input!H$24/Input!H$6</f>
        <v>16.366499157176968</v>
      </c>
      <c r="M11" s="6">
        <f>Input!I$148/Input!I34-Input!I$24/Input!I$6</f>
        <v>14.884328826681312</v>
      </c>
      <c r="N11" s="6">
        <f>Input!J$148/Input!J34-Input!J$24/Input!J$6</f>
        <v>19.737748398455189</v>
      </c>
      <c r="O11" s="19">
        <f>AVERAGE(E11:N11)</f>
        <v>14.038350246552771</v>
      </c>
    </row>
    <row r="12" spans="1:15" ht="6.75" customHeight="1" x14ac:dyDescent="0.2">
      <c r="B12" s="27"/>
      <c r="E12" s="6"/>
      <c r="F12" s="6"/>
      <c r="G12" s="6"/>
      <c r="H12" s="6"/>
      <c r="I12" s="6"/>
      <c r="J12" s="6"/>
      <c r="K12" s="6"/>
      <c r="L12" s="6"/>
      <c r="M12" s="6"/>
      <c r="N12" s="6"/>
      <c r="O12" s="19"/>
    </row>
    <row r="13" spans="1:15" ht="16.5" customHeight="1" x14ac:dyDescent="0.2">
      <c r="B13" s="27"/>
      <c r="D13" s="52" t="s">
        <v>212</v>
      </c>
      <c r="E13" s="52"/>
      <c r="F13" s="52"/>
      <c r="G13" s="52"/>
      <c r="H13" s="52"/>
      <c r="I13" s="52"/>
      <c r="J13" s="52"/>
      <c r="K13" s="52"/>
      <c r="L13" s="52"/>
      <c r="M13" s="52"/>
      <c r="N13" s="26"/>
      <c r="O13" s="19"/>
    </row>
    <row r="14" spans="1:15" ht="4.5" customHeight="1" x14ac:dyDescent="0.2">
      <c r="B14" s="27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19"/>
    </row>
    <row r="15" spans="1:15" ht="12" customHeight="1" x14ac:dyDescent="0.2">
      <c r="B15" s="27" t="s">
        <v>207</v>
      </c>
      <c r="E15" s="6">
        <f>(Input!A$132+Input!A$28+Input!A$141)/Input!A$7</f>
        <v>563.47939263281171</v>
      </c>
      <c r="F15" s="6">
        <f>(Input!B$132+Input!B$28+Input!B$141)/Input!B$7</f>
        <v>483.58612658313189</v>
      </c>
      <c r="G15" s="6">
        <f>(Input!C$132+Input!C$28+Input!C$141)/Input!C$7</f>
        <v>395.77730824636933</v>
      </c>
      <c r="H15" s="6">
        <f>(Input!D$132+Input!D$28+Input!D$141)/Input!D$7</f>
        <v>428.87647047304227</v>
      </c>
      <c r="I15" s="6">
        <f>(Input!E$132+Input!E$28+Input!E$141)/Input!E$7</f>
        <v>498.28429526046665</v>
      </c>
      <c r="J15" s="6">
        <f>(Input!F$132+Input!F$28+Input!F$141)/Input!F$7</f>
        <v>460.34925443839376</v>
      </c>
      <c r="K15" s="6">
        <f>(Input!G$132+Input!G$28+Input!G$141)/Input!G$7</f>
        <v>447.09078238598812</v>
      </c>
      <c r="L15" s="6">
        <f>(Input!H$132+Input!H$28+Input!H$141)/Input!H$7</f>
        <v>481.64155184709261</v>
      </c>
      <c r="M15" s="6">
        <f>(Input!I$132+Input!I$28+Input!I$141)/Input!I$7</f>
        <v>468.96889757181856</v>
      </c>
      <c r="N15" s="6">
        <f>(Input!J$132+Input!J$28+Input!J$141)/Input!J$7</f>
        <v>515.11780926894539</v>
      </c>
      <c r="O15" s="19">
        <f>AVERAGE(E15:N15)</f>
        <v>474.31718887080598</v>
      </c>
    </row>
    <row r="16" spans="1:15" ht="12" customHeight="1" x14ac:dyDescent="0.2">
      <c r="B16" s="27" t="s">
        <v>208</v>
      </c>
      <c r="E16" s="6">
        <f>(Input!A$132+Input!A$133+Input!A$134+Input!A$28+Input!A$141)/Input!A$7</f>
        <v>568.43888693708084</v>
      </c>
      <c r="F16" s="6">
        <f>(Input!B$132+Input!B$133+Input!B$134+Input!B$28+Input!B$141)/Input!B$7</f>
        <v>478.71803485207255</v>
      </c>
      <c r="G16" s="6">
        <f>(Input!C$132+Input!C$133+Input!C$134+Input!C$28+Input!C$141)/Input!C$7</f>
        <v>401.26801118946719</v>
      </c>
      <c r="H16" s="6">
        <f>(Input!D$132+Input!D$133+Input!D$134+Input!D$28+Input!D$141)/Input!D$7</f>
        <v>436.74375112601143</v>
      </c>
      <c r="I16" s="6">
        <f>(Input!E$132+Input!E$133+Input!E$134+Input!E$28+Input!E$141)/Input!E$7</f>
        <v>502.80157178837044</v>
      </c>
      <c r="J16" s="6">
        <f>(Input!F$132+Input!F$133+Input!F$134+Input!F$28+Input!F$141)/Input!F$7</f>
        <v>460.52587151901531</v>
      </c>
      <c r="K16" s="6">
        <f>(Input!G$132+Input!G$133+Input!G$134+Input!G$28+Input!G$141)/Input!G$7</f>
        <v>448.80093316259087</v>
      </c>
      <c r="L16" s="6">
        <f>(Input!H$132+Input!H$133+Input!H$134+Input!H$28+Input!H$141)/Input!H$7</f>
        <v>483.58093140091086</v>
      </c>
      <c r="M16" s="6">
        <f>(Input!I$132+Input!I$133+Input!I$134+Input!I$28+Input!I$141)/Input!I$7</f>
        <v>470.98478809734218</v>
      </c>
      <c r="N16" s="6">
        <f>(Input!J$132+Input!J$133+Input!J$134+Input!J$28+Input!J$141)/Input!J$7</f>
        <v>516.93326034951144</v>
      </c>
      <c r="O16" s="19">
        <f>AVERAGE(E16:N16)</f>
        <v>476.87960404223725</v>
      </c>
    </row>
    <row r="17" spans="2:15" ht="12" customHeight="1" x14ac:dyDescent="0.2">
      <c r="B17" s="27" t="s">
        <v>209</v>
      </c>
      <c r="E17" s="6">
        <f>(Input!A$148-Input!A$154+Input!A$155)/Input!A$7</f>
        <v>264.99868146492065</v>
      </c>
      <c r="F17" s="6">
        <f>(Input!B$148-Input!B$154+Input!B$155)/Input!B$7</f>
        <v>212.0416653324682</v>
      </c>
      <c r="G17" s="6">
        <f>(Input!C$148-Input!C$154+Input!C$155)/Input!C$7</f>
        <v>149.90173662875426</v>
      </c>
      <c r="H17" s="6">
        <f>(Input!D$148-Input!D$154+Input!D$155)/Input!D$7</f>
        <v>159.93562347743668</v>
      </c>
      <c r="I17" s="6">
        <f>(Input!E$148-Input!E$154+Input!E$155)/Input!E$7</f>
        <v>215.53331538376739</v>
      </c>
      <c r="J17" s="6">
        <f>(Input!F$148-Input!F$154+Input!F$155)/Input!F$7</f>
        <v>197.97683092044099</v>
      </c>
      <c r="K17" s="6">
        <f>(Input!G$148-Input!G$154+Input!G$155)/Input!G$7</f>
        <v>192.48610665895575</v>
      </c>
      <c r="L17" s="6">
        <f>(Input!H$148-Input!H$154+Input!H$155)/Input!H$7</f>
        <v>219.87417333270542</v>
      </c>
      <c r="M17" s="6">
        <f>(Input!I$148-Input!I$154+Input!I$155)/Input!I$7</f>
        <v>211.65773337591358</v>
      </c>
      <c r="N17" s="6">
        <f>(Input!J$148-Input!J$154+Input!J$155)/Input!J$7</f>
        <v>251.78960750922437</v>
      </c>
      <c r="O17" s="19">
        <f>AVERAGE(E17:N17)</f>
        <v>207.61954740845871</v>
      </c>
    </row>
    <row r="18" spans="2:15" ht="12" customHeight="1" x14ac:dyDescent="0.2">
      <c r="B18" s="27" t="s">
        <v>210</v>
      </c>
      <c r="E18" s="6">
        <f>(Input!A$132+Input!A$135+Input!A$28+Input!A$141+Input!A$142+Input!A$147-Input!A$156+Input!A$157)/Input!A$7</f>
        <v>195.22086553816678</v>
      </c>
      <c r="F18" s="6">
        <f>(Input!B$132+Input!B$135+Input!B$28+Input!B$141+Input!B$142+Input!B$147-Input!B$156+Input!B$157)/Input!B$7</f>
        <v>148.26769863406176</v>
      </c>
      <c r="G18" s="6">
        <f>(Input!C$132+Input!C$135+Input!C$28+Input!C$141+Input!C$142+Input!C$147-Input!C$156+Input!C$157)/Input!C$7</f>
        <v>75.563437411011947</v>
      </c>
      <c r="H18" s="6">
        <f>(Input!D$132+Input!D$135+Input!D$28+Input!D$141+Input!D$142+Input!D$147-Input!D$156+Input!D$157)/Input!D$7</f>
        <v>74.625353469681897</v>
      </c>
      <c r="I18" s="6">
        <f>(Input!E$132+Input!E$135+Input!E$28+Input!E$141+Input!E$142+Input!E$147-Input!E$156+Input!E$157)/Input!E$7</f>
        <v>135.67674202657668</v>
      </c>
      <c r="J18" s="6">
        <f>(Input!F$132+Input!F$135+Input!F$28+Input!F$141+Input!F$142+Input!F$147-Input!F$156+Input!F$157)/Input!F$7</f>
        <v>125.17818878115725</v>
      </c>
      <c r="K18" s="6">
        <f>(Input!G$132+Input!G$135+Input!G$28+Input!G$141+Input!G$142+Input!G$147-Input!G$156+Input!G$157)/Input!G$7</f>
        <v>112.232490085922</v>
      </c>
      <c r="L18" s="6">
        <f>(Input!H$132+Input!H$135+Input!H$28+Input!H$141+Input!H$142+Input!H$147-Input!H$156+Input!H$157)/Input!H$7</f>
        <v>155.11889880852269</v>
      </c>
      <c r="M18" s="6">
        <f>(Input!I$132+Input!I$135+Input!I$28+Input!I$141+Input!I$142+Input!I$147-Input!I$156+Input!I$157)/Input!I$7</f>
        <v>138.05160102824993</v>
      </c>
      <c r="N18" s="6">
        <f>(Input!J$132+Input!J$135+Input!J$28+Input!J$141+Input!J$142+Input!J$147-Input!J$156+Input!J$157)/Input!J$7</f>
        <v>181.3491132465636</v>
      </c>
      <c r="O18" s="19">
        <f>AVERAGE(E18:N18)</f>
        <v>134.12843890299143</v>
      </c>
    </row>
    <row r="19" spans="2:15" ht="12" customHeight="1" x14ac:dyDescent="0.2">
      <c r="B19" t="s">
        <v>211</v>
      </c>
      <c r="E19" s="6">
        <f>(Input!A$148-Input!A$24)/Input!A$7</f>
        <v>176.14253220483334</v>
      </c>
      <c r="F19" s="6">
        <f>(Input!B$148-Input!B$24)/Input!B$7</f>
        <v>117.72736974712022</v>
      </c>
      <c r="G19" s="6">
        <f>(Input!C$148-Input!C$24)/Input!C$7</f>
        <v>55.523417477679693</v>
      </c>
      <c r="H19" s="6">
        <f>(Input!D$148-Input!D$24)/Input!D$7</f>
        <v>59.089500873393227</v>
      </c>
      <c r="I19" s="6">
        <f>(Input!E$148-Input!E$24)/Input!E$7</f>
        <v>116.26740457756335</v>
      </c>
      <c r="J19" s="6">
        <f>(Input!F$148-Input!F$24)/Input!F$7</f>
        <v>97.530133262496093</v>
      </c>
      <c r="K19" s="6">
        <f>(Input!G$148-Input!G$24)/Input!G$7</f>
        <v>87.160747273628601</v>
      </c>
      <c r="L19" s="6">
        <f>(Input!H$148-Input!H$24)/Input!H$7</f>
        <v>124.94953334925562</v>
      </c>
      <c r="M19" s="6">
        <f>(Input!I$148-Input!I$24)/Input!I$7</f>
        <v>107.07255178007085</v>
      </c>
      <c r="N19" s="6">
        <f>(Input!J$148-Input!J$24)/Input!J$7</f>
        <v>152.3291915014394</v>
      </c>
      <c r="O19" s="19">
        <f>AVERAGE(E19:N19)</f>
        <v>109.37923820474802</v>
      </c>
    </row>
    <row r="20" spans="2:15" ht="6.75" customHeight="1" x14ac:dyDescent="0.2">
      <c r="B20" s="27"/>
      <c r="E20" s="6"/>
      <c r="F20" s="6"/>
      <c r="G20" s="6"/>
      <c r="H20" s="6"/>
      <c r="I20" s="6"/>
      <c r="J20" s="6"/>
      <c r="K20" s="6"/>
      <c r="L20" s="6"/>
      <c r="M20" s="6"/>
      <c r="N20" s="6"/>
      <c r="O20" s="19"/>
    </row>
    <row r="21" spans="2:15" ht="16.5" customHeight="1" x14ac:dyDescent="0.2">
      <c r="B21" s="27"/>
      <c r="D21" s="52" t="s">
        <v>213</v>
      </c>
      <c r="E21" s="52"/>
      <c r="F21" s="52"/>
      <c r="G21" s="52"/>
      <c r="H21" s="52"/>
      <c r="I21" s="52"/>
      <c r="J21" s="52"/>
      <c r="K21" s="52"/>
      <c r="L21" s="52"/>
      <c r="M21" s="52"/>
      <c r="N21" s="26"/>
      <c r="O21" s="19"/>
    </row>
    <row r="22" spans="2:15" ht="4.5" customHeight="1" x14ac:dyDescent="0.2">
      <c r="B22" s="27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19"/>
    </row>
    <row r="23" spans="2:15" ht="12" customHeight="1" x14ac:dyDescent="0.2">
      <c r="B23" t="s">
        <v>214</v>
      </c>
      <c r="E23" s="16">
        <f>Input!A148/Input!A24*100</f>
        <v>140.73292976410542</v>
      </c>
      <c r="F23" s="16">
        <f>Input!B148/Input!B24*100</f>
        <v>130.1093655766534</v>
      </c>
      <c r="G23" s="16">
        <f>Input!C148/Input!C24*100</f>
        <v>114.1440976120833</v>
      </c>
      <c r="H23" s="16">
        <f>Input!D148/Input!D24*100</f>
        <v>114.36343828403825</v>
      </c>
      <c r="I23" s="16">
        <f>Input!E148/Input!E24*100</f>
        <v>128.18651407418812</v>
      </c>
      <c r="J23" s="16">
        <f>Input!F148/Input!F24*100</f>
        <v>125.71465460181028</v>
      </c>
      <c r="K23" s="16">
        <f>Input!G148/Input!G24*100</f>
        <v>123.01822063215234</v>
      </c>
      <c r="L23" s="16">
        <f>Input!H148/Input!H24*100</f>
        <v>132.98339883942757</v>
      </c>
      <c r="M23" s="16">
        <f>Input!I148/Input!I24*100</f>
        <v>128.2651460786974</v>
      </c>
      <c r="N23" s="16">
        <f>Input!J148/Input!J24*100</f>
        <v>139.56334648955851</v>
      </c>
      <c r="O23" s="23">
        <f>AVERAGE(E23:N23)</f>
        <v>127.70811119527147</v>
      </c>
    </row>
    <row r="24" spans="2:15" ht="12" customHeight="1" x14ac:dyDescent="0.2">
      <c r="B24" t="s">
        <v>215</v>
      </c>
      <c r="E24" s="16">
        <f>+E11/E7*100</f>
        <v>26.564537269638123</v>
      </c>
      <c r="F24" s="16">
        <f t="shared" ref="F24:N24" si="1">+F11/F7*100</f>
        <v>21.905825041872955</v>
      </c>
      <c r="G24" s="16">
        <f t="shared" si="1"/>
        <v>11.464827809160887</v>
      </c>
      <c r="H24" s="16">
        <f t="shared" si="1"/>
        <v>11.631689581467485</v>
      </c>
      <c r="I24" s="16">
        <f t="shared" si="1"/>
        <v>20.721174674722686</v>
      </c>
      <c r="J24" s="16">
        <f t="shared" si="1"/>
        <v>16.999225848552083</v>
      </c>
      <c r="K24" s="16">
        <f t="shared" si="1"/>
        <v>17.194617075538488</v>
      </c>
      <c r="L24" s="16">
        <f t="shared" si="1"/>
        <v>23.442061363535753</v>
      </c>
      <c r="M24" s="16">
        <f t="shared" si="1"/>
        <v>20.59766120638136</v>
      </c>
      <c r="N24" s="16">
        <f t="shared" si="1"/>
        <v>28.170606174126274</v>
      </c>
      <c r="O24" s="19">
        <f>AVERAGE(E24:N24)</f>
        <v>19.869222604499612</v>
      </c>
    </row>
    <row r="25" spans="2:15" ht="12" customHeight="1" x14ac:dyDescent="0.2">
      <c r="B25" t="s">
        <v>216</v>
      </c>
      <c r="E25" s="16">
        <f>+E9/E8*100</f>
        <v>46.618675737125059</v>
      </c>
      <c r="F25" s="16">
        <f t="shared" ref="F25:N25" si="2">+F9/F8*100</f>
        <v>44.293644670811425</v>
      </c>
      <c r="G25" s="16">
        <f t="shared" si="2"/>
        <v>37.35701138608205</v>
      </c>
      <c r="H25" s="16">
        <f t="shared" si="2"/>
        <v>36.620014153629256</v>
      </c>
      <c r="I25" s="16">
        <f t="shared" si="2"/>
        <v>42.866476056778417</v>
      </c>
      <c r="J25" s="16">
        <f t="shared" si="2"/>
        <v>42.989296185994277</v>
      </c>
      <c r="K25" s="16">
        <f t="shared" si="2"/>
        <v>42.888972022084047</v>
      </c>
      <c r="L25" s="16">
        <f t="shared" si="2"/>
        <v>45.467916341477817</v>
      </c>
      <c r="M25" s="16">
        <f t="shared" si="2"/>
        <v>44.939399047463205</v>
      </c>
      <c r="N25" s="16">
        <f t="shared" si="2"/>
        <v>48.708339513496028</v>
      </c>
      <c r="O25" s="19">
        <f>AVERAGE(E25:N25)</f>
        <v>43.274974511494158</v>
      </c>
    </row>
    <row r="26" spans="2:15" ht="12" customHeight="1" x14ac:dyDescent="0.2">
      <c r="B26" t="s">
        <v>217</v>
      </c>
      <c r="E26" s="16">
        <f>+E10/E8*100</f>
        <v>34.343334002020043</v>
      </c>
      <c r="F26" s="16">
        <f t="shared" ref="F26:N26" si="3">+F10/F8*100</f>
        <v>30.971822208427469</v>
      </c>
      <c r="G26" s="16">
        <f t="shared" si="3"/>
        <v>18.831164035982194</v>
      </c>
      <c r="H26" s="16">
        <f t="shared" si="3"/>
        <v>17.086759290151956</v>
      </c>
      <c r="I26" s="16">
        <f t="shared" si="3"/>
        <v>26.984152325538691</v>
      </c>
      <c r="J26" s="16">
        <f t="shared" si="3"/>
        <v>27.181575786017177</v>
      </c>
      <c r="K26" s="16">
        <f t="shared" si="3"/>
        <v>25.007187328031371</v>
      </c>
      <c r="L26" s="16">
        <f t="shared" si="3"/>
        <v>32.077133057986927</v>
      </c>
      <c r="M26" s="16">
        <f t="shared" si="3"/>
        <v>29.311265356561311</v>
      </c>
      <c r="N26" s="16">
        <f t="shared" si="3"/>
        <v>35.081726628298007</v>
      </c>
      <c r="O26" s="19">
        <f>AVERAGE(E26:N26)</f>
        <v>27.687612001901517</v>
      </c>
    </row>
    <row r="27" spans="2:15" ht="12" customHeight="1" x14ac:dyDescent="0.2">
      <c r="B27" t="s">
        <v>218</v>
      </c>
      <c r="E27" s="16">
        <f>+E11/E8*100</f>
        <v>26.332767990104472</v>
      </c>
      <c r="F27" s="16">
        <f t="shared" ref="F27:N27" si="4">+F11/F8*100</f>
        <v>22.12858574438404</v>
      </c>
      <c r="G27" s="16">
        <f t="shared" si="4"/>
        <v>11.307950206066465</v>
      </c>
      <c r="H27" s="16">
        <f t="shared" si="4"/>
        <v>11.422162218638158</v>
      </c>
      <c r="I27" s="16">
        <f t="shared" si="4"/>
        <v>20.535011223292347</v>
      </c>
      <c r="J27" s="16">
        <f t="shared" si="4"/>
        <v>16.992706445782602</v>
      </c>
      <c r="K27" s="16">
        <f t="shared" si="4"/>
        <v>17.12909718559996</v>
      </c>
      <c r="L27" s="16">
        <f t="shared" si="4"/>
        <v>23.348048031835322</v>
      </c>
      <c r="M27" s="16">
        <f t="shared" si="4"/>
        <v>20.509499908769964</v>
      </c>
      <c r="N27" s="16">
        <f t="shared" si="4"/>
        <v>28.071672015034938</v>
      </c>
      <c r="O27" s="19">
        <f>AVERAGE(E27:N27)</f>
        <v>19.777750096950829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9"/>
    </row>
    <row r="29" spans="2:15" ht="16.5" customHeight="1" x14ac:dyDescent="0.2">
      <c r="D29" s="52" t="s">
        <v>219</v>
      </c>
      <c r="E29" s="54"/>
      <c r="F29" s="54"/>
      <c r="G29" s="54"/>
      <c r="H29" s="54"/>
      <c r="I29" s="54"/>
      <c r="J29" s="54"/>
      <c r="K29" s="54"/>
      <c r="L29" s="54"/>
      <c r="M29" s="54"/>
      <c r="N29" s="26"/>
      <c r="O29" s="19"/>
    </row>
    <row r="30" spans="2:15" ht="4.5" customHeight="1" x14ac:dyDescent="0.2"/>
    <row r="31" spans="2:15" x14ac:dyDescent="0.2">
      <c r="B31" t="s">
        <v>220</v>
      </c>
      <c r="E31" s="25">
        <f>Input!A14/(Input!A97+Input!A98)*2</f>
        <v>29.486667863892524</v>
      </c>
      <c r="F31" s="25">
        <f>Input!B14/(Input!B97+Input!B98)*2</f>
        <v>24.759000093748185</v>
      </c>
      <c r="G31" s="25">
        <f>Input!C14/(Input!C97+Input!C98)*2</f>
        <v>25.307960007105336</v>
      </c>
      <c r="H31" s="25">
        <f>Input!D14/(Input!D97+Input!D98)*2</f>
        <v>26.475819852341672</v>
      </c>
      <c r="I31" s="25">
        <f>Input!E14/(Input!E97+Input!E98)*2</f>
        <v>24.975502822923904</v>
      </c>
      <c r="J31" s="25">
        <f>Input!F14/(Input!F97+Input!F98)*2</f>
        <v>24.896203541748545</v>
      </c>
      <c r="K31" s="25">
        <f>Input!G14/(Input!G97+Input!G98)*2</f>
        <v>24.238367713152343</v>
      </c>
      <c r="L31" s="25">
        <f>Input!H14/(Input!H97+Input!H98)*2</f>
        <v>23.804099094939048</v>
      </c>
      <c r="M31" s="25">
        <f>Input!I14/(Input!I97+Input!I98)*2</f>
        <v>23.768309332902469</v>
      </c>
      <c r="N31" s="25">
        <f>Input!J14/(Input!J97+Input!J98)*2</f>
        <v>23.598164885655308</v>
      </c>
      <c r="O31" s="19">
        <f t="shared" ref="O31:O37" si="5">AVERAGE(E31:N31)</f>
        <v>25.131009520840937</v>
      </c>
    </row>
    <row r="32" spans="2:15" x14ac:dyDescent="0.2">
      <c r="B32" t="s">
        <v>221</v>
      </c>
      <c r="E32" s="25">
        <f>'DB-fm'!E9</f>
        <v>54.063873367066655</v>
      </c>
      <c r="F32" s="25">
        <f>'DB-fm'!F9</f>
        <v>49.773583161891352</v>
      </c>
      <c r="G32" s="25">
        <f>'DB-fm'!G9</f>
        <v>32.850343124787813</v>
      </c>
      <c r="H32" s="25">
        <f>'DB-fm'!H9</f>
        <v>30.796206635364861</v>
      </c>
      <c r="I32" s="25">
        <f>'DB-fm'!I9</f>
        <v>38.45773271840573</v>
      </c>
      <c r="J32" s="25">
        <f>'DB-fm'!J9</f>
        <v>39.592412891614018</v>
      </c>
      <c r="K32" s="25">
        <f>'DB-fm'!K9</f>
        <v>40.400056519953893</v>
      </c>
      <c r="L32" s="25">
        <f>'DB-fm'!L9</f>
        <v>44.681110514023459</v>
      </c>
      <c r="M32" s="25">
        <f>'DB-fm'!M9</f>
        <v>47.199313647120356</v>
      </c>
      <c r="N32" s="25">
        <f>'DB-fm'!N9</f>
        <v>46.451542558669374</v>
      </c>
      <c r="O32" s="19">
        <f t="shared" si="5"/>
        <v>42.426617513889738</v>
      </c>
    </row>
    <row r="33" spans="1:15" x14ac:dyDescent="0.2">
      <c r="B33" t="s">
        <v>222</v>
      </c>
      <c r="E33" s="25">
        <f>(Input!A24-Input!A125-Input!A28-Input!A141-Input!A142-Input!A147+Input!A203+Input!A207)/E32/Input!A7</f>
        <v>3.7113558078205613</v>
      </c>
      <c r="F33" s="25">
        <f>(Input!B24-Input!B125-Input!B28-Input!B141-Input!B142-Input!B147+Input!B203+Input!B207)/F32/Input!B7</f>
        <v>4.0181744120853322</v>
      </c>
      <c r="G33" s="25">
        <f>(Input!C24-Input!C125-Input!C28-Input!C141-Input!C142-Input!C147+Input!C203+Input!C207)/G32/Input!C7</f>
        <v>5.5389514638279467</v>
      </c>
      <c r="H33" s="25">
        <f>(Input!D24-Input!D125-Input!D28-Input!D141-Input!D142-Input!D147+Input!D203+Input!D207)/H32/Input!D7</f>
        <v>5.8967243710966466</v>
      </c>
      <c r="I33" s="25">
        <f>(Input!E24-Input!E125-Input!E28-Input!E141-Input!E142-Input!E147+Input!E203+Input!E207)/I32/Input!E7</f>
        <v>5.0275618879041675</v>
      </c>
      <c r="J33" s="25">
        <f>(Input!F24-Input!F125-Input!F28-Input!F141-Input!F142-Input!F147+Input!F203+Input!F207)/J32/Input!F7</f>
        <v>4.8798828990484004</v>
      </c>
      <c r="K33" s="25">
        <f>(Input!G24-Input!G125-Input!G28-Input!G141-Input!G142-Input!G147+Input!G203+Input!G207)/K32/Input!G7</f>
        <v>4.8856238152577456</v>
      </c>
      <c r="L33" s="25">
        <f>(Input!H24-Input!H125-Input!H28-Input!H141-Input!H142-Input!H147+Input!H203+Input!H207)/L32/Input!H7</f>
        <v>4.3597014854723612</v>
      </c>
      <c r="M33" s="25">
        <f>(Input!I24-Input!I125-Input!I28-Input!I141-Input!I142-Input!I147+Input!I203+Input!I207)/M32/Input!I7</f>
        <v>4.4339003483008073</v>
      </c>
      <c r="N33" s="25">
        <f>(Input!J24-Input!J125-Input!J28-Input!J141-Input!J142-Input!J147+Input!J203+Input!J207)/N32/Input!J7</f>
        <v>4.2214753108002308</v>
      </c>
      <c r="O33" s="19">
        <f t="shared" si="5"/>
        <v>4.6973351801614198</v>
      </c>
    </row>
    <row r="34" spans="1:15" x14ac:dyDescent="0.2">
      <c r="B34" t="s">
        <v>223</v>
      </c>
      <c r="E34" s="25">
        <f>E33*Input!A7/Input!A5*100</f>
        <v>64.330623921126644</v>
      </c>
      <c r="F34" s="25">
        <f>F33*Input!B7/Input!B5*100</f>
        <v>68.308130386042194</v>
      </c>
      <c r="G34" s="25">
        <f>G33*Input!C7/Input!C5*100</f>
        <v>90.774789222171322</v>
      </c>
      <c r="H34" s="25">
        <f>H33*Input!D7/Input!D5*100</f>
        <v>97.33559909326496</v>
      </c>
      <c r="I34" s="25">
        <f>I33*Input!E7/Input!E5*100</f>
        <v>82.46837953920199</v>
      </c>
      <c r="J34" s="25">
        <f>J33*Input!F7/Input!F5*100</f>
        <v>79.606175864917574</v>
      </c>
      <c r="K34" s="25">
        <f>K33*Input!G7/Input!G5*100</f>
        <v>83.133834731952476</v>
      </c>
      <c r="L34" s="25">
        <f>L33*Input!H7/Input!H5*100</f>
        <v>75.648784141034312</v>
      </c>
      <c r="M34" s="25">
        <f>M33*Input!I7/Input!I5*100</f>
        <v>75.229125714812255</v>
      </c>
      <c r="N34" s="25">
        <f>N33*Input!J7/Input!J5*100</f>
        <v>73.027267912565904</v>
      </c>
      <c r="O34" s="19">
        <f t="shared" si="5"/>
        <v>78.986271052708943</v>
      </c>
    </row>
    <row r="35" spans="1:15" x14ac:dyDescent="0.2">
      <c r="B35" t="s">
        <v>224</v>
      </c>
      <c r="E35" s="25">
        <f>Input!A6/E33/Input!A7*100</f>
        <v>175.34325428499488</v>
      </c>
      <c r="F35" s="25">
        <f>Input!B6/F33/Input!B7*100</f>
        <v>153.37430472443199</v>
      </c>
      <c r="G35" s="25">
        <f>Input!C6/G33/Input!C7*100</f>
        <v>125.33242240152671</v>
      </c>
      <c r="H35" s="25">
        <f>Input!D6/H33/Input!D7*100</f>
        <v>127.76642201598038</v>
      </c>
      <c r="I35" s="25">
        <f>Input!E6/I33/Input!E7*100</f>
        <v>153.70448121446796</v>
      </c>
      <c r="J35" s="25">
        <f>Input!F6/J33/Input!F7*100</f>
        <v>140.92388064795853</v>
      </c>
      <c r="K35" s="25">
        <f>Input!G6/K33/Input!G7*100</f>
        <v>139.17569619514705</v>
      </c>
      <c r="L35" s="25">
        <f>Input!H6/L33/Input!H7*100</f>
        <v>158.23669352376947</v>
      </c>
      <c r="M35" s="25">
        <f>Input!I6/M33/Input!I7*100</f>
        <v>146.36821189493702</v>
      </c>
      <c r="N35" s="25">
        <f>Input!J6/N33/Input!J7*100</f>
        <v>174.15698396699742</v>
      </c>
      <c r="O35" s="19">
        <f t="shared" si="5"/>
        <v>149.43823508702116</v>
      </c>
    </row>
    <row r="36" spans="1:15" x14ac:dyDescent="0.2">
      <c r="B36" t="s">
        <v>225</v>
      </c>
      <c r="E36" s="25">
        <f>(Input!A5-E33*Input!A7)/Input!A5*100</f>
        <v>35.669376078873348</v>
      </c>
      <c r="F36" s="25">
        <f>(Input!B5-F33*Input!B7)/Input!B5*100</f>
        <v>31.691869613957817</v>
      </c>
      <c r="G36" s="25">
        <f>(Input!C5-G33*Input!C7)/Input!C5*100</f>
        <v>9.2252107778286803</v>
      </c>
      <c r="H36" s="25">
        <f>(Input!D5-H33*Input!D7)/Input!D5*100</f>
        <v>2.6644009067350476</v>
      </c>
      <c r="I36" s="25">
        <f>(Input!E5-I33*Input!E7)/Input!E5*100</f>
        <v>17.53162046079801</v>
      </c>
      <c r="J36" s="25">
        <f>(Input!F5-J33*Input!F7)/Input!F5*100</f>
        <v>20.393824135082426</v>
      </c>
      <c r="K36" s="25">
        <f>(Input!G5-K33*Input!G7)/Input!G5*100</f>
        <v>16.866165268047528</v>
      </c>
      <c r="L36" s="25">
        <f>(Input!H5-L33*Input!H7)/Input!H5*100</f>
        <v>24.351215858965695</v>
      </c>
      <c r="M36" s="25">
        <f>(Input!I5-M33*Input!I7)/Input!I5*100</f>
        <v>24.770874285187748</v>
      </c>
      <c r="N36" s="25">
        <f>(Input!J5-N33*Input!J7)/Input!J5*100</f>
        <v>26.972732087434093</v>
      </c>
      <c r="O36" s="19">
        <f t="shared" si="5"/>
        <v>21.013728947291039</v>
      </c>
    </row>
    <row r="37" spans="1:15" x14ac:dyDescent="0.2">
      <c r="B37" t="s">
        <v>226</v>
      </c>
      <c r="E37" s="25">
        <f>(Input!A6-E33*Input!A7)/Input!A6*100</f>
        <v>42.969006473745161</v>
      </c>
      <c r="F37" s="25">
        <f>(Input!B6-F33*Input!B7)/Input!B6*100</f>
        <v>34.800030435560728</v>
      </c>
      <c r="G37" s="25">
        <f>(Input!C6-G33*Input!C7)/Input!C6*100</f>
        <v>20.212186053796515</v>
      </c>
      <c r="H37" s="25">
        <f>(Input!D6-H33*Input!D7)/Input!D6*100</f>
        <v>21.732174680846512</v>
      </c>
      <c r="I37" s="25">
        <f>(Input!E6-I33*Input!E7)/Input!E6*100</f>
        <v>34.940088141953822</v>
      </c>
      <c r="J37" s="25">
        <f>(Input!F6-J33*Input!F7)/Input!F6*100</f>
        <v>29.039706017030802</v>
      </c>
      <c r="K37" s="25">
        <f>(Input!G6-K33*Input!G7)/Input!G6*100</f>
        <v>28.148374512326008</v>
      </c>
      <c r="L37" s="25">
        <f>(Input!H6-L33*Input!H7)/Input!H6*100</f>
        <v>36.80353287653945</v>
      </c>
      <c r="M37" s="25">
        <f>(Input!I6-M33*Input!I7)/Input!I6*100</f>
        <v>31.679154438410507</v>
      </c>
      <c r="N37" s="25">
        <f>(Input!J6-N33*Input!J7)/Input!J6*100</f>
        <v>42.580539854232939</v>
      </c>
      <c r="O37" s="19">
        <f t="shared" si="5"/>
        <v>32.290479348444237</v>
      </c>
    </row>
    <row r="38" spans="1:15" ht="15.75" x14ac:dyDescent="0.25">
      <c r="A38" t="s">
        <v>48</v>
      </c>
      <c r="C38" s="12">
        <f>Input!A3</f>
        <v>2022</v>
      </c>
      <c r="D38" s="50" t="s">
        <v>205</v>
      </c>
      <c r="E38" s="50"/>
      <c r="F38" s="50"/>
      <c r="G38" s="50"/>
      <c r="H38" s="50"/>
      <c r="I38" s="50"/>
      <c r="J38" s="50"/>
      <c r="K38" s="50"/>
      <c r="L38" s="50"/>
      <c r="M38" s="50"/>
      <c r="O38" s="3" t="s">
        <v>320</v>
      </c>
    </row>
    <row r="39" spans="1:15" ht="15.75" customHeight="1" x14ac:dyDescent="0.2">
      <c r="D39" s="51" t="str">
        <f>Kenndat!D2</f>
        <v>Größenklasse 1: 500 - 1.200 ha</v>
      </c>
      <c r="E39" s="51"/>
      <c r="F39" s="51"/>
      <c r="G39" s="51"/>
      <c r="H39" s="51"/>
      <c r="I39" s="51"/>
      <c r="J39" s="51"/>
      <c r="K39" s="51"/>
      <c r="L39" s="51"/>
      <c r="M39" s="51"/>
      <c r="N39" s="5"/>
    </row>
    <row r="40" spans="1:15" ht="21" customHeight="1" x14ac:dyDescent="0.2"/>
    <row r="41" spans="1:15" x14ac:dyDescent="0.2">
      <c r="E41" s="3">
        <f>Input!A3</f>
        <v>2022</v>
      </c>
      <c r="F41" s="3">
        <f t="shared" ref="F41:N41" si="6">+E41-1</f>
        <v>2021</v>
      </c>
      <c r="G41" s="3">
        <f t="shared" si="6"/>
        <v>2020</v>
      </c>
      <c r="H41" s="3">
        <f t="shared" si="6"/>
        <v>2019</v>
      </c>
      <c r="I41" s="3">
        <f t="shared" si="6"/>
        <v>2018</v>
      </c>
      <c r="J41" s="3">
        <f t="shared" si="6"/>
        <v>2017</v>
      </c>
      <c r="K41" s="3">
        <f t="shared" si="6"/>
        <v>2016</v>
      </c>
      <c r="L41" s="3">
        <f t="shared" si="6"/>
        <v>2015</v>
      </c>
      <c r="M41" s="3">
        <f t="shared" si="6"/>
        <v>2014</v>
      </c>
      <c r="N41" s="3">
        <f t="shared" si="6"/>
        <v>2013</v>
      </c>
      <c r="O41" s="17" t="s">
        <v>16</v>
      </c>
    </row>
    <row r="42" spans="1:15" ht="22.5" customHeight="1" x14ac:dyDescent="0.2">
      <c r="D42" s="52" t="s">
        <v>321</v>
      </c>
      <c r="E42" s="52"/>
      <c r="F42" s="52"/>
      <c r="G42" s="52"/>
      <c r="H42" s="52"/>
      <c r="I42" s="52"/>
      <c r="J42" s="52"/>
      <c r="K42" s="52"/>
      <c r="L42" s="52"/>
      <c r="M42" s="52"/>
    </row>
    <row r="43" spans="1:15" ht="4.5" customHeight="1" x14ac:dyDescent="0.2"/>
    <row r="44" spans="1:15" ht="12.75" customHeight="1" x14ac:dyDescent="0.2">
      <c r="B44" t="s">
        <v>55</v>
      </c>
      <c r="E44" s="25">
        <f>(Input!A124-Input!A28-Input!A138-Input!A202-Input!A143)/E$32/Kenndat!E$12</f>
        <v>0.55177324076381051</v>
      </c>
      <c r="F44" s="25">
        <f>(Input!B124-Input!B28-Input!B138-Input!B202-Input!B143)/F$32/Kenndat!F$12</f>
        <v>0.75327195572710559</v>
      </c>
      <c r="G44" s="25">
        <f>(Input!C124-Input!C28-Input!C138-Input!C202-Input!C143)/G$32/Kenndat!G$12</f>
        <v>1.1094990910087816</v>
      </c>
      <c r="H44" s="25">
        <f>(Input!D124-Input!D28-Input!D138-Input!D202-Input!D143)/H$32/Kenndat!H$12</f>
        <v>0.99813626850864312</v>
      </c>
      <c r="I44" s="25">
        <f>(Input!E124-Input!E28-Input!E138-Input!E202-Input!E143)/I$32/Kenndat!I$12</f>
        <v>0.91814502246504404</v>
      </c>
      <c r="J44" s="25">
        <f>(Input!F124-Input!F28-Input!F138-Input!F202-Input!F143)/J$32/Kenndat!J$12</f>
        <v>0.86661163954091258</v>
      </c>
      <c r="K44" s="25">
        <f>(Input!G124-Input!G28-Input!G138-Input!G202-Input!G143)/K$32/Kenndat!K$12</f>
        <v>0.87955130061648856</v>
      </c>
      <c r="L44" s="25">
        <f>(Input!H124-Input!H28-Input!H138-Input!H202-Input!H143)/L$32/Kenndat!L$12</f>
        <v>0.79380427225673866</v>
      </c>
      <c r="M44" s="25">
        <f>(Input!I124-Input!I28-Input!I138-Input!I202-Input!I143)/M$32/Kenndat!M$12</f>
        <v>0.82607143674188466</v>
      </c>
      <c r="N44" s="25">
        <f>(Input!J124-Input!J28-Input!J138-Input!J202-Input!J143)/N$32/Kenndat!N$12</f>
        <v>0.7254270596817568</v>
      </c>
      <c r="O44" s="19">
        <f t="shared" ref="O44:O60" si="7">AVERAGE(E44:N44)</f>
        <v>0.84222912873111666</v>
      </c>
    </row>
    <row r="45" spans="1:15" ht="12.75" customHeight="1" x14ac:dyDescent="0.2">
      <c r="B45" t="s">
        <v>61</v>
      </c>
      <c r="E45" s="25">
        <f>(Input!A18-Input!A136-Input!A204-Input!A144)/E$32/Kenndat!E$12</f>
        <v>0.49096706797493894</v>
      </c>
      <c r="F45" s="25">
        <f>(Input!B18-Input!B136-Input!B204-Input!B144)/F$32/Kenndat!F$12</f>
        <v>0.54293563736178529</v>
      </c>
      <c r="G45" s="25">
        <f>(Input!C18-Input!C136-Input!C204-Input!C144)/G$32/Kenndat!G$12</f>
        <v>0.65005805969655206</v>
      </c>
      <c r="H45" s="25">
        <f>(Input!D18-Input!D136-Input!D204-Input!D144)/H$32/Kenndat!H$12</f>
        <v>0.72875934671443765</v>
      </c>
      <c r="I45" s="25">
        <f>(Input!E18-Input!E136-Input!E204-Input!E144)/I$32/Kenndat!I$12</f>
        <v>0.63110271837966425</v>
      </c>
      <c r="J45" s="25">
        <f>(Input!F18-Input!F136-Input!F204-Input!F144)/J$32/Kenndat!J$12</f>
        <v>0.62949930001951793</v>
      </c>
      <c r="K45" s="25">
        <f>(Input!G18-Input!G136-Input!G204-Input!G144)/K$32/Kenndat!K$12</f>
        <v>0.68351943509464563</v>
      </c>
      <c r="L45" s="25">
        <f>(Input!H18-Input!H136-Input!H204-Input!H144)/L$32/Kenndat!L$12</f>
        <v>0.68472249434975085</v>
      </c>
      <c r="M45" s="25">
        <f>(Input!I18-Input!I136-Input!I204-Input!I144)/M$32/Kenndat!M$12</f>
        <v>0.68754114117207576</v>
      </c>
      <c r="N45" s="25">
        <f>(Input!J18-Input!J136-Input!J204-Input!J144)/N$32/Kenndat!N$12</f>
        <v>0.73139892124168204</v>
      </c>
      <c r="O45" s="19">
        <f t="shared" si="7"/>
        <v>0.64605041220050519</v>
      </c>
    </row>
    <row r="46" spans="1:15" ht="12.75" customHeight="1" x14ac:dyDescent="0.2">
      <c r="B46" t="s">
        <v>316</v>
      </c>
      <c r="E46" s="25">
        <f>(Input!A19+Input!A20-Input!A137-Input!A205-Input!A139-Input!A208)/E$32/Kenndat!E$12</f>
        <v>0.45120759223439405</v>
      </c>
      <c r="F46" s="25">
        <f>(Input!B19+Input!B20-Input!B137-Input!B205-Input!B139-Input!B208)/F$32/Kenndat!F$12</f>
        <v>0.4474287099841876</v>
      </c>
      <c r="G46" s="25">
        <f>(Input!C19+Input!C20-Input!C137-Input!C205-Input!C139-Input!C208)/G$32/Kenndat!G$12</f>
        <v>0.43703470639898701</v>
      </c>
      <c r="H46" s="25">
        <f>(Input!D19+Input!D20-Input!D137-Input!D205-Input!D139-Input!D208)/H$32/Kenndat!H$12</f>
        <v>0.43809457526509937</v>
      </c>
      <c r="I46" s="25">
        <f>(Input!E19+Input!E20-Input!E137-Input!E205-Input!E139-Input!E208)/I$32/Kenndat!I$12</f>
        <v>0.43566812284531192</v>
      </c>
      <c r="J46" s="25">
        <f>(Input!F19+Input!F20-Input!F137-Input!F205-Input!F139-Input!F208)/J$32/Kenndat!J$12</f>
        <v>0.3967855013791366</v>
      </c>
      <c r="K46" s="25">
        <f>(Input!G19+Input!G20-Input!G137-Input!G205-Input!G139-Input!G208)/K$32/Kenndat!K$12</f>
        <v>0.56885189299677674</v>
      </c>
      <c r="L46" s="25">
        <f>(Input!H19+Input!H20-Input!H137-Input!H205-Input!H139-Input!H208)/L$32/Kenndat!L$12</f>
        <v>0.47863046692565586</v>
      </c>
      <c r="M46" s="25">
        <f>(Input!I19+Input!I20-Input!I137-Input!I205-Input!I139-Input!I208)/M$32/Kenndat!M$12</f>
        <v>0.46952278865920183</v>
      </c>
      <c r="N46" s="25">
        <f>(Input!J19+Input!J20-Input!J137-Input!J205-Input!J139-Input!J208)/N$32/Kenndat!N$12</f>
        <v>0.45177327309166931</v>
      </c>
      <c r="O46" s="19">
        <f t="shared" si="7"/>
        <v>0.45749976297804207</v>
      </c>
    </row>
    <row r="47" spans="1:15" ht="12.75" customHeight="1" x14ac:dyDescent="0.2">
      <c r="B47" t="s">
        <v>65</v>
      </c>
      <c r="E47" s="25">
        <f>(Input!A127-(Input!A142+Input!A141+Input!A147-Input!A143-Input!A144-Input!A207-Input!A208-SUM(Input!A136:A139)-SUM(Input!A202:'Input'!A205)))/E$32/Kenndat!E$12</f>
        <v>2.2174079068474177</v>
      </c>
      <c r="F47" s="25">
        <f>(Input!B127-(Input!B142+Input!B141+Input!B147-Input!B143-Input!B144-Input!B207-Input!B208-SUM(Input!B136:B139)-SUM(Input!B202:'Input'!B205)))/F$32/Kenndat!F$12</f>
        <v>2.2745381090122536</v>
      </c>
      <c r="G47" s="25">
        <f>(Input!C127-(Input!C142+Input!C141+Input!C147-Input!C143-Input!C144-Input!C207-Input!C208-SUM(Input!C136:C139)-SUM(Input!C202:'Input'!C205)))/G$32/Kenndat!G$12</f>
        <v>3.3423596067236261</v>
      </c>
      <c r="H47" s="25">
        <f>(Input!D127-(Input!D142+Input!D141+Input!D147-Input!D143-Input!D144-Input!D207-Input!D208-SUM(Input!D136:D139)-SUM(Input!D202:'Input'!D205)))/H$32/Kenndat!H$12</f>
        <v>3.7317341806084654</v>
      </c>
      <c r="I47" s="25">
        <f>(Input!E127-(Input!E142+Input!E141+Input!E147-Input!E143-Input!E144-Input!E207-Input!E208-SUM(Input!E136:E139)-SUM(Input!E202:'Input'!E205)))/I$32/Kenndat!I$12</f>
        <v>3.0426460242141475</v>
      </c>
      <c r="J47" s="25">
        <f>(Input!F127-(Input!F142+Input!F141+Input!F147-Input!F143-Input!F144-Input!F207-Input!F208-SUM(Input!F136:F139)-SUM(Input!F202:'Input'!F205)))/J$32/Kenndat!J$12</f>
        <v>2.9869864581088317</v>
      </c>
      <c r="K47" s="25">
        <f>(Input!G127-(Input!G142+Input!G141+Input!G147-Input!G143-Input!G144-Input!G207-Input!G208-SUM(Input!G136:G139)-SUM(Input!G202:'Input'!G205)))/K$32/Kenndat!K$12</f>
        <v>2.7537011865498355</v>
      </c>
      <c r="L47" s="25">
        <f>(Input!H127-(Input!H142+Input!H141+Input!H147-Input!H143-Input!H144-Input!H207-Input!H208-SUM(Input!H136:H139)-SUM(Input!H202:'Input'!H205)))/L$32/Kenndat!L$12</f>
        <v>2.4025442519402151</v>
      </c>
      <c r="M47" s="25">
        <f>(Input!I127-(Input!I142+Input!I141+Input!I147-Input!I143-Input!I144-Input!I207-Input!I208-SUM(Input!I136:I139)-SUM(Input!I202:'Input'!I205)))/M$32/Kenndat!M$12</f>
        <v>2.4507649817276449</v>
      </c>
      <c r="N47" s="25">
        <f>(Input!J127-(Input!J142+Input!J141+Input!J147-Input!J143-Input!J144-Input!J207-Input!J208-SUM(Input!J136:J139)-SUM(Input!J202:'Input'!J205)))/N$32/Kenndat!N$12</f>
        <v>2.3128760567851225</v>
      </c>
      <c r="O47" s="19">
        <f t="shared" si="7"/>
        <v>2.7515558762517558</v>
      </c>
    </row>
    <row r="48" spans="1:15" ht="12.75" customHeight="1" x14ac:dyDescent="0.2">
      <c r="B48" s="4" t="s">
        <v>317</v>
      </c>
      <c r="E48" s="45">
        <f>SUM(E44:E47)</f>
        <v>3.7113558078205613</v>
      </c>
      <c r="F48" s="45">
        <f t="shared" ref="F48:N48" si="8">SUM(F44:F47)</f>
        <v>4.0181744120853322</v>
      </c>
      <c r="G48" s="45">
        <f t="shared" si="8"/>
        <v>5.5389514638279467</v>
      </c>
      <c r="H48" s="45">
        <f t="shared" si="8"/>
        <v>5.8967243710966457</v>
      </c>
      <c r="I48" s="45">
        <f t="shared" si="8"/>
        <v>5.0275618879041675</v>
      </c>
      <c r="J48" s="45">
        <f t="shared" si="8"/>
        <v>4.8798828990483987</v>
      </c>
      <c r="K48" s="45">
        <f t="shared" si="8"/>
        <v>4.8856238152577465</v>
      </c>
      <c r="L48" s="45">
        <f t="shared" si="8"/>
        <v>4.3597014854723604</v>
      </c>
      <c r="M48" s="45">
        <f t="shared" si="8"/>
        <v>4.4339003483008073</v>
      </c>
      <c r="N48" s="45">
        <f t="shared" si="8"/>
        <v>4.2214753108002308</v>
      </c>
      <c r="O48" s="20">
        <f t="shared" si="7"/>
        <v>4.6973351801614198</v>
      </c>
    </row>
    <row r="49" spans="2:15" ht="12.75" customHeight="1" x14ac:dyDescent="0.2">
      <c r="B49" t="s">
        <v>318</v>
      </c>
      <c r="E49" s="25">
        <f>(Input!A212/E$32/Kenndat!E$12)*(-1)</f>
        <v>0.20061742601887925</v>
      </c>
      <c r="F49" s="25">
        <f>(Input!B212/F$32/Kenndat!F$12)*(-1)</f>
        <v>0.16452370470929123</v>
      </c>
      <c r="G49" s="25">
        <f>(Input!C212/G$32/Kenndat!G$12)*(-1)</f>
        <v>0.16739162322531567</v>
      </c>
      <c r="H49" s="25">
        <f>(Input!D212/H$32/Kenndat!H$12)*(-1)</f>
        <v>0.24600394568118222</v>
      </c>
      <c r="I49" s="25">
        <f>(Input!E212/I$32/Kenndat!I$12)*(-1)</f>
        <v>0.30361598681371399</v>
      </c>
      <c r="J49" s="25">
        <f>(Input!F212/J$32/Kenndat!J$12)*(-1)</f>
        <v>0.18134449937230476</v>
      </c>
      <c r="K49" s="25">
        <f>(Input!G212/K$32/Kenndat!K$12)*(-1)</f>
        <v>0.21065878083964731</v>
      </c>
      <c r="L49" s="25">
        <f>(Input!H212/L$32/Kenndat!L$12)*(-1)</f>
        <v>0.19269855505956618</v>
      </c>
      <c r="M49" s="25">
        <f>(Input!I212/M$32/Kenndat!M$12)*(-1)</f>
        <v>0.15911935608466607</v>
      </c>
      <c r="N49" s="25">
        <f>(Input!J212/N$32/Kenndat!N$12)*(-1)</f>
        <v>0.23202280881514961</v>
      </c>
      <c r="O49" s="19">
        <f t="shared" si="7"/>
        <v>0.20579966866197164</v>
      </c>
    </row>
    <row r="50" spans="2:15" ht="12.75" customHeight="1" x14ac:dyDescent="0.2">
      <c r="B50" s="4" t="s">
        <v>319</v>
      </c>
      <c r="E50" s="45">
        <f>E48+E49</f>
        <v>3.9119732338394404</v>
      </c>
      <c r="F50" s="45">
        <f t="shared" ref="F50:N50" si="9">F48+F49</f>
        <v>4.1826981167946231</v>
      </c>
      <c r="G50" s="45">
        <f t="shared" si="9"/>
        <v>5.7063430870532628</v>
      </c>
      <c r="H50" s="45">
        <f t="shared" si="9"/>
        <v>6.1427283167778279</v>
      </c>
      <c r="I50" s="45">
        <f t="shared" si="9"/>
        <v>5.3311778747178815</v>
      </c>
      <c r="J50" s="45">
        <f t="shared" si="9"/>
        <v>5.0612273984207032</v>
      </c>
      <c r="K50" s="45">
        <f t="shared" si="9"/>
        <v>5.0962825960973941</v>
      </c>
      <c r="L50" s="45">
        <f t="shared" si="9"/>
        <v>4.5524000405319267</v>
      </c>
      <c r="M50" s="45">
        <f t="shared" si="9"/>
        <v>4.5930197043854735</v>
      </c>
      <c r="N50" s="45">
        <f t="shared" si="9"/>
        <v>4.4534981196153804</v>
      </c>
      <c r="O50" s="20">
        <f t="shared" si="7"/>
        <v>4.9031348488233926</v>
      </c>
    </row>
    <row r="51" spans="2:15" ht="6.75" customHeight="1" x14ac:dyDescent="0.2">
      <c r="O51" s="19"/>
    </row>
    <row r="52" spans="2:15" ht="16.5" customHeight="1" x14ac:dyDescent="0.2">
      <c r="D52" s="52" t="s">
        <v>322</v>
      </c>
      <c r="E52" s="53"/>
      <c r="F52" s="53"/>
      <c r="G52" s="53"/>
      <c r="H52" s="53"/>
      <c r="I52" s="53"/>
      <c r="J52" s="53"/>
      <c r="K52" s="53"/>
      <c r="L52" s="53"/>
      <c r="M52" s="53"/>
      <c r="O52" s="19"/>
    </row>
    <row r="53" spans="2:15" ht="4.5" customHeight="1" x14ac:dyDescent="0.2">
      <c r="O53" s="19"/>
    </row>
    <row r="54" spans="2:15" ht="12.75" customHeight="1" x14ac:dyDescent="0.2">
      <c r="B54" t="s">
        <v>55</v>
      </c>
      <c r="E54" s="25">
        <f>E44*Kenndat!E$12/Kenndat!E$15*100</f>
        <v>9.5641373878842444</v>
      </c>
      <c r="F54" s="25">
        <f>F44*Kenndat!F$12/Kenndat!F$15*100</f>
        <v>12.805466784417771</v>
      </c>
      <c r="G54" s="25">
        <f>G44*Kenndat!G$12/Kenndat!G$15*100</f>
        <v>18.18296238669501</v>
      </c>
      <c r="H54" s="25">
        <f>H44*Kenndat!H$12/Kenndat!H$15*100</f>
        <v>16.475959457799185</v>
      </c>
      <c r="I54" s="25">
        <f>I44*Kenndat!I$12/Kenndat!I$15*100</f>
        <v>15.060566905570369</v>
      </c>
      <c r="J54" s="25">
        <f>J44*Kenndat!J$12/Kenndat!J$15*100</f>
        <v>14.137150421648714</v>
      </c>
      <c r="K54" s="25">
        <f>K44*Kenndat!K$12/Kenndat!K$15*100</f>
        <v>14.966455713469104</v>
      </c>
      <c r="L54" s="25">
        <f>L44*Kenndat!L$12/Kenndat!L$15*100</f>
        <v>13.773954075131952</v>
      </c>
      <c r="M54" s="25">
        <f>M44*Kenndat!M$12/Kenndat!M$15*100</f>
        <v>14.01579356376071</v>
      </c>
      <c r="N54" s="25">
        <f>N44*Kenndat!N$12/Kenndat!N$15*100</f>
        <v>12.549156950621221</v>
      </c>
      <c r="O54" s="19">
        <f t="shared" si="7"/>
        <v>14.153160364699826</v>
      </c>
    </row>
    <row r="55" spans="2:15" ht="12.75" customHeight="1" x14ac:dyDescent="0.2">
      <c r="B55" t="s">
        <v>61</v>
      </c>
      <c r="E55" s="25">
        <f>E45*Kenndat!E$12/Kenndat!E$15*100</f>
        <v>8.5101562455962387</v>
      </c>
      <c r="F55" s="25">
        <f>F45*Kenndat!F$12/Kenndat!F$15*100</f>
        <v>9.2297930613944068</v>
      </c>
      <c r="G55" s="25">
        <f>G45*Kenndat!G$12/Kenndat!G$15*100</f>
        <v>10.653439326284939</v>
      </c>
      <c r="H55" s="25">
        <f>H45*Kenndat!H$12/Kenndat!H$15*100</f>
        <v>12.029429076752681</v>
      </c>
      <c r="I55" s="25">
        <f>I45*Kenndat!I$12/Kenndat!I$15*100</f>
        <v>10.352138803656301</v>
      </c>
      <c r="J55" s="25">
        <f>J45*Kenndat!J$12/Kenndat!J$15*100</f>
        <v>10.269105431601306</v>
      </c>
      <c r="K55" s="25">
        <f>K45*Kenndat!K$12/Kenndat!K$15*100</f>
        <v>11.630775086648377</v>
      </c>
      <c r="L55" s="25">
        <f>L45*Kenndat!L$12/Kenndat!L$15*100</f>
        <v>11.881185981237584</v>
      </c>
      <c r="M55" s="25">
        <f>M45*Kenndat!M$12/Kenndat!M$15*100</f>
        <v>11.665376954888327</v>
      </c>
      <c r="N55" s="25">
        <f>N45*Kenndat!N$12/Kenndat!N$15*100</f>
        <v>12.652464136371583</v>
      </c>
      <c r="O55" s="19">
        <f t="shared" si="7"/>
        <v>10.887386410443174</v>
      </c>
    </row>
    <row r="56" spans="2:15" ht="12.75" customHeight="1" x14ac:dyDescent="0.2">
      <c r="B56" t="s">
        <v>316</v>
      </c>
      <c r="E56" s="25">
        <f>E46*Kenndat!E$12/Kenndat!E$15*100</f>
        <v>7.8209871080599065</v>
      </c>
      <c r="F56" s="25">
        <f>F46*Kenndat!F$12/Kenndat!F$15*100</f>
        <v>7.6061951338237455</v>
      </c>
      <c r="G56" s="25">
        <f>G46*Kenndat!G$12/Kenndat!G$15*100</f>
        <v>7.1623182862708452</v>
      </c>
      <c r="H56" s="25">
        <f>H46*Kenndat!H$12/Kenndat!H$15*100</f>
        <v>7.2315060462979543</v>
      </c>
      <c r="I56" s="25">
        <f>I46*Kenndat!I$12/Kenndat!I$15*100</f>
        <v>7.1463753025855778</v>
      </c>
      <c r="J56" s="25">
        <f>J46*Kenndat!J$12/Kenndat!J$15*100</f>
        <v>6.4728144213453493</v>
      </c>
      <c r="K56" s="25">
        <f>K46*Kenndat!K$12/Kenndat!K$15*100</f>
        <v>9.6795907846329925</v>
      </c>
      <c r="L56" s="25">
        <f>L46*Kenndat!L$12/Kenndat!L$15*100</f>
        <v>8.3051128606935762</v>
      </c>
      <c r="M56" s="25">
        <f>M46*Kenndat!M$12/Kenndat!M$15*100</f>
        <v>7.9663019281767582</v>
      </c>
      <c r="N56" s="25">
        <f>N46*Kenndat!N$12/Kenndat!N$15*100</f>
        <v>7.8152222672950229</v>
      </c>
      <c r="O56" s="19">
        <f t="shared" si="7"/>
        <v>7.7206424139181733</v>
      </c>
    </row>
    <row r="57" spans="2:15" ht="12.75" customHeight="1" x14ac:dyDescent="0.2">
      <c r="B57" t="s">
        <v>65</v>
      </c>
      <c r="E57" s="25">
        <f>E47*Kenndat!E$12/Kenndat!E$15*100</f>
        <v>38.435343179586255</v>
      </c>
      <c r="F57" s="25">
        <f>F47*Kenndat!F$12/Kenndat!F$15*100</f>
        <v>38.666675406406256</v>
      </c>
      <c r="G57" s="25">
        <f>G47*Kenndat!G$12/Kenndat!G$15*100</f>
        <v>54.776069222920533</v>
      </c>
      <c r="H57" s="25">
        <f>H47*Kenndat!H$12/Kenndat!H$15*100</f>
        <v>61.598704512415111</v>
      </c>
      <c r="I57" s="25">
        <f>I47*Kenndat!I$12/Kenndat!I$15*100</f>
        <v>49.909298527389744</v>
      </c>
      <c r="J57" s="25">
        <f>J47*Kenndat!J$12/Kenndat!J$15*100</f>
        <v>48.727105590322175</v>
      </c>
      <c r="K57" s="25">
        <f>K47*Kenndat!K$12/Kenndat!K$15*100</f>
        <v>46.857013147202018</v>
      </c>
      <c r="L57" s="25">
        <f>L47*Kenndat!L$12/Kenndat!L$15*100</f>
        <v>41.688531223971182</v>
      </c>
      <c r="M57" s="25">
        <f>M47*Kenndat!M$12/Kenndat!M$15*100</f>
        <v>41.581653267986454</v>
      </c>
      <c r="N57" s="25">
        <f>N47*Kenndat!N$12/Kenndat!N$15*100</f>
        <v>40.010424558278082</v>
      </c>
      <c r="O57" s="19">
        <f t="shared" si="7"/>
        <v>46.225081863647787</v>
      </c>
    </row>
    <row r="58" spans="2:15" ht="12.75" customHeight="1" x14ac:dyDescent="0.2">
      <c r="B58" s="4" t="s">
        <v>317</v>
      </c>
      <c r="E58" s="45">
        <f>E48*Kenndat!E$12/Kenndat!E$15*100</f>
        <v>64.330623921126644</v>
      </c>
      <c r="F58" s="45">
        <f>F48*Kenndat!F$12/Kenndat!F$15*100</f>
        <v>68.308130386042194</v>
      </c>
      <c r="G58" s="45">
        <f>G48*Kenndat!G$12/Kenndat!G$15*100</f>
        <v>90.774789222171322</v>
      </c>
      <c r="H58" s="45">
        <f>H48*Kenndat!H$12/Kenndat!H$15*100</f>
        <v>97.335599093264932</v>
      </c>
      <c r="I58" s="45">
        <f>I48*Kenndat!I$12/Kenndat!I$15*100</f>
        <v>82.46837953920199</v>
      </c>
      <c r="J58" s="45">
        <f>J48*Kenndat!J$12/Kenndat!J$15*100</f>
        <v>79.606175864917546</v>
      </c>
      <c r="K58" s="45">
        <f>K48*Kenndat!K$12/Kenndat!K$15*100</f>
        <v>83.13383473195249</v>
      </c>
      <c r="L58" s="45">
        <f>L48*Kenndat!L$12/Kenndat!L$15*100</f>
        <v>75.648784141034298</v>
      </c>
      <c r="M58" s="45">
        <f>M48*Kenndat!M$12/Kenndat!M$15*100</f>
        <v>75.229125714812255</v>
      </c>
      <c r="N58" s="45">
        <f>N48*Kenndat!N$12/Kenndat!N$15*100</f>
        <v>73.027267912565904</v>
      </c>
      <c r="O58" s="20">
        <f t="shared" si="7"/>
        <v>78.986271052708943</v>
      </c>
    </row>
    <row r="59" spans="2:15" ht="12.75" customHeight="1" x14ac:dyDescent="0.2">
      <c r="B59" t="s">
        <v>318</v>
      </c>
      <c r="E59" s="25">
        <f>E49*Kenndat!E$12/Kenndat!E$15*100</f>
        <v>3.4773933984043786</v>
      </c>
      <c r="F59" s="25">
        <f>F49*Kenndat!F$12/Kenndat!F$15*100</f>
        <v>2.7968688066590341</v>
      </c>
      <c r="G59" s="25">
        <f>G49*Kenndat!G$12/Kenndat!G$15*100</f>
        <v>2.7432880419815029</v>
      </c>
      <c r="H59" s="25">
        <f>H49*Kenndat!H$12/Kenndat!H$15*100</f>
        <v>4.0607191256137529</v>
      </c>
      <c r="I59" s="25">
        <f>I49*Kenndat!I$12/Kenndat!I$15*100</f>
        <v>4.9802904455464727</v>
      </c>
      <c r="J59" s="25">
        <f>J49*Kenndat!J$12/Kenndat!J$15*100</f>
        <v>2.958296829619055</v>
      </c>
      <c r="K59" s="25">
        <f>K49*Kenndat!K$12/Kenndat!K$15*100</f>
        <v>3.5845723971758412</v>
      </c>
      <c r="L59" s="25">
        <f>L49*Kenndat!L$12/Kenndat!L$15*100</f>
        <v>3.343671910695261</v>
      </c>
      <c r="M59" s="25">
        <f>M49*Kenndat!M$12/Kenndat!M$15*100</f>
        <v>2.699747198229367</v>
      </c>
      <c r="N59" s="25">
        <f>N49*Kenndat!N$12/Kenndat!N$15*100</f>
        <v>4.0137607290561306</v>
      </c>
      <c r="O59" s="19">
        <f t="shared" si="7"/>
        <v>3.4658608882980793</v>
      </c>
    </row>
    <row r="60" spans="2:15" ht="12.75" customHeight="1" x14ac:dyDescent="0.2">
      <c r="B60" s="4" t="s">
        <v>319</v>
      </c>
      <c r="E60" s="45">
        <f>E50*Kenndat!E$12/Kenndat!E$15*100</f>
        <v>67.808017319531032</v>
      </c>
      <c r="F60" s="45">
        <f>F50*Kenndat!F$12/Kenndat!F$15*100</f>
        <v>71.104999192701229</v>
      </c>
      <c r="G60" s="45">
        <f>G50*Kenndat!G$12/Kenndat!G$15*100</f>
        <v>93.518077264152836</v>
      </c>
      <c r="H60" s="45">
        <f>H50*Kenndat!H$12/Kenndat!H$15*100</f>
        <v>101.39631821887869</v>
      </c>
      <c r="I60" s="45">
        <f>I50*Kenndat!I$12/Kenndat!I$15*100</f>
        <v>87.448669984748463</v>
      </c>
      <c r="J60" s="45">
        <f>J50*Kenndat!J$12/Kenndat!J$15*100</f>
        <v>82.56447269453659</v>
      </c>
      <c r="K60" s="45">
        <f>K50*Kenndat!K$12/Kenndat!K$15*100</f>
        <v>86.718407129128323</v>
      </c>
      <c r="L60" s="45">
        <f>L50*Kenndat!L$12/Kenndat!L$15*100</f>
        <v>78.992456051729562</v>
      </c>
      <c r="M60" s="45">
        <f>M50*Kenndat!M$12/Kenndat!M$15*100</f>
        <v>77.928872913041616</v>
      </c>
      <c r="N60" s="45">
        <f>N50*Kenndat!N$12/Kenndat!N$15*100</f>
        <v>77.041028641622034</v>
      </c>
      <c r="O60" s="20">
        <f t="shared" si="7"/>
        <v>82.452131941007025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HANGLER, Johannes</cp:lastModifiedBy>
  <cp:lastPrinted>2022-12-22T11:50:34Z</cp:lastPrinted>
  <dcterms:created xsi:type="dcterms:W3CDTF">1998-08-12T09:23:31Z</dcterms:created>
  <dcterms:modified xsi:type="dcterms:W3CDTF">2024-01-15T11:38:03Z</dcterms:modified>
</cp:coreProperties>
</file>