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69FA3216-B458-4A6E-A5F6-BC3CCD0A441A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M2" i="13"/>
  <c r="K2" i="13"/>
  <c r="J209" i="1" l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E15" i="8" s="1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J10" i="20"/>
  <c r="K10" i="20"/>
  <c r="L10" i="20"/>
  <c r="M10" i="20"/>
  <c r="N10" i="20"/>
  <c r="E11" i="20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E13" i="13" s="1"/>
  <c r="F12" i="13"/>
  <c r="G12" i="13"/>
  <c r="H12" i="13"/>
  <c r="I12" i="13"/>
  <c r="J12" i="13"/>
  <c r="K12" i="13"/>
  <c r="L12" i="13"/>
  <c r="M12" i="13"/>
  <c r="M13" i="13" s="1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I20" i="13"/>
  <c r="J20" i="13"/>
  <c r="K20" i="13"/>
  <c r="L20" i="13"/>
  <c r="M20" i="13"/>
  <c r="N20" i="13"/>
  <c r="I33" i="7"/>
  <c r="G15" i="12"/>
  <c r="K19" i="18"/>
  <c r="J26" i="20"/>
  <c r="I13" i="13"/>
  <c r="I33" i="6"/>
  <c r="I32" i="14"/>
  <c r="M32" i="25"/>
  <c r="M33" i="7"/>
  <c r="M33" i="6"/>
  <c r="M36" i="6" s="1"/>
  <c r="E33" i="7"/>
  <c r="M32" i="14"/>
  <c r="N35" i="19" l="1"/>
  <c r="N19" i="18"/>
  <c r="N26" i="20"/>
  <c r="N30" i="4"/>
  <c r="N26" i="16"/>
  <c r="L24" i="20"/>
  <c r="L22" i="13"/>
  <c r="L13" i="13"/>
  <c r="K33" i="23"/>
  <c r="K19" i="17"/>
  <c r="K15" i="12"/>
  <c r="K30" i="4"/>
  <c r="J30" i="4"/>
  <c r="I34" i="18"/>
  <c r="I26" i="20"/>
  <c r="H26" i="18"/>
  <c r="H19" i="16"/>
  <c r="H24" i="20"/>
  <c r="G27" i="19"/>
  <c r="G26" i="18"/>
  <c r="G33" i="23"/>
  <c r="G26" i="20"/>
  <c r="O7" i="18"/>
  <c r="F19" i="18"/>
  <c r="F26" i="20"/>
  <c r="F19" i="5"/>
  <c r="E19" i="16"/>
  <c r="L24" i="3"/>
  <c r="J36" i="6"/>
  <c r="M19" i="19"/>
  <c r="E25" i="20"/>
  <c r="I21" i="13"/>
  <c r="L13" i="7"/>
  <c r="E33" i="25"/>
  <c r="E37" i="25" s="1"/>
  <c r="E41" i="25" s="1"/>
  <c r="E15" i="4"/>
  <c r="H22" i="13"/>
  <c r="M26" i="20"/>
  <c r="G13" i="13"/>
  <c r="K36" i="3"/>
  <c r="K28" i="11" s="1"/>
  <c r="K24" i="3"/>
  <c r="K10" i="4"/>
  <c r="F30" i="5"/>
  <c r="F12" i="12"/>
  <c r="F20" i="12" s="1"/>
  <c r="K13" i="13"/>
  <c r="K27" i="19"/>
  <c r="J15" i="5"/>
  <c r="N24" i="3"/>
  <c r="O17" i="16"/>
  <c r="J24" i="2"/>
  <c r="H13" i="7"/>
  <c r="J10" i="4"/>
  <c r="E29" i="2"/>
  <c r="N19" i="4"/>
  <c r="H34" i="18"/>
  <c r="E24" i="20"/>
  <c r="M24" i="7"/>
  <c r="K24" i="6"/>
  <c r="N36" i="3"/>
  <c r="N27" i="11" s="1"/>
  <c r="N10" i="4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6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N37" i="14"/>
  <c r="N41" i="14" s="1"/>
  <c r="N45" i="14" s="1"/>
  <c r="N49" i="14" s="1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I46" i="20"/>
  <c r="I56" i="20" s="1"/>
  <c r="K9" i="14"/>
  <c r="K13" i="14" s="1"/>
  <c r="K17" i="14" s="1"/>
  <c r="K21" i="14" s="1"/>
  <c r="K25" i="14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E26" i="11"/>
  <c r="I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7" i="20"/>
  <c r="I34" i="20"/>
  <c r="I34" i="16"/>
  <c r="O39" i="17"/>
  <c r="J13" i="14"/>
  <c r="J17" i="14" s="1"/>
  <c r="J21" i="14" s="1"/>
  <c r="J25" i="14" s="1"/>
  <c r="K27" i="13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M13" i="14"/>
  <c r="M17" i="14" s="1"/>
  <c r="M21" i="14" s="1"/>
  <c r="M25" i="14" s="1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K30" i="13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O16" i="7"/>
  <c r="N16" i="13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M26" i="10"/>
  <c r="M27" i="10"/>
  <c r="O21" i="8"/>
  <c r="J10" i="13"/>
  <c r="O7" i="13"/>
  <c r="O16" i="14"/>
  <c r="I45" i="20"/>
  <c r="I55" i="20" s="1"/>
  <c r="O31" i="23"/>
  <c r="E33" i="23"/>
  <c r="O26" i="23"/>
  <c r="O22" i="23"/>
  <c r="O19" i="23"/>
  <c r="O18" i="23"/>
  <c r="O17" i="23"/>
  <c r="O12" i="23"/>
  <c r="F22" i="13"/>
  <c r="O9" i="13"/>
  <c r="O35" i="25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G37" i="19" l="1"/>
  <c r="G41" i="19" s="1"/>
  <c r="G45" i="19" s="1"/>
  <c r="M31" i="6"/>
  <c r="M38" i="6" s="1"/>
  <c r="M42" i="6" s="1"/>
  <c r="L20" i="12"/>
  <c r="K37" i="19"/>
  <c r="K41" i="19" s="1"/>
  <c r="K45" i="19" s="1"/>
  <c r="K32" i="20"/>
  <c r="I27" i="11"/>
  <c r="I47" i="20"/>
  <c r="I57" i="20" s="1"/>
  <c r="I13" i="14"/>
  <c r="I17" i="14" s="1"/>
  <c r="I21" i="14" s="1"/>
  <c r="I25" i="14" s="1"/>
  <c r="I37" i="19"/>
  <c r="I41" i="19" s="1"/>
  <c r="I45" i="19" s="1"/>
  <c r="I44" i="20"/>
  <c r="I54" i="20" s="1"/>
  <c r="H37" i="17"/>
  <c r="H41" i="17" s="1"/>
  <c r="H45" i="17" s="1"/>
  <c r="H31" i="7"/>
  <c r="H12" i="10" s="1"/>
  <c r="G27" i="11"/>
  <c r="J26" i="13"/>
  <c r="N26" i="11"/>
  <c r="K26" i="11"/>
  <c r="N28" i="11"/>
  <c r="F30" i="13"/>
  <c r="K27" i="11"/>
  <c r="G28" i="11"/>
  <c r="N31" i="6"/>
  <c r="N38" i="6" s="1"/>
  <c r="N42" i="6" s="1"/>
  <c r="F21" i="12"/>
  <c r="I18" i="13"/>
  <c r="E28" i="11"/>
  <c r="F37" i="19"/>
  <c r="F41" i="19" s="1"/>
  <c r="F45" i="19" s="1"/>
  <c r="K31" i="6"/>
  <c r="F27" i="13"/>
  <c r="I49" i="20"/>
  <c r="I59" i="20" s="1"/>
  <c r="I35" i="20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O27" i="11" s="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E38" i="6"/>
  <c r="E42" i="6" s="1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H16" i="11"/>
  <c r="H20" i="11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I20" i="11"/>
  <c r="I22" i="11"/>
  <c r="O36" i="2"/>
  <c r="O36" i="5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8" i="7" l="1"/>
  <c r="N42" i="7" s="1"/>
  <c r="M22" i="10"/>
  <c r="K11" i="11"/>
  <c r="K10" i="11"/>
  <c r="K12" i="11"/>
  <c r="K9" i="11"/>
  <c r="I48" i="20"/>
  <c r="I9" i="11"/>
  <c r="I11" i="11"/>
  <c r="I38" i="3"/>
  <c r="I42" i="3" s="1"/>
  <c r="I12" i="11"/>
  <c r="I16" i="11"/>
  <c r="H22" i="11"/>
  <c r="F18" i="11"/>
  <c r="E38" i="3"/>
  <c r="E42" i="3" s="1"/>
  <c r="L22" i="11"/>
  <c r="H17" i="11"/>
  <c r="L20" i="11"/>
  <c r="L21" i="11"/>
  <c r="N18" i="11"/>
  <c r="J38" i="7"/>
  <c r="J42" i="7" s="1"/>
  <c r="H19" i="11"/>
  <c r="J11" i="10"/>
  <c r="I11" i="10"/>
  <c r="N22" i="11"/>
  <c r="I19" i="11"/>
  <c r="E11" i="11"/>
  <c r="N35" i="20"/>
  <c r="F19" i="10"/>
  <c r="E12" i="11"/>
  <c r="E9" i="11"/>
  <c r="H38" i="3"/>
  <c r="H42" i="3" s="1"/>
  <c r="L17" i="11"/>
  <c r="M16" i="11"/>
  <c r="H18" i="11"/>
  <c r="J12" i="10"/>
  <c r="I21" i="11"/>
  <c r="I18" i="11"/>
  <c r="L33" i="20"/>
  <c r="L36" i="20" s="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54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5" i="20" l="1"/>
  <c r="L34" i="20"/>
  <c r="L37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<sst xmlns="http://schemas.openxmlformats.org/spreadsheetml/2006/main" count="985" uniqueCount="340">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</sst>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15</v>
      </c>
      <c r="B1">
        <v>18</v>
      </c>
      <c r="C1">
        <v>19</v>
      </c>
      <c r="D1">
        <v>19</v>
      </c>
      <c r="E1">
        <v>19</v>
      </c>
      <c r="F1">
        <v>19</v>
      </c>
      <c r="G1">
        <v>19</v>
      </c>
      <c r="H1">
        <v>18</v>
      </c>
      <c r="I1">
        <v>19</v>
      </c>
      <c r="J1">
        <v>19</v>
      </c>
      <c r="K1">
        <v>20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4.07</v>
      </c>
      <c r="B4">
        <v>4.0599999999999996</v>
      </c>
      <c r="C4">
        <v>4.1100000000000003</v>
      </c>
      <c r="D4">
        <v>4.1100000000000003</v>
      </c>
      <c r="E4">
        <v>4.1100000000000003</v>
      </c>
      <c r="F4">
        <v>4.1100000000000003</v>
      </c>
      <c r="G4">
        <v>4.1100000000000003</v>
      </c>
      <c r="H4">
        <v>4.22</v>
      </c>
      <c r="I4">
        <v>4.21</v>
      </c>
      <c r="J4">
        <v>4.21</v>
      </c>
      <c r="K4" t="s">
        <v>22</v>
      </c>
      <c r="N4" s="13">
        <v>33</v>
      </c>
      <c r="O4" s="4" t="s">
        <v>328</v>
      </c>
    </row>
    <row r="5" spans="1:15" x14ac:dyDescent="0.2">
      <c r="A5">
        <v>917050</v>
      </c>
      <c r="B5">
        <v>1042550</v>
      </c>
      <c r="C5">
        <v>1059050</v>
      </c>
      <c r="D5">
        <v>1072100</v>
      </c>
      <c r="E5">
        <v>1033359</v>
      </c>
      <c r="F5">
        <v>1035659</v>
      </c>
      <c r="G5">
        <v>1046159</v>
      </c>
      <c r="H5">
        <v>947159</v>
      </c>
      <c r="I5">
        <v>935409</v>
      </c>
      <c r="J5">
        <v>935409</v>
      </c>
      <c r="K5">
        <v>958409</v>
      </c>
      <c r="L5" t="s">
        <v>23</v>
      </c>
      <c r="N5" s="13">
        <v>34</v>
      </c>
      <c r="O5" s="4" t="s">
        <v>329</v>
      </c>
    </row>
    <row r="6" spans="1:15" x14ac:dyDescent="0.2">
      <c r="A6">
        <v>1130457.1200000001</v>
      </c>
      <c r="B6">
        <v>1193262.73</v>
      </c>
      <c r="C6">
        <v>1209106.3999999999</v>
      </c>
      <c r="D6">
        <v>1179688.98</v>
      </c>
      <c r="E6">
        <v>1216471.93</v>
      </c>
      <c r="F6">
        <v>1136802.04</v>
      </c>
      <c r="G6">
        <v>1208830</v>
      </c>
      <c r="H6">
        <v>1057049</v>
      </c>
      <c r="I6">
        <v>1022447.27</v>
      </c>
      <c r="J6">
        <v>1030752</v>
      </c>
      <c r="K6">
        <v>1080744.3799999999</v>
      </c>
      <c r="L6" t="s">
        <v>24</v>
      </c>
      <c r="N6" s="13">
        <v>35</v>
      </c>
      <c r="O6" s="4" t="s">
        <v>330</v>
      </c>
    </row>
    <row r="7" spans="1:15" x14ac:dyDescent="0.2">
      <c r="A7">
        <v>147610.78</v>
      </c>
      <c r="B7">
        <v>166126.1</v>
      </c>
      <c r="C7">
        <v>171595.4</v>
      </c>
      <c r="D7">
        <v>171087.38</v>
      </c>
      <c r="E7">
        <v>170845.09</v>
      </c>
      <c r="F7">
        <v>169329.29</v>
      </c>
      <c r="G7">
        <v>169340.22</v>
      </c>
      <c r="H7">
        <v>156462.22</v>
      </c>
      <c r="I7">
        <v>155985</v>
      </c>
      <c r="J7">
        <v>156356</v>
      </c>
      <c r="K7">
        <v>162379.18</v>
      </c>
      <c r="L7" t="s">
        <v>25</v>
      </c>
      <c r="N7" s="13">
        <v>36</v>
      </c>
      <c r="O7" s="4" t="s">
        <v>331</v>
      </c>
    </row>
    <row r="8" spans="1:15" x14ac:dyDescent="0.2">
      <c r="A8">
        <v>445</v>
      </c>
      <c r="B8">
        <v>19688.87</v>
      </c>
      <c r="C8">
        <v>81477.34</v>
      </c>
      <c r="D8">
        <v>20050.68</v>
      </c>
      <c r="E8">
        <v>11780.92</v>
      </c>
      <c r="F8">
        <v>15598.82</v>
      </c>
      <c r="G8">
        <v>93059.87</v>
      </c>
      <c r="H8">
        <v>5618.16</v>
      </c>
      <c r="I8">
        <v>6875.63</v>
      </c>
      <c r="J8">
        <v>22190.73</v>
      </c>
      <c r="K8" t="s">
        <v>26</v>
      </c>
      <c r="N8" s="13">
        <v>41</v>
      </c>
      <c r="O8" s="4" t="s">
        <v>332</v>
      </c>
    </row>
    <row r="9" spans="1:15" x14ac:dyDescent="0.2">
      <c r="A9">
        <v>2510711.9300000002</v>
      </c>
      <c r="B9">
        <v>2737053.38</v>
      </c>
      <c r="C9">
        <v>2869616.29</v>
      </c>
      <c r="D9">
        <v>2636600.9700000002</v>
      </c>
      <c r="E9">
        <v>2428442.31</v>
      </c>
      <c r="F9">
        <v>2705431.03</v>
      </c>
      <c r="G9">
        <v>2568676.2599999998</v>
      </c>
      <c r="H9">
        <v>2413329.4700000002</v>
      </c>
      <c r="I9">
        <v>2781089.72</v>
      </c>
      <c r="J9">
        <v>2508238.02</v>
      </c>
      <c r="K9" t="s">
        <v>27</v>
      </c>
      <c r="N9" s="13">
        <v>42</v>
      </c>
      <c r="O9" s="4" t="s">
        <v>333</v>
      </c>
    </row>
    <row r="10" spans="1:15" x14ac:dyDescent="0.2">
      <c r="A10">
        <v>1835531.86</v>
      </c>
      <c r="B10">
        <v>1639189.06</v>
      </c>
      <c r="C10">
        <v>1755106.4</v>
      </c>
      <c r="D10">
        <v>1667852.69</v>
      </c>
      <c r="E10">
        <v>1462666.56</v>
      </c>
      <c r="F10">
        <v>1531932.24</v>
      </c>
      <c r="G10">
        <v>1595073.09</v>
      </c>
      <c r="H10">
        <v>1387618.53</v>
      </c>
      <c r="I10">
        <v>1625723.9</v>
      </c>
      <c r="J10">
        <v>1557190.98</v>
      </c>
      <c r="K10" t="s">
        <v>28</v>
      </c>
      <c r="N10" s="13">
        <v>43</v>
      </c>
      <c r="O10" s="4" t="s">
        <v>334</v>
      </c>
    </row>
    <row r="11" spans="1:15" x14ac:dyDescent="0.2">
      <c r="A11">
        <v>2675692.0099999998</v>
      </c>
      <c r="B11">
        <v>2655266.0099999998</v>
      </c>
      <c r="C11">
        <v>2635423.89</v>
      </c>
      <c r="D11">
        <v>2565589.04</v>
      </c>
      <c r="E11">
        <v>2979934.77</v>
      </c>
      <c r="F11">
        <v>2533208.4300000002</v>
      </c>
      <c r="G11">
        <v>2290331.89</v>
      </c>
      <c r="H11">
        <v>2113873.4</v>
      </c>
      <c r="I11">
        <v>2031694.28</v>
      </c>
      <c r="J11">
        <v>1874621.25</v>
      </c>
      <c r="K11" t="s">
        <v>29</v>
      </c>
      <c r="O11" s="4" t="s">
        <v>335</v>
      </c>
    </row>
    <row r="12" spans="1:15" x14ac:dyDescent="0.2">
      <c r="A12">
        <v>1005813.73</v>
      </c>
      <c r="B12">
        <v>1098003.74</v>
      </c>
      <c r="C12">
        <v>925155.05</v>
      </c>
      <c r="D12">
        <v>929055.28</v>
      </c>
      <c r="E12">
        <v>824374.98</v>
      </c>
      <c r="F12">
        <v>921610.95</v>
      </c>
      <c r="G12">
        <v>873857.37</v>
      </c>
      <c r="H12">
        <v>879198.39</v>
      </c>
      <c r="I12">
        <v>805348.99</v>
      </c>
      <c r="J12">
        <v>779894.82</v>
      </c>
      <c r="K12" t="s">
        <v>30</v>
      </c>
      <c r="O12" s="4" t="s">
        <v>336</v>
      </c>
    </row>
    <row r="13" spans="1:15" x14ac:dyDescent="0.2">
      <c r="A13">
        <v>194057.5</v>
      </c>
      <c r="B13">
        <v>213293.7</v>
      </c>
      <c r="C13">
        <v>190164.45</v>
      </c>
      <c r="D13">
        <v>202742.14</v>
      </c>
      <c r="E13">
        <v>215978.21</v>
      </c>
      <c r="F13">
        <v>194488.58</v>
      </c>
      <c r="G13">
        <v>206201.22</v>
      </c>
      <c r="H13">
        <v>229189.14</v>
      </c>
      <c r="I13">
        <v>211053.39</v>
      </c>
      <c r="J13">
        <v>201501.62</v>
      </c>
      <c r="K13" t="s">
        <v>31</v>
      </c>
    </row>
    <row r="14" spans="1:15" x14ac:dyDescent="0.2">
      <c r="A14">
        <v>35374299.200000003</v>
      </c>
      <c r="B14">
        <v>36631173.149999999</v>
      </c>
      <c r="C14">
        <v>36822750.68</v>
      </c>
      <c r="D14">
        <v>36157834.530000001</v>
      </c>
      <c r="E14">
        <v>34113575.619999997</v>
      </c>
      <c r="F14">
        <v>34730454.57</v>
      </c>
      <c r="G14">
        <v>35397781.810000002</v>
      </c>
      <c r="H14">
        <v>30097908.879999999</v>
      </c>
      <c r="I14">
        <v>30046499.920000002</v>
      </c>
      <c r="J14">
        <v>31560247.43</v>
      </c>
      <c r="K14" t="s">
        <v>32</v>
      </c>
    </row>
    <row r="15" spans="1:15" x14ac:dyDescent="0.2">
      <c r="A15">
        <v>4442584.75</v>
      </c>
      <c r="B15">
        <v>4211834.8499999996</v>
      </c>
      <c r="C15">
        <v>4424926.5</v>
      </c>
      <c r="D15">
        <v>4643970.7300000004</v>
      </c>
      <c r="E15">
        <v>4892386.32</v>
      </c>
      <c r="F15">
        <v>4876785.53</v>
      </c>
      <c r="G15">
        <v>5074176.34</v>
      </c>
      <c r="H15">
        <v>4475183.0199999996</v>
      </c>
      <c r="I15">
        <v>4542170.76</v>
      </c>
      <c r="J15">
        <v>4900026.25</v>
      </c>
      <c r="K15" t="s">
        <v>33</v>
      </c>
    </row>
    <row r="16" spans="1:15" x14ac:dyDescent="0.2">
      <c r="A16">
        <v>295421.96999999997</v>
      </c>
      <c r="B16">
        <v>442568.75</v>
      </c>
      <c r="C16">
        <v>466173.61</v>
      </c>
      <c r="D16">
        <v>362777.43</v>
      </c>
      <c r="E16">
        <v>232352.07</v>
      </c>
      <c r="F16">
        <v>294911.96000000002</v>
      </c>
      <c r="G16">
        <v>401804.55</v>
      </c>
      <c r="H16">
        <v>298237.06</v>
      </c>
      <c r="I16">
        <v>308481.01</v>
      </c>
      <c r="J16">
        <v>427057.87</v>
      </c>
      <c r="K16" t="s">
        <v>34</v>
      </c>
    </row>
    <row r="17" spans="1:11" x14ac:dyDescent="0.2">
      <c r="A17">
        <v>415933.41</v>
      </c>
      <c r="B17">
        <v>517442.26</v>
      </c>
      <c r="C17">
        <v>517829.96</v>
      </c>
      <c r="D17">
        <v>439680.93</v>
      </c>
      <c r="E17">
        <v>433454.02</v>
      </c>
      <c r="F17">
        <v>463850.33</v>
      </c>
      <c r="G17">
        <v>482137.17</v>
      </c>
      <c r="H17">
        <v>458168.68</v>
      </c>
      <c r="I17">
        <v>478477.52</v>
      </c>
      <c r="J17">
        <v>535316.38</v>
      </c>
      <c r="K17" t="s">
        <v>35</v>
      </c>
    </row>
    <row r="18" spans="1:11" x14ac:dyDescent="0.2">
      <c r="A18">
        <v>8177309.8300000001</v>
      </c>
      <c r="B18">
        <v>7664846.3200000003</v>
      </c>
      <c r="C18">
        <v>7846650.1399999997</v>
      </c>
      <c r="D18">
        <v>7337910.3899999997</v>
      </c>
      <c r="E18">
        <v>6841048.5099999998</v>
      </c>
      <c r="F18">
        <v>7341806.6500000004</v>
      </c>
      <c r="G18">
        <v>7752443.9800000004</v>
      </c>
      <c r="H18">
        <v>7505447.0599999996</v>
      </c>
      <c r="I18">
        <v>7645449.0899999999</v>
      </c>
      <c r="J18">
        <v>6687377.8799999999</v>
      </c>
      <c r="K18" t="s">
        <v>36</v>
      </c>
    </row>
    <row r="19" spans="1:11" x14ac:dyDescent="0.2">
      <c r="A19">
        <v>4615649.6399999997</v>
      </c>
      <c r="B19">
        <v>5914042.6900000004</v>
      </c>
      <c r="C19">
        <v>5520209.1200000001</v>
      </c>
      <c r="D19">
        <v>5361952.43</v>
      </c>
      <c r="E19">
        <v>5038558.8600000003</v>
      </c>
      <c r="F19">
        <v>5533666.9400000004</v>
      </c>
      <c r="G19">
        <v>5679153.6799999997</v>
      </c>
      <c r="H19">
        <v>4563753.16</v>
      </c>
      <c r="I19">
        <v>4578092.63</v>
      </c>
      <c r="J19">
        <v>5163196.29</v>
      </c>
      <c r="K19" t="s">
        <v>37</v>
      </c>
    </row>
    <row r="20" spans="1:11" x14ac:dyDescent="0.2">
      <c r="A20">
        <v>30094.62</v>
      </c>
      <c r="B20">
        <v>17296.97</v>
      </c>
      <c r="C20">
        <v>29450.65</v>
      </c>
      <c r="D20">
        <v>18085.439999999999</v>
      </c>
      <c r="E20">
        <v>39872.68</v>
      </c>
      <c r="F20">
        <v>53667.64</v>
      </c>
      <c r="G20">
        <v>91646.09</v>
      </c>
      <c r="H20">
        <v>30285.83</v>
      </c>
      <c r="I20">
        <v>23444</v>
      </c>
      <c r="J20">
        <v>28244.03</v>
      </c>
      <c r="K20" t="s">
        <v>38</v>
      </c>
    </row>
    <row r="21" spans="1:11" x14ac:dyDescent="0.2">
      <c r="A21">
        <v>1420690.49</v>
      </c>
      <c r="B21">
        <v>1563195.09</v>
      </c>
      <c r="C21">
        <v>1654174.9</v>
      </c>
      <c r="D21">
        <v>1526762.47</v>
      </c>
      <c r="E21">
        <v>1407981.37</v>
      </c>
      <c r="F21">
        <v>1512738.05</v>
      </c>
      <c r="G21">
        <v>1612462.25</v>
      </c>
      <c r="H21">
        <v>1341478.28</v>
      </c>
      <c r="I21">
        <v>1373450.47</v>
      </c>
      <c r="J21">
        <v>1500868.96</v>
      </c>
      <c r="K21" t="s">
        <v>39</v>
      </c>
    </row>
    <row r="22" spans="1:11" x14ac:dyDescent="0.2">
      <c r="A22">
        <v>15635526.689999999</v>
      </c>
      <c r="B22">
        <v>16966007.170000002</v>
      </c>
      <c r="C22">
        <v>17563685.969999999</v>
      </c>
      <c r="D22">
        <v>18253527.969999999</v>
      </c>
      <c r="E22">
        <v>17251345</v>
      </c>
      <c r="F22">
        <v>18534244.02</v>
      </c>
      <c r="G22">
        <v>19362627.789999999</v>
      </c>
      <c r="H22">
        <v>16917162.32</v>
      </c>
      <c r="I22">
        <v>17397872.43</v>
      </c>
      <c r="J22">
        <v>17795392.829999998</v>
      </c>
      <c r="K22" t="s">
        <v>40</v>
      </c>
    </row>
    <row r="23" spans="1:11" x14ac:dyDescent="0.2">
      <c r="A23">
        <v>1969311.86</v>
      </c>
      <c r="B23">
        <v>2219295.88</v>
      </c>
      <c r="C23">
        <v>2507558.41</v>
      </c>
      <c r="D23">
        <v>2684087.7599999998</v>
      </c>
      <c r="E23">
        <v>2752456.39</v>
      </c>
      <c r="F23">
        <v>2549605.4300000002</v>
      </c>
      <c r="G23">
        <v>2766335.5</v>
      </c>
      <c r="H23">
        <v>2507175.92</v>
      </c>
      <c r="I23">
        <v>2522283.4500000002</v>
      </c>
      <c r="J23">
        <v>2626776.46</v>
      </c>
      <c r="K23" t="s">
        <v>41</v>
      </c>
    </row>
    <row r="24" spans="1:11" x14ac:dyDescent="0.2">
      <c r="A24">
        <v>80599074.489999995</v>
      </c>
      <c r="B24">
        <v>84510197.879999995</v>
      </c>
      <c r="C24">
        <v>85810353.359999999</v>
      </c>
      <c r="D24">
        <v>84808480.870000005</v>
      </c>
      <c r="E24">
        <v>80926208.590000004</v>
      </c>
      <c r="F24">
        <v>83794001.150000006</v>
      </c>
      <c r="G24">
        <v>86247768.870000005</v>
      </c>
      <c r="H24">
        <v>75223627.280000001</v>
      </c>
      <c r="I24">
        <v>76378007.180000007</v>
      </c>
      <c r="J24">
        <v>78168141.810000002</v>
      </c>
      <c r="K24" t="s">
        <v>42</v>
      </c>
    </row>
    <row r="25" spans="1:11" x14ac:dyDescent="0.2">
      <c r="A25">
        <v>744951.05</v>
      </c>
      <c r="B25">
        <v>1191484.67</v>
      </c>
      <c r="C25">
        <v>1723625.47</v>
      </c>
      <c r="D25">
        <v>1400509.18</v>
      </c>
      <c r="E25">
        <v>1467180.5</v>
      </c>
      <c r="F25">
        <v>1558492.9</v>
      </c>
      <c r="G25">
        <v>1453001.79</v>
      </c>
      <c r="H25">
        <v>1337425.6200000001</v>
      </c>
      <c r="I25">
        <v>1310703.28</v>
      </c>
      <c r="J25">
        <v>1391767.14</v>
      </c>
      <c r="K25" t="s">
        <v>43</v>
      </c>
    </row>
    <row r="26" spans="1:11" x14ac:dyDescent="0.2">
      <c r="A26">
        <v>1619101.24</v>
      </c>
      <c r="B26">
        <v>1846640.73</v>
      </c>
      <c r="C26">
        <v>2039612.69</v>
      </c>
      <c r="D26">
        <v>2195113.54</v>
      </c>
      <c r="E26">
        <v>2098515.5699999998</v>
      </c>
      <c r="F26">
        <v>1928498.55</v>
      </c>
      <c r="G26">
        <v>1958729.03</v>
      </c>
      <c r="H26">
        <v>1874434.43</v>
      </c>
      <c r="I26">
        <v>1893147.1</v>
      </c>
      <c r="J26">
        <v>1898228.92</v>
      </c>
      <c r="K26" t="s">
        <v>44</v>
      </c>
    </row>
    <row r="27" spans="1:11" x14ac:dyDescent="0.2">
      <c r="A27" s="35">
        <v>100535077.03</v>
      </c>
      <c r="B27" s="35">
        <v>114419835.69</v>
      </c>
      <c r="C27" s="35">
        <v>121820927.01000001</v>
      </c>
      <c r="D27" s="35">
        <v>108979228.06999999</v>
      </c>
      <c r="E27" s="35">
        <v>87419276.090000004</v>
      </c>
      <c r="F27" s="35">
        <v>88111335.629999995</v>
      </c>
      <c r="G27" s="35">
        <v>101545242.01000001</v>
      </c>
      <c r="H27" s="35">
        <v>91539569.810000002</v>
      </c>
      <c r="I27" s="35">
        <v>88760013.019999996</v>
      </c>
      <c r="J27" s="35">
        <v>93978593.819999993</v>
      </c>
      <c r="K27" t="s">
        <v>45</v>
      </c>
    </row>
    <row r="28" spans="1:11" x14ac:dyDescent="0.2">
      <c r="A28" s="35">
        <v>62355.57</v>
      </c>
      <c r="B28" s="35">
        <v>98744.37</v>
      </c>
      <c r="C28" s="35">
        <v>107814.85</v>
      </c>
      <c r="D28" s="35">
        <v>115760.43</v>
      </c>
      <c r="E28" s="35">
        <v>108429.52</v>
      </c>
      <c r="F28" s="35">
        <v>89320.78</v>
      </c>
      <c r="G28" s="35">
        <v>216173.04</v>
      </c>
      <c r="H28" s="35">
        <v>90989.81</v>
      </c>
      <c r="I28" s="35">
        <v>121461.01</v>
      </c>
      <c r="J28" s="35">
        <v>184766.6</v>
      </c>
      <c r="K28" t="s">
        <v>46</v>
      </c>
    </row>
    <row r="29" spans="1:11" x14ac:dyDescent="0.2">
      <c r="A29" s="35">
        <v>10585539.26</v>
      </c>
      <c r="B29" s="35">
        <v>11703440.359999999</v>
      </c>
      <c r="C29" s="35">
        <v>11524717.439999999</v>
      </c>
      <c r="D29" s="35">
        <v>11490065.18</v>
      </c>
      <c r="E29" s="35">
        <v>12283259.779999999</v>
      </c>
      <c r="F29" s="35">
        <v>10453458.24</v>
      </c>
      <c r="G29" s="35">
        <v>10813729.539999999</v>
      </c>
      <c r="H29" s="35">
        <v>9008321.4499999993</v>
      </c>
      <c r="I29" s="35">
        <v>9204930.9100000001</v>
      </c>
      <c r="J29" s="35">
        <v>9954832.9299999997</v>
      </c>
      <c r="K29" t="s">
        <v>47</v>
      </c>
    </row>
    <row r="30" spans="1:11" x14ac:dyDescent="0.2">
      <c r="A30">
        <v>28994481.5</v>
      </c>
      <c r="B30">
        <v>32197056.800000001</v>
      </c>
      <c r="C30">
        <v>32503855.84</v>
      </c>
      <c r="D30">
        <v>33005923.120000001</v>
      </c>
      <c r="E30">
        <v>30808009.640000001</v>
      </c>
      <c r="F30">
        <v>32757387.510000002</v>
      </c>
      <c r="G30">
        <v>32056317.420000002</v>
      </c>
      <c r="H30">
        <v>28587909.43</v>
      </c>
      <c r="I30">
        <v>28818166.530000001</v>
      </c>
      <c r="J30">
        <v>29558411.899999999</v>
      </c>
      <c r="K30" t="s">
        <v>76</v>
      </c>
    </row>
    <row r="31" spans="1:11" x14ac:dyDescent="0.2">
      <c r="A31">
        <v>4113146.23</v>
      </c>
      <c r="B31">
        <v>4186612.72</v>
      </c>
      <c r="C31">
        <v>4139917.84</v>
      </c>
      <c r="D31">
        <v>4415835.34</v>
      </c>
      <c r="E31">
        <v>4624785.88</v>
      </c>
      <c r="F31">
        <v>4735028.67</v>
      </c>
      <c r="G31">
        <v>4763826.1100000003</v>
      </c>
      <c r="H31">
        <v>4268169.1900000004</v>
      </c>
      <c r="I31">
        <v>4274334.04</v>
      </c>
      <c r="J31">
        <v>4362763.7699999996</v>
      </c>
      <c r="K31" t="s">
        <v>77</v>
      </c>
    </row>
    <row r="32" spans="1:11" x14ac:dyDescent="0.2">
      <c r="A32">
        <v>249683.17</v>
      </c>
      <c r="B32">
        <v>450842.98</v>
      </c>
      <c r="C32">
        <v>451930.16</v>
      </c>
      <c r="D32">
        <v>346389.8</v>
      </c>
      <c r="E32">
        <v>231895.56</v>
      </c>
      <c r="F32">
        <v>293595.42</v>
      </c>
      <c r="G32">
        <v>375346.49</v>
      </c>
      <c r="H32">
        <v>266753.03000000003</v>
      </c>
      <c r="I32">
        <v>276074.14</v>
      </c>
      <c r="J32">
        <v>374360.42</v>
      </c>
      <c r="K32" t="s">
        <v>78</v>
      </c>
    </row>
    <row r="33" spans="1:12" x14ac:dyDescent="0.2">
      <c r="A33">
        <v>333363.39</v>
      </c>
      <c r="B33">
        <v>462677.85</v>
      </c>
      <c r="C33">
        <v>468036.18</v>
      </c>
      <c r="D33">
        <v>413095.53</v>
      </c>
      <c r="E33">
        <v>384434.87</v>
      </c>
      <c r="F33">
        <v>450256.75</v>
      </c>
      <c r="G33">
        <v>434896.19</v>
      </c>
      <c r="H33">
        <v>434464.88</v>
      </c>
      <c r="I33">
        <v>459545.18</v>
      </c>
      <c r="J33">
        <v>520021.09</v>
      </c>
      <c r="K33" t="s">
        <v>79</v>
      </c>
    </row>
    <row r="34" spans="1:12" x14ac:dyDescent="0.2">
      <c r="A34" s="35">
        <v>1178985.67</v>
      </c>
      <c r="B34" s="35">
        <v>1242704.6499999999</v>
      </c>
      <c r="C34" s="35">
        <v>1251996.98</v>
      </c>
      <c r="D34" s="35">
        <v>1215862.02</v>
      </c>
      <c r="E34" s="35">
        <v>1245092.8500000001</v>
      </c>
      <c r="F34" s="35">
        <v>1181322.42</v>
      </c>
      <c r="G34" s="35">
        <v>1239700.6200000001</v>
      </c>
      <c r="H34" s="35">
        <v>1103689.55</v>
      </c>
      <c r="I34" s="35">
        <v>1069165.49</v>
      </c>
      <c r="J34" s="35">
        <v>1058731.54</v>
      </c>
      <c r="K34" t="s">
        <v>80</v>
      </c>
    </row>
    <row r="35" spans="1:12" x14ac:dyDescent="0.2">
      <c r="A35" s="35">
        <v>81860567.319999993</v>
      </c>
      <c r="B35" s="35">
        <v>100372672.53</v>
      </c>
      <c r="C35" s="35">
        <v>106427003.56999999</v>
      </c>
      <c r="D35" s="35">
        <v>98783159.469999999</v>
      </c>
      <c r="E35" s="35">
        <v>77239279.269999996</v>
      </c>
      <c r="F35" s="35">
        <v>81974883.430000007</v>
      </c>
      <c r="G35" s="35">
        <v>89768761.409999996</v>
      </c>
      <c r="H35" s="35">
        <v>84772695.379999995</v>
      </c>
      <c r="I35" s="35">
        <v>83454987.879999995</v>
      </c>
      <c r="J35" s="35">
        <v>86926741.480000004</v>
      </c>
      <c r="K35" t="s">
        <v>117</v>
      </c>
    </row>
    <row r="36" spans="1:12" x14ac:dyDescent="0.2">
      <c r="A36" s="35">
        <v>959692.3</v>
      </c>
      <c r="B36" s="35">
        <v>1087325.08</v>
      </c>
      <c r="C36" s="35">
        <v>1097896.68</v>
      </c>
      <c r="D36" s="35">
        <v>1104728.95</v>
      </c>
      <c r="E36" s="35">
        <v>1060194.97</v>
      </c>
      <c r="F36" s="35">
        <v>1074098.6499999999</v>
      </c>
      <c r="G36" s="35">
        <v>1074376.56</v>
      </c>
      <c r="H36" s="35">
        <v>991873.01</v>
      </c>
      <c r="I36" s="35">
        <v>981154.45</v>
      </c>
      <c r="J36" s="35">
        <v>962035.59</v>
      </c>
      <c r="K36" t="s">
        <v>118</v>
      </c>
    </row>
    <row r="37" spans="1:12" x14ac:dyDescent="0.2">
      <c r="A37">
        <v>3381884.87</v>
      </c>
      <c r="B37">
        <v>3732110.36</v>
      </c>
      <c r="C37">
        <v>3840424.64</v>
      </c>
      <c r="D37">
        <v>4102003.14</v>
      </c>
      <c r="E37">
        <v>3984424.96</v>
      </c>
      <c r="F37">
        <v>4388921.93</v>
      </c>
      <c r="G37">
        <v>4644319.5999999996</v>
      </c>
      <c r="H37">
        <v>3968997.84</v>
      </c>
      <c r="I37">
        <v>4511924.3499999996</v>
      </c>
      <c r="J37">
        <v>4889367.97</v>
      </c>
      <c r="K37" t="s">
        <v>146</v>
      </c>
      <c r="L37" t="s">
        <v>166</v>
      </c>
    </row>
    <row r="38" spans="1:12" x14ac:dyDescent="0.2">
      <c r="A38">
        <v>3265627.83</v>
      </c>
      <c r="B38">
        <v>3763256.59</v>
      </c>
      <c r="C38">
        <v>3955346.26</v>
      </c>
      <c r="D38">
        <v>3784880.17</v>
      </c>
      <c r="E38">
        <v>3664676.65</v>
      </c>
      <c r="F38">
        <v>4295656.93</v>
      </c>
      <c r="G38">
        <v>4335673.87</v>
      </c>
      <c r="H38">
        <v>3899386.32</v>
      </c>
      <c r="I38">
        <v>4339171.32</v>
      </c>
      <c r="J38">
        <v>4605897.42</v>
      </c>
      <c r="K38" t="s">
        <v>147</v>
      </c>
      <c r="L38" t="s">
        <v>166</v>
      </c>
    </row>
    <row r="39" spans="1:12" x14ac:dyDescent="0.2">
      <c r="A39">
        <v>123315.34</v>
      </c>
      <c r="B39">
        <v>144771.32999999999</v>
      </c>
      <c r="C39">
        <v>160789.94</v>
      </c>
      <c r="D39">
        <v>155314.54999999999</v>
      </c>
      <c r="E39">
        <v>141526.15</v>
      </c>
      <c r="F39">
        <v>143970.99</v>
      </c>
      <c r="G39">
        <v>163229.09</v>
      </c>
      <c r="H39">
        <v>158626.37</v>
      </c>
      <c r="I39">
        <v>188640.58</v>
      </c>
      <c r="J39">
        <v>224687.1</v>
      </c>
      <c r="K39" t="s">
        <v>148</v>
      </c>
      <c r="L39" t="s">
        <v>166</v>
      </c>
    </row>
    <row r="40" spans="1:12" x14ac:dyDescent="0.2">
      <c r="A40">
        <v>8950503.3100000005</v>
      </c>
      <c r="B40">
        <v>9276757.3100000005</v>
      </c>
      <c r="C40">
        <v>9769267.7100000009</v>
      </c>
      <c r="D40">
        <v>10099471.050000001</v>
      </c>
      <c r="E40">
        <v>9469017.2899999991</v>
      </c>
      <c r="F40">
        <v>10080659.789999999</v>
      </c>
      <c r="G40">
        <v>10403955.49</v>
      </c>
      <c r="H40">
        <v>8912275.7699999996</v>
      </c>
      <c r="I40">
        <v>9195200.7300000004</v>
      </c>
      <c r="J40">
        <v>9513487.6400000006</v>
      </c>
      <c r="K40" t="s">
        <v>149</v>
      </c>
      <c r="L40" t="s">
        <v>166</v>
      </c>
    </row>
    <row r="41" spans="1:12" x14ac:dyDescent="0.2">
      <c r="A41">
        <v>2352653.6</v>
      </c>
      <c r="B41">
        <v>2503842.48</v>
      </c>
      <c r="C41">
        <v>2589806.9700000002</v>
      </c>
      <c r="D41">
        <v>2724364.6</v>
      </c>
      <c r="E41">
        <v>2531100.52</v>
      </c>
      <c r="F41">
        <v>2760088</v>
      </c>
      <c r="G41">
        <v>2968760.3199999998</v>
      </c>
      <c r="H41">
        <v>2567483.2599999998</v>
      </c>
      <c r="I41">
        <v>2670356.02</v>
      </c>
      <c r="J41">
        <v>2825057.7</v>
      </c>
      <c r="K41" t="s">
        <v>150</v>
      </c>
      <c r="L41" t="s">
        <v>166</v>
      </c>
    </row>
    <row r="42" spans="1:12" x14ac:dyDescent="0.2">
      <c r="A42">
        <v>30644.76</v>
      </c>
      <c r="B42">
        <v>128079.54</v>
      </c>
      <c r="C42">
        <v>126062.55</v>
      </c>
      <c r="D42">
        <v>128795.52</v>
      </c>
      <c r="E42">
        <v>189139.48</v>
      </c>
      <c r="F42">
        <v>197267.23</v>
      </c>
      <c r="G42">
        <v>203265.23</v>
      </c>
      <c r="H42">
        <v>196073.59</v>
      </c>
      <c r="I42">
        <v>198671.01</v>
      </c>
      <c r="J42">
        <v>192776.84</v>
      </c>
      <c r="K42" t="s">
        <v>151</v>
      </c>
      <c r="L42" t="s">
        <v>166</v>
      </c>
    </row>
    <row r="43" spans="1:12" x14ac:dyDescent="0.2">
      <c r="A43">
        <v>1775181.57</v>
      </c>
      <c r="B43">
        <v>2114327</v>
      </c>
      <c r="C43">
        <v>2175787.83</v>
      </c>
      <c r="D43">
        <v>1754286.68</v>
      </c>
      <c r="E43">
        <v>1541333.91</v>
      </c>
      <c r="F43">
        <v>1797620.93</v>
      </c>
      <c r="G43">
        <v>1838745.12</v>
      </c>
      <c r="H43">
        <v>1523972.32</v>
      </c>
      <c r="I43">
        <v>1529906.65</v>
      </c>
      <c r="J43">
        <v>1699276.08</v>
      </c>
      <c r="K43" t="s">
        <v>152</v>
      </c>
      <c r="L43" t="s">
        <v>166</v>
      </c>
    </row>
    <row r="44" spans="1:12" x14ac:dyDescent="0.2">
      <c r="A44">
        <v>2888047.07</v>
      </c>
      <c r="B44">
        <v>3076693.77</v>
      </c>
      <c r="C44">
        <v>3323513.43</v>
      </c>
      <c r="D44">
        <v>3339104.38</v>
      </c>
      <c r="E44">
        <v>3156271.99</v>
      </c>
      <c r="F44">
        <v>2867052.47</v>
      </c>
      <c r="G44">
        <v>3101378.17</v>
      </c>
      <c r="H44">
        <v>2498399.2000000002</v>
      </c>
      <c r="I44">
        <v>2938877.62</v>
      </c>
      <c r="J44">
        <v>2771601.73</v>
      </c>
      <c r="K44" t="s">
        <v>153</v>
      </c>
      <c r="L44" t="s">
        <v>166</v>
      </c>
    </row>
    <row r="45" spans="1:12" x14ac:dyDescent="0.2">
      <c r="A45">
        <v>37535726.909999996</v>
      </c>
      <c r="B45">
        <v>37779428.729999997</v>
      </c>
      <c r="C45">
        <v>38094017.619999997</v>
      </c>
      <c r="D45">
        <v>37372454.75</v>
      </c>
      <c r="E45">
        <v>35819271.43</v>
      </c>
      <c r="F45">
        <v>35711808.229999997</v>
      </c>
      <c r="G45">
        <v>35674408.950000003</v>
      </c>
      <c r="H45">
        <v>30144676.030000001</v>
      </c>
      <c r="I45">
        <v>29216301.460000001</v>
      </c>
      <c r="J45">
        <v>30297465.75</v>
      </c>
      <c r="K45" t="s">
        <v>154</v>
      </c>
      <c r="L45" t="s">
        <v>166</v>
      </c>
    </row>
    <row r="46" spans="1:12" x14ac:dyDescent="0.2">
      <c r="A46">
        <v>8055976.5099999998</v>
      </c>
      <c r="B46">
        <v>7669634.4900000002</v>
      </c>
      <c r="C46">
        <v>7418972.9900000002</v>
      </c>
      <c r="D46">
        <v>6259073.6399999997</v>
      </c>
      <c r="E46">
        <v>5731157.6200000001</v>
      </c>
      <c r="F46">
        <v>6668949.2599999998</v>
      </c>
      <c r="G46">
        <v>6895724.6500000004</v>
      </c>
      <c r="H46">
        <v>6276574.3200000003</v>
      </c>
      <c r="I46">
        <v>6062177.3300000001</v>
      </c>
      <c r="J46">
        <v>5521580.7800000003</v>
      </c>
      <c r="K46" t="s">
        <v>155</v>
      </c>
      <c r="L46" t="s">
        <v>166</v>
      </c>
    </row>
    <row r="47" spans="1:12" x14ac:dyDescent="0.2">
      <c r="A47">
        <v>460825.92</v>
      </c>
      <c r="B47">
        <v>550937.53</v>
      </c>
      <c r="C47">
        <v>383562.2</v>
      </c>
      <c r="D47">
        <v>299652.59999999998</v>
      </c>
      <c r="E47">
        <v>386690.68</v>
      </c>
      <c r="F47">
        <v>298823.43</v>
      </c>
      <c r="G47">
        <v>370034.53</v>
      </c>
      <c r="H47">
        <v>294748.34000000003</v>
      </c>
      <c r="I47">
        <v>443126.14</v>
      </c>
      <c r="J47">
        <v>293925.53000000003</v>
      </c>
      <c r="K47" t="s">
        <v>156</v>
      </c>
      <c r="L47" t="s">
        <v>166</v>
      </c>
    </row>
    <row r="48" spans="1:12" x14ac:dyDescent="0.2">
      <c r="A48">
        <v>454040.2</v>
      </c>
      <c r="B48">
        <v>498812.12</v>
      </c>
      <c r="C48">
        <v>448633.24</v>
      </c>
      <c r="D48">
        <v>479341.56</v>
      </c>
      <c r="E48">
        <v>490312.67</v>
      </c>
      <c r="F48">
        <v>572390.63</v>
      </c>
      <c r="G48">
        <v>446978.1</v>
      </c>
      <c r="H48">
        <v>491666.18</v>
      </c>
      <c r="I48">
        <v>453165.6</v>
      </c>
      <c r="J48">
        <v>462193.39</v>
      </c>
      <c r="K48" t="s">
        <v>157</v>
      </c>
      <c r="L48" t="s">
        <v>166</v>
      </c>
    </row>
    <row r="49" spans="1:12" x14ac:dyDescent="0.2">
      <c r="A49">
        <v>3933715.72</v>
      </c>
      <c r="B49">
        <v>5284764.8499999996</v>
      </c>
      <c r="C49">
        <v>4875743.9000000004</v>
      </c>
      <c r="D49">
        <v>4815608.03</v>
      </c>
      <c r="E49">
        <v>4306214.26</v>
      </c>
      <c r="F49">
        <v>4480328.57</v>
      </c>
      <c r="G49">
        <v>5297142.8899999997</v>
      </c>
      <c r="H49">
        <v>5140308.7300000004</v>
      </c>
      <c r="I49">
        <v>5082391.3499999996</v>
      </c>
      <c r="J49">
        <v>5303375.5199999996</v>
      </c>
      <c r="K49" t="s">
        <v>158</v>
      </c>
      <c r="L49" t="s">
        <v>166</v>
      </c>
    </row>
    <row r="50" spans="1:12" x14ac:dyDescent="0.2">
      <c r="A50">
        <v>1794979.66</v>
      </c>
      <c r="B50">
        <v>2078172.1</v>
      </c>
      <c r="C50">
        <v>2310695.85</v>
      </c>
      <c r="D50">
        <v>2493672.75</v>
      </c>
      <c r="E50">
        <v>2591619.2200000002</v>
      </c>
      <c r="F50">
        <v>2419063.39</v>
      </c>
      <c r="G50">
        <v>2555825.36</v>
      </c>
      <c r="H50">
        <v>2360219.9900000002</v>
      </c>
      <c r="I50">
        <v>2282600.6800000002</v>
      </c>
      <c r="J50">
        <v>2283412.65</v>
      </c>
      <c r="K50" t="s">
        <v>159</v>
      </c>
      <c r="L50" t="s">
        <v>166</v>
      </c>
    </row>
    <row r="51" spans="1:12" x14ac:dyDescent="0.2">
      <c r="A51">
        <v>136383.84</v>
      </c>
      <c r="B51">
        <v>126581.09</v>
      </c>
      <c r="C51">
        <v>141505.49</v>
      </c>
      <c r="D51">
        <v>155696</v>
      </c>
      <c r="E51">
        <v>156125.82999999999</v>
      </c>
      <c r="F51">
        <v>185566.14</v>
      </c>
      <c r="G51">
        <v>165165.21</v>
      </c>
      <c r="H51">
        <v>138957.22</v>
      </c>
      <c r="I51">
        <v>151187.76999999999</v>
      </c>
      <c r="J51">
        <v>148488.23000000001</v>
      </c>
      <c r="K51" t="s">
        <v>160</v>
      </c>
      <c r="L51" t="s">
        <v>166</v>
      </c>
    </row>
    <row r="52" spans="1:12" x14ac:dyDescent="0.2">
      <c r="A52">
        <v>63442.02</v>
      </c>
      <c r="B52">
        <v>82838.179999999993</v>
      </c>
      <c r="C52">
        <v>103530.71</v>
      </c>
      <c r="D52">
        <v>124513.97</v>
      </c>
      <c r="E52">
        <v>121628.84</v>
      </c>
      <c r="F52">
        <v>131474.60999999999</v>
      </c>
      <c r="G52">
        <v>161652.6</v>
      </c>
      <c r="H52">
        <v>160360.63</v>
      </c>
      <c r="I52">
        <v>147695.37</v>
      </c>
      <c r="J52">
        <v>155750.85</v>
      </c>
      <c r="K52" t="s">
        <v>161</v>
      </c>
      <c r="L52" t="s">
        <v>166</v>
      </c>
    </row>
    <row r="53" spans="1:12" x14ac:dyDescent="0.2">
      <c r="A53">
        <v>470339.26</v>
      </c>
      <c r="B53">
        <v>462919.02</v>
      </c>
      <c r="C53">
        <v>522762.99</v>
      </c>
      <c r="D53">
        <v>503779.57</v>
      </c>
      <c r="E53">
        <v>510260.94</v>
      </c>
      <c r="F53">
        <v>493802.29</v>
      </c>
      <c r="G53">
        <v>513034.35</v>
      </c>
      <c r="H53">
        <v>476065.6</v>
      </c>
      <c r="I53">
        <v>503421.32</v>
      </c>
      <c r="J53">
        <v>499855.33</v>
      </c>
      <c r="K53" t="s">
        <v>162</v>
      </c>
      <c r="L53" t="s">
        <v>166</v>
      </c>
    </row>
    <row r="54" spans="1:12" x14ac:dyDescent="0.2">
      <c r="A54">
        <v>182554.5</v>
      </c>
      <c r="B54">
        <v>198043.31</v>
      </c>
      <c r="C54">
        <v>161729.19</v>
      </c>
      <c r="D54">
        <v>176450.19</v>
      </c>
      <c r="E54">
        <v>186459.42</v>
      </c>
      <c r="F54">
        <v>186612.98</v>
      </c>
      <c r="G54">
        <v>201668.24</v>
      </c>
      <c r="H54">
        <v>186159.44</v>
      </c>
      <c r="I54">
        <v>173852.11</v>
      </c>
      <c r="J54">
        <v>147406.48000000001</v>
      </c>
      <c r="K54" t="s">
        <v>163</v>
      </c>
      <c r="L54" t="s">
        <v>166</v>
      </c>
    </row>
    <row r="55" spans="1:12" x14ac:dyDescent="0.2">
      <c r="A55">
        <v>1145471.18</v>
      </c>
      <c r="B55">
        <v>1141203.29</v>
      </c>
      <c r="C55">
        <v>1202401.6599999999</v>
      </c>
      <c r="D55">
        <v>1451149.56</v>
      </c>
      <c r="E55">
        <v>1151818.78</v>
      </c>
      <c r="F55">
        <v>1274491.51</v>
      </c>
      <c r="G55">
        <v>1319276.67</v>
      </c>
      <c r="H55">
        <v>1119014.07</v>
      </c>
      <c r="I55">
        <v>1281898.93</v>
      </c>
      <c r="J55">
        <v>1356429.7</v>
      </c>
      <c r="K55" t="s">
        <v>164</v>
      </c>
      <c r="L55" t="s">
        <v>166</v>
      </c>
    </row>
    <row r="56" spans="1:12" x14ac:dyDescent="0.2">
      <c r="A56">
        <v>3597760.42</v>
      </c>
      <c r="B56">
        <v>3897024.79</v>
      </c>
      <c r="C56">
        <v>4205798.18</v>
      </c>
      <c r="D56">
        <v>4588868.1500000004</v>
      </c>
      <c r="E56">
        <v>4797157.96</v>
      </c>
      <c r="F56">
        <v>4839451.8499999996</v>
      </c>
      <c r="G56">
        <v>4987530.43</v>
      </c>
      <c r="H56">
        <v>4709662.0599999996</v>
      </c>
      <c r="I56">
        <v>5007440.8600000003</v>
      </c>
      <c r="J56">
        <v>4976105.0999999996</v>
      </c>
      <c r="K56" t="s">
        <v>165</v>
      </c>
      <c r="L56" t="s">
        <v>166</v>
      </c>
    </row>
    <row r="57" spans="1:12" x14ac:dyDescent="0.2">
      <c r="A57">
        <v>2014521.64</v>
      </c>
      <c r="B57">
        <v>2359115.2400000002</v>
      </c>
      <c r="C57">
        <v>2342624.58</v>
      </c>
      <c r="D57">
        <v>2468266.86</v>
      </c>
      <c r="E57">
        <v>2359375.73</v>
      </c>
      <c r="F57">
        <v>2728565.8</v>
      </c>
      <c r="G57">
        <v>3056520.63</v>
      </c>
      <c r="H57">
        <v>2563051.12</v>
      </c>
      <c r="I57">
        <v>2851488.05</v>
      </c>
      <c r="J57">
        <v>3185503.45</v>
      </c>
      <c r="K57" t="s">
        <v>146</v>
      </c>
      <c r="L57" t="s">
        <v>60</v>
      </c>
    </row>
    <row r="58" spans="1:12" x14ac:dyDescent="0.2">
      <c r="A58">
        <v>1895668.08</v>
      </c>
      <c r="B58">
        <v>2341997.86</v>
      </c>
      <c r="C58">
        <v>2391706.9300000002</v>
      </c>
      <c r="D58">
        <v>2276451.62</v>
      </c>
      <c r="E58">
        <v>2196381.44</v>
      </c>
      <c r="F58">
        <v>2636234.4</v>
      </c>
      <c r="G58">
        <v>2779461.06</v>
      </c>
      <c r="H58">
        <v>2505517.13</v>
      </c>
      <c r="I58">
        <v>2757061.86</v>
      </c>
      <c r="J58">
        <v>3022537.04</v>
      </c>
      <c r="K58" t="s">
        <v>147</v>
      </c>
      <c r="L58" t="s">
        <v>60</v>
      </c>
    </row>
    <row r="59" spans="1:12" x14ac:dyDescent="0.2">
      <c r="A59">
        <v>89258</v>
      </c>
      <c r="B59">
        <v>104703.43</v>
      </c>
      <c r="C59">
        <v>112813.64</v>
      </c>
      <c r="D59">
        <v>106655.88</v>
      </c>
      <c r="E59">
        <v>102565.51</v>
      </c>
      <c r="F59">
        <v>104183.17</v>
      </c>
      <c r="G59">
        <v>121187.33</v>
      </c>
      <c r="H59">
        <v>121240.28</v>
      </c>
      <c r="I59">
        <v>148631.09</v>
      </c>
      <c r="J59">
        <v>172081.2</v>
      </c>
      <c r="K59" t="s">
        <v>148</v>
      </c>
      <c r="L59" t="s">
        <v>60</v>
      </c>
    </row>
    <row r="60" spans="1:12" x14ac:dyDescent="0.2">
      <c r="A60">
        <v>49587.63</v>
      </c>
      <c r="B60">
        <v>37561.629999999997</v>
      </c>
      <c r="C60">
        <v>41629.99</v>
      </c>
      <c r="D60">
        <v>36452.199999999997</v>
      </c>
      <c r="E60">
        <v>19797.29</v>
      </c>
      <c r="F60">
        <v>24140.97</v>
      </c>
      <c r="G60">
        <v>26269.16</v>
      </c>
      <c r="H60">
        <v>24009.99</v>
      </c>
      <c r="I60">
        <v>14618.27</v>
      </c>
      <c r="J60">
        <v>19140.38</v>
      </c>
      <c r="K60" t="s">
        <v>149</v>
      </c>
      <c r="L60" t="s">
        <v>60</v>
      </c>
    </row>
    <row r="61" spans="1:12" x14ac:dyDescent="0.2">
      <c r="A61">
        <v>10126.92</v>
      </c>
      <c r="B61">
        <v>7747.92</v>
      </c>
      <c r="C61">
        <v>8330.4699999999993</v>
      </c>
      <c r="D61">
        <v>8542.9500000000007</v>
      </c>
      <c r="E61">
        <v>5105.8599999999997</v>
      </c>
      <c r="F61">
        <v>7532.32</v>
      </c>
      <c r="G61">
        <v>9543</v>
      </c>
      <c r="H61">
        <v>5185.2700000000004</v>
      </c>
      <c r="I61">
        <v>4199.7299999999996</v>
      </c>
      <c r="J61">
        <v>5173.3900000000003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750277.37</v>
      </c>
      <c r="B63">
        <v>776436.46</v>
      </c>
      <c r="C63">
        <v>863805.69</v>
      </c>
      <c r="D63">
        <v>653822.11</v>
      </c>
      <c r="E63">
        <v>573034.35</v>
      </c>
      <c r="F63">
        <v>701869.95</v>
      </c>
      <c r="G63">
        <v>719523.76</v>
      </c>
      <c r="H63">
        <v>549515.92000000004</v>
      </c>
      <c r="I63">
        <v>571732.27</v>
      </c>
      <c r="J63">
        <v>662535</v>
      </c>
      <c r="K63" t="s">
        <v>152</v>
      </c>
      <c r="L63" t="s">
        <v>60</v>
      </c>
    </row>
    <row r="64" spans="1:12" x14ac:dyDescent="0.2">
      <c r="A64">
        <v>430918.73</v>
      </c>
      <c r="B64">
        <v>521182.2</v>
      </c>
      <c r="C64">
        <v>565388.18000000005</v>
      </c>
      <c r="D64">
        <v>490825.52</v>
      </c>
      <c r="E64">
        <v>530493.15</v>
      </c>
      <c r="F64">
        <v>424848.07</v>
      </c>
      <c r="G64">
        <v>482879.19</v>
      </c>
      <c r="H64">
        <v>360842.55</v>
      </c>
      <c r="I64">
        <v>403543.03</v>
      </c>
      <c r="J64">
        <v>432250.16</v>
      </c>
      <c r="K64" t="s">
        <v>153</v>
      </c>
      <c r="L64" t="s">
        <v>60</v>
      </c>
    </row>
    <row r="65" spans="1:12" x14ac:dyDescent="0.2">
      <c r="A65">
        <v>32074442.27</v>
      </c>
      <c r="B65">
        <v>32335611.18</v>
      </c>
      <c r="C65">
        <v>32555389.120000001</v>
      </c>
      <c r="D65">
        <v>32279631.48</v>
      </c>
      <c r="E65">
        <v>30711759.670000002</v>
      </c>
      <c r="F65">
        <v>30395081.879999999</v>
      </c>
      <c r="G65">
        <v>30562832.640000001</v>
      </c>
      <c r="H65">
        <v>25572562.239999998</v>
      </c>
      <c r="I65">
        <v>24751114.77</v>
      </c>
      <c r="J65">
        <v>26007448.02</v>
      </c>
      <c r="K65" t="s">
        <v>154</v>
      </c>
      <c r="L65" t="s">
        <v>60</v>
      </c>
    </row>
    <row r="66" spans="1:12" x14ac:dyDescent="0.2">
      <c r="A66">
        <v>455112.22</v>
      </c>
      <c r="B66">
        <v>510123.96</v>
      </c>
      <c r="C66">
        <v>518613.77</v>
      </c>
      <c r="D66">
        <v>475644.73</v>
      </c>
      <c r="E66">
        <v>479978.65</v>
      </c>
      <c r="F66">
        <v>459138.43</v>
      </c>
      <c r="G66">
        <v>436719.99</v>
      </c>
      <c r="H66">
        <v>400635.26</v>
      </c>
      <c r="I66">
        <v>453271.4</v>
      </c>
      <c r="J66">
        <v>487848.7</v>
      </c>
      <c r="K66" t="s">
        <v>155</v>
      </c>
      <c r="L66" t="s">
        <v>60</v>
      </c>
    </row>
    <row r="67" spans="1:12" x14ac:dyDescent="0.2">
      <c r="A67">
        <v>213.85</v>
      </c>
      <c r="B67">
        <v>4197.91</v>
      </c>
      <c r="C67">
        <v>809.66</v>
      </c>
      <c r="D67">
        <v>-2205.54</v>
      </c>
      <c r="E67">
        <v>571.70000000000005</v>
      </c>
      <c r="F67">
        <v>4046.64</v>
      </c>
      <c r="G67">
        <v>1106.6500000000001</v>
      </c>
      <c r="H67">
        <v>456.57</v>
      </c>
      <c r="I67">
        <v>570.38</v>
      </c>
      <c r="J67">
        <v>2654.61</v>
      </c>
      <c r="K67" t="s">
        <v>156</v>
      </c>
      <c r="L67" t="s">
        <v>60</v>
      </c>
    </row>
    <row r="68" spans="1:12" x14ac:dyDescent="0.2">
      <c r="A68">
        <v>75452.429999999993</v>
      </c>
      <c r="B68">
        <v>67689.89</v>
      </c>
      <c r="C68">
        <v>43530.33</v>
      </c>
      <c r="D68">
        <v>31803.9</v>
      </c>
      <c r="E68">
        <v>55795.03</v>
      </c>
      <c r="F68">
        <v>32161.52</v>
      </c>
      <c r="G68">
        <v>22574</v>
      </c>
      <c r="H68">
        <v>7940.21</v>
      </c>
      <c r="I68">
        <v>23055.16</v>
      </c>
      <c r="J68">
        <v>9546.5499999999993</v>
      </c>
      <c r="K68" t="s">
        <v>157</v>
      </c>
      <c r="L68" t="s">
        <v>60</v>
      </c>
    </row>
    <row r="69" spans="1:12" x14ac:dyDescent="0.2">
      <c r="A69">
        <v>1741460.69</v>
      </c>
      <c r="B69">
        <v>1955143.18</v>
      </c>
      <c r="C69">
        <v>2074605.83</v>
      </c>
      <c r="D69">
        <v>2034831.99</v>
      </c>
      <c r="E69">
        <v>1820240.52</v>
      </c>
      <c r="F69">
        <v>1941558.17</v>
      </c>
      <c r="G69">
        <v>2158411.81</v>
      </c>
      <c r="H69">
        <v>2308181.25</v>
      </c>
      <c r="I69">
        <v>2358952.12</v>
      </c>
      <c r="J69">
        <v>2458029.98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16.600000000000001</v>
      </c>
      <c r="E70">
        <v>62.18</v>
      </c>
      <c r="F70">
        <v>141.21</v>
      </c>
      <c r="G70">
        <v>179.14</v>
      </c>
      <c r="H70">
        <v>167.31</v>
      </c>
      <c r="I70">
        <v>122.33</v>
      </c>
      <c r="J70">
        <v>142.68</v>
      </c>
      <c r="K70" t="s">
        <v>159</v>
      </c>
      <c r="L70" t="s">
        <v>60</v>
      </c>
    </row>
    <row r="71" spans="1:12" x14ac:dyDescent="0.2">
      <c r="A71">
        <v>46773.19</v>
      </c>
      <c r="B71">
        <v>43394.15</v>
      </c>
      <c r="C71">
        <v>43682.34</v>
      </c>
      <c r="D71">
        <v>49431.64</v>
      </c>
      <c r="E71">
        <v>49941.88</v>
      </c>
      <c r="F71">
        <v>55966.66</v>
      </c>
      <c r="G71">
        <v>52393.89</v>
      </c>
      <c r="H71">
        <v>37575.160000000003</v>
      </c>
      <c r="I71">
        <v>39344.92</v>
      </c>
      <c r="J71">
        <v>42064.61</v>
      </c>
      <c r="K71" t="s">
        <v>160</v>
      </c>
      <c r="L71" t="s">
        <v>60</v>
      </c>
    </row>
    <row r="72" spans="1:12" x14ac:dyDescent="0.2">
      <c r="A72">
        <v>220.28</v>
      </c>
      <c r="B72">
        <v>716.75</v>
      </c>
      <c r="C72">
        <v>226.44</v>
      </c>
      <c r="D72">
        <v>725.12</v>
      </c>
      <c r="E72">
        <v>32.64</v>
      </c>
      <c r="F72">
        <v>85.99</v>
      </c>
      <c r="G72">
        <v>28.93</v>
      </c>
      <c r="H72">
        <v>27.67</v>
      </c>
      <c r="I72">
        <v>32.36</v>
      </c>
      <c r="J72">
        <v>20.25</v>
      </c>
      <c r="K72" t="s">
        <v>161</v>
      </c>
      <c r="L72" t="s">
        <v>60</v>
      </c>
    </row>
    <row r="73" spans="1:12" x14ac:dyDescent="0.2">
      <c r="A73">
        <v>81518.600000000006</v>
      </c>
      <c r="B73">
        <v>75211.259999999995</v>
      </c>
      <c r="C73">
        <v>78717.72</v>
      </c>
      <c r="D73">
        <v>79819.8</v>
      </c>
      <c r="E73">
        <v>79582.5</v>
      </c>
      <c r="F73">
        <v>70846.66</v>
      </c>
      <c r="G73">
        <v>70629.100000000006</v>
      </c>
      <c r="H73">
        <v>68936.960000000006</v>
      </c>
      <c r="I73">
        <v>72386.25</v>
      </c>
      <c r="J73">
        <v>71016.88</v>
      </c>
      <c r="K73" t="s">
        <v>162</v>
      </c>
      <c r="L73" t="s">
        <v>60</v>
      </c>
    </row>
    <row r="74" spans="1:12" x14ac:dyDescent="0.2">
      <c r="A74">
        <v>5934.16</v>
      </c>
      <c r="B74">
        <v>6510.72</v>
      </c>
      <c r="C74">
        <v>5475.06</v>
      </c>
      <c r="D74">
        <v>5661.19</v>
      </c>
      <c r="E74">
        <v>7227.28</v>
      </c>
      <c r="F74">
        <v>7289.01</v>
      </c>
      <c r="G74">
        <v>7334.64</v>
      </c>
      <c r="H74">
        <v>5966.81</v>
      </c>
      <c r="I74">
        <v>6588.91</v>
      </c>
      <c r="J74">
        <v>7194.25</v>
      </c>
      <c r="K74" t="s">
        <v>163</v>
      </c>
      <c r="L74" t="s">
        <v>60</v>
      </c>
    </row>
    <row r="75" spans="1:12" x14ac:dyDescent="0.2">
      <c r="A75">
        <v>18175.669999999998</v>
      </c>
      <c r="B75">
        <v>20436.02</v>
      </c>
      <c r="C75">
        <v>24055.96</v>
      </c>
      <c r="D75">
        <v>8867.1200000000008</v>
      </c>
      <c r="E75">
        <v>7430.08</v>
      </c>
      <c r="F75">
        <v>32060.71</v>
      </c>
      <c r="G75">
        <v>10556.49</v>
      </c>
      <c r="H75">
        <v>12755.67</v>
      </c>
      <c r="I75">
        <v>18115.59</v>
      </c>
      <c r="J75">
        <v>11105.26</v>
      </c>
      <c r="K75" t="s">
        <v>164</v>
      </c>
      <c r="L75" t="s">
        <v>60</v>
      </c>
    </row>
    <row r="76" spans="1:12" x14ac:dyDescent="0.2">
      <c r="A76">
        <v>788577.6</v>
      </c>
      <c r="B76">
        <v>635239.22</v>
      </c>
      <c r="C76">
        <v>560275.04</v>
      </c>
      <c r="D76">
        <v>599018.46</v>
      </c>
      <c r="E76">
        <v>672392.59</v>
      </c>
      <c r="F76">
        <v>740250.83</v>
      </c>
      <c r="G76">
        <v>837748.47</v>
      </c>
      <c r="H76">
        <v>784930.27</v>
      </c>
      <c r="I76">
        <v>900800.72</v>
      </c>
      <c r="J76">
        <v>826355.5</v>
      </c>
      <c r="K76" t="s">
        <v>165</v>
      </c>
      <c r="L76" t="s">
        <v>60</v>
      </c>
    </row>
    <row r="77" spans="1:12" x14ac:dyDescent="0.2">
      <c r="A77">
        <v>1668837.67</v>
      </c>
      <c r="B77">
        <v>2146911.09</v>
      </c>
      <c r="C77">
        <v>2089377.02</v>
      </c>
      <c r="D77">
        <v>2335711.21</v>
      </c>
      <c r="E77">
        <v>2247978.02</v>
      </c>
      <c r="F77">
        <v>2717472.01</v>
      </c>
      <c r="G77">
        <v>2790867.93</v>
      </c>
      <c r="H77">
        <v>2437527.89</v>
      </c>
      <c r="I77">
        <v>2783881.34</v>
      </c>
      <c r="J77">
        <v>3055694.69</v>
      </c>
      <c r="K77" t="s">
        <v>146</v>
      </c>
      <c r="L77" t="s">
        <v>167</v>
      </c>
    </row>
    <row r="78" spans="1:12" x14ac:dyDescent="0.2">
      <c r="A78">
        <v>1561378.63</v>
      </c>
      <c r="B78">
        <v>2125983.15</v>
      </c>
      <c r="C78">
        <v>2159549.21</v>
      </c>
      <c r="D78">
        <v>2182921.0099999998</v>
      </c>
      <c r="E78">
        <v>2118789.54</v>
      </c>
      <c r="F78">
        <v>2633299.2000000002</v>
      </c>
      <c r="G78">
        <v>2525830.94</v>
      </c>
      <c r="H78">
        <v>2394373.5099999998</v>
      </c>
      <c r="I78">
        <v>2719589.81</v>
      </c>
      <c r="J78">
        <v>2952957.64</v>
      </c>
      <c r="K78" t="s">
        <v>147</v>
      </c>
      <c r="L78" t="s">
        <v>167</v>
      </c>
    </row>
    <row r="79" spans="1:12" x14ac:dyDescent="0.2">
      <c r="A79">
        <v>65028.54</v>
      </c>
      <c r="B79">
        <v>96882.39</v>
      </c>
      <c r="C79">
        <v>97024.89</v>
      </c>
      <c r="D79">
        <v>90055.77</v>
      </c>
      <c r="E79">
        <v>93053.93</v>
      </c>
      <c r="F79">
        <v>87972.84</v>
      </c>
      <c r="G79">
        <v>108474.84</v>
      </c>
      <c r="H79">
        <v>111803.93</v>
      </c>
      <c r="I79">
        <v>135078.73000000001</v>
      </c>
      <c r="J79">
        <v>162396.28</v>
      </c>
      <c r="K79" t="s">
        <v>148</v>
      </c>
      <c r="L79" t="s">
        <v>167</v>
      </c>
    </row>
    <row r="80" spans="1:12" x14ac:dyDescent="0.2">
      <c r="A80">
        <v>31782.959999999999</v>
      </c>
      <c r="B80">
        <v>36245.29</v>
      </c>
      <c r="C80">
        <v>36437.300000000003</v>
      </c>
      <c r="D80">
        <v>33604.92</v>
      </c>
      <c r="E80">
        <v>16949.63</v>
      </c>
      <c r="F80">
        <v>23548.05</v>
      </c>
      <c r="G80">
        <v>23704.19</v>
      </c>
      <c r="H80">
        <v>22246.03</v>
      </c>
      <c r="I80">
        <v>13775.72</v>
      </c>
      <c r="J80">
        <v>18613.34</v>
      </c>
      <c r="K80" t="s">
        <v>149</v>
      </c>
      <c r="L80" t="s">
        <v>167</v>
      </c>
    </row>
    <row r="81" spans="1:12" x14ac:dyDescent="0.2">
      <c r="A81">
        <v>6834.28</v>
      </c>
      <c r="B81">
        <v>7341.85</v>
      </c>
      <c r="C81">
        <v>7492.01</v>
      </c>
      <c r="D81">
        <v>7856.35</v>
      </c>
      <c r="E81">
        <v>4241.22</v>
      </c>
      <c r="F81">
        <v>6931.28</v>
      </c>
      <c r="G81">
        <v>8284.5499999999993</v>
      </c>
      <c r="H81">
        <v>4837.47</v>
      </c>
      <c r="I81">
        <v>3968.71</v>
      </c>
      <c r="J81">
        <v>5057.8999999999996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613247.78</v>
      </c>
      <c r="B83">
        <v>699593.49</v>
      </c>
      <c r="C83">
        <v>757757.4</v>
      </c>
      <c r="D83">
        <v>612250.93999999994</v>
      </c>
      <c r="E83">
        <v>538303.31999999995</v>
      </c>
      <c r="F83">
        <v>703533.86</v>
      </c>
      <c r="G83">
        <v>646940.64</v>
      </c>
      <c r="H83">
        <v>518756.69</v>
      </c>
      <c r="I83">
        <v>563952.23</v>
      </c>
      <c r="J83">
        <v>640668.51</v>
      </c>
      <c r="K83" t="s">
        <v>152</v>
      </c>
      <c r="L83" t="s">
        <v>167</v>
      </c>
    </row>
    <row r="84" spans="1:12" x14ac:dyDescent="0.2">
      <c r="A84">
        <v>369224.31</v>
      </c>
      <c r="B84">
        <v>469631.5</v>
      </c>
      <c r="C84">
        <v>503818.82</v>
      </c>
      <c r="D84">
        <v>470162.64</v>
      </c>
      <c r="E84">
        <v>510977.59</v>
      </c>
      <c r="F84">
        <v>430399.27</v>
      </c>
      <c r="G84">
        <v>449600.54</v>
      </c>
      <c r="H84">
        <v>341289.75</v>
      </c>
      <c r="I84">
        <v>389409.93</v>
      </c>
      <c r="J84">
        <v>394926.01</v>
      </c>
      <c r="K84" t="s">
        <v>153</v>
      </c>
      <c r="L84" t="s">
        <v>167</v>
      </c>
    </row>
    <row r="85" spans="1:12" x14ac:dyDescent="0.2">
      <c r="A85">
        <v>26481254.100000001</v>
      </c>
      <c r="B85">
        <v>28574553.32</v>
      </c>
      <c r="C85">
        <v>28711536.010000002</v>
      </c>
      <c r="D85">
        <v>29317687.640000001</v>
      </c>
      <c r="E85">
        <v>27346014.800000001</v>
      </c>
      <c r="F85">
        <v>28414370.41</v>
      </c>
      <c r="G85">
        <v>27743929.829999998</v>
      </c>
      <c r="H85">
        <v>24238988.140000001</v>
      </c>
      <c r="I85">
        <v>23430829.170000002</v>
      </c>
      <c r="J85">
        <v>23794739.739999998</v>
      </c>
      <c r="K85" t="s">
        <v>154</v>
      </c>
      <c r="L85" t="s">
        <v>167</v>
      </c>
    </row>
    <row r="86" spans="1:12" x14ac:dyDescent="0.2">
      <c r="A86">
        <v>371863.66</v>
      </c>
      <c r="B86">
        <v>461854.44</v>
      </c>
      <c r="C86">
        <v>478827.6</v>
      </c>
      <c r="D86">
        <v>435068.12</v>
      </c>
      <c r="E86">
        <v>463646.82</v>
      </c>
      <c r="F86">
        <v>448291.83</v>
      </c>
      <c r="G86">
        <v>372895.31</v>
      </c>
      <c r="H86">
        <v>377534.73</v>
      </c>
      <c r="I86">
        <v>456448.49</v>
      </c>
      <c r="J86">
        <v>503770.3</v>
      </c>
      <c r="K86" t="s">
        <v>155</v>
      </c>
      <c r="L86" t="s">
        <v>167</v>
      </c>
    </row>
    <row r="87" spans="1:12" x14ac:dyDescent="0.2">
      <c r="A87">
        <v>137.06</v>
      </c>
      <c r="B87">
        <v>3629.74</v>
      </c>
      <c r="C87">
        <v>915.49</v>
      </c>
      <c r="D87">
        <v>-2013.98</v>
      </c>
      <c r="E87">
        <v>555.19000000000005</v>
      </c>
      <c r="F87">
        <v>4280.68</v>
      </c>
      <c r="G87">
        <v>996.6</v>
      </c>
      <c r="H87">
        <v>383.77</v>
      </c>
      <c r="I87">
        <v>476.87</v>
      </c>
      <c r="J87">
        <v>1948.8</v>
      </c>
      <c r="K87" t="s">
        <v>156</v>
      </c>
      <c r="L87" t="s">
        <v>167</v>
      </c>
    </row>
    <row r="88" spans="1:12" x14ac:dyDescent="0.2">
      <c r="A88">
        <v>65543.009999999995</v>
      </c>
      <c r="B88">
        <v>40952.949999999997</v>
      </c>
      <c r="C88">
        <v>35054.769999999997</v>
      </c>
      <c r="D88">
        <v>23643.26</v>
      </c>
      <c r="E88">
        <v>59296.58</v>
      </c>
      <c r="F88">
        <v>28926.080000000002</v>
      </c>
      <c r="G88">
        <v>21624.37</v>
      </c>
      <c r="H88">
        <v>7896.03</v>
      </c>
      <c r="I88">
        <v>21419.47</v>
      </c>
      <c r="J88">
        <v>9663.16</v>
      </c>
      <c r="K88" t="s">
        <v>157</v>
      </c>
      <c r="L88" t="s">
        <v>167</v>
      </c>
    </row>
    <row r="89" spans="1:12" x14ac:dyDescent="0.2">
      <c r="A89">
        <v>1723170.04</v>
      </c>
      <c r="B89">
        <v>1924041.3</v>
      </c>
      <c r="C89">
        <v>2044516.52</v>
      </c>
      <c r="D89">
        <v>1982916.62</v>
      </c>
      <c r="E89">
        <v>1897686.39</v>
      </c>
      <c r="F89">
        <v>1871201.62</v>
      </c>
      <c r="G89">
        <v>2066108.56</v>
      </c>
      <c r="H89">
        <v>2241402.75</v>
      </c>
      <c r="I89">
        <v>2277046.86</v>
      </c>
      <c r="J89">
        <v>2344796.3199999998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13.52</v>
      </c>
      <c r="E90">
        <v>85.09</v>
      </c>
      <c r="F90">
        <v>161.75</v>
      </c>
      <c r="G90">
        <v>179.21</v>
      </c>
      <c r="H90">
        <v>170.96</v>
      </c>
      <c r="I90">
        <v>125.3</v>
      </c>
      <c r="J90">
        <v>149.26</v>
      </c>
      <c r="K90" t="s">
        <v>159</v>
      </c>
      <c r="L90" t="s">
        <v>167</v>
      </c>
    </row>
    <row r="91" spans="1:12" x14ac:dyDescent="0.2">
      <c r="A91">
        <v>42268.75</v>
      </c>
      <c r="B91">
        <v>42906.45</v>
      </c>
      <c r="C91">
        <v>38442.39</v>
      </c>
      <c r="D91">
        <v>46415.57</v>
      </c>
      <c r="E91">
        <v>47745.46</v>
      </c>
      <c r="F91">
        <v>55721.81</v>
      </c>
      <c r="G91">
        <v>47705.27</v>
      </c>
      <c r="H91">
        <v>35495.93</v>
      </c>
      <c r="I91">
        <v>37356.32</v>
      </c>
      <c r="J91">
        <v>36309.46</v>
      </c>
      <c r="K91" t="s">
        <v>160</v>
      </c>
      <c r="L91" t="s">
        <v>167</v>
      </c>
    </row>
    <row r="92" spans="1:12" x14ac:dyDescent="0.2">
      <c r="A92">
        <v>141.19</v>
      </c>
      <c r="B92">
        <v>702.54</v>
      </c>
      <c r="C92">
        <v>196.42</v>
      </c>
      <c r="D92">
        <v>659.7</v>
      </c>
      <c r="E92">
        <v>29.37</v>
      </c>
      <c r="F92">
        <v>82.4</v>
      </c>
      <c r="G92">
        <v>26</v>
      </c>
      <c r="H92">
        <v>26.1</v>
      </c>
      <c r="I92">
        <v>27.72</v>
      </c>
      <c r="J92">
        <v>20.86</v>
      </c>
      <c r="K92" t="s">
        <v>161</v>
      </c>
      <c r="L92" t="s">
        <v>167</v>
      </c>
    </row>
    <row r="93" spans="1:12" x14ac:dyDescent="0.2">
      <c r="A93">
        <v>64461.58</v>
      </c>
      <c r="B93">
        <v>64451.07</v>
      </c>
      <c r="C93">
        <v>68181.399999999994</v>
      </c>
      <c r="D93">
        <v>72600.639999999999</v>
      </c>
      <c r="E93">
        <v>70181.37</v>
      </c>
      <c r="F93">
        <v>67961.95</v>
      </c>
      <c r="G93">
        <v>63184.23</v>
      </c>
      <c r="H93">
        <v>64447.69</v>
      </c>
      <c r="I93">
        <v>69627.990000000005</v>
      </c>
      <c r="J93">
        <v>67921.48</v>
      </c>
      <c r="K93" t="s">
        <v>162</v>
      </c>
      <c r="L93" t="s">
        <v>167</v>
      </c>
    </row>
    <row r="94" spans="1:12" x14ac:dyDescent="0.2">
      <c r="A94">
        <v>5195.1099999999997</v>
      </c>
      <c r="B94">
        <v>5990.56</v>
      </c>
      <c r="C94">
        <v>4850.04</v>
      </c>
      <c r="D94">
        <v>5447.79</v>
      </c>
      <c r="E94">
        <v>5359.52</v>
      </c>
      <c r="F94">
        <v>6281.5</v>
      </c>
      <c r="G94">
        <v>5664.87</v>
      </c>
      <c r="H94">
        <v>4219.5</v>
      </c>
      <c r="I94">
        <v>4943.5600000000004</v>
      </c>
      <c r="J94">
        <v>5496.69</v>
      </c>
      <c r="K94" t="s">
        <v>163</v>
      </c>
      <c r="L94" t="s">
        <v>167</v>
      </c>
    </row>
    <row r="95" spans="1:12" x14ac:dyDescent="0.2">
      <c r="A95">
        <v>13720.35</v>
      </c>
      <c r="B95">
        <v>17721.03</v>
      </c>
      <c r="C95">
        <v>24662.240000000002</v>
      </c>
      <c r="D95">
        <v>7689.03</v>
      </c>
      <c r="E95">
        <v>6399.17</v>
      </c>
      <c r="F95">
        <v>23219.56</v>
      </c>
      <c r="G95">
        <v>8911.23</v>
      </c>
      <c r="H95">
        <v>10739.12</v>
      </c>
      <c r="I95">
        <v>12959.6</v>
      </c>
      <c r="J95">
        <v>8538.11</v>
      </c>
      <c r="K95" t="s">
        <v>164</v>
      </c>
      <c r="L95" t="s">
        <v>167</v>
      </c>
    </row>
    <row r="96" spans="1:12" x14ac:dyDescent="0.2">
      <c r="A96">
        <v>606585.26</v>
      </c>
      <c r="B96">
        <v>577798.19999999995</v>
      </c>
      <c r="C96">
        <v>505100.5</v>
      </c>
      <c r="D96">
        <v>558553.05000000005</v>
      </c>
      <c r="E96">
        <v>621832.92000000004</v>
      </c>
      <c r="F96">
        <v>712612.27</v>
      </c>
      <c r="G96">
        <v>745457.11</v>
      </c>
      <c r="H96">
        <v>745156.54</v>
      </c>
      <c r="I96">
        <v>907202.08</v>
      </c>
      <c r="J96">
        <v>811888.64000000001</v>
      </c>
      <c r="K96" t="s">
        <v>165</v>
      </c>
      <c r="L96" t="s">
        <v>167</v>
      </c>
    </row>
    <row r="97" spans="1:12" x14ac:dyDescent="0.2">
      <c r="A97">
        <v>1117478.6100000001</v>
      </c>
      <c r="B97">
        <v>1175122.48</v>
      </c>
      <c r="C97">
        <v>1189455.2</v>
      </c>
      <c r="D97">
        <v>1153198.02</v>
      </c>
      <c r="E97">
        <v>994087.04</v>
      </c>
      <c r="F97">
        <v>956764.16000000003</v>
      </c>
      <c r="G97">
        <v>1011165.65</v>
      </c>
      <c r="H97">
        <v>858483</v>
      </c>
      <c r="I97">
        <v>833191.85</v>
      </c>
      <c r="J97">
        <v>845256</v>
      </c>
      <c r="K97" t="s">
        <v>173</v>
      </c>
    </row>
    <row r="98" spans="1:12" x14ac:dyDescent="0.2">
      <c r="A98">
        <v>1119431.18</v>
      </c>
      <c r="B98">
        <v>1175571.48</v>
      </c>
      <c r="C98">
        <v>1187460.2</v>
      </c>
      <c r="D98">
        <v>1153198.02</v>
      </c>
      <c r="E98">
        <v>994087.04</v>
      </c>
      <c r="F98">
        <v>956753.16</v>
      </c>
      <c r="G98">
        <v>1011178.65</v>
      </c>
      <c r="H98">
        <v>858467</v>
      </c>
      <c r="I98">
        <v>832973.85</v>
      </c>
      <c r="J98">
        <v>845183</v>
      </c>
      <c r="K98" t="s">
        <v>174</v>
      </c>
    </row>
    <row r="99" spans="1:12" x14ac:dyDescent="0.2">
      <c r="A99">
        <v>176881.27</v>
      </c>
      <c r="B99">
        <v>219566.28</v>
      </c>
      <c r="C99">
        <v>222707.27</v>
      </c>
      <c r="D99">
        <v>227778.76</v>
      </c>
      <c r="E99">
        <v>219043.65</v>
      </c>
      <c r="F99">
        <v>247612.73</v>
      </c>
      <c r="G99">
        <v>254814.86</v>
      </c>
      <c r="H99">
        <v>220646.52</v>
      </c>
      <c r="I99">
        <v>253384.06</v>
      </c>
      <c r="J99">
        <v>270914.28000000003</v>
      </c>
      <c r="K99" t="s">
        <v>86</v>
      </c>
    </row>
    <row r="100" spans="1:12" x14ac:dyDescent="0.2">
      <c r="A100">
        <v>6441913.3799999999</v>
      </c>
      <c r="B100">
        <v>4959158.12</v>
      </c>
      <c r="C100">
        <v>5594138.04</v>
      </c>
      <c r="D100">
        <v>4102034.91</v>
      </c>
      <c r="E100">
        <v>3114275.59</v>
      </c>
      <c r="F100">
        <v>6078097.8300000001</v>
      </c>
      <c r="G100">
        <v>7766525.2599999998</v>
      </c>
      <c r="H100">
        <v>4358905.32</v>
      </c>
      <c r="I100">
        <v>4600209.63</v>
      </c>
      <c r="J100">
        <v>5176558.5199999996</v>
      </c>
      <c r="K100" t="s">
        <v>87</v>
      </c>
    </row>
    <row r="101" spans="1:12" x14ac:dyDescent="0.2">
      <c r="A101">
        <v>20045852.25</v>
      </c>
      <c r="B101">
        <v>30318183.129999999</v>
      </c>
      <c r="C101">
        <v>43784805.57</v>
      </c>
      <c r="D101">
        <v>34769313.899999999</v>
      </c>
      <c r="E101">
        <v>35838071.460000001</v>
      </c>
      <c r="F101">
        <v>39581645.490000002</v>
      </c>
      <c r="G101">
        <v>37714542.049999997</v>
      </c>
      <c r="H101">
        <v>33260262.16</v>
      </c>
      <c r="I101">
        <v>32563966.280000001</v>
      </c>
      <c r="J101">
        <v>34894404.68</v>
      </c>
      <c r="K101" t="s">
        <v>88</v>
      </c>
    </row>
    <row r="102" spans="1:12" x14ac:dyDescent="0.2">
      <c r="A102">
        <v>92853.99</v>
      </c>
      <c r="B102">
        <v>128412.29</v>
      </c>
      <c r="C102">
        <v>123817.45</v>
      </c>
      <c r="D102">
        <v>125613</v>
      </c>
      <c r="E102">
        <v>118331.73</v>
      </c>
      <c r="F102">
        <v>145907.39000000001</v>
      </c>
      <c r="G102">
        <v>154583.88</v>
      </c>
      <c r="H102">
        <v>129767.98</v>
      </c>
      <c r="I102">
        <v>145829.32999999999</v>
      </c>
      <c r="J102">
        <v>163828.14000000001</v>
      </c>
      <c r="K102" t="s">
        <v>86</v>
      </c>
      <c r="L102" t="s">
        <v>116</v>
      </c>
    </row>
    <row r="103" spans="1:12" x14ac:dyDescent="0.2">
      <c r="A103">
        <v>2601444.9</v>
      </c>
      <c r="B103">
        <v>1359205.32</v>
      </c>
      <c r="C103">
        <v>904173.71</v>
      </c>
      <c r="D103">
        <v>486522.33</v>
      </c>
      <c r="E103">
        <v>160170.91</v>
      </c>
      <c r="F103">
        <v>130815.02</v>
      </c>
      <c r="G103">
        <v>559315.32999999996</v>
      </c>
      <c r="H103">
        <v>961743.11</v>
      </c>
      <c r="I103">
        <v>846500.56</v>
      </c>
      <c r="J103">
        <v>851389.08</v>
      </c>
      <c r="K103" t="s">
        <v>87</v>
      </c>
      <c r="L103" t="s">
        <v>116</v>
      </c>
    </row>
    <row r="104" spans="1:12" x14ac:dyDescent="0.2">
      <c r="A104">
        <v>3833921.95</v>
      </c>
      <c r="B104">
        <v>2392434.25</v>
      </c>
      <c r="C104">
        <v>1831228.13</v>
      </c>
      <c r="D104">
        <v>1756966.16</v>
      </c>
      <c r="E104">
        <v>1721377.73</v>
      </c>
      <c r="F104">
        <v>2292499.7200000002</v>
      </c>
      <c r="G104">
        <v>2831253.26</v>
      </c>
      <c r="H104">
        <v>2861861.09</v>
      </c>
      <c r="I104">
        <v>2796096.12</v>
      </c>
      <c r="J104">
        <v>3293721.84</v>
      </c>
      <c r="K104" t="s">
        <v>88</v>
      </c>
      <c r="L104" t="s">
        <v>116</v>
      </c>
    </row>
    <row r="105" spans="1:12" x14ac:dyDescent="0.2">
      <c r="A105">
        <v>76082</v>
      </c>
      <c r="B105">
        <v>116682.09</v>
      </c>
      <c r="C105">
        <v>112482.5</v>
      </c>
      <c r="D105">
        <v>121124.09</v>
      </c>
      <c r="E105">
        <v>114161.4</v>
      </c>
      <c r="F105">
        <v>147492.45000000001</v>
      </c>
      <c r="G105">
        <v>140746.15</v>
      </c>
      <c r="H105">
        <v>123833.65</v>
      </c>
      <c r="I105">
        <v>143781.70000000001</v>
      </c>
      <c r="J105">
        <v>159119.01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66117.2</v>
      </c>
      <c r="B108">
        <v>70295.17</v>
      </c>
      <c r="C108">
        <v>67289.27</v>
      </c>
      <c r="D108">
        <v>74225.39</v>
      </c>
      <c r="E108">
        <v>69027.02</v>
      </c>
      <c r="F108">
        <v>78807.97</v>
      </c>
      <c r="G108">
        <v>82284.42</v>
      </c>
      <c r="H108">
        <v>124477.95</v>
      </c>
      <c r="I108">
        <v>150309.26999999999</v>
      </c>
      <c r="J108">
        <v>144250.96</v>
      </c>
      <c r="K108" t="s">
        <v>102</v>
      </c>
    </row>
    <row r="109" spans="1:12" x14ac:dyDescent="0.2">
      <c r="A109">
        <v>788577.6</v>
      </c>
      <c r="B109">
        <v>635239.22</v>
      </c>
      <c r="C109">
        <v>560275.04</v>
      </c>
      <c r="D109">
        <v>599018.46</v>
      </c>
      <c r="E109">
        <v>672392.59</v>
      </c>
      <c r="F109">
        <v>740250.83</v>
      </c>
      <c r="G109">
        <v>837748.47</v>
      </c>
      <c r="H109">
        <v>784930.27</v>
      </c>
      <c r="I109">
        <v>900800.72</v>
      </c>
      <c r="J109">
        <v>826355.5</v>
      </c>
      <c r="K109" t="s">
        <v>103</v>
      </c>
    </row>
    <row r="110" spans="1:12" x14ac:dyDescent="0.2">
      <c r="A110">
        <v>982536.92</v>
      </c>
      <c r="B110">
        <v>1178764.8700000001</v>
      </c>
      <c r="C110">
        <v>1406205.76</v>
      </c>
      <c r="D110">
        <v>1571639.61</v>
      </c>
      <c r="E110">
        <v>1659422.51</v>
      </c>
      <c r="F110">
        <v>1635365.02</v>
      </c>
      <c r="G110">
        <v>1669463.77</v>
      </c>
      <c r="H110">
        <v>1729854.25</v>
      </c>
      <c r="I110">
        <v>1840154.01</v>
      </c>
      <c r="J110">
        <v>1862055.18</v>
      </c>
      <c r="K110" t="s">
        <v>104</v>
      </c>
    </row>
    <row r="111" spans="1:12" x14ac:dyDescent="0.2">
      <c r="A111">
        <v>1149830.99</v>
      </c>
      <c r="B111">
        <v>1281614.82</v>
      </c>
      <c r="C111">
        <v>1421643.62</v>
      </c>
      <c r="D111">
        <v>1539707.94</v>
      </c>
      <c r="E111">
        <v>1633413.22</v>
      </c>
      <c r="F111">
        <v>1646279.84</v>
      </c>
      <c r="G111">
        <v>1618397.51</v>
      </c>
      <c r="H111">
        <v>1350387.98</v>
      </c>
      <c r="I111">
        <v>1295405.52</v>
      </c>
      <c r="J111">
        <v>1312983.9099999999</v>
      </c>
      <c r="K111" t="s">
        <v>105</v>
      </c>
    </row>
    <row r="112" spans="1:12" x14ac:dyDescent="0.2">
      <c r="A112">
        <v>610697.71</v>
      </c>
      <c r="B112">
        <v>731110.7</v>
      </c>
      <c r="C112">
        <v>750384.49</v>
      </c>
      <c r="D112">
        <v>804276.75</v>
      </c>
      <c r="E112">
        <v>762902.62</v>
      </c>
      <c r="F112">
        <v>738748.19</v>
      </c>
      <c r="G112">
        <v>779636.26</v>
      </c>
      <c r="H112">
        <v>720011.61</v>
      </c>
      <c r="I112">
        <v>820771.35</v>
      </c>
      <c r="J112">
        <v>830459.56</v>
      </c>
      <c r="K112" t="s">
        <v>106</v>
      </c>
    </row>
    <row r="113" spans="1:12" x14ac:dyDescent="0.2">
      <c r="A113">
        <v>107655.8</v>
      </c>
      <c r="B113">
        <v>135897.01</v>
      </c>
      <c r="C113">
        <v>95415.01</v>
      </c>
      <c r="D113">
        <v>85421.7</v>
      </c>
      <c r="E113">
        <v>25568.44</v>
      </c>
      <c r="F113">
        <v>18665.349999999999</v>
      </c>
      <c r="G113">
        <v>97822.23</v>
      </c>
      <c r="H113">
        <v>73815.41</v>
      </c>
      <c r="I113">
        <v>175145.82</v>
      </c>
      <c r="J113">
        <v>39249.379999999997</v>
      </c>
      <c r="K113" t="s">
        <v>107</v>
      </c>
    </row>
    <row r="114" spans="1:12" x14ac:dyDescent="0.2">
      <c r="A114">
        <v>2601444.9</v>
      </c>
      <c r="B114">
        <v>1359205.32</v>
      </c>
      <c r="C114">
        <v>904173.71</v>
      </c>
      <c r="D114">
        <v>486522.33</v>
      </c>
      <c r="E114">
        <v>160170.91</v>
      </c>
      <c r="F114">
        <v>130815.02</v>
      </c>
      <c r="G114">
        <v>559315.32999999996</v>
      </c>
      <c r="H114">
        <v>961743.11</v>
      </c>
      <c r="I114">
        <v>846500.56</v>
      </c>
      <c r="J114">
        <v>851389.08</v>
      </c>
      <c r="K114" t="s">
        <v>108</v>
      </c>
    </row>
    <row r="115" spans="1:12" x14ac:dyDescent="0.2">
      <c r="A115">
        <v>1030551.83</v>
      </c>
      <c r="B115">
        <v>1322142.6200000001</v>
      </c>
      <c r="C115">
        <v>1572145.39</v>
      </c>
      <c r="D115">
        <v>1364028.68</v>
      </c>
      <c r="E115">
        <v>1198238.96</v>
      </c>
      <c r="F115">
        <v>1438164.96</v>
      </c>
      <c r="G115">
        <v>1866661.53</v>
      </c>
      <c r="H115">
        <v>1078622.1000000001</v>
      </c>
      <c r="I115">
        <v>1052500.5900000001</v>
      </c>
      <c r="J115">
        <v>1662164.59</v>
      </c>
      <c r="K115" t="s">
        <v>109</v>
      </c>
    </row>
    <row r="116" spans="1:12" x14ac:dyDescent="0.2">
      <c r="A116">
        <v>2171838.34</v>
      </c>
      <c r="B116">
        <v>1162562.5</v>
      </c>
      <c r="C116">
        <v>2029547.7</v>
      </c>
      <c r="D116">
        <v>1342488.53</v>
      </c>
      <c r="E116">
        <v>1207543.68</v>
      </c>
      <c r="F116">
        <v>3740685.05</v>
      </c>
      <c r="G116">
        <v>4563712.3600000003</v>
      </c>
      <c r="H116">
        <v>1756224.07</v>
      </c>
      <c r="I116">
        <v>1779353.56</v>
      </c>
      <c r="J116">
        <v>2031585.61</v>
      </c>
      <c r="K116" t="s">
        <v>110</v>
      </c>
    </row>
    <row r="117" spans="1:12" x14ac:dyDescent="0.2">
      <c r="A117">
        <v>530422.51</v>
      </c>
      <c r="B117">
        <v>979350.67</v>
      </c>
      <c r="C117">
        <v>992856.23</v>
      </c>
      <c r="D117">
        <v>823573.67</v>
      </c>
      <c r="E117">
        <v>522753.61</v>
      </c>
      <c r="F117">
        <v>749767.46</v>
      </c>
      <c r="G117">
        <v>679013.81</v>
      </c>
      <c r="H117">
        <v>488500.63</v>
      </c>
      <c r="I117">
        <v>746709.1</v>
      </c>
      <c r="J117">
        <v>592169.86</v>
      </c>
      <c r="K117" t="s">
        <v>111</v>
      </c>
    </row>
    <row r="118" spans="1:12" x14ac:dyDescent="0.2">
      <c r="A118">
        <v>259535.18</v>
      </c>
      <c r="B118">
        <v>281676.96000000002</v>
      </c>
      <c r="C118">
        <v>235059.62</v>
      </c>
      <c r="D118">
        <v>264552.7</v>
      </c>
      <c r="E118">
        <v>223647.94</v>
      </c>
      <c r="F118">
        <v>283771.87</v>
      </c>
      <c r="G118">
        <v>326098.03000000003</v>
      </c>
      <c r="H118">
        <v>408878.73</v>
      </c>
      <c r="I118">
        <v>561265.86</v>
      </c>
      <c r="J118">
        <v>494261.83</v>
      </c>
      <c r="K118" t="s">
        <v>112</v>
      </c>
    </row>
    <row r="119" spans="1:12" x14ac:dyDescent="0.2">
      <c r="A119">
        <v>3833921.95</v>
      </c>
      <c r="B119">
        <v>2392434.25</v>
      </c>
      <c r="C119">
        <v>1831228.13</v>
      </c>
      <c r="D119">
        <v>1756966.16</v>
      </c>
      <c r="E119">
        <v>1721377.73</v>
      </c>
      <c r="F119">
        <v>2292499.7200000002</v>
      </c>
      <c r="G119">
        <v>2831253.26</v>
      </c>
      <c r="H119">
        <v>2861861.09</v>
      </c>
      <c r="I119">
        <v>2796096.12</v>
      </c>
      <c r="J119">
        <v>3293721.84</v>
      </c>
      <c r="K119" t="s">
        <v>113</v>
      </c>
    </row>
    <row r="120" spans="1:12" x14ac:dyDescent="0.2">
      <c r="A120">
        <v>4415797.8</v>
      </c>
      <c r="B120">
        <v>6575755.7800000003</v>
      </c>
      <c r="C120">
        <v>7401042.3899999997</v>
      </c>
      <c r="D120">
        <v>8277445.5800000001</v>
      </c>
      <c r="E120">
        <v>8534223.3699999992</v>
      </c>
      <c r="F120">
        <v>10629711.289999999</v>
      </c>
      <c r="G120">
        <v>9373105.5</v>
      </c>
      <c r="H120">
        <v>9151294.5</v>
      </c>
      <c r="I120">
        <v>10031511.470000001</v>
      </c>
      <c r="J120">
        <v>10931518.699999999</v>
      </c>
      <c r="K120" t="s">
        <v>114</v>
      </c>
    </row>
    <row r="121" spans="1:12" x14ac:dyDescent="0.2">
      <c r="A121">
        <v>8637289.3900000006</v>
      </c>
      <c r="B121">
        <v>18425133.440000001</v>
      </c>
      <c r="C121">
        <v>20777029.920000002</v>
      </c>
      <c r="D121">
        <v>21666201.140000001</v>
      </c>
      <c r="E121">
        <v>22712429</v>
      </c>
      <c r="F121">
        <v>23584390.32</v>
      </c>
      <c r="G121">
        <v>22596824.300000001</v>
      </c>
      <c r="H121">
        <v>18261449.600000001</v>
      </c>
      <c r="I121">
        <v>16172701.390000001</v>
      </c>
      <c r="J121">
        <v>16885740.420000002</v>
      </c>
      <c r="K121" t="s">
        <v>115</v>
      </c>
    </row>
    <row r="122" spans="1:12" x14ac:dyDescent="0.2">
      <c r="A122">
        <v>2899307.93</v>
      </c>
      <c r="B122">
        <v>2643182.71</v>
      </c>
      <c r="C122">
        <v>13540445.52</v>
      </c>
      <c r="D122">
        <v>2804148.32</v>
      </c>
      <c r="E122">
        <v>2646393.42</v>
      </c>
      <c r="F122">
        <v>2791272.28</v>
      </c>
      <c r="G122">
        <v>2587260.9500000002</v>
      </c>
      <c r="H122">
        <v>2576778.2400000002</v>
      </c>
      <c r="I122">
        <v>3002391.43</v>
      </c>
      <c r="J122">
        <v>3289161.89</v>
      </c>
      <c r="K122" t="s">
        <v>256</v>
      </c>
    </row>
    <row r="123" spans="1:12" x14ac:dyDescent="0.2">
      <c r="A123">
        <v>164417.57</v>
      </c>
      <c r="B123">
        <v>183411.29</v>
      </c>
      <c r="C123">
        <v>191167.66</v>
      </c>
      <c r="D123">
        <v>191114.75</v>
      </c>
      <c r="E123">
        <v>190630.46</v>
      </c>
      <c r="F123">
        <v>188567.39</v>
      </c>
      <c r="G123">
        <v>188549.75</v>
      </c>
      <c r="H123">
        <v>175776.75</v>
      </c>
      <c r="I123">
        <v>174433</v>
      </c>
      <c r="J123">
        <v>174640</v>
      </c>
      <c r="K123">
        <v>180251.43</v>
      </c>
      <c r="L123" t="s">
        <v>257</v>
      </c>
    </row>
    <row r="124" spans="1:12" x14ac:dyDescent="0.2">
      <c r="A124">
        <v>8222252.0300000003</v>
      </c>
      <c r="B124">
        <v>8362494.7599999998</v>
      </c>
      <c r="C124">
        <v>8456943.4299999997</v>
      </c>
      <c r="D124">
        <v>8021890.7999999998</v>
      </c>
      <c r="E124">
        <v>7923177.75</v>
      </c>
      <c r="F124">
        <v>7902270.0499999998</v>
      </c>
      <c r="G124">
        <v>7627199.71</v>
      </c>
      <c r="H124">
        <v>7028827.0899999999</v>
      </c>
      <c r="I124">
        <v>7461785.9100000001</v>
      </c>
      <c r="J124">
        <v>6943637.4199999999</v>
      </c>
      <c r="K124" t="s">
        <v>26</v>
      </c>
    </row>
    <row r="125" spans="1:12" x14ac:dyDescent="0.2">
      <c r="A125">
        <v>40528239.329999998</v>
      </c>
      <c r="B125">
        <v>41803019</v>
      </c>
      <c r="C125">
        <v>42231680.75</v>
      </c>
      <c r="D125">
        <v>41604263.619999997</v>
      </c>
      <c r="E125">
        <v>39671768.039999999</v>
      </c>
      <c r="F125">
        <v>40366002.390000001</v>
      </c>
      <c r="G125">
        <v>41355899.869999997</v>
      </c>
      <c r="H125">
        <v>35329497.630000003</v>
      </c>
      <c r="I125">
        <v>35375629.210000001</v>
      </c>
      <c r="J125">
        <v>37422647.920000002</v>
      </c>
      <c r="K125" t="s">
        <v>32</v>
      </c>
    </row>
    <row r="126" spans="1:12" x14ac:dyDescent="0.2">
      <c r="A126">
        <v>12823054.09</v>
      </c>
      <c r="B126">
        <v>13596185.98</v>
      </c>
      <c r="C126">
        <v>13396309.91</v>
      </c>
      <c r="D126">
        <v>12717948.25</v>
      </c>
      <c r="E126">
        <v>11919480.050000001</v>
      </c>
      <c r="F126">
        <v>12929141.23</v>
      </c>
      <c r="G126">
        <v>13523243.75</v>
      </c>
      <c r="H126">
        <v>12099486.039999999</v>
      </c>
      <c r="I126">
        <v>12246985.720000001</v>
      </c>
      <c r="J126">
        <v>11878818.210000001</v>
      </c>
      <c r="K126" t="s">
        <v>36</v>
      </c>
    </row>
    <row r="127" spans="1:12" x14ac:dyDescent="0.2">
      <c r="A127">
        <v>19025529.039999999</v>
      </c>
      <c r="B127">
        <v>20748498.129999999</v>
      </c>
      <c r="C127">
        <v>21725419.27</v>
      </c>
      <c r="D127">
        <v>22464378.199999999</v>
      </c>
      <c r="E127">
        <v>21411782.75</v>
      </c>
      <c r="F127">
        <v>22596587.489999998</v>
      </c>
      <c r="G127">
        <v>23741425.539999999</v>
      </c>
      <c r="H127">
        <v>20765816.52</v>
      </c>
      <c r="I127">
        <v>21293606.34</v>
      </c>
      <c r="J127">
        <v>21923038.260000002</v>
      </c>
      <c r="K127" t="s">
        <v>39</v>
      </c>
    </row>
    <row r="128" spans="1:12" x14ac:dyDescent="0.2">
      <c r="A128">
        <v>80599074.489999995</v>
      </c>
      <c r="B128">
        <v>84510197.879999995</v>
      </c>
      <c r="C128">
        <v>85810353.359999999</v>
      </c>
      <c r="D128">
        <v>84808480.870000005</v>
      </c>
      <c r="E128">
        <v>80926208.590000004</v>
      </c>
      <c r="F128">
        <v>83794001.150000006</v>
      </c>
      <c r="G128">
        <v>86247768.870000005</v>
      </c>
      <c r="H128">
        <v>75223627.280000001</v>
      </c>
      <c r="I128">
        <v>76378007.180000007</v>
      </c>
      <c r="J128">
        <v>78168141.810000002</v>
      </c>
      <c r="K128" t="s">
        <v>42</v>
      </c>
    </row>
    <row r="129" spans="1:11" x14ac:dyDescent="0.2">
      <c r="A129" s="35">
        <v>1490588.04</v>
      </c>
      <c r="B129" s="35">
        <v>1913015.06</v>
      </c>
      <c r="C129" s="35">
        <v>2299766.58</v>
      </c>
      <c r="D129" s="35">
        <v>1955418.57</v>
      </c>
      <c r="E129" s="35">
        <v>2133735.62</v>
      </c>
      <c r="F129" s="35">
        <v>878549.14</v>
      </c>
      <c r="G129" s="35">
        <v>1045579.98</v>
      </c>
      <c r="H129" s="35">
        <v>548585.18999999994</v>
      </c>
      <c r="I129" s="35">
        <v>411004.71</v>
      </c>
      <c r="J129" s="35">
        <v>785245.51</v>
      </c>
      <c r="K129" s="26" t="s">
        <v>278</v>
      </c>
    </row>
    <row r="130" spans="1:11" x14ac:dyDescent="0.2">
      <c r="A130" s="35">
        <v>9157306.7899999991</v>
      </c>
      <c r="B130" s="35">
        <v>9889169.6699999999</v>
      </c>
      <c r="C130" s="35">
        <v>9332765.7100000009</v>
      </c>
      <c r="D130" s="35">
        <v>9650407.0399999991</v>
      </c>
      <c r="E130" s="35">
        <v>10257953.68</v>
      </c>
      <c r="F130" s="35">
        <v>9664229.8800000008</v>
      </c>
      <c r="G130" s="35">
        <v>9984322.5999999996</v>
      </c>
      <c r="H130" s="35">
        <v>8550726.0700000003</v>
      </c>
      <c r="I130" s="35">
        <v>8915387.2100000009</v>
      </c>
      <c r="J130" s="35">
        <v>9354354.0199999996</v>
      </c>
      <c r="K130" t="s">
        <v>47</v>
      </c>
    </row>
    <row r="131" spans="1:11" x14ac:dyDescent="0.2">
      <c r="A131">
        <v>33690674.280000001</v>
      </c>
      <c r="B131">
        <v>37297190.359999999</v>
      </c>
      <c r="C131">
        <v>37563740.020000003</v>
      </c>
      <c r="D131">
        <v>38181243.789999999</v>
      </c>
      <c r="E131">
        <v>36049125.950000003</v>
      </c>
      <c r="F131">
        <v>38236268.359999999</v>
      </c>
      <c r="G131">
        <v>37630386.210000001</v>
      </c>
      <c r="H131">
        <v>33557296.520000003</v>
      </c>
      <c r="I131">
        <v>33828119.890000001</v>
      </c>
      <c r="J131">
        <v>34815557.18</v>
      </c>
      <c r="K131" t="s">
        <v>76</v>
      </c>
    </row>
    <row r="132" spans="1:11" x14ac:dyDescent="0.2">
      <c r="A132" s="35">
        <v>100097367.2</v>
      </c>
      <c r="B132" s="35">
        <v>114099068.08</v>
      </c>
      <c r="C132" s="35">
        <v>121787340.59</v>
      </c>
      <c r="D132" s="35">
        <v>108860708.2</v>
      </c>
      <c r="E132" s="35">
        <v>86454828.629999995</v>
      </c>
      <c r="F132" s="35">
        <v>88070939.040000007</v>
      </c>
      <c r="G132" s="35">
        <v>102087879.66</v>
      </c>
      <c r="H132" s="35">
        <v>90401551.730000004</v>
      </c>
      <c r="I132" s="35">
        <v>88807028.200000003</v>
      </c>
      <c r="J132" s="35">
        <v>94532526.120000005</v>
      </c>
    </row>
    <row r="133" spans="1:11" x14ac:dyDescent="0.2">
      <c r="A133" s="35">
        <v>247893.98</v>
      </c>
      <c r="B133" s="35">
        <v>132983.10999999999</v>
      </c>
      <c r="C133" s="35">
        <v>-202662.06</v>
      </c>
      <c r="D133" s="35">
        <v>-18544.04</v>
      </c>
      <c r="E133" s="35">
        <v>751171.7</v>
      </c>
      <c r="F133" s="35">
        <v>-129708.14</v>
      </c>
      <c r="G133" s="35">
        <v>-672878.02</v>
      </c>
      <c r="H133" s="35">
        <v>1044944.85</v>
      </c>
      <c r="I133" s="35">
        <v>-57050.6</v>
      </c>
      <c r="J133" s="35">
        <v>-589897.19999999995</v>
      </c>
    </row>
    <row r="134" spans="1:11" x14ac:dyDescent="0.2">
      <c r="A134" s="35">
        <v>341843.06</v>
      </c>
      <c r="B134" s="35">
        <v>385432.17</v>
      </c>
      <c r="C134" s="35">
        <v>412795.51</v>
      </c>
      <c r="D134" s="35">
        <v>367695.57</v>
      </c>
      <c r="E134" s="35">
        <v>368922.79</v>
      </c>
      <c r="F134" s="35">
        <v>343940.62</v>
      </c>
      <c r="G134" s="35">
        <v>328436.01</v>
      </c>
      <c r="H134" s="35">
        <v>330997.84999999998</v>
      </c>
      <c r="I134" s="35">
        <v>299819.44</v>
      </c>
      <c r="J134" s="35">
        <v>344596.14</v>
      </c>
    </row>
    <row r="135" spans="1:11" x14ac:dyDescent="0.2">
      <c r="A135" s="35">
        <v>-152027.21</v>
      </c>
      <c r="B135" s="35">
        <v>-197647.67</v>
      </c>
      <c r="C135" s="35">
        <v>-176547.03</v>
      </c>
      <c r="D135" s="35">
        <v>-230631.66</v>
      </c>
      <c r="E135" s="35">
        <v>-155647.03</v>
      </c>
      <c r="F135" s="35">
        <v>-173835.89</v>
      </c>
      <c r="G135" s="35">
        <v>-198195.64</v>
      </c>
      <c r="H135" s="35">
        <v>-237924.62</v>
      </c>
      <c r="I135" s="35">
        <v>-289784.02</v>
      </c>
      <c r="J135" s="35">
        <v>-308631.24</v>
      </c>
    </row>
    <row r="136" spans="1:11" x14ac:dyDescent="0.2">
      <c r="A136" s="35">
        <v>671946.89</v>
      </c>
      <c r="B136" s="35">
        <v>467174.73</v>
      </c>
      <c r="C136" s="35">
        <v>371098.17</v>
      </c>
      <c r="D136" s="35">
        <v>499122.6</v>
      </c>
      <c r="E136" s="35">
        <v>369899.94</v>
      </c>
      <c r="F136" s="35">
        <v>369061.41</v>
      </c>
      <c r="G136" s="35">
        <v>466910.39</v>
      </c>
      <c r="H136" s="35">
        <v>375086.14</v>
      </c>
      <c r="I136" s="35">
        <v>461091.97</v>
      </c>
      <c r="J136" s="35">
        <v>404183.96</v>
      </c>
    </row>
    <row r="137" spans="1:11" x14ac:dyDescent="0.2">
      <c r="A137" s="35">
        <v>931076.6</v>
      </c>
      <c r="B137" s="35">
        <v>1233974.71</v>
      </c>
      <c r="C137" s="35">
        <v>1263939.4099999999</v>
      </c>
      <c r="D137" s="35">
        <v>1299790.76</v>
      </c>
      <c r="E137" s="35">
        <v>1454932.92</v>
      </c>
      <c r="F137" s="35">
        <v>1335182.53</v>
      </c>
      <c r="G137" s="35">
        <v>1376650</v>
      </c>
      <c r="H137" s="35">
        <v>1344094.16</v>
      </c>
      <c r="I137" s="35">
        <v>1184737.93</v>
      </c>
      <c r="J137" s="35">
        <v>1152112.6399999999</v>
      </c>
    </row>
    <row r="138" spans="1:11" x14ac:dyDescent="0.2">
      <c r="A138" s="35">
        <v>89249.98</v>
      </c>
      <c r="B138" s="35">
        <v>185462.6</v>
      </c>
      <c r="C138" s="35">
        <v>179980.96</v>
      </c>
      <c r="D138" s="35">
        <v>175586.48</v>
      </c>
      <c r="E138" s="35">
        <v>195127.73</v>
      </c>
      <c r="F138" s="35">
        <v>212914.34</v>
      </c>
      <c r="G138" s="35">
        <v>264900.15999999997</v>
      </c>
      <c r="H138" s="35">
        <v>160153.04</v>
      </c>
      <c r="I138" s="35">
        <v>155812.9</v>
      </c>
      <c r="J138" s="35">
        <v>195762.61</v>
      </c>
    </row>
    <row r="139" spans="1:11" x14ac:dyDescent="0.2">
      <c r="A139" s="35">
        <v>1254307.45</v>
      </c>
      <c r="B139" s="35">
        <v>2214101.2400000002</v>
      </c>
      <c r="C139" s="35">
        <v>1846655.68</v>
      </c>
      <c r="D139" s="35">
        <v>1405719.15</v>
      </c>
      <c r="E139" s="35">
        <v>1500144.17</v>
      </c>
      <c r="F139" s="35">
        <v>1614645.27</v>
      </c>
      <c r="G139" s="35">
        <v>1464167</v>
      </c>
      <c r="H139" s="35">
        <v>1308856.3200000001</v>
      </c>
      <c r="I139" s="35">
        <v>1284402.6299999999</v>
      </c>
      <c r="J139" s="35">
        <v>1229370.4099999999</v>
      </c>
    </row>
    <row r="140" spans="1:11" x14ac:dyDescent="0.2">
      <c r="A140" s="35">
        <v>10330</v>
      </c>
      <c r="B140" s="35">
        <v>61.78</v>
      </c>
      <c r="C140" s="35">
        <v>0</v>
      </c>
      <c r="D140" s="35">
        <v>0</v>
      </c>
      <c r="E140" s="35">
        <v>13856.19</v>
      </c>
      <c r="F140" s="35">
        <v>0</v>
      </c>
      <c r="G140" s="35">
        <v>0</v>
      </c>
      <c r="H140" s="35">
        <v>4545.93</v>
      </c>
      <c r="I140" s="35">
        <v>4915.96</v>
      </c>
      <c r="J140" s="35">
        <v>6112.77</v>
      </c>
    </row>
    <row r="141" spans="1:11" x14ac:dyDescent="0.2">
      <c r="A141" s="35">
        <v>2956910.92</v>
      </c>
      <c r="B141" s="35">
        <v>4100775.05</v>
      </c>
      <c r="C141" s="35">
        <v>3661674.22</v>
      </c>
      <c r="D141" s="35">
        <v>3380218.99</v>
      </c>
      <c r="E141" s="35">
        <v>3533960.97</v>
      </c>
      <c r="F141" s="35">
        <v>3531803.55</v>
      </c>
      <c r="G141" s="35">
        <v>3572627.54</v>
      </c>
      <c r="H141" s="35">
        <v>3192735.59</v>
      </c>
      <c r="I141" s="35">
        <v>3090961.38</v>
      </c>
      <c r="J141" s="35">
        <v>2987542.38</v>
      </c>
    </row>
    <row r="142" spans="1:11" x14ac:dyDescent="0.2">
      <c r="A142" s="35">
        <v>5145282.7</v>
      </c>
      <c r="B142" s="35">
        <v>5165546.2699999996</v>
      </c>
      <c r="C142" s="35">
        <v>5083099.5999999996</v>
      </c>
      <c r="D142" s="35">
        <v>5200222.4800000004</v>
      </c>
      <c r="E142" s="35">
        <v>5101382.21</v>
      </c>
      <c r="F142" s="35">
        <v>5390672.2400000002</v>
      </c>
      <c r="G142" s="35">
        <v>6104511.4199999999</v>
      </c>
      <c r="H142" s="35">
        <v>5032720.99</v>
      </c>
      <c r="I142" s="35">
        <v>5541165.6299999999</v>
      </c>
      <c r="J142" s="35">
        <v>5839346.4000000004</v>
      </c>
    </row>
    <row r="143" spans="1:11" x14ac:dyDescent="0.2">
      <c r="A143" s="35">
        <v>1338982.49</v>
      </c>
      <c r="B143" s="35">
        <v>1628808.09</v>
      </c>
      <c r="C143" s="35">
        <v>2011970.77</v>
      </c>
      <c r="D143" s="35">
        <v>1664071.66</v>
      </c>
      <c r="E143" s="35">
        <v>1830178.37</v>
      </c>
      <c r="F143" s="35">
        <v>576314.02</v>
      </c>
      <c r="G143" s="35">
        <v>564506.78</v>
      </c>
      <c r="H143" s="35">
        <v>297442.34000000003</v>
      </c>
      <c r="I143" s="35">
        <v>133730.79999999999</v>
      </c>
      <c r="J143" s="35">
        <v>404716.3</v>
      </c>
    </row>
    <row r="144" spans="1:11" x14ac:dyDescent="0.2">
      <c r="A144" s="35">
        <v>418480.09</v>
      </c>
      <c r="B144" s="35">
        <v>208859.34</v>
      </c>
      <c r="C144" s="35">
        <v>310787.52</v>
      </c>
      <c r="D144" s="35">
        <v>300378.3</v>
      </c>
      <c r="E144" s="35">
        <v>345245.02</v>
      </c>
      <c r="F144" s="35">
        <v>265363.39</v>
      </c>
      <c r="G144" s="35">
        <v>227813.6</v>
      </c>
      <c r="H144" s="35">
        <v>269585.40000000002</v>
      </c>
      <c r="I144" s="35">
        <v>221771.21</v>
      </c>
      <c r="J144" s="35">
        <v>343029.01</v>
      </c>
    </row>
    <row r="145" spans="1:11" x14ac:dyDescent="0.2">
      <c r="A145" s="35">
        <v>88230.78</v>
      </c>
      <c r="B145" s="35">
        <v>77372.34</v>
      </c>
      <c r="C145" s="35">
        <v>83952.87</v>
      </c>
      <c r="D145" s="35">
        <v>54827.06</v>
      </c>
      <c r="E145" s="35">
        <v>55070.25</v>
      </c>
      <c r="F145" s="35">
        <v>76928.899999999994</v>
      </c>
      <c r="G145" s="35">
        <v>44543.68</v>
      </c>
      <c r="H145" s="35">
        <v>22045.13</v>
      </c>
      <c r="I145" s="35">
        <v>19406.560000000001</v>
      </c>
      <c r="J145" s="35">
        <v>12979.93</v>
      </c>
    </row>
    <row r="146" spans="1:11" x14ac:dyDescent="0.2">
      <c r="A146" s="35">
        <v>104340.86</v>
      </c>
      <c r="B146" s="35">
        <v>39158.910000000003</v>
      </c>
      <c r="C146" s="35">
        <v>43257.14</v>
      </c>
      <c r="D146" s="35">
        <v>234122.77</v>
      </c>
      <c r="E146" s="35">
        <v>347959.13</v>
      </c>
      <c r="F146" s="35">
        <v>68296.05</v>
      </c>
      <c r="G146" s="35">
        <v>20131.580000000002</v>
      </c>
      <c r="H146" s="35">
        <v>8028.54</v>
      </c>
      <c r="I146" s="35">
        <v>25824.73</v>
      </c>
      <c r="J146" s="35">
        <v>20965.099999999999</v>
      </c>
    </row>
    <row r="147" spans="1:11" x14ac:dyDescent="0.2">
      <c r="A147" s="35">
        <v>2483345.64</v>
      </c>
      <c r="B147" s="35">
        <v>2437119.04</v>
      </c>
      <c r="C147" s="35">
        <v>2779943.62</v>
      </c>
      <c r="D147" s="35">
        <v>2909623.71</v>
      </c>
      <c r="E147" s="35">
        <v>3647916.6</v>
      </c>
      <c r="F147" s="35">
        <v>1530982.45</v>
      </c>
      <c r="G147" s="35">
        <v>1136590.58</v>
      </c>
      <c r="H147" s="35">
        <v>782864.87</v>
      </c>
      <c r="I147" s="35">
        <v>572803.9</v>
      </c>
      <c r="J147" s="35">
        <v>1127944.1499999999</v>
      </c>
    </row>
    <row r="148" spans="1:11" x14ac:dyDescent="0.2">
      <c r="A148" s="35">
        <v>111182971.86</v>
      </c>
      <c r="B148" s="35">
        <v>126222020.43000001</v>
      </c>
      <c r="C148" s="35">
        <v>133453459.3</v>
      </c>
      <c r="D148" s="35">
        <v>120585053.68000001</v>
      </c>
      <c r="E148" s="35">
        <v>99810965.390000001</v>
      </c>
      <c r="F148" s="35">
        <v>98654114.650000006</v>
      </c>
      <c r="G148" s="35">
        <v>112575144.58</v>
      </c>
      <c r="H148" s="35">
        <v>100638881.08</v>
      </c>
      <c r="I148" s="35">
        <v>98086404.939999998</v>
      </c>
      <c r="J148" s="35">
        <v>104118193.34</v>
      </c>
    </row>
    <row r="149" spans="1:11" x14ac:dyDescent="0.2">
      <c r="A149" s="35">
        <v>81539126.409999996</v>
      </c>
      <c r="B149" s="35">
        <v>100131114.36</v>
      </c>
      <c r="C149" s="35">
        <v>106376582.26000001</v>
      </c>
      <c r="D149" s="35">
        <v>98879884.439999998</v>
      </c>
      <c r="E149" s="35">
        <v>76330997.739999995</v>
      </c>
      <c r="F149" s="35">
        <v>81899937.390000001</v>
      </c>
      <c r="G149" s="35">
        <v>90178060.569999993</v>
      </c>
      <c r="H149" s="35">
        <v>83552383.329999998</v>
      </c>
      <c r="I149" s="35">
        <v>83538152.290000007</v>
      </c>
      <c r="J149" s="35">
        <v>87540143.540000007</v>
      </c>
    </row>
    <row r="150" spans="1:11" x14ac:dyDescent="0.2">
      <c r="A150" s="35">
        <v>222071.71</v>
      </c>
      <c r="B150" s="35">
        <v>93838.49</v>
      </c>
      <c r="C150" s="35">
        <v>-145156.29</v>
      </c>
      <c r="D150" s="35">
        <v>-195359.33</v>
      </c>
      <c r="E150" s="35">
        <v>708370.25</v>
      </c>
      <c r="F150" s="35">
        <v>-88564.21</v>
      </c>
      <c r="G150" s="35">
        <v>-523716.14</v>
      </c>
      <c r="H150" s="35">
        <v>1155707.94</v>
      </c>
      <c r="I150" s="35">
        <v>-96745.29</v>
      </c>
      <c r="J150" s="35">
        <v>-646002.78</v>
      </c>
    </row>
    <row r="151" spans="1:11" x14ac:dyDescent="0.2">
      <c r="A151" s="35">
        <v>238712.88</v>
      </c>
      <c r="B151" s="35">
        <v>338349.52</v>
      </c>
      <c r="C151" s="35">
        <v>351865.01</v>
      </c>
      <c r="D151" s="35">
        <v>312716.12</v>
      </c>
      <c r="E151" s="35">
        <v>330583.64</v>
      </c>
      <c r="F151" s="35">
        <v>318980.93</v>
      </c>
      <c r="G151" s="35">
        <v>293146.33</v>
      </c>
      <c r="H151" s="35">
        <v>305192.83</v>
      </c>
      <c r="I151" s="35">
        <v>286977.02</v>
      </c>
      <c r="J151" s="35">
        <v>325097.21000000002</v>
      </c>
    </row>
    <row r="152" spans="1:11" x14ac:dyDescent="0.2">
      <c r="A152" s="35">
        <v>-139343.67999999999</v>
      </c>
      <c r="B152" s="35">
        <v>-190629.84</v>
      </c>
      <c r="C152" s="35">
        <v>-156287.41</v>
      </c>
      <c r="D152" s="35">
        <v>-214081.76</v>
      </c>
      <c r="E152" s="35">
        <v>-130672.36</v>
      </c>
      <c r="F152" s="35">
        <v>-155470.68</v>
      </c>
      <c r="G152" s="35">
        <v>-178729.35</v>
      </c>
      <c r="H152" s="35">
        <v>-240588.72</v>
      </c>
      <c r="I152" s="35">
        <v>-273396.14</v>
      </c>
      <c r="J152" s="35">
        <v>-292496.49</v>
      </c>
    </row>
    <row r="153" spans="1:11" x14ac:dyDescent="0.2">
      <c r="A153">
        <v>959692.3</v>
      </c>
      <c r="B153">
        <v>1087325.08</v>
      </c>
      <c r="C153">
        <v>1097896.68</v>
      </c>
      <c r="D153">
        <v>1104728.94</v>
      </c>
      <c r="E153">
        <v>1060194.97</v>
      </c>
      <c r="F153">
        <v>1074098.6499999999</v>
      </c>
      <c r="G153">
        <v>1074376.56</v>
      </c>
      <c r="H153">
        <v>991873.01</v>
      </c>
      <c r="I153">
        <v>981154.45</v>
      </c>
      <c r="J153">
        <v>962035.59</v>
      </c>
    </row>
    <row r="154" spans="1:11" x14ac:dyDescent="0.2">
      <c r="A154">
        <v>62494444.780000001</v>
      </c>
      <c r="B154">
        <v>64961380.270000003</v>
      </c>
      <c r="C154">
        <v>65368655.289999999</v>
      </c>
      <c r="D154">
        <v>63813651.829999998</v>
      </c>
      <c r="E154">
        <v>60946323.549999997</v>
      </c>
      <c r="F154">
        <v>61927436.289999999</v>
      </c>
      <c r="G154">
        <v>63528565.270000003</v>
      </c>
      <c r="H154">
        <v>55520784.119999997</v>
      </c>
      <c r="I154">
        <v>55274043.18</v>
      </c>
      <c r="J154">
        <v>55916867.130000003</v>
      </c>
      <c r="K154" t="s">
        <v>42</v>
      </c>
    </row>
    <row r="155" spans="1:11" x14ac:dyDescent="0.2">
      <c r="A155">
        <v>1931363.5</v>
      </c>
      <c r="B155">
        <v>2204753.19</v>
      </c>
      <c r="C155">
        <v>2452201.34</v>
      </c>
      <c r="D155">
        <v>2649368.75</v>
      </c>
      <c r="E155">
        <v>2747745.05</v>
      </c>
      <c r="F155">
        <v>2604629.5299999998</v>
      </c>
      <c r="G155">
        <v>2720990.57</v>
      </c>
      <c r="H155">
        <v>2499177.2000000002</v>
      </c>
      <c r="I155">
        <v>2433788.4500000002</v>
      </c>
      <c r="J155">
        <v>2431900.88</v>
      </c>
      <c r="K155" t="s">
        <v>42</v>
      </c>
    </row>
    <row r="156" spans="1:11" x14ac:dyDescent="0.2">
      <c r="A156">
        <v>77001314.069999993</v>
      </c>
      <c r="B156">
        <v>80613173.079999998</v>
      </c>
      <c r="C156">
        <v>81604555.170000002</v>
      </c>
      <c r="D156">
        <v>80219612.719999999</v>
      </c>
      <c r="E156">
        <v>76129050.640000001</v>
      </c>
      <c r="F156">
        <v>78954549.299999997</v>
      </c>
      <c r="G156">
        <v>81260238.450000003</v>
      </c>
      <c r="H156">
        <v>70513965.230000004</v>
      </c>
      <c r="I156">
        <v>71370566.319999993</v>
      </c>
      <c r="J156">
        <v>73192036.709999993</v>
      </c>
      <c r="K156" t="s">
        <v>42</v>
      </c>
    </row>
    <row r="157" spans="1:11" x14ac:dyDescent="0.2">
      <c r="A157">
        <v>30644.76</v>
      </c>
      <c r="B157">
        <v>128079.54</v>
      </c>
      <c r="C157">
        <v>126062.55</v>
      </c>
      <c r="D157">
        <v>128795.52</v>
      </c>
      <c r="E157">
        <v>189139.48</v>
      </c>
      <c r="F157">
        <v>197267.23</v>
      </c>
      <c r="G157">
        <v>203265.23</v>
      </c>
      <c r="H157">
        <v>196073.59</v>
      </c>
      <c r="I157">
        <v>198671.01</v>
      </c>
      <c r="J157">
        <v>192776.84</v>
      </c>
      <c r="K157" t="s">
        <v>42</v>
      </c>
    </row>
    <row r="158" spans="1:11" x14ac:dyDescent="0.2">
      <c r="A158" s="35">
        <v>686074.96</v>
      </c>
      <c r="B158" s="35">
        <v>678263.39</v>
      </c>
      <c r="C158" s="35">
        <v>704170.3</v>
      </c>
      <c r="D158" s="35">
        <v>691880.99</v>
      </c>
      <c r="E158" s="35">
        <v>613960.74</v>
      </c>
      <c r="F158" s="35">
        <v>589054.61</v>
      </c>
      <c r="G158" s="35">
        <v>615652.04</v>
      </c>
      <c r="H158" s="35">
        <v>525814.73</v>
      </c>
      <c r="I158" s="35">
        <v>506299.22</v>
      </c>
      <c r="J158" s="35">
        <v>526170.67000000004</v>
      </c>
      <c r="K158" t="s">
        <v>292</v>
      </c>
    </row>
    <row r="159" spans="1:11" x14ac:dyDescent="0.2">
      <c r="A159" s="35">
        <v>75128740.450000003</v>
      </c>
      <c r="B159" s="35">
        <v>78671330.939999998</v>
      </c>
      <c r="C159" s="35">
        <v>92637825.260000005</v>
      </c>
      <c r="D159" s="35">
        <v>84497483.650000006</v>
      </c>
      <c r="E159" s="35">
        <v>59219067.950000003</v>
      </c>
      <c r="F159" s="35">
        <v>59329775.880000003</v>
      </c>
      <c r="G159" s="35">
        <v>69462208.739999995</v>
      </c>
      <c r="H159" s="35">
        <v>61073131.950000003</v>
      </c>
      <c r="I159" s="35">
        <v>58698527.490000002</v>
      </c>
      <c r="J159" s="35">
        <v>64973283.780000001</v>
      </c>
    </row>
    <row r="160" spans="1:11" x14ac:dyDescent="0.2">
      <c r="A160" s="35">
        <v>7677.83</v>
      </c>
      <c r="B160" s="35">
        <v>14312.23</v>
      </c>
      <c r="C160" s="35">
        <v>17356.599999999999</v>
      </c>
      <c r="D160" s="35">
        <v>13382.33</v>
      </c>
      <c r="E160" s="35">
        <v>11901.04</v>
      </c>
      <c r="F160" s="35">
        <v>15456.99</v>
      </c>
      <c r="G160" s="35">
        <v>17433.91</v>
      </c>
      <c r="H160" s="35">
        <v>16463.509999999998</v>
      </c>
      <c r="I160" s="35">
        <v>16226.3</v>
      </c>
      <c r="J160" s="35">
        <v>15771.46</v>
      </c>
    </row>
    <row r="161" spans="1:11" x14ac:dyDescent="0.2">
      <c r="A161" s="35">
        <v>983447.5</v>
      </c>
      <c r="B161" s="35">
        <v>1971825.8</v>
      </c>
      <c r="C161" s="35">
        <v>1967043.35</v>
      </c>
      <c r="D161" s="35">
        <v>1593452.87</v>
      </c>
      <c r="E161" s="35">
        <v>1389285.16</v>
      </c>
      <c r="F161" s="35">
        <v>1729526.8</v>
      </c>
      <c r="G161" s="35">
        <v>1999872.44</v>
      </c>
      <c r="H161" s="35">
        <v>1922927.98</v>
      </c>
      <c r="I161" s="35">
        <v>1737433.17</v>
      </c>
      <c r="J161" s="35">
        <v>1594399.5</v>
      </c>
    </row>
    <row r="162" spans="1:11" x14ac:dyDescent="0.2">
      <c r="A162" s="35">
        <v>260739.75</v>
      </c>
      <c r="B162" s="35">
        <v>271706.39</v>
      </c>
      <c r="C162" s="35">
        <v>280853.69</v>
      </c>
      <c r="D162" s="35">
        <v>306712.52</v>
      </c>
      <c r="E162" s="35">
        <v>242287.65</v>
      </c>
      <c r="F162" s="35">
        <v>233883.73</v>
      </c>
      <c r="G162" s="35">
        <v>247301.19</v>
      </c>
      <c r="H162" s="35">
        <v>221420.98</v>
      </c>
      <c r="I162" s="35">
        <v>231489.08</v>
      </c>
      <c r="J162" s="35">
        <v>198036.45</v>
      </c>
    </row>
    <row r="163" spans="1:11" x14ac:dyDescent="0.2">
      <c r="A163" s="35">
        <v>12688415.77</v>
      </c>
      <c r="B163" s="35">
        <v>15616446.76</v>
      </c>
      <c r="C163" s="35">
        <v>13978436.98</v>
      </c>
      <c r="D163" s="35">
        <v>13346932.689999999</v>
      </c>
      <c r="E163" s="35">
        <v>10978151.16</v>
      </c>
      <c r="F163" s="35">
        <v>12130333.09</v>
      </c>
      <c r="G163" s="35">
        <v>13475104.699999999</v>
      </c>
      <c r="H163" s="35">
        <v>12278255.23</v>
      </c>
      <c r="I163" s="35">
        <v>13248757.75</v>
      </c>
      <c r="J163" s="35">
        <v>11460854.27</v>
      </c>
    </row>
    <row r="164" spans="1:11" x14ac:dyDescent="0.2">
      <c r="A164" s="35">
        <v>49937.3</v>
      </c>
      <c r="B164" s="35">
        <v>79207.839999999997</v>
      </c>
      <c r="C164" s="35">
        <v>86769.45</v>
      </c>
      <c r="D164" s="35">
        <v>71760.58</v>
      </c>
      <c r="E164" s="35">
        <v>63309.57</v>
      </c>
      <c r="F164" s="35">
        <v>65896.649999999994</v>
      </c>
      <c r="G164" s="35">
        <v>71360.460000000006</v>
      </c>
      <c r="H164" s="35">
        <v>56633.48</v>
      </c>
      <c r="I164" s="35">
        <v>58934.27</v>
      </c>
      <c r="J164" s="35">
        <v>55778.46</v>
      </c>
    </row>
    <row r="165" spans="1:11" x14ac:dyDescent="0.2">
      <c r="A165" s="35">
        <v>3652116.42</v>
      </c>
      <c r="B165" s="35">
        <v>7022240.4800000004</v>
      </c>
      <c r="C165" s="35">
        <v>5775712.2400000002</v>
      </c>
      <c r="D165" s="35">
        <v>4097595.97</v>
      </c>
      <c r="E165" s="35">
        <v>3994363.7</v>
      </c>
      <c r="F165" s="35">
        <v>4273108.62</v>
      </c>
      <c r="G165" s="35">
        <v>4850743.79</v>
      </c>
      <c r="H165" s="35">
        <v>3588286.13</v>
      </c>
      <c r="I165" s="35">
        <v>3834738.13</v>
      </c>
      <c r="J165" s="35">
        <v>3648589.47</v>
      </c>
    </row>
    <row r="166" spans="1:11" x14ac:dyDescent="0.2">
      <c r="A166" s="35">
        <v>83833.039999999994</v>
      </c>
      <c r="B166" s="35">
        <v>89941.01</v>
      </c>
      <c r="C166" s="35">
        <v>62355.85</v>
      </c>
      <c r="D166" s="35">
        <v>51390.66</v>
      </c>
      <c r="E166" s="35">
        <v>41543.68</v>
      </c>
      <c r="F166" s="35">
        <v>61654.76</v>
      </c>
      <c r="G166" s="35">
        <v>48782.02</v>
      </c>
      <c r="H166" s="35">
        <v>40618.03</v>
      </c>
      <c r="I166" s="35">
        <v>39643.65</v>
      </c>
      <c r="J166" s="35">
        <v>49166.81</v>
      </c>
    </row>
    <row r="167" spans="1:11" x14ac:dyDescent="0.2">
      <c r="A167" s="35">
        <v>2642492.4500000002</v>
      </c>
      <c r="B167" s="35">
        <v>3284203.62</v>
      </c>
      <c r="C167" s="35">
        <v>2051726.77</v>
      </c>
      <c r="D167" s="35">
        <v>1119134.52</v>
      </c>
      <c r="E167" s="35">
        <v>1060657.6200000001</v>
      </c>
      <c r="F167" s="35">
        <v>1444500.1</v>
      </c>
      <c r="G167" s="35">
        <v>1467014.15</v>
      </c>
      <c r="H167" s="35">
        <v>1118698.1299999999</v>
      </c>
      <c r="I167" s="35">
        <v>899879.03</v>
      </c>
      <c r="J167" s="35">
        <v>1303197.83</v>
      </c>
    </row>
    <row r="168" spans="1:11" x14ac:dyDescent="0.2">
      <c r="A168" s="35">
        <v>58556.92</v>
      </c>
      <c r="B168" s="35">
        <v>85120.25</v>
      </c>
      <c r="C168" s="35">
        <v>76755.25</v>
      </c>
      <c r="D168" s="35">
        <v>54642.21</v>
      </c>
      <c r="E168" s="35">
        <v>26138.18</v>
      </c>
      <c r="F168" s="35">
        <v>22554</v>
      </c>
      <c r="G168" s="35">
        <v>41210.239999999998</v>
      </c>
      <c r="H168" s="35">
        <v>27367.62</v>
      </c>
      <c r="I168" s="35">
        <v>23293.55</v>
      </c>
      <c r="J168" s="35">
        <v>29751.26</v>
      </c>
    </row>
    <row r="169" spans="1:11" x14ac:dyDescent="0.2">
      <c r="A169" s="35">
        <v>3754835.84</v>
      </c>
      <c r="B169" s="35">
        <v>6381573.3499999996</v>
      </c>
      <c r="C169" s="35">
        <v>4483039.74</v>
      </c>
      <c r="D169" s="35">
        <v>3090026.71</v>
      </c>
      <c r="E169" s="35">
        <v>1603831.33</v>
      </c>
      <c r="F169" s="35">
        <v>1387604.49</v>
      </c>
      <c r="G169" s="35">
        <v>2065602.23</v>
      </c>
      <c r="H169" s="35">
        <v>1323490.04</v>
      </c>
      <c r="I169" s="35">
        <v>1445713.41</v>
      </c>
      <c r="J169" s="35">
        <v>2059298.41</v>
      </c>
    </row>
    <row r="170" spans="1:11" x14ac:dyDescent="0.2">
      <c r="A170">
        <v>1169807.4099999999</v>
      </c>
      <c r="B170">
        <v>1236744.18</v>
      </c>
      <c r="C170">
        <v>1248368.55</v>
      </c>
      <c r="D170">
        <v>1217108.6599999999</v>
      </c>
      <c r="E170">
        <v>1225638.74</v>
      </c>
      <c r="F170">
        <v>1173669.24</v>
      </c>
      <c r="G170">
        <v>1238891.25</v>
      </c>
      <c r="H170">
        <v>1088952.82</v>
      </c>
      <c r="I170">
        <v>1065701.53</v>
      </c>
      <c r="J170">
        <v>1061575.6000000001</v>
      </c>
      <c r="K170" t="s">
        <v>227</v>
      </c>
    </row>
    <row r="171" spans="1:11" x14ac:dyDescent="0.2">
      <c r="A171">
        <v>3540.5</v>
      </c>
      <c r="B171">
        <v>436.28</v>
      </c>
      <c r="C171">
        <v>-3654.96</v>
      </c>
      <c r="D171">
        <v>-7972.68</v>
      </c>
      <c r="E171">
        <v>11820.74</v>
      </c>
      <c r="F171">
        <v>2409.63</v>
      </c>
      <c r="G171">
        <v>-4942.57</v>
      </c>
      <c r="H171">
        <v>9851.3799999999992</v>
      </c>
      <c r="I171">
        <v>-582.5</v>
      </c>
      <c r="J171">
        <v>-7039.35</v>
      </c>
      <c r="K171" t="s">
        <v>228</v>
      </c>
    </row>
    <row r="172" spans="1:11" x14ac:dyDescent="0.2">
      <c r="A172">
        <v>7665.79</v>
      </c>
      <c r="B172">
        <v>7722.25</v>
      </c>
      <c r="C172">
        <v>9340.82</v>
      </c>
      <c r="D172">
        <v>8963.7999999999993</v>
      </c>
      <c r="E172">
        <v>9827.1200000000008</v>
      </c>
      <c r="F172">
        <v>8028.28</v>
      </c>
      <c r="G172">
        <v>8000.18</v>
      </c>
      <c r="H172">
        <v>7726.12</v>
      </c>
      <c r="I172">
        <v>7268.79</v>
      </c>
      <c r="J172">
        <v>7693.76</v>
      </c>
      <c r="K172" t="s">
        <v>229</v>
      </c>
    </row>
    <row r="173" spans="1:11" x14ac:dyDescent="0.2">
      <c r="A173">
        <v>-2028.03</v>
      </c>
      <c r="B173">
        <v>-2198.06</v>
      </c>
      <c r="C173">
        <v>-2057.4299999999998</v>
      </c>
      <c r="D173">
        <v>-2237.7600000000002</v>
      </c>
      <c r="E173">
        <v>-2193.75</v>
      </c>
      <c r="F173">
        <v>-2784.73</v>
      </c>
      <c r="G173">
        <v>-2248.2399999999998</v>
      </c>
      <c r="H173">
        <v>-2840.77</v>
      </c>
      <c r="I173">
        <v>-3222.33</v>
      </c>
      <c r="J173">
        <v>-3498.47</v>
      </c>
      <c r="K173" t="s">
        <v>230</v>
      </c>
    </row>
    <row r="174" spans="1:11" x14ac:dyDescent="0.2">
      <c r="A174">
        <v>9658.42</v>
      </c>
      <c r="B174">
        <v>13543.2</v>
      </c>
      <c r="C174">
        <v>15911.81</v>
      </c>
      <c r="D174">
        <v>21897.89</v>
      </c>
      <c r="E174">
        <v>219218.3</v>
      </c>
      <c r="F174">
        <v>175681.13</v>
      </c>
      <c r="G174">
        <v>193555.56</v>
      </c>
      <c r="H174">
        <v>196133.63</v>
      </c>
      <c r="I174">
        <v>184649.4</v>
      </c>
      <c r="J174">
        <v>181871.49</v>
      </c>
      <c r="K174" t="s">
        <v>231</v>
      </c>
    </row>
    <row r="175" spans="1:11" x14ac:dyDescent="0.2">
      <c r="A175">
        <v>0</v>
      </c>
      <c r="B175">
        <v>212.63</v>
      </c>
      <c r="C175">
        <v>484.56</v>
      </c>
      <c r="D175">
        <v>25</v>
      </c>
      <c r="E175">
        <v>0</v>
      </c>
      <c r="F175">
        <v>10.5</v>
      </c>
      <c r="G175">
        <v>0</v>
      </c>
      <c r="H175">
        <v>16.100000000000001</v>
      </c>
      <c r="I175">
        <v>218.79</v>
      </c>
      <c r="J175">
        <v>73.08</v>
      </c>
      <c r="K175" t="s">
        <v>232</v>
      </c>
    </row>
    <row r="176" spans="1:11" x14ac:dyDescent="0.2">
      <c r="A176">
        <v>1148043.8</v>
      </c>
      <c r="B176">
        <v>1219419.71</v>
      </c>
      <c r="C176">
        <v>1229303.9099999999</v>
      </c>
      <c r="D176">
        <v>1192119.25</v>
      </c>
      <c r="E176">
        <v>1000776.84</v>
      </c>
      <c r="F176">
        <v>991389.14</v>
      </c>
      <c r="G176">
        <v>1043302.23</v>
      </c>
      <c r="H176">
        <v>891216.54</v>
      </c>
      <c r="I176">
        <v>879570.23</v>
      </c>
      <c r="J176">
        <v>878014.36</v>
      </c>
      <c r="K176" t="s">
        <v>233</v>
      </c>
    </row>
    <row r="177" spans="1:11" x14ac:dyDescent="0.2">
      <c r="A177">
        <v>930.22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11174.97</v>
      </c>
      <c r="B179">
        <v>3568.64</v>
      </c>
      <c r="C179">
        <v>2668.27</v>
      </c>
      <c r="D179">
        <v>3066.52</v>
      </c>
      <c r="E179">
        <v>5643.6</v>
      </c>
      <c r="F179">
        <v>6588.47</v>
      </c>
      <c r="G179">
        <v>2033.46</v>
      </c>
      <c r="H179">
        <v>1586.55</v>
      </c>
      <c r="I179">
        <v>1263.1099999999999</v>
      </c>
      <c r="J179">
        <v>1616.67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1044758.04</v>
      </c>
      <c r="B181">
        <v>1046215.96</v>
      </c>
      <c r="C181">
        <v>1053707.1100000001</v>
      </c>
      <c r="D181">
        <v>1062650.3999999999</v>
      </c>
      <c r="E181">
        <v>1043355.7</v>
      </c>
      <c r="F181">
        <v>990639.96</v>
      </c>
      <c r="G181">
        <v>1015265.59</v>
      </c>
      <c r="H181">
        <v>898521.92</v>
      </c>
      <c r="I181">
        <v>883365.97</v>
      </c>
      <c r="J181">
        <v>882030.09</v>
      </c>
      <c r="K181" t="s">
        <v>238</v>
      </c>
    </row>
    <row r="182" spans="1:11" x14ac:dyDescent="0.2">
      <c r="A182">
        <v>125049.37</v>
      </c>
      <c r="B182">
        <v>190528.22</v>
      </c>
      <c r="C182">
        <v>194661.44</v>
      </c>
      <c r="D182">
        <v>154458.26</v>
      </c>
      <c r="E182">
        <v>182283.04</v>
      </c>
      <c r="F182">
        <v>183029.28</v>
      </c>
      <c r="G182">
        <v>223625.66</v>
      </c>
      <c r="H182">
        <v>190430.9</v>
      </c>
      <c r="I182">
        <v>182335.56</v>
      </c>
      <c r="J182">
        <v>179545.51</v>
      </c>
      <c r="K182" t="s">
        <v>239</v>
      </c>
    </row>
    <row r="183" spans="1:11" x14ac:dyDescent="0.2">
      <c r="A183">
        <v>694834.16</v>
      </c>
      <c r="B183">
        <v>693000.56</v>
      </c>
      <c r="C183">
        <v>722094.99</v>
      </c>
      <c r="D183">
        <v>708818.08</v>
      </c>
      <c r="E183">
        <v>691730.73</v>
      </c>
      <c r="F183">
        <v>656739.68999999994</v>
      </c>
      <c r="G183">
        <v>690548.73</v>
      </c>
      <c r="H183">
        <v>600510.01</v>
      </c>
      <c r="I183">
        <v>580517.01</v>
      </c>
      <c r="J183">
        <v>599919.15</v>
      </c>
      <c r="K183" t="s">
        <v>240</v>
      </c>
    </row>
    <row r="184" spans="1:11" x14ac:dyDescent="0.2">
      <c r="A184">
        <v>1224</v>
      </c>
      <c r="B184">
        <v>868.6</v>
      </c>
      <c r="C184">
        <v>1042.8900000000001</v>
      </c>
      <c r="D184">
        <v>2981.09</v>
      </c>
      <c r="E184">
        <v>1635.98</v>
      </c>
      <c r="F184">
        <v>2888.4</v>
      </c>
      <c r="G184">
        <v>1562.37</v>
      </c>
      <c r="H184">
        <v>2910.95</v>
      </c>
      <c r="I184">
        <v>3684.16</v>
      </c>
      <c r="J184">
        <v>3339.25</v>
      </c>
      <c r="K184" t="s">
        <v>241</v>
      </c>
    </row>
    <row r="185" spans="1:11" x14ac:dyDescent="0.2">
      <c r="A185">
        <v>310678.26</v>
      </c>
      <c r="B185">
        <v>350976.01</v>
      </c>
      <c r="C185">
        <v>368190.14</v>
      </c>
      <c r="D185">
        <v>379614.71999999997</v>
      </c>
      <c r="E185">
        <v>364527.52</v>
      </c>
      <c r="F185">
        <v>350005.96</v>
      </c>
      <c r="G185">
        <v>375648.95</v>
      </c>
      <c r="H185">
        <v>342158.87</v>
      </c>
      <c r="I185">
        <v>351462.41</v>
      </c>
      <c r="J185">
        <v>313392.21000000002</v>
      </c>
      <c r="K185" t="s">
        <v>242</v>
      </c>
    </row>
    <row r="186" spans="1:11" x14ac:dyDescent="0.2">
      <c r="A186">
        <v>163070.99</v>
      </c>
      <c r="B186">
        <v>191899.01</v>
      </c>
      <c r="C186">
        <v>157040.53</v>
      </c>
      <c r="D186">
        <v>125694.77</v>
      </c>
      <c r="E186">
        <v>167744.51</v>
      </c>
      <c r="F186">
        <v>164035.19</v>
      </c>
      <c r="G186">
        <v>171131.2</v>
      </c>
      <c r="H186">
        <v>143372.99</v>
      </c>
      <c r="I186">
        <v>130037.95</v>
      </c>
      <c r="J186">
        <v>144924.99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265861.21999999997</v>
      </c>
      <c r="B188">
        <v>735918.27</v>
      </c>
      <c r="C188">
        <v>584856.81999999995</v>
      </c>
      <c r="D188">
        <v>744087.42</v>
      </c>
      <c r="E188">
        <v>7717845.29</v>
      </c>
      <c r="F188">
        <v>7150768.9699999997</v>
      </c>
      <c r="G188">
        <v>8495201.1300000008</v>
      </c>
      <c r="H188">
        <v>8752611.5299999993</v>
      </c>
      <c r="I188">
        <v>8539592.1199999992</v>
      </c>
      <c r="J188">
        <v>9092896.5399999991</v>
      </c>
    </row>
    <row r="189" spans="1:11" x14ac:dyDescent="0.2">
      <c r="A189">
        <v>0</v>
      </c>
      <c r="B189">
        <v>22026.1</v>
      </c>
      <c r="C189">
        <v>27633.46</v>
      </c>
      <c r="D189">
        <v>1506.1</v>
      </c>
      <c r="E189">
        <v>0</v>
      </c>
      <c r="F189">
        <v>621.58000000000004</v>
      </c>
      <c r="G189">
        <v>0</v>
      </c>
      <c r="H189">
        <v>837.64</v>
      </c>
      <c r="I189">
        <v>22642.26</v>
      </c>
      <c r="J189">
        <v>5652.01</v>
      </c>
    </row>
    <row r="190" spans="1:11" x14ac:dyDescent="0.2">
      <c r="A190">
        <v>98932620.909999996</v>
      </c>
      <c r="B190">
        <v>113013120.08</v>
      </c>
      <c r="C190">
        <v>120969959.23999999</v>
      </c>
      <c r="D190">
        <v>107898245.59999999</v>
      </c>
      <c r="E190">
        <v>78336826.760000005</v>
      </c>
      <c r="F190">
        <v>80473771.120000005</v>
      </c>
      <c r="G190">
        <v>93434959.659999996</v>
      </c>
      <c r="H190">
        <v>81522247.25</v>
      </c>
      <c r="I190">
        <v>80144527.099999994</v>
      </c>
      <c r="J190">
        <v>85305121.709999993</v>
      </c>
    </row>
    <row r="191" spans="1:11" x14ac:dyDescent="0.2">
      <c r="A191">
        <v>111934.7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0.31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786950.37</v>
      </c>
      <c r="B193">
        <v>328003.63</v>
      </c>
      <c r="C193">
        <v>204891.06</v>
      </c>
      <c r="D193">
        <v>216868.77</v>
      </c>
      <c r="E193">
        <v>400156.59</v>
      </c>
      <c r="F193">
        <v>445777.38</v>
      </c>
      <c r="G193">
        <v>157718.87</v>
      </c>
      <c r="H193">
        <v>125855.32</v>
      </c>
      <c r="I193">
        <v>100266.72</v>
      </c>
      <c r="J193">
        <v>128855.85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91339750.579999998</v>
      </c>
      <c r="B195">
        <v>97834962.640000001</v>
      </c>
      <c r="C195">
        <v>108902006.38</v>
      </c>
      <c r="D195">
        <v>99532171.230000004</v>
      </c>
      <c r="E195">
        <v>76473447.040000007</v>
      </c>
      <c r="F195">
        <v>77715652.939999998</v>
      </c>
      <c r="G195">
        <v>89521255.719999999</v>
      </c>
      <c r="H195">
        <v>80064327.780000001</v>
      </c>
      <c r="I195">
        <v>78638616.629999995</v>
      </c>
      <c r="J195">
        <v>84102729.319999993</v>
      </c>
    </row>
    <row r="196" spans="1:10" x14ac:dyDescent="0.2">
      <c r="A196">
        <v>8757616.6199999992</v>
      </c>
      <c r="B196">
        <v>16264105.42</v>
      </c>
      <c r="C196">
        <v>12885334.220000001</v>
      </c>
      <c r="D196">
        <v>9328536.9800000004</v>
      </c>
      <c r="E196">
        <v>9981381.5999999996</v>
      </c>
      <c r="F196">
        <v>10355286.119999999</v>
      </c>
      <c r="G196">
        <v>12566623.949999999</v>
      </c>
      <c r="H196">
        <v>10337223.93</v>
      </c>
      <c r="I196">
        <v>10168411.57</v>
      </c>
      <c r="J196">
        <v>10429796.789999999</v>
      </c>
    </row>
    <row r="197" spans="1:10" x14ac:dyDescent="0.2">
      <c r="A197">
        <v>76235197.890000001</v>
      </c>
      <c r="B197">
        <v>80682676.569999993</v>
      </c>
      <c r="C197">
        <v>94661400.700000003</v>
      </c>
      <c r="D197">
        <v>86341399.939999998</v>
      </c>
      <c r="E197">
        <v>64466036.890000001</v>
      </c>
      <c r="F197">
        <v>64572341.899999999</v>
      </c>
      <c r="G197">
        <v>75514895.459999993</v>
      </c>
      <c r="H197">
        <v>67227303.670000002</v>
      </c>
      <c r="I197">
        <v>64808503.280000001</v>
      </c>
      <c r="J197">
        <v>71391048.400000006</v>
      </c>
    </row>
    <row r="198" spans="1:10" x14ac:dyDescent="0.2">
      <c r="A198">
        <v>82572.479999999996</v>
      </c>
      <c r="B198">
        <v>63089.91</v>
      </c>
      <c r="C198">
        <v>76175.600000000006</v>
      </c>
      <c r="D198">
        <v>190860.09</v>
      </c>
      <c r="E198">
        <v>91469.82</v>
      </c>
      <c r="F198">
        <v>178922.15</v>
      </c>
      <c r="G198">
        <v>114413.6</v>
      </c>
      <c r="H198">
        <v>218181.85</v>
      </c>
      <c r="I198">
        <v>279478.12</v>
      </c>
      <c r="J198">
        <v>265498.45</v>
      </c>
    </row>
    <row r="199" spans="1:10" x14ac:dyDescent="0.2">
      <c r="A199">
        <v>16340576.960000001</v>
      </c>
      <c r="B199">
        <v>22641425.539999999</v>
      </c>
      <c r="C199">
        <v>19778900.98</v>
      </c>
      <c r="D199">
        <v>17461353.32</v>
      </c>
      <c r="E199">
        <v>16385849.65</v>
      </c>
      <c r="F199">
        <v>17929323.07</v>
      </c>
      <c r="G199">
        <v>20259351.129999999</v>
      </c>
      <c r="H199">
        <v>18006153.5</v>
      </c>
      <c r="I199">
        <v>19174605.739999998</v>
      </c>
      <c r="J199">
        <v>17222624.030000001</v>
      </c>
    </row>
    <row r="200" spans="1:10" x14ac:dyDescent="0.2">
      <c r="A200">
        <v>7439019.8700000001</v>
      </c>
      <c r="B200">
        <v>10709466.810000001</v>
      </c>
      <c r="C200">
        <v>7270863.2999999998</v>
      </c>
      <c r="D200">
        <v>4867094.84</v>
      </c>
      <c r="E200">
        <v>5511472.2699999996</v>
      </c>
      <c r="F200">
        <v>5390351.9199999999</v>
      </c>
      <c r="G200">
        <v>6199219.4800000004</v>
      </c>
      <c r="H200">
        <v>4949912.71</v>
      </c>
      <c r="I200">
        <v>4544441.0599999996</v>
      </c>
      <c r="J200">
        <v>5653355.25</v>
      </c>
    </row>
    <row r="201" spans="1:10" x14ac:dyDescent="0.2">
      <c r="A201">
        <v>0</v>
      </c>
      <c r="B201">
        <v>2409.25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46591.76</v>
      </c>
      <c r="B202" s="35">
        <v>96908.85</v>
      </c>
      <c r="C202" s="35">
        <v>65804.570000000007</v>
      </c>
      <c r="D202" s="35">
        <v>72367.78</v>
      </c>
      <c r="E202" s="35">
        <v>92588.77</v>
      </c>
      <c r="F202" s="35">
        <v>52526.400000000001</v>
      </c>
      <c r="G202" s="35">
        <v>63438.51</v>
      </c>
      <c r="H202" s="35">
        <v>35929.14</v>
      </c>
      <c r="I202" s="35">
        <v>52468.69</v>
      </c>
      <c r="J202" s="35">
        <v>210416.34</v>
      </c>
    </row>
    <row r="203" spans="1:10" x14ac:dyDescent="0.2">
      <c r="A203" s="35">
        <v>4326073.91</v>
      </c>
      <c r="B203" s="35">
        <v>4284795.5599999996</v>
      </c>
      <c r="C203" s="35">
        <v>4397744.3899999997</v>
      </c>
      <c r="D203" s="35">
        <v>4559288.43</v>
      </c>
      <c r="E203" s="35">
        <v>4432928.72</v>
      </c>
      <c r="F203" s="35">
        <v>4689688.79</v>
      </c>
      <c r="G203" s="35">
        <v>5268491.37</v>
      </c>
      <c r="H203" s="35">
        <v>4403151.3099999996</v>
      </c>
      <c r="I203" s="35">
        <v>4629307.38</v>
      </c>
      <c r="J203" s="35">
        <v>4741235.6399999997</v>
      </c>
    </row>
    <row r="204" spans="1:10" x14ac:dyDescent="0.2">
      <c r="A204" s="35">
        <v>127251.22</v>
      </c>
      <c r="B204" s="35">
        <v>147726.75</v>
      </c>
      <c r="C204" s="35">
        <v>84790.14</v>
      </c>
      <c r="D204" s="35">
        <v>104105.33</v>
      </c>
      <c r="E204" s="35">
        <v>163486.32999999999</v>
      </c>
      <c r="F204" s="35">
        <v>202654.52</v>
      </c>
      <c r="G204" s="35">
        <v>244337.12</v>
      </c>
      <c r="H204" s="35">
        <v>146334.57</v>
      </c>
      <c r="I204" s="35">
        <v>239836.1</v>
      </c>
      <c r="J204" s="35">
        <v>181201.93</v>
      </c>
    </row>
    <row r="205" spans="1:10" x14ac:dyDescent="0.2">
      <c r="A205" s="35">
        <v>228774.48</v>
      </c>
      <c r="B205" s="35">
        <v>263422.96000000002</v>
      </c>
      <c r="C205" s="35">
        <v>207022.41</v>
      </c>
      <c r="D205" s="35">
        <v>201644.88</v>
      </c>
      <c r="E205" s="35">
        <v>211016.66</v>
      </c>
      <c r="F205" s="35">
        <v>244123.83</v>
      </c>
      <c r="G205" s="35">
        <v>258853.84</v>
      </c>
      <c r="H205" s="35">
        <v>230531.15</v>
      </c>
      <c r="I205" s="35">
        <v>229431.35</v>
      </c>
      <c r="J205" s="35">
        <v>282097.48</v>
      </c>
    </row>
    <row r="206" spans="1:10" x14ac:dyDescent="0.2">
      <c r="A206" s="35">
        <v>416591.33</v>
      </c>
      <c r="B206" s="35">
        <v>372692.16</v>
      </c>
      <c r="C206" s="35">
        <v>327738.08</v>
      </c>
      <c r="D206" s="35">
        <v>262816.05</v>
      </c>
      <c r="E206" s="35">
        <v>201361.73</v>
      </c>
      <c r="F206" s="35">
        <v>201678.7</v>
      </c>
      <c r="G206" s="35">
        <v>269390.57</v>
      </c>
      <c r="H206" s="35">
        <v>216774.82</v>
      </c>
      <c r="I206" s="35">
        <v>390122.11</v>
      </c>
      <c r="J206" s="35">
        <v>424395</v>
      </c>
    </row>
    <row r="207" spans="1:10" x14ac:dyDescent="0.2">
      <c r="A207" s="35">
        <v>528472.05000000005</v>
      </c>
      <c r="B207" s="35">
        <v>467078.24</v>
      </c>
      <c r="C207" s="35">
        <v>316918.53999999998</v>
      </c>
      <c r="D207" s="35">
        <v>623147.12</v>
      </c>
      <c r="E207" s="35">
        <v>1041471.24</v>
      </c>
      <c r="F207" s="35">
        <v>517953.63</v>
      </c>
      <c r="G207" s="35">
        <v>254048.69</v>
      </c>
      <c r="H207" s="35">
        <v>163097.98000000001</v>
      </c>
      <c r="I207" s="35">
        <v>146046.18</v>
      </c>
      <c r="J207" s="35">
        <v>207800.2</v>
      </c>
    </row>
    <row r="208" spans="1:10" x14ac:dyDescent="0.2">
      <c r="A208" s="35">
        <v>4839.37</v>
      </c>
      <c r="B208" s="35">
        <v>15842.12</v>
      </c>
      <c r="C208" s="35">
        <v>13056.78</v>
      </c>
      <c r="D208" s="35">
        <v>33076.79</v>
      </c>
      <c r="E208" s="35">
        <v>27992.59</v>
      </c>
      <c r="F208" s="35">
        <v>26126.46</v>
      </c>
      <c r="G208" s="35">
        <v>25546.25</v>
      </c>
      <c r="H208" s="35">
        <v>22665.48</v>
      </c>
      <c r="I208" s="35">
        <v>26024.42</v>
      </c>
      <c r="J208" s="35">
        <v>138453.6</v>
      </c>
    </row>
    <row r="209" spans="1:11" x14ac:dyDescent="0.2">
      <c r="A209" s="20">
        <f>A210+A211</f>
        <v>4516123.91</v>
      </c>
      <c r="B209" s="20">
        <f t="shared" ref="B209:J209" si="0">B210+B211</f>
        <v>4628930.43</v>
      </c>
      <c r="C209" s="20">
        <f t="shared" si="0"/>
        <v>4395467.47</v>
      </c>
      <c r="D209" s="20">
        <f t="shared" si="0"/>
        <v>4908297.1500000004</v>
      </c>
      <c r="E209" s="20">
        <f t="shared" si="0"/>
        <v>5048821.12</v>
      </c>
      <c r="F209" s="20">
        <f t="shared" si="0"/>
        <v>4946425.37</v>
      </c>
      <c r="G209" s="20">
        <f t="shared" si="0"/>
        <v>5115552.8</v>
      </c>
      <c r="H209" s="20">
        <f t="shared" si="0"/>
        <v>4343325.09</v>
      </c>
      <c r="I209" s="20">
        <f t="shared" si="0"/>
        <v>4506567.04</v>
      </c>
      <c r="J209" s="20">
        <f t="shared" si="0"/>
        <v>4415182.6900000004</v>
      </c>
      <c r="K209" t="s">
        <v>312</v>
      </c>
    </row>
    <row r="210" spans="1:11" x14ac:dyDescent="0.2">
      <c r="A210" s="35">
        <v>4073764.24</v>
      </c>
      <c r="B210" s="35">
        <v>4247083.47</v>
      </c>
      <c r="C210" s="35">
        <v>4120252.39</v>
      </c>
      <c r="D210" s="35">
        <v>4342578.6100000003</v>
      </c>
      <c r="E210" s="35">
        <v>4292592.54</v>
      </c>
      <c r="F210" s="35">
        <v>4536705.21</v>
      </c>
      <c r="G210" s="35">
        <v>4909883.79</v>
      </c>
      <c r="H210" s="35">
        <v>4194042.15</v>
      </c>
      <c r="I210" s="35">
        <v>4372623.2</v>
      </c>
      <c r="J210" s="35">
        <v>4221960.03</v>
      </c>
      <c r="K210" t="s">
        <v>312</v>
      </c>
    </row>
    <row r="211" spans="1:11" x14ac:dyDescent="0.2">
      <c r="A211" s="35">
        <v>442359.67</v>
      </c>
      <c r="B211" s="35">
        <v>381846.96</v>
      </c>
      <c r="C211" s="35">
        <v>275215.08</v>
      </c>
      <c r="D211" s="35">
        <v>565718.54</v>
      </c>
      <c r="E211" s="35">
        <v>756228.58</v>
      </c>
      <c r="F211" s="35">
        <v>409720.16</v>
      </c>
      <c r="G211" s="35">
        <v>205669.01</v>
      </c>
      <c r="H211" s="35">
        <v>149282.94</v>
      </c>
      <c r="I211" s="35">
        <v>133943.84</v>
      </c>
      <c r="J211" s="35">
        <v>193222.66</v>
      </c>
      <c r="K211" t="s">
        <v>312</v>
      </c>
    </row>
    <row r="212" spans="1:11" x14ac:dyDescent="0.2">
      <c r="A212" s="35">
        <v>-3084615.87</v>
      </c>
      <c r="B212" s="35">
        <v>-4008540.51</v>
      </c>
      <c r="C212" s="35">
        <v>-3344964.75</v>
      </c>
      <c r="D212" s="35">
        <v>-3065272.59</v>
      </c>
      <c r="E212" s="35">
        <v>-2758239.4</v>
      </c>
      <c r="F212" s="35">
        <v>-3536517.43</v>
      </c>
      <c r="G212" s="35">
        <v>-2989920.37</v>
      </c>
      <c r="H212" s="35">
        <v>-3234983.99</v>
      </c>
      <c r="I212" s="35">
        <v>-2896693.71</v>
      </c>
      <c r="J212" s="35">
        <v>-3614870.16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85.567390276661015</v>
      </c>
      <c r="F9" s="6">
        <f>IF(Input!B170 = 0, "***", Input!B132/Input!B170)</f>
        <v>92.257614731609252</v>
      </c>
      <c r="G9" s="6">
        <f>IF(Input!C170 = 0, "***", Input!C132/Input!C170)</f>
        <v>97.55720022744886</v>
      </c>
      <c r="H9" s="6">
        <f>IF(Input!D170 = 0, "***", Input!D132/Input!D170)</f>
        <v>89.442061976619257</v>
      </c>
      <c r="I9" s="6">
        <f>IF(Input!E170 = 0, "***", Input!E132/Input!E170)</f>
        <v>70.53859004978905</v>
      </c>
      <c r="J9" s="6">
        <f>IF(Input!F170 = 0, "***", Input!F132/Input!F170)</f>
        <v>75.038976943793813</v>
      </c>
      <c r="K9" s="6">
        <f>IF(Input!G170 = 0, "***", Input!G132/Input!G170)</f>
        <v>82.402615774386973</v>
      </c>
      <c r="L9" s="6">
        <f>IF(Input!H170 = 0, "***", Input!H132/Input!H170)</f>
        <v>83.016959109394662</v>
      </c>
      <c r="M9" s="6">
        <f>IF(Input!I170 = 0, "***", Input!I132/Input!I170)</f>
        <v>83.331989023230548</v>
      </c>
      <c r="N9" s="6">
        <f>IF(Input!J170 = 0, "***", Input!J132/Input!J170)</f>
        <v>89.049264244581352</v>
      </c>
      <c r="O9" s="6">
        <f>AVERAGE(E9:N9)</f>
        <v>84.820266235751461</v>
      </c>
    </row>
    <row r="10" spans="1:15" ht="12" customHeight="1" x14ac:dyDescent="0.2">
      <c r="B10" t="s">
        <v>180</v>
      </c>
      <c r="E10" s="6">
        <f>IF(Input!A171 = 0, "***", Input!A133/Input!A171)</f>
        <v>70.016658664030501</v>
      </c>
      <c r="F10" s="6">
        <f>IF(Input!B171 = 0, "***", Input!B133/Input!B171)</f>
        <v>304.81138259833131</v>
      </c>
      <c r="G10" s="6">
        <f>IF(Input!C171 = 0, "***", Input!C133/Input!C171)</f>
        <v>55.448502856392409</v>
      </c>
      <c r="H10" s="6">
        <f>IF(Input!D171 = 0, "***", Input!D133/Input!D171)</f>
        <v>2.32594811280523</v>
      </c>
      <c r="I10" s="6">
        <f>IF(Input!E171 = 0, "***", Input!E133/Input!E171)</f>
        <v>63.546926842143549</v>
      </c>
      <c r="J10" s="6">
        <f>IF(Input!F171 = 0, "***", Input!F133/Input!F171)</f>
        <v>-53.829069193195636</v>
      </c>
      <c r="K10" s="6">
        <f>IF(Input!G171 = 0, "***", Input!G133/Input!G171)</f>
        <v>136.13929999979769</v>
      </c>
      <c r="L10" s="6">
        <f>IF(Input!H171 = 0, "***", Input!H133/Input!H171)</f>
        <v>106.07091087746083</v>
      </c>
      <c r="M10" s="6">
        <f>IF(Input!I171 = 0, "***", Input!I133/Input!I171)</f>
        <v>97.940944206008581</v>
      </c>
      <c r="N10" s="6">
        <f>IF(Input!J171 = 0, "***", Input!J133/Input!J171)</f>
        <v>83.799953120671645</v>
      </c>
      <c r="O10" s="6">
        <f>AVERAGE(E10:N10)</f>
        <v>86.62714580844461</v>
      </c>
    </row>
    <row r="11" spans="1:15" ht="12" customHeight="1" x14ac:dyDescent="0.2">
      <c r="B11" t="s">
        <v>181</v>
      </c>
      <c r="E11" s="6">
        <f>IF(Input!A172 = 0, "***", Input!A134/Input!A172)</f>
        <v>44.593324367090673</v>
      </c>
      <c r="F11" s="6">
        <f>IF(Input!B172 = 0, "***", Input!B134/Input!B172)</f>
        <v>49.911900029136582</v>
      </c>
      <c r="G11" s="6">
        <f>IF(Input!C172 = 0, "***", Input!C134/Input!C172)</f>
        <v>44.192641545388952</v>
      </c>
      <c r="H11" s="6">
        <f>IF(Input!D172 = 0, "***", Input!D134/Input!D172)</f>
        <v>41.020055110555795</v>
      </c>
      <c r="I11" s="6">
        <f>IF(Input!E172 = 0, "***", Input!E134/Input!E172)</f>
        <v>37.54129287115655</v>
      </c>
      <c r="J11" s="6">
        <f>IF(Input!F172 = 0, "***", Input!F134/Input!F172)</f>
        <v>42.841134090988355</v>
      </c>
      <c r="K11" s="6">
        <f>IF(Input!G172 = 0, "***", Input!G134/Input!G172)</f>
        <v>41.053577544505245</v>
      </c>
      <c r="L11" s="6">
        <f>IF(Input!H172 = 0, "***", Input!H134/Input!H172)</f>
        <v>42.841406812216221</v>
      </c>
      <c r="M11" s="6">
        <f>IF(Input!I172 = 0, "***", Input!I134/Input!I172)</f>
        <v>41.24750336713538</v>
      </c>
      <c r="N11" s="6">
        <f>IF(Input!J172 = 0, "***", Input!J134/Input!J172)</f>
        <v>44.789042028864948</v>
      </c>
      <c r="O11" s="6">
        <f>AVERAGE(E11:N11)</f>
        <v>43.003187776703875</v>
      </c>
    </row>
    <row r="12" spans="1:15" ht="12" customHeight="1" x14ac:dyDescent="0.2">
      <c r="B12" t="s">
        <v>182</v>
      </c>
      <c r="E12" s="6">
        <f>IF(Input!A173 = 0, "***", Input!A135/Input!A173)</f>
        <v>74.962998574971763</v>
      </c>
      <c r="F12" s="6">
        <f>IF(Input!B173 = 0, "***", Input!B135/Input!B173)</f>
        <v>89.91914233460416</v>
      </c>
      <c r="G12" s="6">
        <f>IF(Input!C173 = 0, "***", Input!C135/Input!C173)</f>
        <v>85.80949534127528</v>
      </c>
      <c r="H12" s="6">
        <f>IF(Input!D173 = 0, "***", Input!D135/Input!D173)</f>
        <v>103.06362612612612</v>
      </c>
      <c r="I12" s="6">
        <f>IF(Input!E173 = 0, "***", Input!E135/Input!E173)</f>
        <v>70.950213105413098</v>
      </c>
      <c r="J12" s="6">
        <f>IF(Input!F173 = 0, "***", Input!F135/Input!F173)</f>
        <v>62.424683901132248</v>
      </c>
      <c r="K12" s="6">
        <f>IF(Input!G173 = 0, "***", Input!G135/Input!G173)</f>
        <v>88.155908621855332</v>
      </c>
      <c r="L12" s="6">
        <f>IF(Input!H173 = 0, "***", Input!H135/Input!H173)</f>
        <v>83.753566814631242</v>
      </c>
      <c r="M12" s="6">
        <f>IF(Input!I173 = 0, "***", Input!I135/Input!I173)</f>
        <v>89.929963721903107</v>
      </c>
      <c r="N12" s="6">
        <f>IF(Input!J173 = 0, "***", Input!J135/Input!J173)</f>
        <v>88.218918555825837</v>
      </c>
      <c r="O12" s="6">
        <f>AVERAGE(E12:N12)</f>
        <v>83.718851709773816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27.526367666761228</v>
      </c>
      <c r="F16" s="6">
        <f>IF(Input!B174 = 0, "***", Input!B188/Input!B174)</f>
        <v>54.338580985291507</v>
      </c>
      <c r="G16" s="6">
        <f>IF(Input!C174 = 0, "***", Input!C188/Input!C174)</f>
        <v>36.756146535183611</v>
      </c>
      <c r="H16" s="6">
        <f>IF(Input!D174 = 0, "***", Input!D188/Input!D174)</f>
        <v>33.979868380012874</v>
      </c>
      <c r="I16" s="6">
        <f>IF(Input!E174 = 0, "***", Input!E188/Input!E174)</f>
        <v>35.206209016309316</v>
      </c>
      <c r="J16" s="6">
        <f>IF(Input!F174 = 0, "***", Input!F188/Input!F174)</f>
        <v>40.703113476102978</v>
      </c>
      <c r="K16" s="6">
        <f>IF(Input!G174 = 0, "***", Input!G188/Input!G174)</f>
        <v>43.890245932485747</v>
      </c>
      <c r="L16" s="6">
        <f>IF(Input!H174 = 0, "***", Input!H188/Input!H174)</f>
        <v>44.625756072530748</v>
      </c>
      <c r="M16" s="6">
        <f>IF(Input!I174 = 0, "***", Input!I188/Input!I174)</f>
        <v>46.247602862505914</v>
      </c>
      <c r="N16" s="6">
        <f>IF(Input!J174 = 0, "***", Input!J188/Input!J174)</f>
        <v>49.996272312939205</v>
      </c>
      <c r="O16" s="6">
        <f t="shared" ref="O16:O22" si="1">AVERAGE(E16:N16)</f>
        <v>41.327016324012313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>
        <f>IF(Input!B175 = 0, "***", Input!B189/Input!B175)</f>
        <v>103.58886328363825</v>
      </c>
      <c r="G17" s="6">
        <f>IF(Input!C175 = 0, "***", Input!C189/Input!C175)</f>
        <v>57.027942876011224</v>
      </c>
      <c r="H17" s="6">
        <f>IF(Input!D175 = 0, "***", Input!D189/Input!D175)</f>
        <v>60.244</v>
      </c>
      <c r="I17" s="6" t="str">
        <f>IF(Input!E175 = 0, "***", Input!E189/Input!E175)</f>
        <v>***</v>
      </c>
      <c r="J17" s="6">
        <f>IF(Input!F175 = 0, "***", Input!F189/Input!F175)</f>
        <v>59.198095238095242</v>
      </c>
      <c r="K17" s="6" t="str">
        <f>IF(Input!G175 = 0, "***", Input!G189/Input!G175)</f>
        <v>***</v>
      </c>
      <c r="L17" s="6">
        <f>IF(Input!H175 = 0, "***", Input!H189/Input!H175)</f>
        <v>52.027329192546581</v>
      </c>
      <c r="M17" s="6">
        <f>IF(Input!I175 = 0, "***", Input!I189/Input!I175)</f>
        <v>103.48855066502125</v>
      </c>
      <c r="N17" s="6">
        <f>IF(Input!J175 = 0, "***", Input!J189/Input!J175)</f>
        <v>77.340038314176255</v>
      </c>
      <c r="O17" s="6">
        <f t="shared" si="1"/>
        <v>73.273545652784122</v>
      </c>
    </row>
    <row r="18" spans="1:15" ht="12" customHeight="1" x14ac:dyDescent="0.2">
      <c r="B18" t="s">
        <v>233</v>
      </c>
      <c r="E18" s="6">
        <f>IF(Input!A176 = 0, "***", Input!A190/Input!A176)</f>
        <v>86.174953351082934</v>
      </c>
      <c r="F18" s="6">
        <f>IF(Input!B176 = 0, "***", Input!B190/Input!B176)</f>
        <v>92.677786945070778</v>
      </c>
      <c r="G18" s="6">
        <f>IF(Input!C176 = 0, "***", Input!C190/Input!C176)</f>
        <v>98.405250529138883</v>
      </c>
      <c r="H18" s="6">
        <f>IF(Input!D176 = 0, "***", Input!D190/Input!D176)</f>
        <v>90.509607658797549</v>
      </c>
      <c r="I18" s="6">
        <f>IF(Input!E176 = 0, "***", Input!E190/Input!E176)</f>
        <v>78.276018817541782</v>
      </c>
      <c r="J18" s="6">
        <f>IF(Input!F176 = 0, "***", Input!F190/Input!F176)</f>
        <v>81.172738204495573</v>
      </c>
      <c r="K18" s="6">
        <f>IF(Input!G176 = 0, "***", Input!G190/Input!G176)</f>
        <v>89.556944261491708</v>
      </c>
      <c r="L18" s="6">
        <f>IF(Input!H176 = 0, "***", Input!H190/Input!H176)</f>
        <v>91.472996282138112</v>
      </c>
      <c r="M18" s="6">
        <f>IF(Input!I176 = 0, "***", Input!I190/Input!I176)</f>
        <v>91.117825918232811</v>
      </c>
      <c r="N18" s="6">
        <f>IF(Input!J176 = 0, "***", Input!J190/Input!J176)</f>
        <v>97.156863937851767</v>
      </c>
      <c r="O18" s="6">
        <f t="shared" si="1"/>
        <v>89.652098590584188</v>
      </c>
    </row>
    <row r="19" spans="1:15" ht="12" customHeight="1" x14ac:dyDescent="0.2">
      <c r="B19" t="s">
        <v>234</v>
      </c>
      <c r="E19" s="6">
        <f>IF(Input!A177 = 0, "***", Input!A191/Input!A177)</f>
        <v>120.33142697426415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>
        <f t="shared" si="1"/>
        <v>120.33142697426415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70.420803814238425</v>
      </c>
      <c r="F21" s="6">
        <f>IF(Input!B179 = 0, "***", Input!B193/Input!B179)</f>
        <v>91.912781900107603</v>
      </c>
      <c r="G21" s="6">
        <f>IF(Input!C179 = 0, "***", Input!C193/Input!C179)</f>
        <v>76.78797872778992</v>
      </c>
      <c r="H21" s="6">
        <f>IF(Input!D179 = 0, "***", Input!D193/Input!D179)</f>
        <v>70.721459504584999</v>
      </c>
      <c r="I21" s="6">
        <f>IF(Input!E179 = 0, "***", Input!E193/Input!E179)</f>
        <v>70.904491813735916</v>
      </c>
      <c r="J21" s="6">
        <f>IF(Input!F179 = 0, "***", Input!F193/Input!F179)</f>
        <v>67.660227640104608</v>
      </c>
      <c r="K21" s="6">
        <f>IF(Input!G179 = 0, "***", Input!G193/Input!G179)</f>
        <v>77.561825656762366</v>
      </c>
      <c r="L21" s="6">
        <f>IF(Input!H179 = 0, "***", Input!H193/Input!H179)</f>
        <v>79.326412656392804</v>
      </c>
      <c r="M21" s="6">
        <f>IF(Input!I179 = 0, "***", Input!I193/Input!I179)</f>
        <v>79.380829856465397</v>
      </c>
      <c r="N21" s="6">
        <f>IF(Input!J179 = 0, "***", Input!J193/Input!J179)</f>
        <v>79.704485145391459</v>
      </c>
      <c r="O21" s="6">
        <f t="shared" si="1"/>
        <v>76.438129671557348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87.426702722479163</v>
      </c>
      <c r="F26" s="6">
        <f>IF(Input!B181 = 0, "***", Input!B195/Input!B181)</f>
        <v>93.51316208175605</v>
      </c>
      <c r="G26" s="6">
        <f>IF(Input!C181 = 0, "***", Input!C195/Input!C181)</f>
        <v>103.35130639860633</v>
      </c>
      <c r="H26" s="6">
        <f>IF(Input!D181 = 0, "***", Input!D195/Input!D181)</f>
        <v>93.664079202341625</v>
      </c>
      <c r="I26" s="6">
        <f>IF(Input!E181 = 0, "***", Input!E195/Input!E181)</f>
        <v>73.295662294268396</v>
      </c>
      <c r="J26" s="6">
        <f>IF(Input!F181 = 0, "***", Input!F195/Input!F181)</f>
        <v>78.449947587416119</v>
      </c>
      <c r="K26" s="6">
        <f>IF(Input!G181 = 0, "***", Input!G195/Input!G181)</f>
        <v>88.175209129268339</v>
      </c>
      <c r="L26" s="6">
        <f>IF(Input!H181 = 0, "***", Input!H195/Input!H181)</f>
        <v>89.106705131912634</v>
      </c>
      <c r="M26" s="6">
        <f>IF(Input!I181 = 0, "***", Input!I195/Input!I181)</f>
        <v>89.021559920403092</v>
      </c>
      <c r="N26" s="6">
        <f>IF(Input!J181 = 0, "***", Input!J195/Input!J181)</f>
        <v>95.351315418275576</v>
      </c>
      <c r="O26" s="6">
        <f>AVERAGE(E26:N26)</f>
        <v>89.135564988672726</v>
      </c>
    </row>
    <row r="27" spans="1:15" ht="12" customHeight="1" x14ac:dyDescent="0.2">
      <c r="B27" t="s">
        <v>239</v>
      </c>
      <c r="E27" s="6">
        <f>IF(Input!A182 = 0, "***", Input!A196/Input!A182)</f>
        <v>70.033272618646535</v>
      </c>
      <c r="F27" s="6">
        <f>IF(Input!B182 = 0, "***", Input!B196/Input!B182)</f>
        <v>85.363236060253953</v>
      </c>
      <c r="G27" s="6">
        <f>IF(Input!C182 = 0, "***", Input!C196/Input!C182)</f>
        <v>66.193562628530856</v>
      </c>
      <c r="H27" s="6">
        <f>IF(Input!D182 = 0, "***", Input!D196/Input!D182)</f>
        <v>60.395196605218779</v>
      </c>
      <c r="I27" s="6">
        <f>IF(Input!E182 = 0, "***", Input!E196/Input!E182)</f>
        <v>54.757598951608436</v>
      </c>
      <c r="J27" s="6">
        <f>IF(Input!F182 = 0, "***", Input!F196/Input!F182)</f>
        <v>56.577210597124129</v>
      </c>
      <c r="K27" s="6">
        <f>IF(Input!G182 = 0, "***", Input!G196/Input!G182)</f>
        <v>56.194910503562063</v>
      </c>
      <c r="L27" s="6">
        <f>IF(Input!H182 = 0, "***", Input!H196/Input!H182)</f>
        <v>54.283332851968879</v>
      </c>
      <c r="M27" s="6">
        <f>IF(Input!I182 = 0, "***", Input!I196/Input!I182)</f>
        <v>55.767572545914796</v>
      </c>
      <c r="N27" s="6">
        <f>IF(Input!J182 = 0, "***", Input!J196/Input!J182)</f>
        <v>58.089989496256401</v>
      </c>
      <c r="O27" s="6">
        <f>AVERAGE(E27:N27)</f>
        <v>61.765588285908485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109.71711277119708</v>
      </c>
      <c r="F31" s="6">
        <f>IF(Input!B183 = 0, "***", Input!B197/Input!B183)</f>
        <v>116.42512463481989</v>
      </c>
      <c r="G31" s="6">
        <f>IF(Input!C183 = 0, "***", Input!C197/Input!C183)</f>
        <v>131.0927260414866</v>
      </c>
      <c r="H31" s="6">
        <f>IF(Input!D183 = 0, "***", Input!D197/Input!D183)</f>
        <v>121.810380372916</v>
      </c>
      <c r="I31" s="6">
        <f>IF(Input!E183 = 0, "***", Input!E197/Input!E183)</f>
        <v>93.195276852887545</v>
      </c>
      <c r="J31" s="6">
        <f>IF(Input!F183 = 0, "***", Input!F197/Input!F183)</f>
        <v>98.322581813199079</v>
      </c>
      <c r="K31" s="6">
        <f>IF(Input!G183 = 0, "***", Input!G197/Input!G183)</f>
        <v>109.35491179601473</v>
      </c>
      <c r="L31" s="6">
        <f>IF(Input!H183 = 0, "***", Input!H197/Input!H183)</f>
        <v>111.95034645633967</v>
      </c>
      <c r="M31" s="6">
        <f>IF(Input!I183 = 0, "***", Input!I197/Input!I183)</f>
        <v>111.63928388592782</v>
      </c>
      <c r="N31" s="6">
        <f>IF(Input!J183 = 0, "***", Input!J197/Input!J183)</f>
        <v>119.00111606705671</v>
      </c>
      <c r="O31" s="6">
        <f t="shared" ref="O31:O36" si="2">AVERAGE(E31:N31)</f>
        <v>112.25088606918453</v>
      </c>
    </row>
    <row r="32" spans="1:15" ht="12" customHeight="1" x14ac:dyDescent="0.2">
      <c r="B32" t="s">
        <v>7</v>
      </c>
      <c r="E32" s="6">
        <f>IF(Input!A184 = 0, "***", Input!A198/Input!A184)</f>
        <v>67.461176470588228</v>
      </c>
      <c r="F32" s="6">
        <f>IF(Input!B184 = 0, "***", Input!B198/Input!B184)</f>
        <v>72.634020262491362</v>
      </c>
      <c r="G32" s="6">
        <f>IF(Input!C184 = 0, "***", Input!C198/Input!C184)</f>
        <v>73.042794542089766</v>
      </c>
      <c r="H32" s="6">
        <f>IF(Input!D184 = 0, "***", Input!D198/Input!D184)</f>
        <v>64.023592041837048</v>
      </c>
      <c r="I32" s="6">
        <f>IF(Input!E184 = 0, "***", Input!E198/Input!E184)</f>
        <v>55.911331434369615</v>
      </c>
      <c r="J32" s="6">
        <f>IF(Input!F184 = 0, "***", Input!F198/Input!F184)</f>
        <v>61.945073397036417</v>
      </c>
      <c r="K32" s="6">
        <f>IF(Input!G184 = 0, "***", Input!G198/Input!G184)</f>
        <v>73.230796802293966</v>
      </c>
      <c r="L32" s="6">
        <f>IF(Input!H184 = 0, "***", Input!H198/Input!H184)</f>
        <v>74.952111853518616</v>
      </c>
      <c r="M32" s="6">
        <f>IF(Input!I184 = 0, "***", Input!I198/Input!I184)</f>
        <v>75.859387214453236</v>
      </c>
      <c r="N32" s="6">
        <f>IF(Input!J184 = 0, "***", Input!J198/Input!J184)</f>
        <v>79.508407576551619</v>
      </c>
      <c r="O32" s="6">
        <f t="shared" si="2"/>
        <v>69.856869159522986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109.6428068166028</v>
      </c>
      <c r="F33" s="15">
        <f>IF((Input!B183+Input!B184) = 0, "***", (Input!B197+Input!B198)/(Input!B183+Input!B184))</f>
        <v>116.37030600985348</v>
      </c>
      <c r="G33" s="15">
        <f>IF((Input!C183+Input!C184) = 0, "***", (Input!C197+Input!C198)/(Input!C183+Input!C184))</f>
        <v>131.00900799167096</v>
      </c>
      <c r="H33" s="15">
        <f>IF((Input!D183+Input!D184) = 0, "***", (Input!D197+Input!D198)/(Input!D183+Input!D184))</f>
        <v>121.56836320840331</v>
      </c>
      <c r="I33" s="15">
        <f>IF((Input!E183+Input!E184) = 0, "***", (Input!E197+Input!E198)/(Input!E183+Input!E184))</f>
        <v>93.107306392024512</v>
      </c>
      <c r="J33" s="15">
        <f>IF((Input!F183+Input!F184) = 0, "***", (Input!F197+Input!F198)/(Input!F183+Input!F184))</f>
        <v>98.163290847726032</v>
      </c>
      <c r="K33" s="15">
        <f>IF((Input!G183+Input!G184) = 0, "***", (Input!G197+Input!G198)/(Input!G183+Input!G184))</f>
        <v>109.27336530218919</v>
      </c>
      <c r="L33" s="15">
        <f>IF((Input!H183+Input!H184) = 0, "***", (Input!H197+Input!H198)/(Input!H183+Input!H184))</f>
        <v>111.77186407313395</v>
      </c>
      <c r="M33" s="15">
        <f>IF((Input!I183+Input!I184) = 0, "***", (Input!I197+Input!I198)/(Input!I183+Input!I184))</f>
        <v>111.4136443786992</v>
      </c>
      <c r="N33" s="15">
        <f>IF((Input!J183+Input!J184) = 0, "***", (Input!J197+Input!J198)/(Input!J183+Input!J184))</f>
        <v>118.78250986641878</v>
      </c>
      <c r="O33" s="15">
        <f t="shared" si="2"/>
        <v>112.11024648867223</v>
      </c>
    </row>
    <row r="34" spans="2:15" ht="12" customHeight="1" x14ac:dyDescent="0.2">
      <c r="B34" t="s">
        <v>8</v>
      </c>
      <c r="E34" s="6">
        <f>IF(Input!A185 = 0, "***", Input!A199/Input!A185)</f>
        <v>52.596460917477778</v>
      </c>
      <c r="F34" s="6">
        <f>IF(Input!B185 = 0, "***", Input!B199/Input!B185)</f>
        <v>64.509894964046111</v>
      </c>
      <c r="G34" s="6">
        <f>IF(Input!C185 = 0, "***", Input!C199/Input!C185)</f>
        <v>53.719257609668745</v>
      </c>
      <c r="H34" s="6">
        <f>IF(Input!D185 = 0, "***", Input!D199/Input!D185)</f>
        <v>45.997566480035339</v>
      </c>
      <c r="I34" s="6">
        <f>IF(Input!E185 = 0, "***", Input!E199/Input!E185)</f>
        <v>44.950926201676076</v>
      </c>
      <c r="J34" s="6">
        <f>IF(Input!F185 = 0, "***", Input!F199/Input!F185)</f>
        <v>51.22576504125815</v>
      </c>
      <c r="K34" s="6">
        <f>IF(Input!G185 = 0, "***", Input!G199/Input!G185)</f>
        <v>53.931605904927984</v>
      </c>
      <c r="L34" s="6">
        <f>IF(Input!H185 = 0, "***", Input!H199/Input!H185)</f>
        <v>52.625125573976788</v>
      </c>
      <c r="M34" s="6">
        <f>IF(Input!I185 = 0, "***", Input!I199/Input!I185)</f>
        <v>54.556633069237762</v>
      </c>
      <c r="N34" s="6">
        <f>IF(Input!J185 = 0, "***", Input!J199/Input!J185)</f>
        <v>54.955495000976569</v>
      </c>
      <c r="O34" s="6">
        <f t="shared" si="2"/>
        <v>52.906873076328132</v>
      </c>
    </row>
    <row r="35" spans="2:15" ht="12" customHeight="1" x14ac:dyDescent="0.2">
      <c r="B35" t="s">
        <v>243</v>
      </c>
      <c r="E35" s="6">
        <f>IF(Input!A186 = 0, "***", Input!A200/Input!A186)</f>
        <v>45.618290966406718</v>
      </c>
      <c r="F35" s="6">
        <f>IF(Input!B186 = 0, "***", Input!B200/Input!B186)</f>
        <v>55.807827304580677</v>
      </c>
      <c r="G35" s="6">
        <f>IF(Input!C186 = 0, "***", Input!C200/Input!C186)</f>
        <v>46.299278918633298</v>
      </c>
      <c r="H35" s="6">
        <f>IF(Input!D186 = 0, "***", Input!D200/Input!D186)</f>
        <v>38.721538215154055</v>
      </c>
      <c r="I35" s="6">
        <f>IF(Input!E186 = 0, "***", Input!E200/Input!E186)</f>
        <v>32.856349635526072</v>
      </c>
      <c r="J35" s="6">
        <f>IF(Input!F186 = 0, "***", Input!F200/Input!F186)</f>
        <v>32.860948434296326</v>
      </c>
      <c r="K35" s="6">
        <f>IF(Input!G186 = 0, "***", Input!G200/Input!G186)</f>
        <v>36.224951849808804</v>
      </c>
      <c r="L35" s="6">
        <f>IF(Input!H186 = 0, "***", Input!H200/Input!H186)</f>
        <v>34.52472261337369</v>
      </c>
      <c r="M35" s="6">
        <f>IF(Input!I186 = 0, "***", Input!I200/Input!I186)</f>
        <v>34.947037076484207</v>
      </c>
      <c r="N35" s="6">
        <f>IF(Input!J186 = 0, "***", Input!J200/Input!J186)</f>
        <v>39.008836571249724</v>
      </c>
      <c r="O35" s="6">
        <f t="shared" si="2"/>
        <v>39.686978158551355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99.22151216647103</v>
      </c>
      <c r="F9" s="22">
        <f>Input!B170/Input!B$34*100</f>
        <v>99.520363104781168</v>
      </c>
      <c r="G9" s="22">
        <f>Input!C170/Input!C$34*100</f>
        <v>99.710188598058764</v>
      </c>
      <c r="H9" s="22">
        <f>Input!D170/Input!D$34*100</f>
        <v>100.10253137111724</v>
      </c>
      <c r="I9" s="22">
        <f>Input!E170/Input!E$34*100</f>
        <v>98.437537409358654</v>
      </c>
      <c r="J9" s="22">
        <f>Input!F170/Input!F$34*100</f>
        <v>99.352151464288639</v>
      </c>
      <c r="K9" s="22">
        <f>Input!G170/Input!G$34*100</f>
        <v>99.934712463078384</v>
      </c>
      <c r="L9" s="22">
        <f>Input!H170/Input!H$34*100</f>
        <v>98.664775796780901</v>
      </c>
      <c r="M9" s="22">
        <f>Input!I170/Input!I$34*100</f>
        <v>99.676012737747456</v>
      </c>
      <c r="N9" s="22">
        <f>Input!J170/Input!J$34*100</f>
        <v>100.26862900485614</v>
      </c>
      <c r="O9" s="22">
        <f>AVERAGE(E9:N9)</f>
        <v>99.488841411653837</v>
      </c>
    </row>
    <row r="10" spans="1:15" ht="12" customHeight="1" x14ac:dyDescent="0.2">
      <c r="B10" t="s">
        <v>180</v>
      </c>
      <c r="E10" s="22">
        <f>Input!A171/Input!A$34*100</f>
        <v>0.300300511710206</v>
      </c>
      <c r="F10" s="22">
        <f>Input!B171/Input!B$34*100</f>
        <v>3.5107296009554645E-2</v>
      </c>
      <c r="G10" s="22">
        <f>Input!C171/Input!C$34*100</f>
        <v>-0.29193041663726699</v>
      </c>
      <c r="H10" s="22">
        <f>Input!D171/Input!D$34*100</f>
        <v>-0.65572243139891817</v>
      </c>
      <c r="I10" s="22">
        <f>Input!E171/Input!E$34*100</f>
        <v>0.94938622448920174</v>
      </c>
      <c r="J10" s="22">
        <f>Input!F171/Input!F$34*100</f>
        <v>0.20397733584028654</v>
      </c>
      <c r="K10" s="22">
        <f>Input!G171/Input!G$34*100</f>
        <v>-0.39869061289974983</v>
      </c>
      <c r="L10" s="22">
        <f>Input!H171/Input!H$34*100</f>
        <v>0.89258614435553907</v>
      </c>
      <c r="M10" s="22">
        <f>Input!I171/Input!I$34*100</f>
        <v>-5.4481743513812818E-2</v>
      </c>
      <c r="N10" s="22">
        <f>Input!J171/Input!J$34*100</f>
        <v>-0.66488526449301777</v>
      </c>
      <c r="O10" s="22">
        <f>AVERAGE(E10:N10)</f>
        <v>3.1564704346202246E-2</v>
      </c>
    </row>
    <row r="11" spans="1:15" ht="12" customHeight="1" x14ac:dyDescent="0.2">
      <c r="B11" t="s">
        <v>181</v>
      </c>
      <c r="E11" s="22">
        <f>Input!A172/Input!A$34*100</f>
        <v>0.65020213519643544</v>
      </c>
      <c r="F11" s="22">
        <f>Input!B172/Input!B$34*100</f>
        <v>0.62140670351559402</v>
      </c>
      <c r="G11" s="22">
        <f>Input!C172/Input!C$34*100</f>
        <v>0.74607368461863222</v>
      </c>
      <c r="H11" s="22">
        <f>Input!D172/Input!D$34*100</f>
        <v>0.73723825997953285</v>
      </c>
      <c r="I11" s="22">
        <f>Input!E172/Input!E$34*100</f>
        <v>0.78926804535099526</v>
      </c>
      <c r="J11" s="22">
        <f>Input!F172/Input!F$34*100</f>
        <v>0.67960108638249672</v>
      </c>
      <c r="K11" s="22">
        <f>Input!G172/Input!G$34*100</f>
        <v>0.64533161240171033</v>
      </c>
      <c r="L11" s="22">
        <f>Input!H172/Input!H$34*100</f>
        <v>0.70002656091108229</v>
      </c>
      <c r="M11" s="22">
        <f>Input!I172/Input!I$34*100</f>
        <v>0.67985639903136041</v>
      </c>
      <c r="N11" s="22">
        <f>Input!J172/Input!J$34*100</f>
        <v>0.7266960234319646</v>
      </c>
      <c r="O11" s="22">
        <f>AVERAGE(E11:N11)</f>
        <v>0.69757005108198045</v>
      </c>
    </row>
    <row r="12" spans="1:15" ht="12" customHeight="1" x14ac:dyDescent="0.2">
      <c r="B12" t="s">
        <v>182</v>
      </c>
      <c r="E12" s="22">
        <f>Input!A173/Input!A$34*100</f>
        <v>-0.17201481337767235</v>
      </c>
      <c r="F12" s="22">
        <f>Input!B173/Input!B$34*100</f>
        <v>-0.17687710430632089</v>
      </c>
      <c r="G12" s="22">
        <f>Input!C173/Input!C$34*100</f>
        <v>-0.16433186604012415</v>
      </c>
      <c r="H12" s="22">
        <f>Input!D173/Input!D$34*100</f>
        <v>-0.18404719969787364</v>
      </c>
      <c r="I12" s="22">
        <f>Input!E173/Input!E$34*100</f>
        <v>-0.17619167919886455</v>
      </c>
      <c r="J12" s="22">
        <f>Input!F173/Input!F$34*100</f>
        <v>-0.23572988651142335</v>
      </c>
      <c r="K12" s="22">
        <f>Input!G173/Input!G$34*100</f>
        <v>-0.18135346258034457</v>
      </c>
      <c r="L12" s="22">
        <f>Input!H173/Input!H$34*100</f>
        <v>-0.25738850204751867</v>
      </c>
      <c r="M12" s="22">
        <f>Input!I173/Input!I$34*100</f>
        <v>-0.30138739326500336</v>
      </c>
      <c r="N12" s="22">
        <f>Input!J173/Input!J$34*100</f>
        <v>-0.33043976379507872</v>
      </c>
      <c r="O12" s="22">
        <f>AVERAGE(E12:N12)</f>
        <v>-0.21797616708202244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0.82564188920636106</v>
      </c>
      <c r="F16" s="22">
        <f>Input!B174/Input!B$170*100</f>
        <v>1.0950688282195919</v>
      </c>
      <c r="G16" s="22">
        <f>Input!C174/Input!C$170*100</f>
        <v>1.2746083678573927</v>
      </c>
      <c r="H16" s="22">
        <f>Input!D174/Input!D$170*100</f>
        <v>1.7991729678433148</v>
      </c>
      <c r="I16" s="22">
        <f>Input!E174/Input!E$170*100</f>
        <v>17.886045279541342</v>
      </c>
      <c r="J16" s="22">
        <f>Input!F174/Input!F$170*100</f>
        <v>14.968538325158798</v>
      </c>
      <c r="K16" s="22">
        <f>Input!G174/Input!G$170*100</f>
        <v>15.623288969068108</v>
      </c>
      <c r="L16" s="22">
        <f>Input!H174/Input!H$170*100</f>
        <v>18.011214664010879</v>
      </c>
      <c r="M16" s="22">
        <f>Input!I174/Input!I$170*100</f>
        <v>17.326558590940561</v>
      </c>
      <c r="N16" s="22">
        <f>Input!J174/Input!J$170*100</f>
        <v>17.132222142257223</v>
      </c>
      <c r="O16" s="22">
        <f t="shared" ref="O16:O22" si="1">AVERAGE(E16:N16)</f>
        <v>10.594236002410359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1.7192722912187063E-2</v>
      </c>
      <c r="G17" s="22">
        <f>Input!C175/Input!C$170*100</f>
        <v>3.8815460386277756E-2</v>
      </c>
      <c r="H17" s="22">
        <f>Input!D175/Input!D$170*100</f>
        <v>2.0540483213717336E-3</v>
      </c>
      <c r="I17" s="22">
        <f>Input!E175/Input!E$170*100</f>
        <v>0</v>
      </c>
      <c r="J17" s="22">
        <f>Input!F175/Input!F$170*100</f>
        <v>8.946302452299082E-4</v>
      </c>
      <c r="K17" s="22">
        <f>Input!G175/Input!G$170*100</f>
        <v>0</v>
      </c>
      <c r="L17" s="22">
        <f>Input!H175/Input!H$170*100</f>
        <v>1.4784846234201406E-3</v>
      </c>
      <c r="M17" s="22">
        <f>Input!I175/Input!I$170*100</f>
        <v>2.0530138490089247E-2</v>
      </c>
      <c r="N17" s="22">
        <f>Input!J175/Input!J$170*100</f>
        <v>6.8841069821122475E-3</v>
      </c>
      <c r="O17" s="22">
        <f t="shared" si="1"/>
        <v>8.7849591960688107E-3</v>
      </c>
    </row>
    <row r="18" spans="1:15" ht="12" customHeight="1" x14ac:dyDescent="0.2">
      <c r="B18" t="s">
        <v>233</v>
      </c>
      <c r="E18" s="22">
        <f>Input!A176/Input!A$170*100</f>
        <v>98.139556151383928</v>
      </c>
      <c r="F18" s="22">
        <f>Input!B176/Input!B$170*100</f>
        <v>98.599187262801593</v>
      </c>
      <c r="G18" s="22">
        <f>Input!C176/Input!C$170*100</f>
        <v>98.472835606119673</v>
      </c>
      <c r="H18" s="22">
        <f>Input!D176/Input!D$170*100</f>
        <v>97.946821773497206</v>
      </c>
      <c r="I18" s="22">
        <f>Input!E176/Input!E$170*100</f>
        <v>81.653492773898449</v>
      </c>
      <c r="J18" s="22">
        <f>Input!F176/Input!F$170*100</f>
        <v>84.469210422520746</v>
      </c>
      <c r="K18" s="22">
        <f>Input!G176/Input!G$170*100</f>
        <v>84.212575558992768</v>
      </c>
      <c r="L18" s="22">
        <f>Input!H176/Input!H$170*100</f>
        <v>81.841611834018664</v>
      </c>
      <c r="M18" s="22">
        <f>Input!I176/Input!I$170*100</f>
        <v>82.534387465878922</v>
      </c>
      <c r="N18" s="22">
        <f>Input!J176/Input!J$170*100</f>
        <v>82.708604078692076</v>
      </c>
      <c r="O18" s="22">
        <f t="shared" si="1"/>
        <v>89.057828292780385</v>
      </c>
    </row>
    <row r="19" spans="1:15" ht="12" customHeight="1" x14ac:dyDescent="0.2">
      <c r="B19" t="s">
        <v>234</v>
      </c>
      <c r="E19" s="22">
        <f>Input!A177/Input!A$170*100</f>
        <v>7.9519072289001833E-2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7.9519072289001829E-3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0.95528288712070986</v>
      </c>
      <c r="F21" s="22">
        <f>Input!B179/Input!B$170*100</f>
        <v>0.28855118606662861</v>
      </c>
      <c r="G21" s="22">
        <f>Input!C179/Input!C$170*100</f>
        <v>0.21374056563664631</v>
      </c>
      <c r="H21" s="22">
        <f>Input!D179/Input!D$170*100</f>
        <v>0.25195121033811396</v>
      </c>
      <c r="I21" s="22">
        <f>Input!E179/Input!E$170*100</f>
        <v>0.4604619465602075</v>
      </c>
      <c r="J21" s="22">
        <f>Input!F179/Input!F$170*100</f>
        <v>0.56135662207522796</v>
      </c>
      <c r="K21" s="22">
        <f>Input!G179/Input!G$170*100</f>
        <v>0.16413547193912301</v>
      </c>
      <c r="L21" s="22">
        <f>Input!H179/Input!H$170*100</f>
        <v>0.14569501734703252</v>
      </c>
      <c r="M21" s="22">
        <f>Input!I179/Input!I$170*100</f>
        <v>0.11852380469041833</v>
      </c>
      <c r="N21" s="22">
        <f>Input!J179/Input!J$170*100</f>
        <v>0.1522896720685743</v>
      </c>
      <c r="O21" s="22">
        <f t="shared" si="1"/>
        <v>0.33119883838426822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89.310260053832295</v>
      </c>
      <c r="F26" s="22">
        <f>Input!B181/Input!B$170*100</f>
        <v>84.594371004034159</v>
      </c>
      <c r="G26" s="22">
        <f>Input!C181/Input!C$170*100</f>
        <v>84.40673309176205</v>
      </c>
      <c r="H26" s="22">
        <f>Input!D181/Input!D$170*100</f>
        <v>87.309410813000042</v>
      </c>
      <c r="I26" s="22">
        <f>Input!E181/Input!E$170*100</f>
        <v>85.127506658283338</v>
      </c>
      <c r="J26" s="22">
        <f>Input!F181/Input!F$170*100</f>
        <v>84.405378128509184</v>
      </c>
      <c r="K26" s="22">
        <f>Input!G181/Input!G$170*100</f>
        <v>81.949532697078936</v>
      </c>
      <c r="L26" s="22">
        <f>Input!H181/Input!H$170*100</f>
        <v>82.512474691052276</v>
      </c>
      <c r="M26" s="22">
        <f>Input!I181/Input!I$170*100</f>
        <v>82.890560361680258</v>
      </c>
      <c r="N26" s="22">
        <f>Input!J181/Input!J$170*100</f>
        <v>83.086884250165497</v>
      </c>
      <c r="O26" s="22">
        <f>AVERAGE(E26:N26)</f>
        <v>84.559311174939808</v>
      </c>
    </row>
    <row r="27" spans="1:15" ht="12" customHeight="1" x14ac:dyDescent="0.2">
      <c r="B27" t="s">
        <v>239</v>
      </c>
      <c r="E27" s="22">
        <f>Input!A182/Input!A$170*100</f>
        <v>10.68973994616772</v>
      </c>
      <c r="F27" s="22">
        <f>Input!B182/Input!B$170*100</f>
        <v>15.405628995965845</v>
      </c>
      <c r="G27" s="22">
        <f>Input!C182/Input!C$170*100</f>
        <v>15.593266908237954</v>
      </c>
      <c r="H27" s="22">
        <f>Input!D182/Input!D$170*100</f>
        <v>12.690589186999954</v>
      </c>
      <c r="I27" s="22">
        <f>Input!E182/Input!E$170*100</f>
        <v>14.872493341716664</v>
      </c>
      <c r="J27" s="22">
        <f>Input!F182/Input!F$170*100</f>
        <v>15.594621871490814</v>
      </c>
      <c r="K27" s="22">
        <f>Input!G182/Input!G$170*100</f>
        <v>18.05046730292106</v>
      </c>
      <c r="L27" s="22">
        <f>Input!H182/Input!H$170*100</f>
        <v>17.487525308947728</v>
      </c>
      <c r="M27" s="22">
        <f>Input!I182/Input!I$170*100</f>
        <v>17.109439638319746</v>
      </c>
      <c r="N27" s="22">
        <f>Input!J182/Input!J$170*100</f>
        <v>16.913115749834489</v>
      </c>
      <c r="O27" s="22">
        <f>AVERAGE(E27:N27)</f>
        <v>15.440688825060198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59.397312246466285</v>
      </c>
      <c r="F31" s="22">
        <f>Input!B183/Input!B$170*100</f>
        <v>56.034268946387932</v>
      </c>
      <c r="G31" s="22">
        <f>Input!C183/Input!C$170*100</f>
        <v>57.843093692163258</v>
      </c>
      <c r="H31" s="22">
        <f>Input!D183/Input!D$170*100</f>
        <v>58.237863495277409</v>
      </c>
      <c r="I31" s="22">
        <f>Input!E183/Input!E$170*100</f>
        <v>56.438386567317544</v>
      </c>
      <c r="J31" s="22">
        <f>Input!F183/Input!F$170*100</f>
        <v>55.956113325420361</v>
      </c>
      <c r="K31" s="22">
        <f>Input!G183/Input!G$170*100</f>
        <v>55.73925314267899</v>
      </c>
      <c r="L31" s="22">
        <f>Input!H183/Input!H$170*100</f>
        <v>55.145640745023272</v>
      </c>
      <c r="M31" s="22">
        <f>Input!I183/Input!I$170*100</f>
        <v>54.472757489613436</v>
      </c>
      <c r="N31" s="22">
        <f>Input!J183/Input!J$170*100</f>
        <v>56.51214572000336</v>
      </c>
      <c r="O31" s="22">
        <f>AVERAGE(E31:N31)</f>
        <v>56.577683537035185</v>
      </c>
    </row>
    <row r="32" spans="1:15" ht="12" customHeight="1" x14ac:dyDescent="0.2">
      <c r="B32" t="s">
        <v>7</v>
      </c>
      <c r="E32" s="22">
        <f>Input!A184/Input!A$170*100</f>
        <v>0.1046326078580747</v>
      </c>
      <c r="F32" s="22">
        <f>Input!B184/Input!B$170*100</f>
        <v>7.0232794626937323E-2</v>
      </c>
      <c r="G32" s="22">
        <f>Input!C184/Input!C$170*100</f>
        <v>8.3540233370986483E-2</v>
      </c>
      <c r="H32" s="22">
        <f>Input!D184/Input!D$170*100</f>
        <v>0.24493211641432247</v>
      </c>
      <c r="I32" s="22">
        <f>Input!E184/Input!E$170*100</f>
        <v>0.13347978866921259</v>
      </c>
      <c r="J32" s="22">
        <f>Input!F184/Input!F$170*100</f>
        <v>0.24610000003067303</v>
      </c>
      <c r="K32" s="22">
        <f>Input!G184/Input!G$170*100</f>
        <v>0.12611034261481788</v>
      </c>
      <c r="L32" s="22">
        <f>Input!H184/Input!H$170*100</f>
        <v>0.26731644810837624</v>
      </c>
      <c r="M32" s="22">
        <f>Input!I184/Input!I$170*100</f>
        <v>0.34570279729259651</v>
      </c>
      <c r="N32" s="22">
        <f>Input!J184/Input!J$170*100</f>
        <v>0.31455602408344724</v>
      </c>
      <c r="O32" s="22">
        <f>AVERAGE(E32:N32)</f>
        <v>0.19366031530694444</v>
      </c>
    </row>
    <row r="33" spans="2:15" ht="12" customHeight="1" x14ac:dyDescent="0.2">
      <c r="B33" s="14" t="s">
        <v>294</v>
      </c>
      <c r="E33" s="32">
        <f>SUM(E31:E32)</f>
        <v>59.501944854324357</v>
      </c>
      <c r="F33" s="32">
        <f t="shared" ref="F33:O33" si="2">SUM(F31:F32)</f>
        <v>56.104501741014872</v>
      </c>
      <c r="G33" s="32">
        <f t="shared" si="2"/>
        <v>57.926633925534247</v>
      </c>
      <c r="H33" s="32">
        <f t="shared" si="2"/>
        <v>58.482795611691735</v>
      </c>
      <c r="I33" s="32">
        <f t="shared" si="2"/>
        <v>56.571866355986757</v>
      </c>
      <c r="J33" s="32">
        <f t="shared" si="2"/>
        <v>56.202213325451034</v>
      </c>
      <c r="K33" s="32">
        <f t="shared" si="2"/>
        <v>55.865363485293805</v>
      </c>
      <c r="L33" s="32">
        <f t="shared" si="2"/>
        <v>55.412957193131646</v>
      </c>
      <c r="M33" s="32">
        <f t="shared" si="2"/>
        <v>54.818460286906031</v>
      </c>
      <c r="N33" s="32">
        <f t="shared" si="2"/>
        <v>56.826701744086805</v>
      </c>
      <c r="O33" s="32">
        <f t="shared" si="2"/>
        <v>56.771343852342127</v>
      </c>
    </row>
    <row r="34" spans="2:15" ht="12" customHeight="1" x14ac:dyDescent="0.2">
      <c r="B34" t="s">
        <v>8</v>
      </c>
      <c r="E34" s="22">
        <f>Input!A185/Input!A$170*100</f>
        <v>26.558069075660928</v>
      </c>
      <c r="F34" s="22">
        <f>Input!B185/Input!B$170*100</f>
        <v>28.379030657738774</v>
      </c>
      <c r="G34" s="22">
        <f>Input!C185/Input!C$170*100</f>
        <v>29.493705204284424</v>
      </c>
      <c r="H34" s="22">
        <f>Input!D185/Input!D$170*100</f>
        <v>31.189879135360027</v>
      </c>
      <c r="I34" s="22">
        <f>Input!E185/Input!E$170*100</f>
        <v>29.741840568779676</v>
      </c>
      <c r="J34" s="22">
        <f>Input!F185/Input!F$170*100</f>
        <v>29.821515983498042</v>
      </c>
      <c r="K34" s="22">
        <f>Input!G185/Input!G$170*100</f>
        <v>30.321382122926448</v>
      </c>
      <c r="L34" s="22">
        <f>Input!H185/Input!H$170*100</f>
        <v>31.420908575267749</v>
      </c>
      <c r="M34" s="22">
        <f>Input!I185/Input!I$170*100</f>
        <v>32.979441251247891</v>
      </c>
      <c r="N34" s="22">
        <f>Input!J185/Input!J$170*100</f>
        <v>29.521421743303065</v>
      </c>
      <c r="O34" s="22">
        <f>AVERAGE(E34:N34)</f>
        <v>29.942719431806704</v>
      </c>
    </row>
    <row r="35" spans="2:15" ht="12" customHeight="1" x14ac:dyDescent="0.2">
      <c r="B35" t="s">
        <v>243</v>
      </c>
      <c r="E35" s="22">
        <f>Input!A186/Input!A$170*100</f>
        <v>13.93998607001472</v>
      </c>
      <c r="F35" s="22">
        <f>Input!B186/Input!B$170*100</f>
        <v>15.516467601246365</v>
      </c>
      <c r="G35" s="22">
        <f>Input!C186/Input!C$170*100</f>
        <v>12.579660870181325</v>
      </c>
      <c r="H35" s="22">
        <f>Input!D186/Input!D$170*100</f>
        <v>10.327325252948247</v>
      </c>
      <c r="I35" s="22">
        <f>Input!E186/Input!E$170*100</f>
        <v>13.686293075233571</v>
      </c>
      <c r="J35" s="22">
        <f>Input!F186/Input!F$170*100</f>
        <v>13.976270691050912</v>
      </c>
      <c r="K35" s="22">
        <f>Input!G186/Input!G$170*100</f>
        <v>13.813254391779747</v>
      </c>
      <c r="L35" s="22">
        <f>Input!H186/Input!H$170*100</f>
        <v>13.166134231600592</v>
      </c>
      <c r="M35" s="22">
        <f>Input!I186/Input!I$170*100</f>
        <v>12.202098461846065</v>
      </c>
      <c r="N35" s="22">
        <f>Input!J186/Input!J$170*100</f>
        <v>13.651876512610123</v>
      </c>
      <c r="O35" s="22">
        <f>AVERAGE(E35:N35)</f>
        <v>13.285936715851168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99.564619789499559</v>
      </c>
      <c r="F9" s="22">
        <f>Input!B132/Input!B$27*100</f>
        <v>99.719657340822394</v>
      </c>
      <c r="G9" s="22">
        <f>Input!C132/Input!C$27*100</f>
        <v>99.972429679510441</v>
      </c>
      <c r="H9" s="22">
        <f>Input!D132/Input!D$27*100</f>
        <v>99.891245449156727</v>
      </c>
      <c r="I9" s="22">
        <f>Input!E132/Input!E$27*100</f>
        <v>98.896756524262358</v>
      </c>
      <c r="J9" s="22">
        <f>Input!F132/Input!F$27*100</f>
        <v>99.95415278895598</v>
      </c>
      <c r="K9" s="22">
        <f>Input!G132/Input!G$27*100</f>
        <v>100.53438018292039</v>
      </c>
      <c r="L9" s="22">
        <f>Input!H132/Input!H$27*100</f>
        <v>98.756802023035419</v>
      </c>
      <c r="M9" s="22">
        <f>Input!I132/Input!I$27*100</f>
        <v>100.05296887460958</v>
      </c>
      <c r="N9" s="22">
        <f>Input!J132/Input!J$27*100</f>
        <v>100.58942390759856</v>
      </c>
      <c r="O9" s="22">
        <f>AVERAGE(E9:N9)</f>
        <v>99.793243656037134</v>
      </c>
    </row>
    <row r="10" spans="1:15" ht="12" customHeight="1" x14ac:dyDescent="0.2">
      <c r="B10" t="s">
        <v>180</v>
      </c>
      <c r="E10" s="22">
        <f>Input!A133/Input!A$27*100</f>
        <v>0.24657461586867599</v>
      </c>
      <c r="F10" s="22">
        <f>Input!B133/Input!B$27*100</f>
        <v>0.1162238253516583</v>
      </c>
      <c r="G10" s="22">
        <f>Input!C133/Input!C$27*100</f>
        <v>-0.16636062864910223</v>
      </c>
      <c r="H10" s="22">
        <f>Input!D133/Input!D$27*100</f>
        <v>-1.7016123465371506E-2</v>
      </c>
      <c r="I10" s="22">
        <f>Input!E133/Input!E$27*100</f>
        <v>0.85927467441694749</v>
      </c>
      <c r="J10" s="22">
        <f>Input!F133/Input!F$27*100</f>
        <v>-0.14720936763990808</v>
      </c>
      <c r="K10" s="22">
        <f>Input!G133/Input!G$27*100</f>
        <v>-0.66263864921779014</v>
      </c>
      <c r="L10" s="22">
        <f>Input!H133/Input!H$27*100</f>
        <v>1.1415225701506932</v>
      </c>
      <c r="M10" s="22">
        <f>Input!I133/Input!I$27*100</f>
        <v>-6.4275114501329528E-2</v>
      </c>
      <c r="N10" s="22">
        <f>Input!J133/Input!J$27*100</f>
        <v>-0.6276931543898685</v>
      </c>
      <c r="O10" s="22">
        <f>AVERAGE(E10:N10)</f>
        <v>6.7840264792460497E-2</v>
      </c>
    </row>
    <row r="11" spans="1:15" ht="12" customHeight="1" x14ac:dyDescent="0.2">
      <c r="B11" t="s">
        <v>181</v>
      </c>
      <c r="E11" s="22">
        <f>Input!A134/Input!A$27*100</f>
        <v>0.34002367143757489</v>
      </c>
      <c r="F11" s="22">
        <f>Input!B134/Input!B$27*100</f>
        <v>0.3368578251102014</v>
      </c>
      <c r="G11" s="22">
        <f>Input!C134/Input!C$27*100</f>
        <v>0.33885434968502132</v>
      </c>
      <c r="H11" s="22">
        <f>Input!D134/Input!D$27*100</f>
        <v>0.3373996829596006</v>
      </c>
      <c r="I11" s="22">
        <f>Input!E134/Input!E$27*100</f>
        <v>0.42201537978899084</v>
      </c>
      <c r="J11" s="22">
        <f>Input!F134/Input!F$27*100</f>
        <v>0.39034775439596864</v>
      </c>
      <c r="K11" s="22">
        <f>Input!G134/Input!G$27*100</f>
        <v>0.32343810847154825</v>
      </c>
      <c r="L11" s="22">
        <f>Input!H134/Input!H$27*100</f>
        <v>0.36158991208612934</v>
      </c>
      <c r="M11" s="22">
        <f>Input!I134/Input!I$27*100</f>
        <v>0.33778661110881392</v>
      </c>
      <c r="N11" s="22">
        <f>Input!J134/Input!J$27*100</f>
        <v>0.36667513951104153</v>
      </c>
      <c r="O11" s="22">
        <f>AVERAGE(E11:N11)</f>
        <v>0.35549884345548904</v>
      </c>
    </row>
    <row r="12" spans="1:15" ht="12" customHeight="1" x14ac:dyDescent="0.2">
      <c r="B12" t="s">
        <v>182</v>
      </c>
      <c r="E12" s="22">
        <f>Input!A135/Input!A$27*100</f>
        <v>-0.15121807680580437</v>
      </c>
      <c r="F12" s="22">
        <f>Input!B135/Input!B$27*100</f>
        <v>-0.17273899128424805</v>
      </c>
      <c r="G12" s="22">
        <f>Input!C135/Input!C$27*100</f>
        <v>-0.14492340054636724</v>
      </c>
      <c r="H12" s="22">
        <f>Input!D135/Input!D$27*100</f>
        <v>-0.21162900865095108</v>
      </c>
      <c r="I12" s="22">
        <f>Input!E135/Input!E$27*100</f>
        <v>-0.17804657846829808</v>
      </c>
      <c r="J12" s="22">
        <f>Input!F135/Input!F$27*100</f>
        <v>-0.19729117571203025</v>
      </c>
      <c r="K12" s="22">
        <f>Input!G135/Input!G$27*100</f>
        <v>-0.19517964217415723</v>
      </c>
      <c r="L12" s="22">
        <f>Input!H135/Input!H$27*100</f>
        <v>-0.25991450527224186</v>
      </c>
      <c r="M12" s="22">
        <f>Input!I135/Input!I$27*100</f>
        <v>-0.32648037121705242</v>
      </c>
      <c r="N12" s="22">
        <f>Input!J135/Input!J$27*100</f>
        <v>-0.32840589271970871</v>
      </c>
      <c r="O12" s="22">
        <f>AVERAGE(E12:N12)</f>
        <v>-0.21658276428508594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0.26560261017534531</v>
      </c>
      <c r="F16" s="22">
        <f>Input!B188/Input!B$132*100</f>
        <v>0.64498184111724255</v>
      </c>
      <c r="G16" s="22">
        <f>Input!C188/Input!C$132*100</f>
        <v>0.48022792612652115</v>
      </c>
      <c r="H16" s="22">
        <f>Input!D188/Input!D$132*100</f>
        <v>0.68352248694997919</v>
      </c>
      <c r="I16" s="22">
        <f>Input!E188/Input!E$132*100</f>
        <v>8.9270263006708372</v>
      </c>
      <c r="J16" s="22">
        <f>Input!F188/Input!F$132*100</f>
        <v>8.1193286320613289</v>
      </c>
      <c r="K16" s="22">
        <f>Input!G188/Input!G$132*100</f>
        <v>8.3214590784850877</v>
      </c>
      <c r="L16" s="22">
        <f>Input!H188/Input!H$132*100</f>
        <v>9.6819262086796911</v>
      </c>
      <c r="M16" s="22">
        <f>Input!I188/Input!I$132*100</f>
        <v>9.6158967292185533</v>
      </c>
      <c r="N16" s="22">
        <f>Input!J188/Input!J$132*100</f>
        <v>9.6188020284758249</v>
      </c>
      <c r="O16" s="22">
        <f t="shared" ref="O16:O22" si="1">AVERAGE(E16:N16)</f>
        <v>5.6358773841960419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1.9304364505901582E-2</v>
      </c>
      <c r="G17" s="22">
        <f>Input!C189/Input!C$132*100</f>
        <v>2.2689928087869744E-2</v>
      </c>
      <c r="H17" s="22">
        <f>Input!D189/Input!D$132*100</f>
        <v>1.3835111170074125E-3</v>
      </c>
      <c r="I17" s="22">
        <f>Input!E189/Input!E$132*100</f>
        <v>0</v>
      </c>
      <c r="J17" s="22">
        <f>Input!F189/Input!F$132*100</f>
        <v>7.0577196834212383E-4</v>
      </c>
      <c r="K17" s="22">
        <f>Input!G189/Input!G$132*100</f>
        <v>0</v>
      </c>
      <c r="L17" s="22">
        <f>Input!H189/Input!H$132*100</f>
        <v>9.2657701551601441E-4</v>
      </c>
      <c r="M17" s="22">
        <f>Input!I189/Input!I$132*100</f>
        <v>2.5496022622227547E-2</v>
      </c>
      <c r="N17" s="22">
        <f>Input!J189/Input!J$132*100</f>
        <v>5.9789050731864643E-3</v>
      </c>
      <c r="O17" s="22">
        <f t="shared" si="1"/>
        <v>7.6485080390050891E-3</v>
      </c>
    </row>
    <row r="18" spans="1:15" ht="12" customHeight="1" x14ac:dyDescent="0.2">
      <c r="B18" t="s">
        <v>233</v>
      </c>
      <c r="E18" s="22">
        <f>Input!A190/Input!A$132*100</f>
        <v>98.836386687701008</v>
      </c>
      <c r="F18" s="22">
        <f>Input!B190/Input!B$132*100</f>
        <v>99.048241130910384</v>
      </c>
      <c r="G18" s="22">
        <f>Input!C190/Input!C$132*100</f>
        <v>99.328845390629112</v>
      </c>
      <c r="H18" s="22">
        <f>Input!D190/Input!D$132*100</f>
        <v>99.115876962483313</v>
      </c>
      <c r="I18" s="22">
        <f>Input!E190/Input!E$132*100</f>
        <v>90.61012323008292</v>
      </c>
      <c r="J18" s="22">
        <f>Input!F190/Input!F$132*100</f>
        <v>91.373808428964836</v>
      </c>
      <c r="K18" s="22">
        <f>Input!G190/Input!G$132*100</f>
        <v>91.524047684388947</v>
      </c>
      <c r="L18" s="22">
        <f>Input!H190/Input!H$132*100</f>
        <v>90.177929128341077</v>
      </c>
      <c r="M18" s="22">
        <f>Input!I190/Input!I$132*100</f>
        <v>90.2457032111339</v>
      </c>
      <c r="N18" s="22">
        <f>Input!J190/Input!J$132*100</f>
        <v>90.238910575301134</v>
      </c>
      <c r="O18" s="22">
        <f t="shared" si="1"/>
        <v>94.04998724299368</v>
      </c>
    </row>
    <row r="19" spans="1:15" ht="12" customHeight="1" x14ac:dyDescent="0.2">
      <c r="B19" t="s">
        <v>234</v>
      </c>
      <c r="E19" s="22">
        <f>Input!A191/Input!A$132*100</f>
        <v>0.11182581833181322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1.1182581833181323E-2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2.8476757603897344E-7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2.8476757603897344E-8</v>
      </c>
    </row>
    <row r="21" spans="1:15" ht="12" customHeight="1" x14ac:dyDescent="0.2">
      <c r="B21" t="s">
        <v>236</v>
      </c>
      <c r="E21" s="22">
        <f>Input!A193/Input!A$132*100</f>
        <v>0.7861848837918286</v>
      </c>
      <c r="F21" s="22">
        <f>Input!B193/Input!B$132*100</f>
        <v>0.28747266346647271</v>
      </c>
      <c r="G21" s="22">
        <f>Input!C193/Input!C$132*100</f>
        <v>0.1682367469454569</v>
      </c>
      <c r="H21" s="22">
        <f>Input!D193/Input!D$132*100</f>
        <v>0.1992167546821085</v>
      </c>
      <c r="I21" s="22">
        <f>Input!E193/Input!E$132*100</f>
        <v>0.4628504808129883</v>
      </c>
      <c r="J21" s="22">
        <f>Input!F193/Input!F$132*100</f>
        <v>0.50615717835997764</v>
      </c>
      <c r="K21" s="22">
        <f>Input!G193/Input!G$132*100</f>
        <v>0.15449323712597129</v>
      </c>
      <c r="L21" s="22">
        <f>Input!H193/Input!H$132*100</f>
        <v>0.13921809702546795</v>
      </c>
      <c r="M21" s="22">
        <f>Input!I193/Input!I$132*100</f>
        <v>0.11290403702530381</v>
      </c>
      <c r="N21" s="22">
        <f>Input!J193/Input!J$132*100</f>
        <v>0.13630848057146999</v>
      </c>
      <c r="O21" s="22">
        <f t="shared" si="1"/>
        <v>0.29530425598070453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91.250902131619696</v>
      </c>
      <c r="F26" s="22">
        <f>Input!B195/Input!B$132*100</f>
        <v>85.745628151321526</v>
      </c>
      <c r="G26" s="22">
        <f>Input!C195/Input!C$132*100</f>
        <v>89.41980821029766</v>
      </c>
      <c r="H26" s="22">
        <f>Input!D195/Input!D$132*100</f>
        <v>91.430758513106937</v>
      </c>
      <c r="I26" s="22">
        <f>Input!E195/Input!E$132*100</f>
        <v>88.454801486314636</v>
      </c>
      <c r="J26" s="22">
        <f>Input!F195/Input!F$132*100</f>
        <v>88.242107768038153</v>
      </c>
      <c r="K26" s="22">
        <f>Input!G195/Input!G$132*100</f>
        <v>87.6903859871978</v>
      </c>
      <c r="L26" s="22">
        <f>Input!H195/Input!H$132*100</f>
        <v>88.565214034296744</v>
      </c>
      <c r="M26" s="22">
        <f>Input!I195/Input!I$132*100</f>
        <v>88.54999229666825</v>
      </c>
      <c r="N26" s="22">
        <f>Input!J195/Input!J$132*100</f>
        <v>88.966975465396558</v>
      </c>
      <c r="O26" s="22">
        <f>AVERAGE(E26:N26)</f>
        <v>88.831657404425798</v>
      </c>
    </row>
    <row r="27" spans="1:15" ht="12" customHeight="1" x14ac:dyDescent="0.2">
      <c r="B27" t="s">
        <v>239</v>
      </c>
      <c r="E27" s="22">
        <f>Input!A196/Input!A$132*100</f>
        <v>8.7490978683802965</v>
      </c>
      <c r="F27" s="22">
        <f>Input!B196/Input!B$132*100</f>
        <v>14.254371831149843</v>
      </c>
      <c r="G27" s="22">
        <f>Input!C196/Input!C$132*100</f>
        <v>10.58019179791337</v>
      </c>
      <c r="H27" s="22">
        <f>Input!D196/Input!D$132*100</f>
        <v>8.5692414960791154</v>
      </c>
      <c r="I27" s="22">
        <f>Input!E196/Input!E$132*100</f>
        <v>11.545198525252111</v>
      </c>
      <c r="J27" s="22">
        <f>Input!F196/Input!F$132*100</f>
        <v>11.757892254670796</v>
      </c>
      <c r="K27" s="22">
        <f>Input!G196/Input!G$132*100</f>
        <v>12.309614022597675</v>
      </c>
      <c r="L27" s="22">
        <f>Input!H196/Input!H$132*100</f>
        <v>11.434785943579731</v>
      </c>
      <c r="M27" s="22">
        <f>Input!I196/Input!I$132*100</f>
        <v>11.450007703331751</v>
      </c>
      <c r="N27" s="22">
        <f>Input!J196/Input!J$132*100</f>
        <v>11.033024524025063</v>
      </c>
      <c r="O27" s="22">
        <f>AVERAGE(E27:N27)</f>
        <v>11.168342596697974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76.161042015898289</v>
      </c>
      <c r="F31" s="22">
        <f>Input!B197/Input!B$132*100</f>
        <v>70.712826956158608</v>
      </c>
      <c r="G31" s="22">
        <f>Input!C197/Input!C$132*100</f>
        <v>77.726798402372438</v>
      </c>
      <c r="H31" s="22">
        <f>Input!D197/Input!D$132*100</f>
        <v>79.313648944275371</v>
      </c>
      <c r="I31" s="22">
        <f>Input!E197/Input!E$132*100</f>
        <v>74.566149643179287</v>
      </c>
      <c r="J31" s="22">
        <f>Input!F197/Input!F$132*100</f>
        <v>73.318557294674207</v>
      </c>
      <c r="K31" s="22">
        <f>Input!G197/Input!G$132*100</f>
        <v>73.970480836216439</v>
      </c>
      <c r="L31" s="22">
        <f>Input!H197/Input!H$132*100</f>
        <v>74.365209870275308</v>
      </c>
      <c r="M31" s="22">
        <f>Input!I197/Input!I$132*100</f>
        <v>72.976772890143849</v>
      </c>
      <c r="N31" s="22">
        <f>Input!J197/Input!J$132*100</f>
        <v>75.52008957147288</v>
      </c>
      <c r="O31" s="22">
        <f>AVERAGE(E31:N31)</f>
        <v>74.863157642466675</v>
      </c>
    </row>
    <row r="32" spans="1:15" ht="12" customHeight="1" x14ac:dyDescent="0.2">
      <c r="B32" t="s">
        <v>7</v>
      </c>
      <c r="E32" s="22">
        <f>Input!A198/Input!A$132*100</f>
        <v>8.2492159693886527E-2</v>
      </c>
      <c r="F32" s="22">
        <f>Input!B198/Input!B$132*100</f>
        <v>5.5293974842778579E-2</v>
      </c>
      <c r="G32" s="22">
        <f>Input!C198/Input!C$132*100</f>
        <v>6.254804451018188E-2</v>
      </c>
      <c r="H32" s="22">
        <f>Input!D198/Input!D$132*100</f>
        <v>0.17532504900606552</v>
      </c>
      <c r="I32" s="22">
        <f>Input!E198/Input!E$132*100</f>
        <v>0.10580070708538748</v>
      </c>
      <c r="J32" s="22">
        <f>Input!F198/Input!F$132*100</f>
        <v>0.20315685508784825</v>
      </c>
      <c r="K32" s="22">
        <f>Input!G198/Input!G$132*100</f>
        <v>0.1120736373221291</v>
      </c>
      <c r="L32" s="22">
        <f>Input!H198/Input!H$132*100</f>
        <v>0.24134746121575232</v>
      </c>
      <c r="M32" s="22">
        <f>Input!I198/Input!I$132*100</f>
        <v>0.31470270502757347</v>
      </c>
      <c r="N32" s="22">
        <f>Input!J198/Input!J$132*100</f>
        <v>0.28085407308694482</v>
      </c>
      <c r="O32" s="22">
        <f>AVERAGE(E32:N32)</f>
        <v>0.16335946668785478</v>
      </c>
    </row>
    <row r="33" spans="2:15" ht="12" customHeight="1" x14ac:dyDescent="0.2">
      <c r="B33" s="14" t="s">
        <v>294</v>
      </c>
      <c r="E33" s="32">
        <f>SUM(E31:E32)</f>
        <v>76.243534175592174</v>
      </c>
      <c r="F33" s="32">
        <f t="shared" ref="F33:O33" si="2">SUM(F31:F32)</f>
        <v>70.768120931001391</v>
      </c>
      <c r="G33" s="32">
        <f t="shared" si="2"/>
        <v>77.789346446882618</v>
      </c>
      <c r="H33" s="32">
        <f t="shared" si="2"/>
        <v>79.488973993281434</v>
      </c>
      <c r="I33" s="32">
        <f t="shared" si="2"/>
        <v>74.67195035026468</v>
      </c>
      <c r="J33" s="32">
        <f t="shared" si="2"/>
        <v>73.521714149762062</v>
      </c>
      <c r="K33" s="32">
        <f t="shared" si="2"/>
        <v>74.082554473538565</v>
      </c>
      <c r="L33" s="32">
        <f t="shared" si="2"/>
        <v>74.606557331491061</v>
      </c>
      <c r="M33" s="32">
        <f t="shared" si="2"/>
        <v>73.29147559517142</v>
      </c>
      <c r="N33" s="32">
        <f t="shared" si="2"/>
        <v>75.800943644559823</v>
      </c>
      <c r="O33" s="32">
        <f t="shared" si="2"/>
        <v>75.026517109154526</v>
      </c>
    </row>
    <row r="34" spans="2:15" ht="12" customHeight="1" x14ac:dyDescent="0.2">
      <c r="B34" t="s">
        <v>8</v>
      </c>
      <c r="E34" s="22">
        <f>Input!A199/Input!A$132*100</f>
        <v>16.324682074155493</v>
      </c>
      <c r="F34" s="22">
        <f>Input!B199/Input!B$132*100</f>
        <v>19.84365509815126</v>
      </c>
      <c r="G34" s="22">
        <f>Input!C199/Input!C$132*100</f>
        <v>16.240522934634186</v>
      </c>
      <c r="H34" s="22">
        <f>Input!D199/Input!D$132*100</f>
        <v>16.040087933214455</v>
      </c>
      <c r="I34" s="22">
        <f>Input!E199/Input!E$132*100</f>
        <v>18.95307631702838</v>
      </c>
      <c r="J34" s="22">
        <f>Input!F199/Input!F$132*100</f>
        <v>20.357819804620082</v>
      </c>
      <c r="K34" s="22">
        <f>Input!G199/Input!G$132*100</f>
        <v>19.845011178087972</v>
      </c>
      <c r="L34" s="22">
        <f>Input!H199/Input!H$132*100</f>
        <v>19.91796949877422</v>
      </c>
      <c r="M34" s="22">
        <f>Input!I199/Input!I$132*100</f>
        <v>21.591315607158215</v>
      </c>
      <c r="N34" s="22">
        <f>Input!J199/Input!J$132*100</f>
        <v>18.218728237662376</v>
      </c>
      <c r="O34" s="22">
        <f>AVERAGE(E34:N34)</f>
        <v>18.73328686834866</v>
      </c>
    </row>
    <row r="35" spans="2:15" ht="12" customHeight="1" x14ac:dyDescent="0.2">
      <c r="B35" t="s">
        <v>243</v>
      </c>
      <c r="E35" s="22">
        <f>Input!A200/Input!A$132*100</f>
        <v>7.4317837502523245</v>
      </c>
      <c r="F35" s="22">
        <f>Input!B200/Input!B$132*100</f>
        <v>9.3861124286230897</v>
      </c>
      <c r="G35" s="22">
        <f>Input!C200/Input!C$132*100</f>
        <v>5.9701306102721592</v>
      </c>
      <c r="H35" s="22">
        <f>Input!D200/Input!D$132*100</f>
        <v>4.470938064318049</v>
      </c>
      <c r="I35" s="22">
        <f>Input!E200/Input!E$132*100</f>
        <v>6.3749733327069569</v>
      </c>
      <c r="J35" s="22">
        <f>Input!F200/Input!F$132*100</f>
        <v>6.1204660456178548</v>
      </c>
      <c r="K35" s="22">
        <f>Input!G200/Input!G$132*100</f>
        <v>6.0724343581689402</v>
      </c>
      <c r="L35" s="22">
        <f>Input!H200/Input!H$132*100</f>
        <v>5.4754731697347161</v>
      </c>
      <c r="M35" s="22">
        <f>Input!I200/Input!I$132*100</f>
        <v>5.1172087976703615</v>
      </c>
      <c r="N35" s="22">
        <f>Input!J200/Input!J$132*100</f>
        <v>5.9803281283561658</v>
      </c>
      <c r="O35" s="22">
        <f>AVERAGE(E35:N35)</f>
        <v>6.2399848685720611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2.1115422242631871E-3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2.111542224263187E-4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3.9364606770754822E-4</v>
      </c>
      <c r="F7" s="6">
        <f>Input!B8/Input!B$6</f>
        <v>1.6500029293632593E-2</v>
      </c>
      <c r="G7" s="6">
        <f>Input!C8/Input!C$6</f>
        <v>6.7386410327494747E-2</v>
      </c>
      <c r="H7" s="6">
        <f>Input!D8/Input!D$6</f>
        <v>1.6996581590513798E-2</v>
      </c>
      <c r="I7" s="6">
        <f>Input!E8/Input!E$6</f>
        <v>9.6844980220793103E-3</v>
      </c>
      <c r="J7" s="6">
        <f>Input!F8/Input!F$6</f>
        <v>1.372166784640886E-2</v>
      </c>
      <c r="K7" s="6">
        <f>Input!G8/Input!G$6</f>
        <v>7.6983421986548978E-2</v>
      </c>
      <c r="L7" s="6">
        <f>Input!H8/Input!H$6</f>
        <v>5.3149475568303834E-3</v>
      </c>
      <c r="M7" s="6">
        <f>Input!I8/Input!I$6</f>
        <v>6.7246793079118886E-3</v>
      </c>
      <c r="N7" s="6">
        <f>Input!J8/Input!J$6</f>
        <v>2.1528680031666199E-2</v>
      </c>
      <c r="O7" s="6">
        <f t="shared" ref="O7:O13" si="1">AVERAGE(E7:N7)</f>
        <v>2.352345620307943E-2</v>
      </c>
    </row>
    <row r="8" spans="1:15" ht="12" customHeight="1" x14ac:dyDescent="0.2">
      <c r="B8" t="s">
        <v>50</v>
      </c>
      <c r="E8" s="6">
        <f>Input!A9/Input!A$6</f>
        <v>2.2209705132380431</v>
      </c>
      <c r="F8" s="6">
        <f>Input!B9/Input!B$6</f>
        <v>2.293755860454973</v>
      </c>
      <c r="G8" s="6">
        <f>Input!C9/Input!C$6</f>
        <v>2.3733364491330127</v>
      </c>
      <c r="H8" s="6">
        <f>Input!D9/Input!D$6</f>
        <v>2.2349966937895784</v>
      </c>
      <c r="I8" s="6">
        <f>Input!E9/Input!E$6</f>
        <v>1.9962995035980815</v>
      </c>
      <c r="J8" s="6">
        <f>Input!F9/Input!F$6</f>
        <v>2.3798611673849561</v>
      </c>
      <c r="K8" s="6">
        <f>Input!G9/Input!G$6</f>
        <v>2.1249276242316948</v>
      </c>
      <c r="L8" s="6">
        <f>Input!H9/Input!H$6</f>
        <v>2.2830819290307263</v>
      </c>
      <c r="M8" s="6">
        <f>Input!I9/Input!I$6</f>
        <v>2.7200324179065003</v>
      </c>
      <c r="N8" s="6">
        <f>Input!J9/Input!J$6</f>
        <v>2.4334059211139052</v>
      </c>
      <c r="O8" s="6">
        <f t="shared" si="1"/>
        <v>2.306066807988147</v>
      </c>
    </row>
    <row r="9" spans="1:15" ht="12" customHeight="1" x14ac:dyDescent="0.2">
      <c r="B9" t="s">
        <v>51</v>
      </c>
      <c r="E9" s="6">
        <f>Input!A10/Input!A$6</f>
        <v>1.6237076378447683</v>
      </c>
      <c r="F9" s="6">
        <f>Input!B10/Input!B$6</f>
        <v>1.3737033922110347</v>
      </c>
      <c r="G9" s="6">
        <f>Input!C10/Input!C$6</f>
        <v>1.4515731617994909</v>
      </c>
      <c r="H9" s="6">
        <f>Input!D10/Input!D$6</f>
        <v>1.4138071290621024</v>
      </c>
      <c r="I9" s="6">
        <f>Input!E10/Input!E$6</f>
        <v>1.2023841437919576</v>
      </c>
      <c r="J9" s="6">
        <f>Input!F10/Input!F$6</f>
        <v>1.3475804811187706</v>
      </c>
      <c r="K9" s="6">
        <f>Input!G10/Input!G$6</f>
        <v>1.3195181208275772</v>
      </c>
      <c r="L9" s="6">
        <f>Input!H10/Input!H$6</f>
        <v>1.3127286719915539</v>
      </c>
      <c r="M9" s="6">
        <f>Input!I10/Input!I$6</f>
        <v>1.5900320218958577</v>
      </c>
      <c r="N9" s="6">
        <f>Input!J10/Input!J$6</f>
        <v>1.5107329212070411</v>
      </c>
      <c r="O9" s="6">
        <f t="shared" si="1"/>
        <v>1.4145767681750154</v>
      </c>
    </row>
    <row r="10" spans="1:15" ht="12" customHeight="1" x14ac:dyDescent="0.2">
      <c r="B10" t="s">
        <v>52</v>
      </c>
      <c r="E10" s="6">
        <f>Input!A11/Input!A$6</f>
        <v>2.3669115463663051</v>
      </c>
      <c r="F10" s="6">
        <f>Input!B11/Input!B$6</f>
        <v>2.2252149030079904</v>
      </c>
      <c r="G10" s="6">
        <f>Input!C11/Input!C$6</f>
        <v>2.1796459682952638</v>
      </c>
      <c r="H10" s="6">
        <f>Input!D11/Input!D$6</f>
        <v>2.1748012259977201</v>
      </c>
      <c r="I10" s="6">
        <f>Input!E11/Input!E$6</f>
        <v>2.4496535402999395</v>
      </c>
      <c r="J10" s="6">
        <f>Input!F11/Input!F$6</f>
        <v>2.2283637263705121</v>
      </c>
      <c r="K10" s="6">
        <f>Input!G11/Input!G$6</f>
        <v>1.8946683073715909</v>
      </c>
      <c r="L10" s="6">
        <f>Input!H11/Input!H$6</f>
        <v>1.9997875216759109</v>
      </c>
      <c r="M10" s="6">
        <f>Input!I11/Input!I$6</f>
        <v>1.9870895444808612</v>
      </c>
      <c r="N10" s="6">
        <f>Input!J11/Input!J$6</f>
        <v>1.8186928087454597</v>
      </c>
      <c r="O10" s="6">
        <f t="shared" si="1"/>
        <v>2.1324829092611552</v>
      </c>
    </row>
    <row r="11" spans="1:15" ht="12" customHeight="1" x14ac:dyDescent="0.2">
      <c r="B11" t="s">
        <v>53</v>
      </c>
      <c r="E11" s="6">
        <f>Input!A12/Input!A$6</f>
        <v>0.88974071833879009</v>
      </c>
      <c r="F11" s="6">
        <f>Input!B12/Input!B$6</f>
        <v>0.9201693075589481</v>
      </c>
      <c r="G11" s="6">
        <f>Input!C12/Input!C$6</f>
        <v>0.76515602762502966</v>
      </c>
      <c r="H11" s="6">
        <f>Input!D12/Input!D$6</f>
        <v>0.78754256058236638</v>
      </c>
      <c r="I11" s="6">
        <f>Input!E12/Input!E$6</f>
        <v>0.67767694401300327</v>
      </c>
      <c r="J11" s="6">
        <f>Input!F12/Input!F$6</f>
        <v>0.81070486995255564</v>
      </c>
      <c r="K11" s="6">
        <f>Input!G12/Input!G$6</f>
        <v>0.72289517136404624</v>
      </c>
      <c r="L11" s="6">
        <f>Input!H12/Input!H$6</f>
        <v>0.83174799843715852</v>
      </c>
      <c r="M11" s="6">
        <f>Input!I12/Input!I$6</f>
        <v>0.78766799387121444</v>
      </c>
      <c r="N11" s="6">
        <f>Input!J12/Input!J$6</f>
        <v>0.75662702570550433</v>
      </c>
      <c r="O11" s="6">
        <f t="shared" si="1"/>
        <v>0.79499286174486161</v>
      </c>
    </row>
    <row r="12" spans="1:15" ht="12" customHeight="1" x14ac:dyDescent="0.2">
      <c r="B12" t="s">
        <v>54</v>
      </c>
      <c r="E12" s="6">
        <f>Input!A13/Input!A$6</f>
        <v>0.17166285794192704</v>
      </c>
      <c r="F12" s="6">
        <f>Input!B13/Input!B$6</f>
        <v>0.17874831303915778</v>
      </c>
      <c r="G12" s="6">
        <f>Input!C13/Input!C$6</f>
        <v>0.15727685338527694</v>
      </c>
      <c r="H12" s="6">
        <f>Input!D13/Input!D$6</f>
        <v>0.17186067127625454</v>
      </c>
      <c r="I12" s="6">
        <f>Input!E13/Input!E$6</f>
        <v>0.17754475436190295</v>
      </c>
      <c r="J12" s="6">
        <f>Input!F13/Input!F$6</f>
        <v>0.17108394703443705</v>
      </c>
      <c r="K12" s="6">
        <f>Input!G13/Input!G$6</f>
        <v>0.17057917159567515</v>
      </c>
      <c r="L12" s="6">
        <f>Input!H13/Input!H$6</f>
        <v>0.21681978791900849</v>
      </c>
      <c r="M12" s="6">
        <f>Input!I13/Input!I$6</f>
        <v>0.20641982837902242</v>
      </c>
      <c r="N12" s="6">
        <f>Input!J13/Input!J$6</f>
        <v>0.19548991415975908</v>
      </c>
      <c r="O12" s="6">
        <f t="shared" si="1"/>
        <v>0.18174860990924213</v>
      </c>
    </row>
    <row r="13" spans="1:15" ht="13.5" customHeight="1" x14ac:dyDescent="0.2">
      <c r="B13" s="4" t="s">
        <v>55</v>
      </c>
      <c r="E13" s="8">
        <f>SUM(E7:E12)</f>
        <v>7.2733869197975407</v>
      </c>
      <c r="F13" s="8">
        <f t="shared" ref="F13:N13" si="2">SUM(F7:F12)</f>
        <v>7.0080918055657371</v>
      </c>
      <c r="G13" s="8">
        <f t="shared" si="2"/>
        <v>6.9943748705655677</v>
      </c>
      <c r="H13" s="8">
        <f t="shared" si="2"/>
        <v>6.8000048622985361</v>
      </c>
      <c r="I13" s="8">
        <f t="shared" si="2"/>
        <v>6.5132433840869632</v>
      </c>
      <c r="J13" s="8">
        <f t="shared" si="2"/>
        <v>6.9513158597076403</v>
      </c>
      <c r="K13" s="8">
        <f t="shared" si="2"/>
        <v>6.3095718173771331</v>
      </c>
      <c r="L13" s="8">
        <f t="shared" si="2"/>
        <v>6.6494808566111887</v>
      </c>
      <c r="M13" s="8">
        <f t="shared" si="2"/>
        <v>7.2979664858413686</v>
      </c>
      <c r="N13" s="8">
        <f t="shared" si="2"/>
        <v>6.7364772709633352</v>
      </c>
      <c r="O13" s="8">
        <f t="shared" si="1"/>
        <v>6.8533914132815026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31.292030961775886</v>
      </c>
      <c r="F15" s="6">
        <f>Input!B14/Input!B$6</f>
        <v>30.698330073545495</v>
      </c>
      <c r="G15" s="6">
        <f>Input!C14/Input!C$6</f>
        <v>30.454516393263656</v>
      </c>
      <c r="H15" s="6">
        <f>Input!D14/Input!D$6</f>
        <v>30.650311347318002</v>
      </c>
      <c r="I15" s="6">
        <f>Input!E14/Input!E$6</f>
        <v>28.043043804553715</v>
      </c>
      <c r="J15" s="6">
        <f>Input!F14/Input!F$6</f>
        <v>30.55101358720292</v>
      </c>
      <c r="K15" s="6">
        <f>Input!G14/Input!G$6</f>
        <v>29.282679789548574</v>
      </c>
      <c r="L15" s="6">
        <f>Input!H14/Input!H$6</f>
        <v>28.473522873584855</v>
      </c>
      <c r="M15" s="6">
        <f>Input!I14/Input!I$6</f>
        <v>29.386845465390113</v>
      </c>
      <c r="N15" s="6">
        <f>Input!J14/Input!J$6</f>
        <v>30.618662326146346</v>
      </c>
      <c r="O15" s="6">
        <f>AVERAGE(E15:N15)</f>
        <v>29.945095662232962</v>
      </c>
    </row>
    <row r="16" spans="1:15" ht="12" customHeight="1" x14ac:dyDescent="0.2">
      <c r="B16" t="s">
        <v>57</v>
      </c>
      <c r="E16" s="6">
        <f>Input!A15/Input!A$6</f>
        <v>3.9299011624607219</v>
      </c>
      <c r="F16" s="6">
        <f>Input!B15/Input!B$6</f>
        <v>3.5296793774829451</v>
      </c>
      <c r="G16" s="6">
        <f>Input!C15/Input!C$6</f>
        <v>3.6596667588559622</v>
      </c>
      <c r="H16" s="6">
        <f>Input!D15/Input!D$6</f>
        <v>3.9366060111877967</v>
      </c>
      <c r="I16" s="6">
        <f>Input!E15/Input!E$6</f>
        <v>4.0217831577914014</v>
      </c>
      <c r="J16" s="6">
        <f>Input!F15/Input!F$6</f>
        <v>4.2899162373072448</v>
      </c>
      <c r="K16" s="6">
        <f>Input!G15/Input!G$6</f>
        <v>4.1975929948793462</v>
      </c>
      <c r="L16" s="6">
        <f>Input!H15/Input!H$6</f>
        <v>4.2336571152330684</v>
      </c>
      <c r="M16" s="6">
        <f>Input!I15/Input!I$6</f>
        <v>4.4424498879047327</v>
      </c>
      <c r="N16" s="6">
        <f>Input!J15/Input!J$6</f>
        <v>4.7538362768153739</v>
      </c>
      <c r="O16" s="6">
        <f>AVERAGE(E16:N16)</f>
        <v>4.0995088979918588</v>
      </c>
    </row>
    <row r="17" spans="2:15" ht="12" customHeight="1" x14ac:dyDescent="0.2">
      <c r="B17" t="s">
        <v>58</v>
      </c>
      <c r="E17" s="6">
        <f>Input!A16/Input!A$6</f>
        <v>0.26132965574138711</v>
      </c>
      <c r="F17" s="6">
        <f>Input!B16/Input!B$6</f>
        <v>0.37088961120909225</v>
      </c>
      <c r="G17" s="6">
        <f>Input!C16/Input!C$6</f>
        <v>0.38555218134648861</v>
      </c>
      <c r="H17" s="6">
        <f>Input!D16/Input!D$6</f>
        <v>0.30751955485758625</v>
      </c>
      <c r="I17" s="6">
        <f>Input!E16/Input!E$6</f>
        <v>0.19100487587905132</v>
      </c>
      <c r="J17" s="6">
        <f>Input!F16/Input!F$6</f>
        <v>0.25942244086754102</v>
      </c>
      <c r="K17" s="6">
        <f>Input!G16/Input!G$6</f>
        <v>0.33239127917076844</v>
      </c>
      <c r="L17" s="6">
        <f>Input!H16/Input!H$6</f>
        <v>0.28214118740001648</v>
      </c>
      <c r="M17" s="6">
        <f>Input!I16/Input!I$6</f>
        <v>0.30170847832573311</v>
      </c>
      <c r="N17" s="6">
        <f>Input!J16/Input!J$6</f>
        <v>0.41431679977336933</v>
      </c>
      <c r="O17" s="6">
        <f>AVERAGE(E17:N17)</f>
        <v>0.31062760645710336</v>
      </c>
    </row>
    <row r="18" spans="2:15" ht="12" customHeight="1" x14ac:dyDescent="0.2">
      <c r="B18" t="s">
        <v>59</v>
      </c>
      <c r="E18" s="6">
        <f>Input!A17/Input!A$6</f>
        <v>0.36793382308919415</v>
      </c>
      <c r="F18" s="6">
        <f>Input!B17/Input!B$6</f>
        <v>0.4336364884202828</v>
      </c>
      <c r="G18" s="6">
        <f>Input!C17/Input!C$6</f>
        <v>0.42827493097381675</v>
      </c>
      <c r="H18" s="6">
        <f>Input!D17/Input!D$6</f>
        <v>0.37270919492695437</v>
      </c>
      <c r="I18" s="6">
        <f>Input!E17/Input!E$6</f>
        <v>0.35632060988041053</v>
      </c>
      <c r="J18" s="6">
        <f>Input!F17/Input!F$6</f>
        <v>0.40803087404734073</v>
      </c>
      <c r="K18" s="6">
        <f>Input!G17/Input!G$6</f>
        <v>0.39884613221048448</v>
      </c>
      <c r="L18" s="6">
        <f>Input!H17/Input!H$6</f>
        <v>0.43344128796299886</v>
      </c>
      <c r="M18" s="6">
        <f>Input!I17/Input!I$6</f>
        <v>0.46797280802559138</v>
      </c>
      <c r="N18" s="6">
        <f>Input!J17/Input!J$6</f>
        <v>0.51934546816304994</v>
      </c>
      <c r="O18" s="6">
        <f>AVERAGE(E18:N18)</f>
        <v>0.41865116177001244</v>
      </c>
    </row>
    <row r="19" spans="2:15" ht="13.5" customHeight="1" x14ac:dyDescent="0.2">
      <c r="B19" s="4" t="s">
        <v>60</v>
      </c>
      <c r="E19" s="8">
        <f t="shared" ref="E19:N19" si="3">SUM(E15:E18)</f>
        <v>35.85119560306719</v>
      </c>
      <c r="F19" s="8">
        <f t="shared" si="3"/>
        <v>35.032535550657819</v>
      </c>
      <c r="G19" s="8">
        <f t="shared" si="3"/>
        <v>34.928010264439919</v>
      </c>
      <c r="H19" s="8">
        <f t="shared" si="3"/>
        <v>35.267146108290341</v>
      </c>
      <c r="I19" s="8">
        <f t="shared" si="3"/>
        <v>32.612152448104581</v>
      </c>
      <c r="J19" s="8">
        <f t="shared" si="3"/>
        <v>35.508383139425042</v>
      </c>
      <c r="K19" s="8">
        <f t="shared" si="3"/>
        <v>34.211510195809176</v>
      </c>
      <c r="L19" s="8">
        <f t="shared" si="3"/>
        <v>33.422762464180941</v>
      </c>
      <c r="M19" s="8">
        <f t="shared" si="3"/>
        <v>34.598976639646175</v>
      </c>
      <c r="N19" s="8">
        <f t="shared" si="3"/>
        <v>36.30616087089814</v>
      </c>
      <c r="O19" s="8">
        <f>AVERAGE(E19:N19)</f>
        <v>34.773883328451937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7.2336311438332128</v>
      </c>
      <c r="F21" s="6">
        <f>Input!B18/Input!B$6</f>
        <v>6.4234356167312798</v>
      </c>
      <c r="G21" s="6">
        <f>Input!C18/Input!C$6</f>
        <v>6.4896274968025978</v>
      </c>
      <c r="H21" s="6">
        <f>Input!D18/Input!D$6</f>
        <v>6.2202076262507768</v>
      </c>
      <c r="I21" s="6">
        <f>Input!E18/Input!E$6</f>
        <v>5.6236797095679805</v>
      </c>
      <c r="J21" s="6">
        <f>Input!F18/Input!F$6</f>
        <v>6.4582982715266768</v>
      </c>
      <c r="K21" s="6">
        <f>Input!G18/Input!G$6</f>
        <v>6.4131796695978762</v>
      </c>
      <c r="L21" s="6">
        <f>Input!H18/Input!H$6</f>
        <v>7.1003776173100768</v>
      </c>
      <c r="M21" s="6">
        <f>Input!I18/Input!I$6</f>
        <v>7.4775974412841846</v>
      </c>
      <c r="N21" s="6">
        <f>Input!J18/Input!J$6</f>
        <v>6.4878631135326437</v>
      </c>
      <c r="O21" s="6">
        <f>AVERAGE(E21:N21)</f>
        <v>6.5927897706437308</v>
      </c>
    </row>
    <row r="22" spans="2:15" ht="12" customHeight="1" x14ac:dyDescent="0.2">
      <c r="B22" t="s">
        <v>255</v>
      </c>
      <c r="E22" s="6">
        <f>Input!A19/Input!A$6</f>
        <v>4.0829940015769894</v>
      </c>
      <c r="F22" s="6">
        <f>Input!B19/Input!B$6</f>
        <v>4.9561949278345434</v>
      </c>
      <c r="G22" s="6">
        <f>Input!C19/Input!C$6</f>
        <v>4.5655279965435636</v>
      </c>
      <c r="H22" s="6">
        <f>Input!D19/Input!D$6</f>
        <v>4.5452254966389525</v>
      </c>
      <c r="I22" s="6">
        <f>Input!E19/Input!E$6</f>
        <v>4.1419442041708274</v>
      </c>
      <c r="J22" s="6">
        <f>Input!F19/Input!F$6</f>
        <v>4.8677489530191203</v>
      </c>
      <c r="K22" s="6">
        <f>Input!G19/Input!G$6</f>
        <v>4.6980581884963142</v>
      </c>
      <c r="L22" s="6">
        <f>Input!H19/Input!H$6</f>
        <v>4.3174471192915371</v>
      </c>
      <c r="M22" s="6">
        <f>Input!I19/Input!I$6</f>
        <v>4.4775831129169132</v>
      </c>
      <c r="N22" s="6">
        <f>Input!J19/Input!J$6</f>
        <v>5.0091547627363324</v>
      </c>
      <c r="O22" s="6">
        <f>AVERAGE(E22:N22)</f>
        <v>4.566187876322509</v>
      </c>
    </row>
    <row r="23" spans="2:15" ht="12" customHeight="1" x14ac:dyDescent="0.2">
      <c r="B23" t="s">
        <v>62</v>
      </c>
      <c r="E23" s="6">
        <f>Input!A20/Input!A$6</f>
        <v>2.6621637802590862E-2</v>
      </c>
      <c r="F23" s="6">
        <f>Input!B20/Input!B$6</f>
        <v>1.4495525222680843E-2</v>
      </c>
      <c r="G23" s="6">
        <f>Input!C20/Input!C$6</f>
        <v>2.4357368383791538E-2</v>
      </c>
      <c r="H23" s="6">
        <f>Input!D20/Input!D$6</f>
        <v>1.533068487255005E-2</v>
      </c>
      <c r="I23" s="6">
        <f>Input!E20/Input!E$6</f>
        <v>3.2777312009164075E-2</v>
      </c>
      <c r="J23" s="6">
        <f>Input!F20/Input!F$6</f>
        <v>4.7209310074777834E-2</v>
      </c>
      <c r="K23" s="6">
        <f>Input!G20/Input!G$6</f>
        <v>7.5813877881918873E-2</v>
      </c>
      <c r="L23" s="6">
        <f>Input!H20/Input!H$6</f>
        <v>2.8651301879099266E-2</v>
      </c>
      <c r="M23" s="6">
        <f>Input!I20/Input!I$6</f>
        <v>2.2929299816116678E-2</v>
      </c>
      <c r="N23" s="6">
        <f>Input!J20/Input!J$6</f>
        <v>2.7401382679829871E-2</v>
      </c>
      <c r="O23" s="6">
        <f>AVERAGE(E23:N23)</f>
        <v>3.1558770062251995E-2</v>
      </c>
    </row>
    <row r="24" spans="2:15" ht="13.5" customHeight="1" x14ac:dyDescent="0.2">
      <c r="B24" s="4" t="s">
        <v>63</v>
      </c>
      <c r="E24" s="8">
        <f t="shared" ref="E24:N24" si="4">SUM(E21:E23)</f>
        <v>11.343246783212795</v>
      </c>
      <c r="F24" s="8">
        <f t="shared" si="4"/>
        <v>11.394126069788506</v>
      </c>
      <c r="G24" s="8">
        <f t="shared" si="4"/>
        <v>11.079512861729953</v>
      </c>
      <c r="H24" s="8">
        <f t="shared" si="4"/>
        <v>10.780763807762279</v>
      </c>
      <c r="I24" s="8">
        <f t="shared" si="4"/>
        <v>9.7984012257479716</v>
      </c>
      <c r="J24" s="8">
        <f t="shared" si="4"/>
        <v>11.373256534620573</v>
      </c>
      <c r="K24" s="8">
        <f t="shared" si="4"/>
        <v>11.187051735976109</v>
      </c>
      <c r="L24" s="8">
        <f t="shared" si="4"/>
        <v>11.446476038480712</v>
      </c>
      <c r="M24" s="8">
        <f t="shared" si="4"/>
        <v>11.978109854017214</v>
      </c>
      <c r="N24" s="8">
        <f t="shared" si="4"/>
        <v>11.524419258948807</v>
      </c>
      <c r="O24" s="8">
        <f>AVERAGE(E24:N24)</f>
        <v>11.190536417028493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1.2567398310517075</v>
      </c>
      <c r="F26" s="6">
        <f>Input!B21/Input!B$6</f>
        <v>1.3100175264838785</v>
      </c>
      <c r="G26" s="6">
        <f>Input!C21/Input!C$6</f>
        <v>1.3680970508468073</v>
      </c>
      <c r="H26" s="6">
        <f>Input!D21/Input!D$6</f>
        <v>1.2942076224192582</v>
      </c>
      <c r="I26" s="6">
        <f>Input!E21/Input!E$6</f>
        <v>1.1574302170704425</v>
      </c>
      <c r="J26" s="6">
        <f>Input!F21/Input!F$6</f>
        <v>1.330696107828941</v>
      </c>
      <c r="K26" s="6">
        <f>Input!G21/Input!G$6</f>
        <v>1.3339032370143031</v>
      </c>
      <c r="L26" s="6">
        <f>Input!H21/Input!H$6</f>
        <v>1.2690786141418231</v>
      </c>
      <c r="M26" s="6">
        <f>Input!I21/Input!I$6</f>
        <v>1.3432971169261374</v>
      </c>
      <c r="N26" s="6">
        <f>Input!J21/Input!J$6</f>
        <v>1.4560912421222563</v>
      </c>
      <c r="O26" s="6">
        <f>AVERAGE(E26:N26)</f>
        <v>1.3119558565905554</v>
      </c>
    </row>
    <row r="27" spans="2:15" ht="12" customHeight="1" x14ac:dyDescent="0.2">
      <c r="B27" t="s">
        <v>65</v>
      </c>
      <c r="E27" s="6">
        <f>Input!A22/Input!A$6</f>
        <v>13.831154152932397</v>
      </c>
      <c r="F27" s="6">
        <f>Input!B22/Input!B$6</f>
        <v>14.218165659125214</v>
      </c>
      <c r="G27" s="6">
        <f>Input!C22/Input!C$6</f>
        <v>14.526170707557251</v>
      </c>
      <c r="H27" s="6">
        <f>Input!D22/Input!D$6</f>
        <v>15.473169860415242</v>
      </c>
      <c r="I27" s="6">
        <f>Input!E22/Input!E$6</f>
        <v>14.181457520355607</v>
      </c>
      <c r="J27" s="6">
        <f>Input!F22/Input!F$6</f>
        <v>16.303844792537493</v>
      </c>
      <c r="K27" s="6">
        <f>Input!G22/Input!G$6</f>
        <v>16.017659877733013</v>
      </c>
      <c r="L27" s="6">
        <f>Input!H22/Input!H$6</f>
        <v>16.004142021798422</v>
      </c>
      <c r="M27" s="6">
        <f>Input!I22/Input!I$6</f>
        <v>17.015911666525355</v>
      </c>
      <c r="N27" s="6">
        <f>Input!J22/Input!J$6</f>
        <v>17.264475674070969</v>
      </c>
      <c r="O27" s="6">
        <f>AVERAGE(E27:N27)</f>
        <v>15.483615193305099</v>
      </c>
    </row>
    <row r="28" spans="2:15" ht="12" customHeight="1" x14ac:dyDescent="0.2">
      <c r="B28" t="s">
        <v>66</v>
      </c>
      <c r="E28" s="6">
        <f>Input!A23/Input!A$6</f>
        <v>1.7420491455704219</v>
      </c>
      <c r="F28" s="6">
        <f>Input!B23/Input!B$6</f>
        <v>1.8598551888065757</v>
      </c>
      <c r="G28" s="6">
        <f>Input!C23/Input!C$6</f>
        <v>2.0738939186824257</v>
      </c>
      <c r="H28" s="6">
        <f>Input!D23/Input!D$6</f>
        <v>2.2752503460700293</v>
      </c>
      <c r="I28" s="6">
        <f>Input!E23/Input!E$6</f>
        <v>2.2626550782803516</v>
      </c>
      <c r="J28" s="6">
        <f>Input!F23/Input!F$6</f>
        <v>2.2427875217394933</v>
      </c>
      <c r="K28" s="6">
        <f>Input!G23/Input!G$6</f>
        <v>2.2884404755011043</v>
      </c>
      <c r="L28" s="6">
        <f>Input!H23/Input!H$6</f>
        <v>2.3718634803116978</v>
      </c>
      <c r="M28" s="6">
        <f>Input!I23/Input!I$6</f>
        <v>2.466908097862103</v>
      </c>
      <c r="N28" s="6">
        <f>Input!J23/Input!J$6</f>
        <v>2.5484078226382292</v>
      </c>
      <c r="O28" s="6">
        <f>AVERAGE(E28:N28)</f>
        <v>2.2132111075462433</v>
      </c>
    </row>
    <row r="29" spans="2:15" ht="13.5" customHeight="1" x14ac:dyDescent="0.2">
      <c r="B29" s="4" t="s">
        <v>15</v>
      </c>
      <c r="E29" s="8">
        <f t="shared" ref="E29:N29" si="5">SUM(E26:E28)</f>
        <v>16.829943129554525</v>
      </c>
      <c r="F29" s="8">
        <f t="shared" si="5"/>
        <v>17.388038374415668</v>
      </c>
      <c r="G29" s="8">
        <f t="shared" si="5"/>
        <v>17.968161677086485</v>
      </c>
      <c r="H29" s="8">
        <f t="shared" si="5"/>
        <v>19.042627828904529</v>
      </c>
      <c r="I29" s="8">
        <f t="shared" si="5"/>
        <v>17.601542815706402</v>
      </c>
      <c r="J29" s="8">
        <f t="shared" si="5"/>
        <v>19.877328422105929</v>
      </c>
      <c r="K29" s="8">
        <f t="shared" si="5"/>
        <v>19.640003590248423</v>
      </c>
      <c r="L29" s="8">
        <f t="shared" si="5"/>
        <v>19.645084116251944</v>
      </c>
      <c r="M29" s="8">
        <f t="shared" si="5"/>
        <v>20.826116881313595</v>
      </c>
      <c r="N29" s="8">
        <f t="shared" si="5"/>
        <v>21.268974738831453</v>
      </c>
      <c r="O29" s="8">
        <f>AVERAGE(E29:N29)</f>
        <v>19.008782157441896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71.297772435632041</v>
      </c>
      <c r="F31" s="7">
        <f t="shared" si="6"/>
        <v>70.822791800427723</v>
      </c>
      <c r="G31" s="7">
        <f t="shared" si="6"/>
        <v>70.970059673821922</v>
      </c>
      <c r="H31" s="7">
        <f t="shared" si="6"/>
        <v>71.890542607255682</v>
      </c>
      <c r="I31" s="7">
        <f t="shared" si="6"/>
        <v>66.525339873645919</v>
      </c>
      <c r="J31" s="7">
        <f t="shared" si="6"/>
        <v>73.710283955859182</v>
      </c>
      <c r="K31" s="7">
        <f t="shared" si="6"/>
        <v>71.34813733941084</v>
      </c>
      <c r="L31" s="7">
        <f t="shared" si="6"/>
        <v>71.163803475524787</v>
      </c>
      <c r="M31" s="7">
        <f t="shared" si="6"/>
        <v>74.701169860818354</v>
      </c>
      <c r="N31" s="7">
        <f t="shared" si="6"/>
        <v>75.836032139641731</v>
      </c>
      <c r="O31" s="7">
        <f>AVERAGE(E31:N31)</f>
        <v>71.826593316203827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89.390079686040636</v>
      </c>
      <c r="F33" s="6">
        <f>(Input!B27+Input!B203+Input!B207)/Input!B$34</f>
        <v>95.897049624784131</v>
      </c>
      <c r="G33" s="6">
        <f>(Input!C27+Input!C203+Input!C207)/Input!C$34</f>
        <v>101.06700891562855</v>
      </c>
      <c r="H33" s="6">
        <f>(Input!D27+Input!D203+Input!D207)/Input!D$34</f>
        <v>93.893601199912467</v>
      </c>
      <c r="I33" s="6">
        <f>(Input!E27+Input!E203+Input!E207)/Input!E$34</f>
        <v>74.607830291532068</v>
      </c>
      <c r="J33" s="6">
        <f>(Input!F27+Input!F203+Input!F207)/Input!F$34</f>
        <v>78.995350016297834</v>
      </c>
      <c r="K33" s="6">
        <f>(Input!G27+Input!G203+Input!G207)/Input!G$34</f>
        <v>86.365837318045379</v>
      </c>
      <c r="L33" s="6">
        <f>(Input!H27+Input!H203+Input!H207)/Input!H$34</f>
        <v>87.076858796026471</v>
      </c>
      <c r="M33" s="6">
        <f>(Input!I27+Input!I203+Input!I207)/Input!I$34</f>
        <v>87.484460969648396</v>
      </c>
      <c r="N33" s="6">
        <f>(Input!J27+Input!J203+Input!J207)/Input!J$34</f>
        <v>93.439768177681756</v>
      </c>
      <c r="O33" s="6">
        <f>AVERAGE(E33:N33)</f>
        <v>88.821784499559769</v>
      </c>
    </row>
    <row r="34" spans="2:15" ht="12" customHeight="1" x14ac:dyDescent="0.2">
      <c r="B34" t="s">
        <v>69</v>
      </c>
      <c r="E34" s="6">
        <f>Input!A28/Input!A$34</f>
        <v>5.2889167007432757E-2</v>
      </c>
      <c r="F34" s="6">
        <f>Input!B28/Input!B$34</f>
        <v>7.9459242387159332E-2</v>
      </c>
      <c r="G34" s="6">
        <f>Input!C28/Input!C$34</f>
        <v>8.6114305163899049E-2</v>
      </c>
      <c r="H34" s="6">
        <f>Input!D28/Input!D$34</f>
        <v>9.5208525388431817E-2</v>
      </c>
      <c r="I34" s="6">
        <f>Input!E28/Input!E$34</f>
        <v>8.7085489246846129E-2</v>
      </c>
      <c r="J34" s="6">
        <f>Input!F28/Input!F$34</f>
        <v>7.5610839587722384E-2</v>
      </c>
      <c r="K34" s="6">
        <f>Input!G28/Input!G$34</f>
        <v>0.17437519713428876</v>
      </c>
      <c r="L34" s="6">
        <f>Input!H28/Input!H$34</f>
        <v>8.2441489094465012E-2</v>
      </c>
      <c r="M34" s="6">
        <f>Input!I28/Input!I$34</f>
        <v>0.11360356384117859</v>
      </c>
      <c r="N34" s="6">
        <f>Input!J28/Input!J$34</f>
        <v>0.17451695072766038</v>
      </c>
      <c r="O34" s="6">
        <f>AVERAGE(E34:N34)</f>
        <v>0.10213047695790842</v>
      </c>
    </row>
    <row r="35" spans="2:15" ht="12" customHeight="1" x14ac:dyDescent="0.2">
      <c r="B35" t="s">
        <v>75</v>
      </c>
      <c r="E35" s="6">
        <f>(Input!A29-Input!A203-Input!A207)/Input!A$34</f>
        <v>4.8609524660295493</v>
      </c>
      <c r="F35" s="6">
        <f>(Input!B29-Input!B203-Input!B207)/Input!B$34</f>
        <v>5.5939008194746842</v>
      </c>
      <c r="G35" s="6">
        <f>(Input!C29-Input!C203-Input!C207)/Input!C$34</f>
        <v>5.4393537834252603</v>
      </c>
      <c r="H35" s="6">
        <f>(Input!D29-Input!D203-Input!D207)/Input!D$34</f>
        <v>5.1877840793151844</v>
      </c>
      <c r="I35" s="6">
        <f>(Input!E29-Input!E203-Input!E207)/Input!E$34</f>
        <v>5.4685558751702725</v>
      </c>
      <c r="J35" s="6">
        <f>(Input!F29-Input!F203-Input!F207)/Input!F$34</f>
        <v>4.440630035617203</v>
      </c>
      <c r="K35" s="6">
        <f>(Input!G29-Input!G203-Input!G207)/Input!G$34</f>
        <v>4.2681187656419803</v>
      </c>
      <c r="L35" s="6">
        <f>(Input!H29-Input!H203-Input!H207)/Input!H$34</f>
        <v>4.0247478650133086</v>
      </c>
      <c r="M35" s="6">
        <f>(Input!I29-Input!I203-Input!I207)/Input!I$34</f>
        <v>4.1430231254471188</v>
      </c>
      <c r="N35" s="6">
        <f>(Input!J29-Input!J203-Input!J207)/Input!J$34</f>
        <v>4.7281080244383764</v>
      </c>
      <c r="O35" s="6">
        <f>AVERAGE(E35:N35)</f>
        <v>4.8155174839572945</v>
      </c>
    </row>
    <row r="36" spans="2:15" ht="13.5" customHeight="1" x14ac:dyDescent="0.2">
      <c r="B36" s="1" t="s">
        <v>71</v>
      </c>
      <c r="E36" s="7">
        <f t="shared" ref="E36:N36" si="7">SUM(E33:E35)</f>
        <v>94.303921319077617</v>
      </c>
      <c r="F36" s="7">
        <f t="shared" si="7"/>
        <v>101.57040968664597</v>
      </c>
      <c r="G36" s="7">
        <f t="shared" si="7"/>
        <v>106.59247700421771</v>
      </c>
      <c r="H36" s="7">
        <f t="shared" si="7"/>
        <v>99.176593804616076</v>
      </c>
      <c r="I36" s="7">
        <f t="shared" si="7"/>
        <v>80.163471655949181</v>
      </c>
      <c r="J36" s="7">
        <f t="shared" si="7"/>
        <v>83.511590891502763</v>
      </c>
      <c r="K36" s="7">
        <f t="shared" si="7"/>
        <v>90.808331280821648</v>
      </c>
      <c r="L36" s="7">
        <f t="shared" si="7"/>
        <v>91.184048150134245</v>
      </c>
      <c r="M36" s="7">
        <f t="shared" si="7"/>
        <v>91.741087658936692</v>
      </c>
      <c r="N36" s="7">
        <f t="shared" si="7"/>
        <v>98.342393152847791</v>
      </c>
      <c r="O36" s="7">
        <f>AVERAGE(E36:N36)</f>
        <v>93.739432460474973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23.006148883445576</v>
      </c>
      <c r="F38" s="11">
        <f t="shared" si="8"/>
        <v>30.747617886218251</v>
      </c>
      <c r="G38" s="11">
        <f t="shared" si="8"/>
        <v>35.622417330395791</v>
      </c>
      <c r="H38" s="11">
        <f t="shared" si="8"/>
        <v>27.286051197360393</v>
      </c>
      <c r="I38" s="11">
        <f t="shared" si="8"/>
        <v>13.638131782303262</v>
      </c>
      <c r="J38" s="11">
        <f t="shared" si="8"/>
        <v>9.8013069356435807</v>
      </c>
      <c r="K38" s="11">
        <f t="shared" si="8"/>
        <v>19.460193941410807</v>
      </c>
      <c r="L38" s="11">
        <f t="shared" si="8"/>
        <v>20.020244674609458</v>
      </c>
      <c r="M38" s="11">
        <f t="shared" si="8"/>
        <v>17.039917798118339</v>
      </c>
      <c r="N38" s="11">
        <f t="shared" si="8"/>
        <v>22.50636101320606</v>
      </c>
      <c r="O38" s="11">
        <f>AVERAGE(E38:N38)</f>
        <v>21.912839144271153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2.0912357029517401</v>
      </c>
      <c r="F40" s="8">
        <f>(Input!B25 + Input!B26) / Input!B$6</f>
        <v>2.5460657771486752</v>
      </c>
      <c r="G40" s="8">
        <f>(Input!C25 + Input!C26) / Input!C$6</f>
        <v>3.1124127372082393</v>
      </c>
      <c r="H40" s="8">
        <f>(Input!D25 + Input!D26) / Input!D$6</f>
        <v>3.04794126329806</v>
      </c>
      <c r="I40" s="8">
        <f>(Input!E25 + Input!E26) / Input!E$6</f>
        <v>2.9311782557941966</v>
      </c>
      <c r="J40" s="8">
        <f>(Input!F25 + Input!F26) / Input!F$6</f>
        <v>3.0673690997246981</v>
      </c>
      <c r="K40" s="8">
        <f>(Input!G25 + Input!G26) / Input!G$6</f>
        <v>2.8223412886840999</v>
      </c>
      <c r="L40" s="8">
        <f>(Input!H25 + Input!H26) / Input!H$6</f>
        <v>3.0385157641698726</v>
      </c>
      <c r="M40" s="8">
        <f>(Input!I25 + Input!I26) / Input!I$6</f>
        <v>3.1335115990871585</v>
      </c>
      <c r="N40" s="8">
        <f>(Input!J25 + Input!J26) / Input!J$6</f>
        <v>3.1918405785290735</v>
      </c>
      <c r="O40" s="8">
        <f>AVERAGE(E40:N40)</f>
        <v>2.8982412066595815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20.914913180493837</v>
      </c>
      <c r="F42" s="11">
        <f t="shared" si="9"/>
        <v>28.201552109069574</v>
      </c>
      <c r="G42" s="11">
        <f t="shared" si="9"/>
        <v>32.510004593187553</v>
      </c>
      <c r="H42" s="11">
        <f t="shared" si="9"/>
        <v>24.238109934062333</v>
      </c>
      <c r="I42" s="11">
        <f t="shared" si="9"/>
        <v>10.706953526509064</v>
      </c>
      <c r="J42" s="11">
        <f t="shared" si="9"/>
        <v>6.7339378359188826</v>
      </c>
      <c r="K42" s="11">
        <f t="shared" si="9"/>
        <v>16.637852652726707</v>
      </c>
      <c r="L42" s="11">
        <f t="shared" si="9"/>
        <v>16.981728910439585</v>
      </c>
      <c r="M42" s="11">
        <f t="shared" si="9"/>
        <v>13.90640619903118</v>
      </c>
      <c r="N42" s="11">
        <f t="shared" si="9"/>
        <v>19.314520434676986</v>
      </c>
      <c r="O42" s="11">
        <f>AVERAGE(E42:N42)</f>
        <v>19.014597937611573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4.8525162204896135E-4</v>
      </c>
      <c r="F7" s="6">
        <f>Input!B8/Input!B5</f>
        <v>1.8885300465205503E-2</v>
      </c>
      <c r="G7" s="6">
        <f>Input!C8/Input!C5</f>
        <v>7.693436570511307E-2</v>
      </c>
      <c r="H7" s="6">
        <f>Input!D8/Input!D5</f>
        <v>1.8702247924633895E-2</v>
      </c>
      <c r="I7" s="6">
        <f>Input!E8/Input!E5</f>
        <v>1.1400607146209595E-2</v>
      </c>
      <c r="J7" s="6">
        <f>Input!F8/Input!F5</f>
        <v>1.5061733640126721E-2</v>
      </c>
      <c r="K7" s="6">
        <f>Input!G8/Input!G5</f>
        <v>8.8953849271477856E-2</v>
      </c>
      <c r="L7" s="6">
        <f>Input!H8/Input!H5</f>
        <v>5.9315912111905181E-3</v>
      </c>
      <c r="M7" s="6">
        <f>Input!I8/Input!I5</f>
        <v>7.350399664745582E-3</v>
      </c>
      <c r="N7" s="6">
        <f>Input!J8/Input!J5</f>
        <v>2.3723023832355687E-2</v>
      </c>
      <c r="O7" s="6">
        <f>AVERAGE(E7:N7)</f>
        <v>2.6742837048310736E-2</v>
      </c>
    </row>
    <row r="8" spans="1:15" ht="12" customHeight="1" x14ac:dyDescent="0.2">
      <c r="B8" t="s">
        <v>50</v>
      </c>
      <c r="E8" s="6">
        <f>Input!A9/Input!A5</f>
        <v>2.737813565236356</v>
      </c>
      <c r="F8" s="6">
        <f>Input!B9/Input!B5</f>
        <v>2.6253449522804662</v>
      </c>
      <c r="G8" s="6">
        <f>Input!C9/Input!C5</f>
        <v>2.7096136065341581</v>
      </c>
      <c r="H8" s="6">
        <f>Input!D9/Input!D5</f>
        <v>2.4592864191773156</v>
      </c>
      <c r="I8" s="6">
        <f>Input!E9/Input!E5</f>
        <v>2.3500470891529468</v>
      </c>
      <c r="J8" s="6">
        <f>Input!F9/Input!F5</f>
        <v>2.6122797465188827</v>
      </c>
      <c r="K8" s="6">
        <f>Input!G9/Input!G5</f>
        <v>2.4553402111916065</v>
      </c>
      <c r="L8" s="6">
        <f>Input!H9/Input!H5</f>
        <v>2.5479665716104689</v>
      </c>
      <c r="M8" s="6">
        <f>Input!I9/Input!I5</f>
        <v>2.9731269637131996</v>
      </c>
      <c r="N8" s="6">
        <f>Input!J9/Input!J5</f>
        <v>2.6814345596418252</v>
      </c>
      <c r="O8" s="6">
        <f t="shared" ref="O8:O42" si="1">AVERAGE(E8:N8)</f>
        <v>2.615225368505723</v>
      </c>
    </row>
    <row r="9" spans="1:15" ht="12" customHeight="1" x14ac:dyDescent="0.2">
      <c r="B9" t="s">
        <v>51</v>
      </c>
      <c r="E9" s="6">
        <f>Input!A10/Input!A5</f>
        <v>2.0015613761517912</v>
      </c>
      <c r="F9" s="6">
        <f>Input!B10/Input!B5</f>
        <v>1.572288197208767</v>
      </c>
      <c r="G9" s="6">
        <f>Input!C10/Input!C5</f>
        <v>1.6572460223785468</v>
      </c>
      <c r="H9" s="6">
        <f>Input!D10/Input!D5</f>
        <v>1.5556876130957933</v>
      </c>
      <c r="I9" s="6">
        <f>Input!E10/Input!E5</f>
        <v>1.4154486098248529</v>
      </c>
      <c r="J9" s="6">
        <f>Input!F10/Input!F5</f>
        <v>1.479185948270618</v>
      </c>
      <c r="K9" s="6">
        <f>Input!G10/Input!G5</f>
        <v>1.5246947070187229</v>
      </c>
      <c r="L9" s="6">
        <f>Input!H10/Input!H5</f>
        <v>1.4650323018627285</v>
      </c>
      <c r="M9" s="6">
        <f>Input!I10/Input!I5</f>
        <v>1.7379818881366331</v>
      </c>
      <c r="N9" s="6">
        <f>Input!J10/Input!J5</f>
        <v>1.6647166961190238</v>
      </c>
      <c r="O9" s="6">
        <f t="shared" si="1"/>
        <v>1.6073843360067479</v>
      </c>
    </row>
    <row r="10" spans="1:15" ht="12" customHeight="1" x14ac:dyDescent="0.2">
      <c r="B10" t="s">
        <v>52</v>
      </c>
      <c r="E10" s="6">
        <f>Input!A11/Input!A5</f>
        <v>2.9177166021481922</v>
      </c>
      <c r="F10" s="6">
        <f>Input!B11/Input!B5</f>
        <v>2.546895602129394</v>
      </c>
      <c r="G10" s="6">
        <f>Input!C11/Input!C5</f>
        <v>2.488479193616921</v>
      </c>
      <c r="H10" s="6">
        <f>Input!D11/Input!D5</f>
        <v>2.3930501259210897</v>
      </c>
      <c r="I10" s="6">
        <f>Input!E11/Input!E5</f>
        <v>2.8837362136488869</v>
      </c>
      <c r="J10" s="6">
        <f>Input!F11/Input!F5</f>
        <v>2.4459869802705332</v>
      </c>
      <c r="K10" s="6">
        <f>Input!G11/Input!G5</f>
        <v>2.1892770506204124</v>
      </c>
      <c r="L10" s="6">
        <f>Input!H11/Input!H5</f>
        <v>2.2318041638204353</v>
      </c>
      <c r="M10" s="6">
        <f>Input!I11/Input!I5</f>
        <v>2.1719849605894321</v>
      </c>
      <c r="N10" s="6">
        <f>Input!J11/Input!J5</f>
        <v>2.0040658685131318</v>
      </c>
      <c r="O10" s="6">
        <f t="shared" si="1"/>
        <v>2.4272996761278427</v>
      </c>
    </row>
    <row r="11" spans="1:15" ht="12" customHeight="1" x14ac:dyDescent="0.2">
      <c r="B11" t="s">
        <v>53</v>
      </c>
      <c r="E11" s="6">
        <f>Input!A12/Input!A5</f>
        <v>1.0967926830598114</v>
      </c>
      <c r="F11" s="6">
        <f>Input!B12/Input!B5</f>
        <v>1.0531904848688312</v>
      </c>
      <c r="G11" s="6">
        <f>Input!C12/Input!C5</f>
        <v>0.87357070015580007</v>
      </c>
      <c r="H11" s="6">
        <f>Input!D12/Input!D5</f>
        <v>0.86657520753661044</v>
      </c>
      <c r="I11" s="6">
        <f>Input!E12/Input!E5</f>
        <v>0.797762423320453</v>
      </c>
      <c r="J11" s="6">
        <f>Input!F12/Input!F5</f>
        <v>0.88987876318363468</v>
      </c>
      <c r="K11" s="6">
        <f>Input!G12/Input!G5</f>
        <v>0.83530072388613963</v>
      </c>
      <c r="L11" s="6">
        <f>Input!H12/Input!H5</f>
        <v>0.92824793936392935</v>
      </c>
      <c r="M11" s="6">
        <f>Input!I12/Input!I5</f>
        <v>0.86095920607990728</v>
      </c>
      <c r="N11" s="6">
        <f>Input!J12/Input!J5</f>
        <v>0.83374739819693844</v>
      </c>
      <c r="O11" s="6">
        <f t="shared" si="1"/>
        <v>0.90360255296520564</v>
      </c>
    </row>
    <row r="12" spans="1:15" ht="12" customHeight="1" x14ac:dyDescent="0.2">
      <c r="B12" t="s">
        <v>54</v>
      </c>
      <c r="E12" s="6">
        <f>Input!A13/Input!A5</f>
        <v>0.21161059920396924</v>
      </c>
      <c r="F12" s="6">
        <f>Input!B13/Input!B5</f>
        <v>0.20458846098508465</v>
      </c>
      <c r="G12" s="6">
        <f>Input!C13/Input!C5</f>
        <v>0.17956135215523347</v>
      </c>
      <c r="H12" s="6">
        <f>Input!D13/Input!D5</f>
        <v>0.18910748997295029</v>
      </c>
      <c r="I12" s="6">
        <f>Input!E13/Input!E5</f>
        <v>0.20900597952889557</v>
      </c>
      <c r="J12" s="6">
        <f>Input!F13/Input!F5</f>
        <v>0.18779210145424313</v>
      </c>
      <c r="K12" s="6">
        <f>Input!G13/Input!G5</f>
        <v>0.19710313633013721</v>
      </c>
      <c r="L12" s="6">
        <f>Input!H13/Input!H5</f>
        <v>0.24197535999763506</v>
      </c>
      <c r="M12" s="6">
        <f>Input!I13/Input!I5</f>
        <v>0.22562685413546377</v>
      </c>
      <c r="N12" s="6">
        <f>Input!J13/Input!J5</f>
        <v>0.21541552411832685</v>
      </c>
      <c r="O12" s="6">
        <f t="shared" si="1"/>
        <v>0.2061786857881939</v>
      </c>
    </row>
    <row r="13" spans="1:15" ht="13.5" customHeight="1" x14ac:dyDescent="0.2">
      <c r="B13" s="4" t="s">
        <v>55</v>
      </c>
      <c r="E13" s="8">
        <f>SUM(E7:E12)</f>
        <v>8.9659800774221683</v>
      </c>
      <c r="F13" s="8">
        <f t="shared" ref="F13:N13" si="2">SUM(F7:F12)</f>
        <v>8.0211929979377494</v>
      </c>
      <c r="G13" s="8">
        <f t="shared" si="2"/>
        <v>7.9854052405457718</v>
      </c>
      <c r="H13" s="8">
        <f t="shared" si="2"/>
        <v>7.4824091036283935</v>
      </c>
      <c r="I13" s="8">
        <f t="shared" si="2"/>
        <v>7.667400922622245</v>
      </c>
      <c r="J13" s="8">
        <f t="shared" si="2"/>
        <v>7.6301852733380384</v>
      </c>
      <c r="K13" s="8">
        <f t="shared" si="2"/>
        <v>7.2906696783184959</v>
      </c>
      <c r="L13" s="8">
        <f t="shared" si="2"/>
        <v>7.4209579278663877</v>
      </c>
      <c r="M13" s="8">
        <f t="shared" si="2"/>
        <v>7.9770302723193813</v>
      </c>
      <c r="N13" s="8">
        <f t="shared" si="2"/>
        <v>7.4231030704216021</v>
      </c>
      <c r="O13" s="8">
        <f t="shared" si="1"/>
        <v>7.7864334564420234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31.617121749086746</v>
      </c>
      <c r="F15" s="6">
        <f>Input!B30/Input!B5</f>
        <v>30.882985756078845</v>
      </c>
      <c r="G15" s="6">
        <f>Input!C30/Input!C5</f>
        <v>30.691521495680089</v>
      </c>
      <c r="H15" s="6">
        <f>Input!D30/Input!D5</f>
        <v>30.786235537729691</v>
      </c>
      <c r="I15" s="6">
        <f>Input!E30/Input!E5</f>
        <v>29.813462349483579</v>
      </c>
      <c r="J15" s="6">
        <f>Input!F30/Input!F5</f>
        <v>31.629510784920519</v>
      </c>
      <c r="K15" s="6">
        <f>Input!G30/Input!G5</f>
        <v>30.641917165555142</v>
      </c>
      <c r="L15" s="6">
        <f>Input!H30/Input!H5</f>
        <v>30.182798695889495</v>
      </c>
      <c r="M15" s="6">
        <f>Input!I30/Input!I5</f>
        <v>30.808092000397689</v>
      </c>
      <c r="N15" s="6">
        <f>Input!J30/Input!J5</f>
        <v>31.599452111322424</v>
      </c>
      <c r="O15" s="6">
        <f t="shared" si="1"/>
        <v>30.86530976461442</v>
      </c>
    </row>
    <row r="16" spans="1:15" ht="12" customHeight="1" x14ac:dyDescent="0.2">
      <c r="B16" t="s">
        <v>57</v>
      </c>
      <c r="E16" s="6">
        <f>Input!A31/Input!A5</f>
        <v>4.4851929883866744</v>
      </c>
      <c r="F16" s="6">
        <f>Input!B31/Input!B5</f>
        <v>4.0157428612536572</v>
      </c>
      <c r="G16" s="6">
        <f>Input!C31/Input!C5</f>
        <v>3.9090862943203812</v>
      </c>
      <c r="H16" s="6">
        <f>Input!D31/Input!D5</f>
        <v>4.1188651618319181</v>
      </c>
      <c r="I16" s="6">
        <f>Input!E31/Input!E5</f>
        <v>4.4754880733607587</v>
      </c>
      <c r="J16" s="6">
        <f>Input!F31/Input!F5</f>
        <v>4.5719958692967468</v>
      </c>
      <c r="K16" s="6">
        <f>Input!G31/Input!G5</f>
        <v>4.5536348776811177</v>
      </c>
      <c r="L16" s="6">
        <f>Input!H31/Input!H5</f>
        <v>4.5062858400754262</v>
      </c>
      <c r="M16" s="6">
        <f>Input!I31/Input!I5</f>
        <v>4.56948141401248</v>
      </c>
      <c r="N16" s="6">
        <f>Input!J31/Input!J5</f>
        <v>4.6640173122131596</v>
      </c>
      <c r="O16" s="6">
        <f t="shared" si="1"/>
        <v>4.3869790692432318</v>
      </c>
    </row>
    <row r="17" spans="2:15" ht="12" customHeight="1" x14ac:dyDescent="0.2">
      <c r="B17" t="s">
        <v>58</v>
      </c>
      <c r="E17" s="6">
        <f>Input!A32/Input!A5</f>
        <v>0.27226778256365519</v>
      </c>
      <c r="F17" s="6">
        <f>Input!B32/Input!B5</f>
        <v>0.4324425495180087</v>
      </c>
      <c r="G17" s="6">
        <f>Input!C32/Input!C5</f>
        <v>0.42673165572919125</v>
      </c>
      <c r="H17" s="6">
        <f>Input!D32/Input!D5</f>
        <v>0.32309467400429065</v>
      </c>
      <c r="I17" s="6">
        <f>Input!E32/Input!E5</f>
        <v>0.22440948402249364</v>
      </c>
      <c r="J17" s="6">
        <f>Input!F32/Input!F5</f>
        <v>0.28348657231772234</v>
      </c>
      <c r="K17" s="6">
        <f>Input!G32/Input!G5</f>
        <v>0.35878531848409273</v>
      </c>
      <c r="L17" s="6">
        <f>Input!H32/Input!H5</f>
        <v>0.28163489973700301</v>
      </c>
      <c r="M17" s="6">
        <f>Input!I32/Input!I5</f>
        <v>0.29513735702778143</v>
      </c>
      <c r="N17" s="6">
        <f>Input!J32/Input!J5</f>
        <v>0.40021041063320961</v>
      </c>
      <c r="O17" s="6">
        <f t="shared" si="1"/>
        <v>0.32982007040374484</v>
      </c>
    </row>
    <row r="18" spans="2:15" ht="12" customHeight="1" x14ac:dyDescent="0.2">
      <c r="B18" t="s">
        <v>59</v>
      </c>
      <c r="E18" s="6">
        <f>Input!A33/Input!A5</f>
        <v>0.36351713647020339</v>
      </c>
      <c r="F18" s="6">
        <f>Input!B33/Input!B5</f>
        <v>0.44379439835019902</v>
      </c>
      <c r="G18" s="6">
        <f>Input!C33/Input!C5</f>
        <v>0.4419396440205845</v>
      </c>
      <c r="H18" s="6">
        <f>Input!D33/Input!D5</f>
        <v>0.38531436433168548</v>
      </c>
      <c r="I18" s="6">
        <f>Input!E33/Input!E5</f>
        <v>0.37202450455262887</v>
      </c>
      <c r="J18" s="6">
        <f>Input!F33/Input!F5</f>
        <v>0.43475386203373889</v>
      </c>
      <c r="K18" s="6">
        <f>Input!G33/Input!G5</f>
        <v>0.41570754541135718</v>
      </c>
      <c r="L18" s="6">
        <f>Input!H33/Input!H5</f>
        <v>0.4587032166721744</v>
      </c>
      <c r="M18" s="6">
        <f>Input!I33/Input!I5</f>
        <v>0.49127727015669082</v>
      </c>
      <c r="N18" s="6">
        <f>Input!J33/Input!J5</f>
        <v>0.55592910694680087</v>
      </c>
      <c r="O18" s="6">
        <f t="shared" si="1"/>
        <v>0.43629610489460635</v>
      </c>
    </row>
    <row r="19" spans="2:15" ht="13.5" customHeight="1" x14ac:dyDescent="0.2">
      <c r="B19" s="4" t="s">
        <v>60</v>
      </c>
      <c r="E19" s="8">
        <f>SUM(E15:E18)</f>
        <v>36.738099656507273</v>
      </c>
      <c r="F19" s="8">
        <f t="shared" ref="F19:N19" si="3">SUM(F15:F18)</f>
        <v>35.774965565200709</v>
      </c>
      <c r="G19" s="8">
        <f t="shared" si="3"/>
        <v>35.469279089750245</v>
      </c>
      <c r="H19" s="8">
        <f t="shared" si="3"/>
        <v>35.61350973789758</v>
      </c>
      <c r="I19" s="8">
        <f t="shared" si="3"/>
        <v>34.885384411419459</v>
      </c>
      <c r="J19" s="8">
        <f t="shared" si="3"/>
        <v>36.919747088568727</v>
      </c>
      <c r="K19" s="8">
        <f t="shared" si="3"/>
        <v>35.970044907131715</v>
      </c>
      <c r="L19" s="8">
        <f t="shared" si="3"/>
        <v>35.4294226523741</v>
      </c>
      <c r="M19" s="8">
        <f t="shared" si="3"/>
        <v>36.163988041594649</v>
      </c>
      <c r="N19" s="8">
        <f t="shared" si="3"/>
        <v>37.219608941115588</v>
      </c>
      <c r="O19" s="8">
        <f t="shared" si="1"/>
        <v>36.018405009156012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8.9169727168638566</v>
      </c>
      <c r="F21" s="6">
        <f>Input!B18/Input!B5</f>
        <v>7.3520179559733352</v>
      </c>
      <c r="G21" s="6">
        <f>Input!C18/Input!C5</f>
        <v>7.4091403994145697</v>
      </c>
      <c r="H21" s="6">
        <f>Input!D18/Input!D5</f>
        <v>6.844427189627833</v>
      </c>
      <c r="I21" s="6">
        <f>Input!E18/Input!E5</f>
        <v>6.620205088454254</v>
      </c>
      <c r="J21" s="6">
        <f>Input!F18/Input!F5</f>
        <v>7.0890193104100874</v>
      </c>
      <c r="K21" s="6">
        <f>Input!G18/Input!G5</f>
        <v>7.4103878855890937</v>
      </c>
      <c r="L21" s="6">
        <f>Input!H18/Input!H5</f>
        <v>7.9241680224756346</v>
      </c>
      <c r="M21" s="6">
        <f>Input!I18/Input!I5</f>
        <v>8.1733755929224543</v>
      </c>
      <c r="N21" s="6">
        <f>Input!J18/Input!J5</f>
        <v>7.1491485328877529</v>
      </c>
      <c r="O21" s="6">
        <f t="shared" si="1"/>
        <v>7.4888862694618865</v>
      </c>
    </row>
    <row r="22" spans="2:15" ht="12" customHeight="1" x14ac:dyDescent="0.2">
      <c r="B22" t="s">
        <v>255</v>
      </c>
      <c r="E22" s="6">
        <f>Input!A19/Input!A5</f>
        <v>5.0331493811678749</v>
      </c>
      <c r="F22" s="6">
        <f>Input!B19/Input!B5</f>
        <v>5.672670557767014</v>
      </c>
      <c r="G22" s="6">
        <f>Input!C19/Input!C5</f>
        <v>5.212415957697937</v>
      </c>
      <c r="H22" s="6">
        <f>Input!D19/Input!D5</f>
        <v>5.0013547523551907</v>
      </c>
      <c r="I22" s="6">
        <f>Input!E19/Input!E5</f>
        <v>4.8759035920720679</v>
      </c>
      <c r="J22" s="6">
        <f>Input!F19/Input!F5</f>
        <v>5.3431360515381998</v>
      </c>
      <c r="K22" s="6">
        <f>Input!G19/Input!G5</f>
        <v>5.4285760386327508</v>
      </c>
      <c r="L22" s="6">
        <f>Input!H19/Input!H5</f>
        <v>4.8183601274970727</v>
      </c>
      <c r="M22" s="6">
        <f>Input!I19/Input!I5</f>
        <v>4.894214862161899</v>
      </c>
      <c r="N22" s="6">
        <f>Input!J19/Input!J5</f>
        <v>5.5197205607386719</v>
      </c>
      <c r="O22" s="6">
        <f t="shared" si="1"/>
        <v>5.1799501881628682</v>
      </c>
    </row>
    <row r="23" spans="2:15" ht="12" customHeight="1" x14ac:dyDescent="0.2">
      <c r="B23" t="s">
        <v>62</v>
      </c>
      <c r="E23" s="6">
        <f>Input!A20/Input!A5</f>
        <v>3.281677116842048E-2</v>
      </c>
      <c r="F23" s="6">
        <f>Input!B20/Input!B5</f>
        <v>1.6591022013332696E-2</v>
      </c>
      <c r="G23" s="6">
        <f>Input!C20/Input!C5</f>
        <v>2.7808554836882111E-2</v>
      </c>
      <c r="H23" s="6">
        <f>Input!D20/Input!D5</f>
        <v>1.6869172651804869E-2</v>
      </c>
      <c r="I23" s="6">
        <f>Input!E20/Input!E5</f>
        <v>3.8585506101945208E-2</v>
      </c>
      <c r="J23" s="6">
        <f>Input!F20/Input!F5</f>
        <v>5.1819797829208265E-2</v>
      </c>
      <c r="K23" s="6">
        <f>Input!G20/Input!G5</f>
        <v>8.7602448576172456E-2</v>
      </c>
      <c r="L23" s="6">
        <f>Input!H20/Input!H5</f>
        <v>3.197544446075052E-2</v>
      </c>
      <c r="M23" s="6">
        <f>Input!I20/Input!I5</f>
        <v>2.5062833477120704E-2</v>
      </c>
      <c r="N23" s="6">
        <f>Input!J20/Input!J5</f>
        <v>3.0194310723972079E-2</v>
      </c>
      <c r="O23" s="6">
        <f t="shared" si="1"/>
        <v>3.5932586183960932E-2</v>
      </c>
    </row>
    <row r="24" spans="2:15" ht="13.5" customHeight="1" x14ac:dyDescent="0.2">
      <c r="B24" s="4" t="s">
        <v>63</v>
      </c>
      <c r="E24" s="8">
        <f>SUM(E21:E23)</f>
        <v>13.982938869200151</v>
      </c>
      <c r="F24" s="8">
        <f t="shared" ref="F24:N24" si="4">SUM(F21:F23)</f>
        <v>13.041279535753683</v>
      </c>
      <c r="G24" s="8">
        <f t="shared" si="4"/>
        <v>12.649364911949389</v>
      </c>
      <c r="H24" s="8">
        <f t="shared" si="4"/>
        <v>11.862651114634829</v>
      </c>
      <c r="I24" s="8">
        <f t="shared" si="4"/>
        <v>11.534694186628268</v>
      </c>
      <c r="J24" s="8">
        <f t="shared" si="4"/>
        <v>12.483975159777495</v>
      </c>
      <c r="K24" s="8">
        <f t="shared" si="4"/>
        <v>12.926566372798016</v>
      </c>
      <c r="L24" s="8">
        <f t="shared" si="4"/>
        <v>12.774503594433456</v>
      </c>
      <c r="M24" s="8">
        <f t="shared" si="4"/>
        <v>13.092653288561474</v>
      </c>
      <c r="N24" s="8">
        <f t="shared" si="4"/>
        <v>12.699063404350397</v>
      </c>
      <c r="O24" s="8">
        <f t="shared" si="1"/>
        <v>12.704769043808717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1.5491963251731093</v>
      </c>
      <c r="F26" s="6">
        <f>Input!B21/Input!B5</f>
        <v>1.4993957987626494</v>
      </c>
      <c r="G26" s="6">
        <f>Input!C21/Input!C5</f>
        <v>1.5619422123601341</v>
      </c>
      <c r="H26" s="6">
        <f>Input!D21/Input!D5</f>
        <v>1.4240858781830052</v>
      </c>
      <c r="I26" s="6">
        <f>Input!E21/Input!E5</f>
        <v>1.3625287726724209</v>
      </c>
      <c r="J26" s="6">
        <f>Input!F21/Input!F5</f>
        <v>1.4606526375959654</v>
      </c>
      <c r="K26" s="6">
        <f>Input!G21/Input!G5</f>
        <v>1.5413166163078462</v>
      </c>
      <c r="L26" s="6">
        <f>Input!H21/Input!H5</f>
        <v>1.4163179360593101</v>
      </c>
      <c r="M26" s="6">
        <f>Input!I21/Input!I5</f>
        <v>1.4682887057960743</v>
      </c>
      <c r="N26" s="6">
        <f>Input!J21/Input!J5</f>
        <v>1.6045055799121026</v>
      </c>
      <c r="O26" s="6">
        <f t="shared" si="1"/>
        <v>1.4888230462822614</v>
      </c>
    </row>
    <row r="27" spans="2:15" ht="12" customHeight="1" x14ac:dyDescent="0.2">
      <c r="B27" t="s">
        <v>65</v>
      </c>
      <c r="E27" s="6">
        <f>Input!A22/Input!A5</f>
        <v>17.049808287443433</v>
      </c>
      <c r="F27" s="6">
        <f>Input!B22/Input!B5</f>
        <v>16.273566898470101</v>
      </c>
      <c r="G27" s="6">
        <f>Input!C22/Input!C5</f>
        <v>16.584378424059299</v>
      </c>
      <c r="H27" s="6">
        <f>Input!D22/Input!D5</f>
        <v>17.025956505922952</v>
      </c>
      <c r="I27" s="6">
        <f>Input!E22/Input!E5</f>
        <v>16.694435331767565</v>
      </c>
      <c r="J27" s="6">
        <f>Input!F22/Input!F5</f>
        <v>17.896087438046692</v>
      </c>
      <c r="K27" s="6">
        <f>Input!G22/Input!G5</f>
        <v>18.508303030418894</v>
      </c>
      <c r="L27" s="6">
        <f>Input!H22/Input!H5</f>
        <v>17.860952933984684</v>
      </c>
      <c r="M27" s="6">
        <f>Input!I22/Input!I5</f>
        <v>18.599214279529061</v>
      </c>
      <c r="N27" s="6">
        <f>Input!J22/Input!J5</f>
        <v>19.024183891752163</v>
      </c>
      <c r="O27" s="6">
        <f t="shared" si="1"/>
        <v>17.551688702139483</v>
      </c>
    </row>
    <row r="28" spans="2:15" ht="12" customHeight="1" x14ac:dyDescent="0.2">
      <c r="B28" t="s">
        <v>66</v>
      </c>
      <c r="E28" s="6">
        <f>Input!A23/Input!A5</f>
        <v>2.1474421896297913</v>
      </c>
      <c r="F28" s="6">
        <f>Input!B23/Input!B5</f>
        <v>2.128718891180279</v>
      </c>
      <c r="G28" s="6">
        <f>Input!C23/Input!C5</f>
        <v>2.3677431754874654</v>
      </c>
      <c r="H28" s="6">
        <f>Input!D23/Input!D5</f>
        <v>2.5035796660759257</v>
      </c>
      <c r="I28" s="6">
        <f>Input!E23/Input!E5</f>
        <v>2.6636013137738193</v>
      </c>
      <c r="J28" s="6">
        <f>Input!F23/Input!F5</f>
        <v>2.4618194116016952</v>
      </c>
      <c r="K28" s="6">
        <f>Input!G23/Input!G5</f>
        <v>2.644278259805632</v>
      </c>
      <c r="L28" s="6">
        <f>Input!H23/Input!H5</f>
        <v>2.6470486159134845</v>
      </c>
      <c r="M28" s="6">
        <f>Input!I23/Input!I5</f>
        <v>2.696449841726988</v>
      </c>
      <c r="N28" s="6">
        <f>Input!J23/Input!J5</f>
        <v>2.8081582067309592</v>
      </c>
      <c r="O28" s="6">
        <f t="shared" si="1"/>
        <v>2.5068839571926036</v>
      </c>
    </row>
    <row r="29" spans="2:15" ht="13.5" customHeight="1" x14ac:dyDescent="0.2">
      <c r="B29" s="4" t="s">
        <v>15</v>
      </c>
      <c r="E29" s="8">
        <f>SUM(E26:E28)</f>
        <v>20.746446802246336</v>
      </c>
      <c r="F29" s="8">
        <f t="shared" ref="F29:N29" si="5">SUM(F26:F28)</f>
        <v>19.901681588413027</v>
      </c>
      <c r="G29" s="8">
        <f t="shared" si="5"/>
        <v>20.514063811906897</v>
      </c>
      <c r="H29" s="8">
        <f t="shared" si="5"/>
        <v>20.953622050181881</v>
      </c>
      <c r="I29" s="8">
        <f t="shared" si="5"/>
        <v>20.720565418213802</v>
      </c>
      <c r="J29" s="8">
        <f t="shared" si="5"/>
        <v>21.818559487244354</v>
      </c>
      <c r="K29" s="8">
        <f t="shared" si="5"/>
        <v>22.693897906532371</v>
      </c>
      <c r="L29" s="8">
        <f t="shared" si="5"/>
        <v>21.924319485957479</v>
      </c>
      <c r="M29" s="8">
        <f t="shared" si="5"/>
        <v>22.763952827052123</v>
      </c>
      <c r="N29" s="8">
        <f t="shared" si="5"/>
        <v>23.436847678395225</v>
      </c>
      <c r="O29" s="8">
        <f t="shared" si="1"/>
        <v>21.547395705614353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80.433465405375927</v>
      </c>
      <c r="F31" s="7">
        <f t="shared" ref="F31:N31" si="6">SUM(F13,F19,F24,F29)</f>
        <v>76.739119687305163</v>
      </c>
      <c r="G31" s="7">
        <f t="shared" si="6"/>
        <v>76.618113054152303</v>
      </c>
      <c r="H31" s="7">
        <f t="shared" si="6"/>
        <v>75.912192006342678</v>
      </c>
      <c r="I31" s="7">
        <f t="shared" si="6"/>
        <v>74.808044938883768</v>
      </c>
      <c r="J31" s="7">
        <f t="shared" si="6"/>
        <v>78.852467008928613</v>
      </c>
      <c r="K31" s="7">
        <f t="shared" si="6"/>
        <v>78.881178864780594</v>
      </c>
      <c r="L31" s="7">
        <f t="shared" si="6"/>
        <v>77.54920366063142</v>
      </c>
      <c r="M31" s="7">
        <f t="shared" si="6"/>
        <v>79.997624429527633</v>
      </c>
      <c r="N31" s="7">
        <f t="shared" si="6"/>
        <v>80.778623094282807</v>
      </c>
      <c r="O31" s="7">
        <f t="shared" si="1"/>
        <v>78.057003215021084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90.004568370507911</v>
      </c>
      <c r="F33" s="6">
        <f>(Input!B35+Input!B209)/Input!B36</f>
        <v>96.568730815994797</v>
      </c>
      <c r="G33" s="6">
        <f>(Input!C35+Input!C209)/Input!C36</f>
        <v>100.94071059582765</v>
      </c>
      <c r="H33" s="6">
        <f>(Input!D35+Input!D209)/Input!D36</f>
        <v>93.861445941106197</v>
      </c>
      <c r="I33" s="6">
        <f>(Input!E35+Input!E209)/Input!E36</f>
        <v>77.616007167059095</v>
      </c>
      <c r="J33" s="6">
        <f>(Input!F35+Input!F209)/Input!F36</f>
        <v>80.924884134245971</v>
      </c>
      <c r="K33" s="6">
        <f>(Input!G35+Input!G209)/Input!G36</f>
        <v>88.315696509611101</v>
      </c>
      <c r="L33" s="6">
        <f>(Input!H35+Input!H209)/Input!H36</f>
        <v>89.846199635979602</v>
      </c>
      <c r="M33" s="6">
        <f>(Input!I35+Input!I209)/Input!I36</f>
        <v>89.65107880823453</v>
      </c>
      <c r="N33" s="6">
        <f>(Input!J35+Input!J209)/Input!J36</f>
        <v>94.946512498565681</v>
      </c>
      <c r="O33" s="6">
        <f t="shared" si="1"/>
        <v>90.26758344771325</v>
      </c>
    </row>
    <row r="34" spans="2:15" ht="12" customHeight="1" x14ac:dyDescent="0.2">
      <c r="B34" t="s">
        <v>69</v>
      </c>
      <c r="E34" s="6">
        <f>Input!A28/Input!A5*Input!A6/Input!A34</f>
        <v>6.519702896725528E-2</v>
      </c>
      <c r="F34" s="6">
        <f>Input!B28/Input!B5*Input!B6/Input!B34</f>
        <v>9.0946000186689815E-2</v>
      </c>
      <c r="G34" s="6">
        <f>Input!C28/Input!C5*Input!C6/Input!C34</f>
        <v>9.8315808984678135E-2</v>
      </c>
      <c r="H34" s="6">
        <f>Input!D28/Input!D5*Input!D6/Input!D34</f>
        <v>0.10476303348827835</v>
      </c>
      <c r="I34" s="6">
        <f>Input!E28/Input!E5*Input!E6/Input!E34</f>
        <v>0.10251718248847221</v>
      </c>
      <c r="J34" s="6">
        <f>Input!F28/Input!F5*Input!F6/Input!F34</f>
        <v>8.2995036676585213E-2</v>
      </c>
      <c r="K34" s="6">
        <f>Input!G28/Input!G5*Input!G6/Input!G34</f>
        <v>0.20148941943991525</v>
      </c>
      <c r="L34" s="6">
        <f>Input!H28/Input!H5*Input!H6/Input!H34</f>
        <v>9.2006403999555675E-2</v>
      </c>
      <c r="M34" s="6">
        <f>Input!I28/Input!I5*Input!I6/Input!I34</f>
        <v>0.12417418873635358</v>
      </c>
      <c r="N34" s="6">
        <f>Input!J28/Input!J5*Input!J6/Input!J34</f>
        <v>0.1923048591540571</v>
      </c>
      <c r="O34" s="6">
        <f t="shared" si="1"/>
        <v>0.11547089621218407</v>
      </c>
    </row>
    <row r="35" spans="2:15" ht="12" customHeight="1" x14ac:dyDescent="0.2">
      <c r="B35" t="s">
        <v>75</v>
      </c>
      <c r="E35" s="6">
        <f>(Input!A29-Input!A203-Input!A207)/Input!A5*Input!A6/Input!A34</f>
        <v>5.9921469115148165</v>
      </c>
      <c r="F35" s="6">
        <f>(Input!B29-Input!B203-Input!B207)/Input!B5*Input!B6/Input!B34</f>
        <v>6.4025642541802306</v>
      </c>
      <c r="G35" s="6">
        <f>(Input!C29-Input!C203-Input!C207)/Input!C5*Input!C6/Input!C34</f>
        <v>6.210053794819598</v>
      </c>
      <c r="H35" s="6">
        <f>(Input!D29-Input!D203-Input!D207)/Input!D5*Input!D6/Input!D34</f>
        <v>5.7083963333528294</v>
      </c>
      <c r="I35" s="6">
        <f>(Input!E29-Input!E203-Input!E207)/Input!E5*Input!E6/Input!E34</f>
        <v>6.4375930531221197</v>
      </c>
      <c r="J35" s="6">
        <f>(Input!F29-Input!F203-Input!F207)/Input!F5*Input!F6/Input!F34</f>
        <v>4.8743044606138799</v>
      </c>
      <c r="K35" s="6">
        <f>(Input!G29-Input!G203-Input!G207)/Input!G5*Input!G6/Input!G34</f>
        <v>4.9317837990888531</v>
      </c>
      <c r="L35" s="6">
        <f>(Input!H29-Input!H203-Input!H207)/Input!H5*Input!H6/Input!H34</f>
        <v>4.4917017163585546</v>
      </c>
      <c r="M35" s="6">
        <f>(Input!I29-Input!I203-Input!I207)/Input!I5*Input!I6/Input!I34</f>
        <v>4.5285246177450444</v>
      </c>
      <c r="N35" s="6">
        <f>(Input!J29-Input!J203-Input!J207)/Input!J5*Input!J6/Input!J34</f>
        <v>5.2100277016854717</v>
      </c>
      <c r="O35" s="6">
        <f t="shared" si="1"/>
        <v>5.4787096642481394</v>
      </c>
    </row>
    <row r="36" spans="2:15" ht="13.5" customHeight="1" x14ac:dyDescent="0.2">
      <c r="B36" s="1" t="s">
        <v>71</v>
      </c>
      <c r="E36" s="7">
        <f>SUM(E33:E35)</f>
        <v>96.061912310989996</v>
      </c>
      <c r="F36" s="7">
        <f t="shared" ref="F36:N36" si="7">SUM(F33:F35)</f>
        <v>103.06224107036172</v>
      </c>
      <c r="G36" s="7">
        <f t="shared" si="7"/>
        <v>107.24908019963193</v>
      </c>
      <c r="H36" s="7">
        <f t="shared" si="7"/>
        <v>99.674605307947303</v>
      </c>
      <c r="I36" s="7">
        <f t="shared" si="7"/>
        <v>84.156117402669679</v>
      </c>
      <c r="J36" s="7">
        <f t="shared" si="7"/>
        <v>85.882183631536435</v>
      </c>
      <c r="K36" s="7">
        <f t="shared" si="7"/>
        <v>93.448969728139858</v>
      </c>
      <c r="L36" s="7">
        <f t="shared" si="7"/>
        <v>94.429907756337712</v>
      </c>
      <c r="M36" s="7">
        <f t="shared" si="7"/>
        <v>94.303777614715926</v>
      </c>
      <c r="N36" s="7">
        <f t="shared" si="7"/>
        <v>100.34884505940522</v>
      </c>
      <c r="O36" s="7">
        <f t="shared" si="1"/>
        <v>95.861764008173594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15.628446905614069</v>
      </c>
      <c r="F38" s="11">
        <f t="shared" ref="F38:N38" si="8">F36-F31</f>
        <v>26.323121383056559</v>
      </c>
      <c r="G38" s="11">
        <f t="shared" si="8"/>
        <v>30.63096714547963</v>
      </c>
      <c r="H38" s="11">
        <f t="shared" si="8"/>
        <v>23.762413301604624</v>
      </c>
      <c r="I38" s="11">
        <f t="shared" si="8"/>
        <v>9.3480724637859112</v>
      </c>
      <c r="J38" s="11">
        <f t="shared" si="8"/>
        <v>7.0297166226078218</v>
      </c>
      <c r="K38" s="11">
        <f t="shared" si="8"/>
        <v>14.567790863359264</v>
      </c>
      <c r="L38" s="11">
        <f t="shared" si="8"/>
        <v>16.880704095706292</v>
      </c>
      <c r="M38" s="11">
        <f t="shared" si="8"/>
        <v>14.306153185188293</v>
      </c>
      <c r="N38" s="11">
        <f t="shared" si="8"/>
        <v>19.570221965122414</v>
      </c>
      <c r="O38" s="11">
        <f t="shared" si="1"/>
        <v>17.804760793152489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2.5778881086091272</v>
      </c>
      <c r="F40" s="8">
        <f>(Input!B25 + Input!B26) / Input!B5</f>
        <v>2.9141292024363339</v>
      </c>
      <c r="G40" s="8">
        <f>(Input!C25 + Input!C26) / Input!C5</f>
        <v>3.5534093385581418</v>
      </c>
      <c r="H40" s="8">
        <f>(Input!D25 + Input!D26) / Input!D5</f>
        <v>3.3538128159686593</v>
      </c>
      <c r="I40" s="8">
        <f>(Input!E25 + Input!E26) / Input!E5</f>
        <v>3.4505879079777695</v>
      </c>
      <c r="J40" s="8">
        <f>(Input!F25 + Input!F26) / Input!F5</f>
        <v>3.3669300899234211</v>
      </c>
      <c r="K40" s="8">
        <f>(Input!G25 + Input!G26) / Input!G5</f>
        <v>3.2611972176313544</v>
      </c>
      <c r="L40" s="8">
        <f>(Input!H25 + Input!H26) / Input!H5</f>
        <v>3.3910463290746327</v>
      </c>
      <c r="M40" s="8">
        <f>(Input!I25 + Input!I26) / Input!I5</f>
        <v>3.4250797031031346</v>
      </c>
      <c r="N40" s="8">
        <f>(Input!J25 + Input!J26) / Input!J5</f>
        <v>3.5171738351886712</v>
      </c>
      <c r="O40" s="8">
        <f t="shared" si="1"/>
        <v>3.2811254548471247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13.050558797004943</v>
      </c>
      <c r="F42" s="11">
        <f t="shared" ref="F42:N42" si="9">+F38-F40</f>
        <v>23.408992180620224</v>
      </c>
      <c r="G42" s="11">
        <f t="shared" si="9"/>
        <v>27.07755780692149</v>
      </c>
      <c r="H42" s="11">
        <f t="shared" si="9"/>
        <v>20.408600485635965</v>
      </c>
      <c r="I42" s="11">
        <f t="shared" si="9"/>
        <v>5.8974845558081412</v>
      </c>
      <c r="J42" s="11">
        <f t="shared" si="9"/>
        <v>3.6627865326844007</v>
      </c>
      <c r="K42" s="11">
        <f t="shared" si="9"/>
        <v>11.30659364572791</v>
      </c>
      <c r="L42" s="11">
        <f t="shared" si="9"/>
        <v>13.489657766631659</v>
      </c>
      <c r="M42" s="11">
        <f t="shared" si="9"/>
        <v>10.881073482085158</v>
      </c>
      <c r="N42" s="11">
        <f t="shared" si="9"/>
        <v>16.053048129933742</v>
      </c>
      <c r="O42" s="11">
        <f t="shared" si="1"/>
        <v>14.523635338305365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3.0146849708402057E-3</v>
      </c>
      <c r="F7" s="6">
        <f>Input!B8/Input!B$7</f>
        <v>0.11851762004886648</v>
      </c>
      <c r="G7" s="6">
        <f>Input!C8/Input!C$7</f>
        <v>0.47482240199912118</v>
      </c>
      <c r="H7" s="6">
        <f>Input!D8/Input!D$7</f>
        <v>0.11719555235459214</v>
      </c>
      <c r="I7" s="6">
        <f>Input!E8/Input!E$7</f>
        <v>6.8956737357801737E-2</v>
      </c>
      <c r="J7" s="6">
        <f>Input!F8/Input!F$7</f>
        <v>9.2121215414060958E-2</v>
      </c>
      <c r="K7" s="6">
        <f>Input!G8/Input!G$7</f>
        <v>0.54954381185993495</v>
      </c>
      <c r="L7" s="6">
        <f>Input!H8/Input!H$7</f>
        <v>3.5907454208434469E-2</v>
      </c>
      <c r="M7" s="6">
        <f>Input!I8/Input!I$7</f>
        <v>4.4078789627207744E-2</v>
      </c>
      <c r="N7" s="6">
        <f>Input!J8/Input!J$7</f>
        <v>0.14192439049348921</v>
      </c>
      <c r="O7" s="6">
        <f>AVERAGE(E7:N7)</f>
        <v>0.16460826583343491</v>
      </c>
    </row>
    <row r="8" spans="1:15" ht="12" customHeight="1" x14ac:dyDescent="0.2">
      <c r="B8" t="s">
        <v>50</v>
      </c>
      <c r="E8" s="6">
        <f>Input!A9/Input!A$7</f>
        <v>17.009001171865634</v>
      </c>
      <c r="F8" s="6">
        <f>Input!B9/Input!B$7</f>
        <v>16.475757752695088</v>
      </c>
      <c r="G8" s="6">
        <f>Input!C9/Input!C$7</f>
        <v>16.723153942355101</v>
      </c>
      <c r="H8" s="6">
        <f>Input!D9/Input!D$7</f>
        <v>15.410844271506175</v>
      </c>
      <c r="I8" s="6">
        <f>Input!E9/Input!E$7</f>
        <v>14.214293837768473</v>
      </c>
      <c r="J8" s="6">
        <f>Input!F9/Input!F$7</f>
        <v>15.977336407658708</v>
      </c>
      <c r="K8" s="6">
        <f>Input!G9/Input!G$7</f>
        <v>15.168731090582023</v>
      </c>
      <c r="L8" s="6">
        <f>Input!H9/Input!H$7</f>
        <v>15.424359120048278</v>
      </c>
      <c r="M8" s="6">
        <f>Input!I9/Input!I$7</f>
        <v>17.829212552489022</v>
      </c>
      <c r="N8" s="6">
        <f>Input!J9/Input!J$7</f>
        <v>16.041840543375375</v>
      </c>
      <c r="O8" s="6">
        <f t="shared" ref="O8:O42" si="1">AVERAGE(E8:N8)</f>
        <v>16.027453069034387</v>
      </c>
    </row>
    <row r="9" spans="1:15" ht="12" customHeight="1" x14ac:dyDescent="0.2">
      <c r="B9" t="s">
        <v>51</v>
      </c>
      <c r="E9" s="6">
        <f>Input!A10/Input!A$7</f>
        <v>12.434944520989593</v>
      </c>
      <c r="F9" s="6">
        <f>Input!B10/Input!B$7</f>
        <v>9.8671374335519832</v>
      </c>
      <c r="G9" s="6">
        <f>Input!C10/Input!C$7</f>
        <v>10.228166955524449</v>
      </c>
      <c r="H9" s="6">
        <f>Input!D10/Input!D$7</f>
        <v>9.7485430544321847</v>
      </c>
      <c r="I9" s="6">
        <f>Input!E10/Input!E$7</f>
        <v>8.5613614064062364</v>
      </c>
      <c r="J9" s="6">
        <f>Input!F10/Input!F$7</f>
        <v>9.0470599622782331</v>
      </c>
      <c r="K9" s="6">
        <f>Input!G10/Input!G$7</f>
        <v>9.4193398945625564</v>
      </c>
      <c r="L9" s="6">
        <f>Input!H10/Input!H$7</f>
        <v>8.8687130350061505</v>
      </c>
      <c r="M9" s="6">
        <f>Input!I10/Input!I$7</f>
        <v>10.422309196397089</v>
      </c>
      <c r="N9" s="6">
        <f>Input!J10/Input!J$7</f>
        <v>9.9592659060093638</v>
      </c>
      <c r="O9" s="6">
        <f t="shared" si="1"/>
        <v>9.8556841365157855</v>
      </c>
    </row>
    <row r="10" spans="1:15" ht="12" customHeight="1" x14ac:dyDescent="0.2">
      <c r="B10" t="s">
        <v>52</v>
      </c>
      <c r="E10" s="6">
        <f>Input!A11/Input!A$7</f>
        <v>18.126670762121844</v>
      </c>
      <c r="F10" s="6">
        <f>Input!B11/Input!B$7</f>
        <v>15.983436738718357</v>
      </c>
      <c r="G10" s="6">
        <f>Input!C11/Input!C$7</f>
        <v>15.358359781206257</v>
      </c>
      <c r="H10" s="6">
        <f>Input!D11/Input!D$7</f>
        <v>14.99578192149532</v>
      </c>
      <c r="I10" s="6">
        <f>Input!E11/Input!E$7</f>
        <v>17.44232023290807</v>
      </c>
      <c r="J10" s="6">
        <f>Input!F11/Input!F$7</f>
        <v>14.96024952328094</v>
      </c>
      <c r="K10" s="6">
        <f>Input!G11/Input!G$7</f>
        <v>13.525031974093338</v>
      </c>
      <c r="L10" s="6">
        <f>Input!H11/Input!H$7</f>
        <v>13.510439772617312</v>
      </c>
      <c r="M10" s="6">
        <f>Input!I11/Input!I$7</f>
        <v>13.024933679520467</v>
      </c>
      <c r="N10" s="6">
        <f>Input!J11/Input!J$7</f>
        <v>11.989442362301414</v>
      </c>
      <c r="O10" s="6">
        <f t="shared" si="1"/>
        <v>14.891666674826334</v>
      </c>
    </row>
    <row r="11" spans="1:15" ht="12" customHeight="1" x14ac:dyDescent="0.2">
      <c r="B11" t="s">
        <v>53</v>
      </c>
      <c r="E11" s="6">
        <f>Input!A12/Input!A$7</f>
        <v>6.8139585062825354</v>
      </c>
      <c r="F11" s="6">
        <f>Input!B12/Input!B$7</f>
        <v>6.6094595611406035</v>
      </c>
      <c r="G11" s="6">
        <f>Input!C12/Input!C$7</f>
        <v>5.3914909723687234</v>
      </c>
      <c r="H11" s="6">
        <f>Input!D12/Input!D$7</f>
        <v>5.4302969628735909</v>
      </c>
      <c r="I11" s="6">
        <f>Input!E12/Input!E$7</f>
        <v>4.8252775657761076</v>
      </c>
      <c r="J11" s="6">
        <f>Input!F12/Input!F$7</f>
        <v>5.4427143112688885</v>
      </c>
      <c r="K11" s="6">
        <f>Input!G12/Input!G$7</f>
        <v>5.1603651512912876</v>
      </c>
      <c r="L11" s="6">
        <f>Input!H12/Input!H$7</f>
        <v>5.6192376025343371</v>
      </c>
      <c r="M11" s="6">
        <f>Input!I12/Input!I$7</f>
        <v>5.1629899669840045</v>
      </c>
      <c r="N11" s="6">
        <f>Input!J12/Input!J$7</f>
        <v>4.9879430274501777</v>
      </c>
      <c r="O11" s="6">
        <f t="shared" si="1"/>
        <v>5.5443733627970264</v>
      </c>
    </row>
    <row r="12" spans="1:15" ht="12" customHeight="1" x14ac:dyDescent="0.2">
      <c r="B12" t="s">
        <v>54</v>
      </c>
      <c r="E12" s="6">
        <f>Input!A13/Input!A$7</f>
        <v>1.3146566937726365</v>
      </c>
      <c r="F12" s="6">
        <f>Input!B13/Input!B$7</f>
        <v>1.2839264871684823</v>
      </c>
      <c r="G12" s="6">
        <f>Input!C13/Input!C$7</f>
        <v>1.1082141479317045</v>
      </c>
      <c r="H12" s="6">
        <f>Input!D13/Input!D$7</f>
        <v>1.1850210109009793</v>
      </c>
      <c r="I12" s="6">
        <f>Input!E13/Input!E$7</f>
        <v>1.2641756927284242</v>
      </c>
      <c r="J12" s="6">
        <f>Input!F13/Input!F$7</f>
        <v>1.1485820320867108</v>
      </c>
      <c r="K12" s="6">
        <f>Input!G13/Input!G$7</f>
        <v>1.2176742182099445</v>
      </c>
      <c r="L12" s="6">
        <f>Input!H13/Input!H$7</f>
        <v>1.4648209644475196</v>
      </c>
      <c r="M12" s="6">
        <f>Input!I13/Input!I$7</f>
        <v>1.3530364458120974</v>
      </c>
      <c r="N12" s="6">
        <f>Input!J13/Input!J$7</f>
        <v>1.288736089436926</v>
      </c>
      <c r="O12" s="6">
        <f t="shared" si="1"/>
        <v>1.2628843782495425</v>
      </c>
    </row>
    <row r="13" spans="1:15" ht="13.5" customHeight="1" x14ac:dyDescent="0.2">
      <c r="B13" s="4" t="s">
        <v>55</v>
      </c>
      <c r="E13" s="8">
        <f>SUM(E7:E12)</f>
        <v>55.702246340003072</v>
      </c>
      <c r="F13" s="8">
        <f t="shared" ref="F13:N13" si="2">SUM(F7:F12)</f>
        <v>50.338235593323375</v>
      </c>
      <c r="G13" s="8">
        <f t="shared" si="2"/>
        <v>49.284208201385347</v>
      </c>
      <c r="H13" s="8">
        <f t="shared" si="2"/>
        <v>46.887682773562844</v>
      </c>
      <c r="I13" s="8">
        <f t="shared" si="2"/>
        <v>46.37638547294511</v>
      </c>
      <c r="J13" s="8">
        <f t="shared" si="2"/>
        <v>46.668063451987535</v>
      </c>
      <c r="K13" s="8">
        <f t="shared" si="2"/>
        <v>45.040686140599085</v>
      </c>
      <c r="L13" s="8">
        <f t="shared" si="2"/>
        <v>44.923477948862036</v>
      </c>
      <c r="M13" s="8">
        <f t="shared" si="2"/>
        <v>47.836560630829887</v>
      </c>
      <c r="N13" s="8">
        <f t="shared" si="2"/>
        <v>44.409152319066742</v>
      </c>
      <c r="O13" s="8">
        <f t="shared" si="1"/>
        <v>47.746669887256495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239.64577112863981</v>
      </c>
      <c r="F15" s="6">
        <f>Input!B14/Input!B$7</f>
        <v>220.50221578668251</v>
      </c>
      <c r="G15" s="6">
        <f>Input!C14/Input!C$7</f>
        <v>214.59054659973404</v>
      </c>
      <c r="H15" s="6">
        <f>Input!D14/Input!D$7</f>
        <v>211.34133055284383</v>
      </c>
      <c r="I15" s="6">
        <f>Input!E14/Input!E$7</f>
        <v>199.67548157222427</v>
      </c>
      <c r="J15" s="6">
        <f>Input!F14/Input!F$7</f>
        <v>205.10600717690363</v>
      </c>
      <c r="K15" s="6">
        <f>Input!G14/Input!G$7</f>
        <v>209.03351731797682</v>
      </c>
      <c r="L15" s="6">
        <f>Input!H14/Input!H$7</f>
        <v>192.36534468193022</v>
      </c>
      <c r="M15" s="6">
        <f>Input!I14/Input!I$7</f>
        <v>192.62429028432223</v>
      </c>
      <c r="N15" s="6">
        <f>Input!J14/Input!J$7</f>
        <v>201.8486494282279</v>
      </c>
      <c r="O15" s="6">
        <f t="shared" si="1"/>
        <v>208.67331545294854</v>
      </c>
    </row>
    <row r="16" spans="1:15" ht="12" customHeight="1" x14ac:dyDescent="0.2">
      <c r="B16" t="s">
        <v>57</v>
      </c>
      <c r="E16" s="6">
        <f>Input!A15/Input!A$7</f>
        <v>30.096614556199757</v>
      </c>
      <c r="F16" s="6">
        <f>Input!B15/Input!B$7</f>
        <v>25.353239797960704</v>
      </c>
      <c r="G16" s="6">
        <f>Input!C15/Input!C$7</f>
        <v>25.786976224304382</v>
      </c>
      <c r="H16" s="6">
        <f>Input!D15/Input!D$7</f>
        <v>27.143853216993563</v>
      </c>
      <c r="I16" s="6">
        <f>Input!E15/Input!E$7</f>
        <v>28.63638820407423</v>
      </c>
      <c r="J16" s="6">
        <f>Input!F15/Input!F$7</f>
        <v>28.800602246663882</v>
      </c>
      <c r="K16" s="6">
        <f>Input!G15/Input!G$7</f>
        <v>29.964389676593072</v>
      </c>
      <c r="L16" s="6">
        <f>Input!H15/Input!H$7</f>
        <v>28.602323423507602</v>
      </c>
      <c r="M16" s="6">
        <f>Input!I15/Input!I$7</f>
        <v>29.119279161457833</v>
      </c>
      <c r="N16" s="6">
        <f>Input!J15/Input!J$7</f>
        <v>31.338907685026477</v>
      </c>
      <c r="O16" s="6">
        <f t="shared" si="1"/>
        <v>28.484257419278151</v>
      </c>
    </row>
    <row r="17" spans="2:15" ht="12" customHeight="1" x14ac:dyDescent="0.2">
      <c r="B17" t="s">
        <v>58</v>
      </c>
      <c r="E17" s="6">
        <f>Input!A16/Input!A$7</f>
        <v>2.0013576921685527</v>
      </c>
      <c r="F17" s="6">
        <f>Input!B16/Input!B$7</f>
        <v>2.6640530897914294</v>
      </c>
      <c r="G17" s="6">
        <f>Input!C16/Input!C$7</f>
        <v>2.7167022542562331</v>
      </c>
      <c r="H17" s="6">
        <f>Input!D16/Input!D$7</f>
        <v>2.1204219153978512</v>
      </c>
      <c r="I17" s="6">
        <f>Input!E16/Input!E$7</f>
        <v>1.3600160824054119</v>
      </c>
      <c r="J17" s="6">
        <f>Input!F16/Input!F$7</f>
        <v>1.7416476499724296</v>
      </c>
      <c r="K17" s="6">
        <f>Input!G16/Input!G$7</f>
        <v>2.372765017076274</v>
      </c>
      <c r="L17" s="6">
        <f>Input!H16/Input!H$7</f>
        <v>1.9061282653409877</v>
      </c>
      <c r="M17" s="6">
        <f>Input!I16/Input!I$7</f>
        <v>1.9776325287687919</v>
      </c>
      <c r="N17" s="6">
        <f>Input!J16/Input!J$7</f>
        <v>2.7313174422471795</v>
      </c>
      <c r="O17" s="6">
        <f t="shared" si="1"/>
        <v>2.1592041937425139</v>
      </c>
    </row>
    <row r="18" spans="2:15" ht="12" customHeight="1" x14ac:dyDescent="0.2">
      <c r="B18" t="s">
        <v>59</v>
      </c>
      <c r="E18" s="6">
        <f>Input!A17/Input!A$7</f>
        <v>2.8177712359490275</v>
      </c>
      <c r="F18" s="6">
        <f>Input!B17/Input!B$7</f>
        <v>3.1147559594789742</v>
      </c>
      <c r="G18" s="6">
        <f>Input!C17/Input!C$7</f>
        <v>3.0177380046318261</v>
      </c>
      <c r="H18" s="6">
        <f>Input!D17/Input!D$7</f>
        <v>2.5699202945301982</v>
      </c>
      <c r="I18" s="6">
        <f>Input!E17/Input!E$7</f>
        <v>2.5371172212206976</v>
      </c>
      <c r="J18" s="6">
        <f>Input!F17/Input!F$7</f>
        <v>2.7393390121697196</v>
      </c>
      <c r="K18" s="6">
        <f>Input!G17/Input!G$7</f>
        <v>2.8471509603566121</v>
      </c>
      <c r="L18" s="6">
        <f>Input!H17/Input!H$7</f>
        <v>2.9283023083783419</v>
      </c>
      <c r="M18" s="6">
        <f>Input!I17/Input!I$7</f>
        <v>3.0674585376799053</v>
      </c>
      <c r="N18" s="6">
        <f>Input!J17/Input!J$7</f>
        <v>3.4237021924326538</v>
      </c>
      <c r="O18" s="6">
        <f t="shared" si="1"/>
        <v>2.9063255726827952</v>
      </c>
    </row>
    <row r="19" spans="2:15" ht="13.5" customHeight="1" x14ac:dyDescent="0.2">
      <c r="B19" s="4" t="s">
        <v>60</v>
      </c>
      <c r="E19" s="8">
        <f>SUM(E15:E18)</f>
        <v>274.56151461295713</v>
      </c>
      <c r="F19" s="8">
        <f t="shared" ref="F19:N19" si="3">SUM(F15:F18)</f>
        <v>251.6342646339136</v>
      </c>
      <c r="G19" s="8">
        <f t="shared" si="3"/>
        <v>246.11196308292648</v>
      </c>
      <c r="H19" s="8">
        <f t="shared" si="3"/>
        <v>243.17552597976544</v>
      </c>
      <c r="I19" s="8">
        <f t="shared" si="3"/>
        <v>232.20900307992463</v>
      </c>
      <c r="J19" s="8">
        <f t="shared" si="3"/>
        <v>238.38759608570967</v>
      </c>
      <c r="K19" s="8">
        <f t="shared" si="3"/>
        <v>244.21782297200275</v>
      </c>
      <c r="L19" s="8">
        <f t="shared" si="3"/>
        <v>225.80209867915715</v>
      </c>
      <c r="M19" s="8">
        <f t="shared" si="3"/>
        <v>226.78866051222874</v>
      </c>
      <c r="N19" s="8">
        <f t="shared" si="3"/>
        <v>239.3425767479342</v>
      </c>
      <c r="O19" s="8">
        <f t="shared" si="1"/>
        <v>242.22310263865202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55.397782126752531</v>
      </c>
      <c r="F21" s="6">
        <f>Input!B18/Input!B$7</f>
        <v>46.138724258259238</v>
      </c>
      <c r="G21" s="6">
        <f>Input!C18/Input!C$7</f>
        <v>45.727625216060567</v>
      </c>
      <c r="H21" s="6">
        <f>Input!D18/Input!D$7</f>
        <v>42.889840209137574</v>
      </c>
      <c r="I21" s="6">
        <f>Input!E18/Input!E$7</f>
        <v>40.042406310886662</v>
      </c>
      <c r="J21" s="6">
        <f>Input!F18/Input!F$7</f>
        <v>43.358161189951247</v>
      </c>
      <c r="K21" s="6">
        <f>Input!G18/Input!G$7</f>
        <v>45.780287636333533</v>
      </c>
      <c r="L21" s="6">
        <f>Input!H18/Input!H$7</f>
        <v>47.969708342371725</v>
      </c>
      <c r="M21" s="6">
        <f>Input!I18/Input!I$7</f>
        <v>49.014001923261851</v>
      </c>
      <c r="N21" s="6">
        <f>Input!J18/Input!J$7</f>
        <v>42.770203126199185</v>
      </c>
      <c r="O21" s="6">
        <f t="shared" si="1"/>
        <v>45.908874033921407</v>
      </c>
    </row>
    <row r="22" spans="2:15" ht="12" customHeight="1" x14ac:dyDescent="0.2">
      <c r="B22" t="s">
        <v>255</v>
      </c>
      <c r="E22" s="6">
        <f>Input!A19/Input!A$7</f>
        <v>31.26905528173484</v>
      </c>
      <c r="F22" s="6">
        <f>Input!B19/Input!B$7</f>
        <v>35.599720272732583</v>
      </c>
      <c r="G22" s="6">
        <f>Input!C19/Input!C$7</f>
        <v>32.169913179490827</v>
      </c>
      <c r="H22" s="6">
        <f>Input!D19/Input!D$7</f>
        <v>31.340432181496961</v>
      </c>
      <c r="I22" s="6">
        <f>Input!E19/Input!E$7</f>
        <v>29.491973459699665</v>
      </c>
      <c r="J22" s="6">
        <f>Input!F19/Input!F$7</f>
        <v>32.679915801926533</v>
      </c>
      <c r="K22" s="6">
        <f>Input!G19/Input!G$7</f>
        <v>33.53694521006291</v>
      </c>
      <c r="L22" s="6">
        <f>Input!H19/Input!H$7</f>
        <v>29.168403465066518</v>
      </c>
      <c r="M22" s="6">
        <f>Input!I19/Input!I$7</f>
        <v>29.349569702214957</v>
      </c>
      <c r="N22" s="6">
        <f>Input!J19/Input!J$7</f>
        <v>33.022054094502288</v>
      </c>
      <c r="O22" s="6">
        <f t="shared" si="1"/>
        <v>31.762798264892808</v>
      </c>
    </row>
    <row r="23" spans="2:15" ht="12" customHeight="1" x14ac:dyDescent="0.2">
      <c r="B23" t="s">
        <v>62</v>
      </c>
      <c r="E23" s="6">
        <f>Input!A20/Input!A$7</f>
        <v>0.20387819913965632</v>
      </c>
      <c r="F23" s="6">
        <f>Input!B20/Input!B$7</f>
        <v>0.10411952125523925</v>
      </c>
      <c r="G23" s="6">
        <f>Input!C20/Input!C$7</f>
        <v>0.17162843526108509</v>
      </c>
      <c r="H23" s="6">
        <f>Input!D20/Input!D$7</f>
        <v>0.10570879044380713</v>
      </c>
      <c r="I23" s="6">
        <f>Input!E20/Input!E$7</f>
        <v>0.23338499221721853</v>
      </c>
      <c r="J23" s="6">
        <f>Input!F20/Input!F$7</f>
        <v>0.31694244982660708</v>
      </c>
      <c r="K23" s="6">
        <f>Input!G20/Input!G$7</f>
        <v>0.54119505690969338</v>
      </c>
      <c r="L23" s="6">
        <f>Input!H20/Input!H$7</f>
        <v>0.19356640855536883</v>
      </c>
      <c r="M23" s="6">
        <f>Input!I20/Input!I$7</f>
        <v>0.15029650286886559</v>
      </c>
      <c r="N23" s="6">
        <f>Input!J20/Input!J$7</f>
        <v>0.18063924633528614</v>
      </c>
      <c r="O23" s="6">
        <f t="shared" si="1"/>
        <v>0.22013596028128274</v>
      </c>
    </row>
    <row r="24" spans="2:15" ht="14.25" customHeight="1" x14ac:dyDescent="0.2">
      <c r="B24" s="4" t="s">
        <v>63</v>
      </c>
      <c r="E24" s="8">
        <f>SUM(E21:E23)</f>
        <v>86.870715607627019</v>
      </c>
      <c r="F24" s="8">
        <f t="shared" ref="F24:N24" si="4">SUM(F21:F23)</f>
        <v>81.842564052247056</v>
      </c>
      <c r="G24" s="8">
        <f t="shared" si="4"/>
        <v>78.069166830812478</v>
      </c>
      <c r="H24" s="8">
        <f t="shared" si="4"/>
        <v>74.335981181078353</v>
      </c>
      <c r="I24" s="8">
        <f t="shared" si="4"/>
        <v>69.767764762803552</v>
      </c>
      <c r="J24" s="8">
        <f t="shared" si="4"/>
        <v>76.355019441704385</v>
      </c>
      <c r="K24" s="8">
        <f t="shared" si="4"/>
        <v>79.858427903306151</v>
      </c>
      <c r="L24" s="8">
        <f t="shared" si="4"/>
        <v>77.331678215993605</v>
      </c>
      <c r="M24" s="8">
        <f t="shared" si="4"/>
        <v>78.513868128345678</v>
      </c>
      <c r="N24" s="8">
        <f t="shared" si="4"/>
        <v>75.972896467036762</v>
      </c>
      <c r="O24" s="8">
        <f t="shared" si="1"/>
        <v>77.891808259095512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9.6245713897047356</v>
      </c>
      <c r="F26" s="6">
        <f>Input!B21/Input!B$7</f>
        <v>9.409689928313492</v>
      </c>
      <c r="G26" s="6">
        <f>Input!C21/Input!C$7</f>
        <v>9.6399722836393043</v>
      </c>
      <c r="H26" s="6">
        <f>Input!D21/Input!D$7</f>
        <v>8.9238754489080367</v>
      </c>
      <c r="I26" s="6">
        <f>Input!E21/Input!E$7</f>
        <v>8.2412750053279265</v>
      </c>
      <c r="J26" s="6">
        <f>Input!F21/Input!F$7</f>
        <v>8.9337057398634343</v>
      </c>
      <c r="K26" s="6">
        <f>Input!G21/Input!G$7</f>
        <v>9.5220276080897968</v>
      </c>
      <c r="L26" s="6">
        <f>Input!H21/Input!H$7</f>
        <v>8.5738159665636857</v>
      </c>
      <c r="M26" s="6">
        <f>Input!I21/Input!I$7</f>
        <v>8.805016315671379</v>
      </c>
      <c r="N26" s="6">
        <f>Input!J21/Input!J$7</f>
        <v>9.5990493489216906</v>
      </c>
      <c r="O26" s="6">
        <f t="shared" si="1"/>
        <v>9.127299903500349</v>
      </c>
    </row>
    <row r="27" spans="2:15" ht="12" customHeight="1" x14ac:dyDescent="0.2">
      <c r="B27" t="s">
        <v>65</v>
      </c>
      <c r="E27" s="6">
        <f>Input!A22/Input!A$7</f>
        <v>105.92401645733462</v>
      </c>
      <c r="F27" s="6">
        <f>Input!B22/Input!B$7</f>
        <v>102.12728264854229</v>
      </c>
      <c r="G27" s="6">
        <f>Input!C22/Input!C$7</f>
        <v>102.3552261307704</v>
      </c>
      <c r="H27" s="6">
        <f>Input!D22/Input!D$7</f>
        <v>106.69125899291929</v>
      </c>
      <c r="I27" s="6">
        <f>Input!E22/Input!E$7</f>
        <v>100.976533771032</v>
      </c>
      <c r="J27" s="6">
        <f>Input!F22/Input!F$7</f>
        <v>109.45681057305561</v>
      </c>
      <c r="K27" s="6">
        <f>Input!G22/Input!G$7</f>
        <v>114.34157691539552</v>
      </c>
      <c r="L27" s="6">
        <f>Input!H22/Input!H$7</f>
        <v>108.12298534432146</v>
      </c>
      <c r="M27" s="6">
        <f>Input!I22/Input!I$7</f>
        <v>111.53554784113857</v>
      </c>
      <c r="N27" s="6">
        <f>Input!J22/Input!J$7</f>
        <v>113.81330316713141</v>
      </c>
      <c r="O27" s="6">
        <f t="shared" si="1"/>
        <v>107.5344541841641</v>
      </c>
    </row>
    <row r="28" spans="2:15" ht="12" customHeight="1" x14ac:dyDescent="0.2">
      <c r="B28" t="s">
        <v>66</v>
      </c>
      <c r="E28" s="6">
        <f>Input!A23/Input!A$7</f>
        <v>13.341246892672745</v>
      </c>
      <c r="F28" s="6">
        <f>Input!B23/Input!B$7</f>
        <v>13.359104198557601</v>
      </c>
      <c r="G28" s="6">
        <f>Input!C23/Input!C$7</f>
        <v>14.613202976303562</v>
      </c>
      <c r="H28" s="6">
        <f>Input!D23/Input!D$7</f>
        <v>15.68840296695174</v>
      </c>
      <c r="I28" s="6">
        <f>Input!E23/Input!E$7</f>
        <v>16.110831104364781</v>
      </c>
      <c r="J28" s="6">
        <f>Input!F23/Input!F$7</f>
        <v>15.057084512667595</v>
      </c>
      <c r="K28" s="6">
        <f>Input!G23/Input!G$7</f>
        <v>16.335962596481803</v>
      </c>
      <c r="L28" s="6">
        <f>Input!H23/Input!H$7</f>
        <v>16.024161743326918</v>
      </c>
      <c r="M28" s="6">
        <f>Input!I23/Input!I$7</f>
        <v>16.170038465237042</v>
      </c>
      <c r="N28" s="6">
        <f>Input!J23/Input!J$7</f>
        <v>16.799972242830464</v>
      </c>
      <c r="O28" s="6">
        <f t="shared" si="1"/>
        <v>15.350000769939424</v>
      </c>
    </row>
    <row r="29" spans="2:15" ht="14.25" customHeight="1" x14ac:dyDescent="0.2">
      <c r="B29" s="4" t="s">
        <v>15</v>
      </c>
      <c r="E29" s="8">
        <f>SUM(E26:E28)</f>
        <v>128.88983473971211</v>
      </c>
      <c r="F29" s="8">
        <f t="shared" ref="F29:N29" si="5">SUM(F26:F28)</f>
        <v>124.89607677541339</v>
      </c>
      <c r="G29" s="8">
        <f t="shared" si="5"/>
        <v>126.60840139071328</v>
      </c>
      <c r="H29" s="8">
        <f t="shared" si="5"/>
        <v>131.30353740877905</v>
      </c>
      <c r="I29" s="8">
        <f t="shared" si="5"/>
        <v>125.32863988072469</v>
      </c>
      <c r="J29" s="8">
        <f t="shared" si="5"/>
        <v>133.44760082558662</v>
      </c>
      <c r="K29" s="8">
        <f t="shared" si="5"/>
        <v>140.19956711996713</v>
      </c>
      <c r="L29" s="8">
        <f t="shared" si="5"/>
        <v>132.72096305421206</v>
      </c>
      <c r="M29" s="8">
        <f t="shared" si="5"/>
        <v>136.51060262204697</v>
      </c>
      <c r="N29" s="8">
        <f t="shared" si="5"/>
        <v>140.21232475888357</v>
      </c>
      <c r="O29" s="8">
        <f t="shared" si="1"/>
        <v>132.01175485760388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546.02431130029936</v>
      </c>
      <c r="F31" s="7">
        <f t="shared" ref="F31:N31" si="6">SUM(F13,F19,F24,F29)</f>
        <v>508.71114105489744</v>
      </c>
      <c r="G31" s="7">
        <f t="shared" si="6"/>
        <v>500.07373950583758</v>
      </c>
      <c r="H31" s="7">
        <f t="shared" si="6"/>
        <v>495.7027273431857</v>
      </c>
      <c r="I31" s="7">
        <f t="shared" si="6"/>
        <v>473.68179319639796</v>
      </c>
      <c r="J31" s="7">
        <f t="shared" si="6"/>
        <v>494.85827980498823</v>
      </c>
      <c r="K31" s="7">
        <f t="shared" si="6"/>
        <v>509.31650413587511</v>
      </c>
      <c r="L31" s="7">
        <f t="shared" si="6"/>
        <v>480.77821789822491</v>
      </c>
      <c r="M31" s="7">
        <f t="shared" si="6"/>
        <v>489.64969189345129</v>
      </c>
      <c r="N31" s="7">
        <f t="shared" si="6"/>
        <v>499.93695029292132</v>
      </c>
      <c r="O31" s="7">
        <f t="shared" si="1"/>
        <v>499.87333564260791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713.96969103476044</v>
      </c>
      <c r="F33" s="6">
        <f>(Input!B27+Input!B203+Input!B207)/Input!B$7</f>
        <v>717.35693241459342</v>
      </c>
      <c r="G33" s="6">
        <f>(Input!C27+Input!C203+Input!C207)/Input!C$7</f>
        <v>737.40665507350445</v>
      </c>
      <c r="H33" s="6">
        <f>(Input!D27+Input!D203+Input!D207)/Input!D$7</f>
        <v>667.27109632516442</v>
      </c>
      <c r="I33" s="6">
        <f>(Input!E27+Input!E203+Input!E207)/Input!E$7</f>
        <v>543.73044054119441</v>
      </c>
      <c r="J33" s="6">
        <f>(Input!F27+Input!F203+Input!F207)/Input!F$7</f>
        <v>551.10948643320944</v>
      </c>
      <c r="K33" s="6">
        <f>(Input!G27+Input!G203+Input!G207)/Input!G$7</f>
        <v>632.2643378519291</v>
      </c>
      <c r="L33" s="6">
        <f>(Input!H27+Input!H203+Input!H207)/Input!H$7</f>
        <v>614.24297252077861</v>
      </c>
      <c r="M33" s="6">
        <f>(Input!I27+Input!I203+Input!I207)/Input!I$7</f>
        <v>599.64334121870695</v>
      </c>
      <c r="N33" s="6">
        <f>(Input!J27+Input!J203+Input!J207)/Input!J$7</f>
        <v>632.70760098749008</v>
      </c>
      <c r="O33" s="6">
        <f t="shared" si="1"/>
        <v>640.97025544013309</v>
      </c>
    </row>
    <row r="34" spans="2:15" ht="12" customHeight="1" x14ac:dyDescent="0.2">
      <c r="B34" t="s">
        <v>69</v>
      </c>
      <c r="E34" s="6">
        <f>Input!A28/Input!A$7</f>
        <v>0.42243235893747055</v>
      </c>
      <c r="F34" s="6">
        <f>Input!B28/Input!B$7</f>
        <v>0.5943940777517801</v>
      </c>
      <c r="G34" s="6">
        <f>Input!C28/Input!C$7</f>
        <v>0.62830850943556771</v>
      </c>
      <c r="H34" s="6">
        <f>Input!D28/Input!D$7</f>
        <v>0.67661583221392474</v>
      </c>
      <c r="I34" s="6">
        <f>Input!E28/Input!E$7</f>
        <v>0.63466570798142341</v>
      </c>
      <c r="J34" s="6">
        <f>Input!F28/Input!F$7</f>
        <v>0.52749751682062795</v>
      </c>
      <c r="K34" s="6">
        <f>Input!G28/Input!G$7</f>
        <v>1.2765605241330147</v>
      </c>
      <c r="L34" s="6">
        <f>Input!H28/Input!H$7</f>
        <v>0.58154492503046418</v>
      </c>
      <c r="M34" s="6">
        <f>Input!I28/Input!I$7</f>
        <v>0.77867109016892644</v>
      </c>
      <c r="N34" s="6">
        <f>Input!J28/Input!J$7</f>
        <v>1.1817045716186139</v>
      </c>
      <c r="O34" s="6">
        <f t="shared" si="1"/>
        <v>0.73023951140918131</v>
      </c>
    </row>
    <row r="35" spans="2:15" ht="12" customHeight="1" x14ac:dyDescent="0.2">
      <c r="B35" t="s">
        <v>75</v>
      </c>
      <c r="E35" s="6">
        <f>(Input!A29-Input!A203-Input!A207)/Input!A$7</f>
        <v>38.825032291002053</v>
      </c>
      <c r="F35" s="6">
        <f>(Input!B29-Input!B203-Input!B207)/Input!B$7</f>
        <v>41.845119821629467</v>
      </c>
      <c r="G35" s="6">
        <f>(Input!C29-Input!C203-Input!C207)/Input!C$7</f>
        <v>39.686696205143029</v>
      </c>
      <c r="H35" s="6">
        <f>(Input!D29-Input!D203-Input!D207)/Input!D$7</f>
        <v>36.86788370948225</v>
      </c>
      <c r="I35" s="6">
        <f>(Input!E29-Input!E203-Input!E207)/Input!E$7</f>
        <v>39.853997677076933</v>
      </c>
      <c r="J35" s="6">
        <f>(Input!F29-Input!F203-Input!F207)/Input!F$7</f>
        <v>30.97996702165349</v>
      </c>
      <c r="K35" s="6">
        <f>(Input!G29-Input!G203-Input!G207)/Input!G$7</f>
        <v>31.245911219437406</v>
      </c>
      <c r="L35" s="6">
        <f>(Input!H29-Input!H203-Input!H207)/Input!H$7</f>
        <v>28.390701346305832</v>
      </c>
      <c r="M35" s="6">
        <f>(Input!I29-Input!I203-Input!I207)/Input!I$7</f>
        <v>28.397457127287883</v>
      </c>
      <c r="N35" s="6">
        <f>(Input!J29-Input!J203-Input!J207)/Input!J$7</f>
        <v>32.015382140755712</v>
      </c>
      <c r="O35" s="6">
        <f t="shared" si="1"/>
        <v>34.810814855977405</v>
      </c>
    </row>
    <row r="36" spans="2:15" ht="13.5" customHeight="1" x14ac:dyDescent="0.2">
      <c r="B36" s="1" t="s">
        <v>71</v>
      </c>
      <c r="E36" s="7">
        <f>SUM(E33:E35)</f>
        <v>753.21715568469995</v>
      </c>
      <c r="F36" s="7">
        <f t="shared" ref="F36:N36" si="7">SUM(F33:F35)</f>
        <v>759.79644631397468</v>
      </c>
      <c r="G36" s="7">
        <f t="shared" si="7"/>
        <v>777.721659788083</v>
      </c>
      <c r="H36" s="7">
        <f t="shared" si="7"/>
        <v>704.81559586686058</v>
      </c>
      <c r="I36" s="7">
        <f t="shared" si="7"/>
        <v>584.21910392625273</v>
      </c>
      <c r="J36" s="7">
        <f t="shared" si="7"/>
        <v>582.61695097168354</v>
      </c>
      <c r="K36" s="7">
        <f t="shared" si="7"/>
        <v>664.78680959549956</v>
      </c>
      <c r="L36" s="7">
        <f t="shared" si="7"/>
        <v>643.21521879211491</v>
      </c>
      <c r="M36" s="7">
        <f t="shared" si="7"/>
        <v>628.81946943616379</v>
      </c>
      <c r="N36" s="7">
        <f t="shared" si="7"/>
        <v>665.90468769986444</v>
      </c>
      <c r="O36" s="7">
        <f t="shared" si="1"/>
        <v>676.51130980751964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207.19284438440059</v>
      </c>
      <c r="F38" s="11">
        <f t="shared" ref="F38:N38" si="8">F36-F31</f>
        <v>251.08530525907724</v>
      </c>
      <c r="G38" s="11">
        <f t="shared" si="8"/>
        <v>277.64792028224542</v>
      </c>
      <c r="H38" s="11">
        <f t="shared" si="8"/>
        <v>209.11286852367488</v>
      </c>
      <c r="I38" s="11">
        <f t="shared" si="8"/>
        <v>110.53731072985477</v>
      </c>
      <c r="J38" s="11">
        <f t="shared" si="8"/>
        <v>87.758671166695308</v>
      </c>
      <c r="K38" s="11">
        <f t="shared" si="8"/>
        <v>155.47030545962446</v>
      </c>
      <c r="L38" s="11">
        <f t="shared" si="8"/>
        <v>162.43700089389</v>
      </c>
      <c r="M38" s="11">
        <f t="shared" si="8"/>
        <v>139.1697775427125</v>
      </c>
      <c r="N38" s="11">
        <f t="shared" si="8"/>
        <v>165.96773740694312</v>
      </c>
      <c r="O38" s="11">
        <f t="shared" si="1"/>
        <v>176.63797416491181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16.015444739198589</v>
      </c>
      <c r="F40" s="8">
        <f>(Input!B25 + Input!B26) / Input!B$7</f>
        <v>18.288067919490071</v>
      </c>
      <c r="G40" s="8">
        <f>(Input!C25 + Input!C26) / Input!C$7</f>
        <v>21.93088019842024</v>
      </c>
      <c r="H40" s="8">
        <f>(Input!D25 + Input!D26) / Input!D$7</f>
        <v>21.016294246834569</v>
      </c>
      <c r="I40" s="8">
        <f>(Input!E25 + Input!E26) / Input!E$7</f>
        <v>20.870930911739986</v>
      </c>
      <c r="J40" s="8">
        <f>(Input!F25 + Input!F26) / Input!F$7</f>
        <v>20.592960910661116</v>
      </c>
      <c r="K40" s="8">
        <f>(Input!G25 + Input!G26) / Input!G$7</f>
        <v>20.14719728130742</v>
      </c>
      <c r="L40" s="8">
        <f>(Input!H25 + Input!H26) / Input!H$7</f>
        <v>20.528022994944081</v>
      </c>
      <c r="M40" s="8">
        <f>(Input!I25 + Input!I26) / Input!I$7</f>
        <v>20.539477385646055</v>
      </c>
      <c r="N40" s="8">
        <f>(Input!J25 + Input!J26) / Input!J$7</f>
        <v>21.041700094655784</v>
      </c>
      <c r="O40" s="8">
        <f t="shared" si="1"/>
        <v>20.097097668289795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191.177399645202</v>
      </c>
      <c r="F42" s="11">
        <f t="shared" ref="F42:N42" si="9">+F38-F40</f>
        <v>232.79723733958718</v>
      </c>
      <c r="G42" s="11">
        <f t="shared" si="9"/>
        <v>255.71704008382517</v>
      </c>
      <c r="H42" s="11">
        <f t="shared" si="9"/>
        <v>188.0965742768403</v>
      </c>
      <c r="I42" s="11">
        <f t="shared" si="9"/>
        <v>89.666379818114777</v>
      </c>
      <c r="J42" s="11">
        <f t="shared" si="9"/>
        <v>67.165710256034188</v>
      </c>
      <c r="K42" s="11">
        <f t="shared" si="9"/>
        <v>135.32310817831703</v>
      </c>
      <c r="L42" s="11">
        <f t="shared" si="9"/>
        <v>141.90897789894592</v>
      </c>
      <c r="M42" s="11">
        <f t="shared" si="9"/>
        <v>118.63030015706644</v>
      </c>
      <c r="N42" s="11">
        <f t="shared" si="9"/>
        <v>144.92603731228732</v>
      </c>
      <c r="O42" s="11">
        <f t="shared" si="1"/>
        <v>156.54087649662202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3.0146849708402057E-3</v>
      </c>
      <c r="F7" s="6">
        <f>Input!B8/Input!B$7</f>
        <v>0.11851762004886648</v>
      </c>
      <c r="G7" s="6">
        <f>Input!C8/Input!C$7</f>
        <v>0.47482240199912118</v>
      </c>
      <c r="H7" s="6">
        <f>Input!D8/Input!D$7</f>
        <v>0.11719555235459214</v>
      </c>
      <c r="I7" s="6">
        <f>Input!E8/Input!E$7</f>
        <v>6.8956737357801737E-2</v>
      </c>
      <c r="J7" s="6">
        <f>Input!F8/Input!F$7</f>
        <v>9.2121215414060958E-2</v>
      </c>
      <c r="K7" s="6">
        <f>Input!G8/Input!G$7</f>
        <v>0.54954381185993495</v>
      </c>
      <c r="L7" s="6">
        <f>Input!H8/Input!H$7</f>
        <v>3.5907454208434469E-2</v>
      </c>
      <c r="M7" s="6">
        <f>Input!I8/Input!I$7</f>
        <v>4.4078789627207744E-2</v>
      </c>
      <c r="N7" s="6">
        <f>Input!J8/Input!J$7</f>
        <v>0.14192439049348921</v>
      </c>
      <c r="O7" s="6">
        <f>AVERAGE(E7:N7)</f>
        <v>0.16460826583343491</v>
      </c>
    </row>
    <row r="8" spans="1:15" ht="12" customHeight="1" x14ac:dyDescent="0.2">
      <c r="B8" t="s">
        <v>50</v>
      </c>
      <c r="E8" s="6">
        <f>Input!A9/Input!A$7</f>
        <v>17.009001171865634</v>
      </c>
      <c r="F8" s="6">
        <f>Input!B9/Input!B$7</f>
        <v>16.475757752695088</v>
      </c>
      <c r="G8" s="6">
        <f>Input!C9/Input!C$7</f>
        <v>16.723153942355101</v>
      </c>
      <c r="H8" s="6">
        <f>Input!D9/Input!D$7</f>
        <v>15.410844271506175</v>
      </c>
      <c r="I8" s="6">
        <f>Input!E9/Input!E$7</f>
        <v>14.214293837768473</v>
      </c>
      <c r="J8" s="6">
        <f>Input!F9/Input!F$7</f>
        <v>15.977336407658708</v>
      </c>
      <c r="K8" s="6">
        <f>Input!G9/Input!G$7</f>
        <v>15.168731090582023</v>
      </c>
      <c r="L8" s="6">
        <f>Input!H9/Input!H$7</f>
        <v>15.424359120048278</v>
      </c>
      <c r="M8" s="6">
        <f>Input!I9/Input!I$7</f>
        <v>17.829212552489022</v>
      </c>
      <c r="N8" s="6">
        <f>Input!J9/Input!J$7</f>
        <v>16.041840543375375</v>
      </c>
      <c r="O8" s="6">
        <f t="shared" ref="O8:O42" si="1">AVERAGE(E8:N8)</f>
        <v>16.027453069034387</v>
      </c>
    </row>
    <row r="9" spans="1:15" ht="12" customHeight="1" x14ac:dyDescent="0.2">
      <c r="B9" t="s">
        <v>51</v>
      </c>
      <c r="E9" s="6">
        <f>Input!A10/Input!A$7</f>
        <v>12.434944520989593</v>
      </c>
      <c r="F9" s="6">
        <f>Input!B10/Input!B$7</f>
        <v>9.8671374335519832</v>
      </c>
      <c r="G9" s="6">
        <f>Input!C10/Input!C$7</f>
        <v>10.228166955524449</v>
      </c>
      <c r="H9" s="6">
        <f>Input!D10/Input!D$7</f>
        <v>9.7485430544321847</v>
      </c>
      <c r="I9" s="6">
        <f>Input!E10/Input!E$7</f>
        <v>8.5613614064062364</v>
      </c>
      <c r="J9" s="6">
        <f>Input!F10/Input!F$7</f>
        <v>9.0470599622782331</v>
      </c>
      <c r="K9" s="6">
        <f>Input!G10/Input!G$7</f>
        <v>9.4193398945625564</v>
      </c>
      <c r="L9" s="6">
        <f>Input!H10/Input!H$7</f>
        <v>8.8687130350061505</v>
      </c>
      <c r="M9" s="6">
        <f>Input!I10/Input!I$7</f>
        <v>10.422309196397089</v>
      </c>
      <c r="N9" s="6">
        <f>Input!J10/Input!J$7</f>
        <v>9.9592659060093638</v>
      </c>
      <c r="O9" s="6">
        <f t="shared" si="1"/>
        <v>9.8556841365157855</v>
      </c>
    </row>
    <row r="10" spans="1:15" ht="12" customHeight="1" x14ac:dyDescent="0.2">
      <c r="B10" t="s">
        <v>52</v>
      </c>
      <c r="E10" s="6">
        <f>Input!A11/Input!A$7</f>
        <v>18.126670762121844</v>
      </c>
      <c r="F10" s="6">
        <f>Input!B11/Input!B$7</f>
        <v>15.983436738718357</v>
      </c>
      <c r="G10" s="6">
        <f>Input!C11/Input!C$7</f>
        <v>15.358359781206257</v>
      </c>
      <c r="H10" s="6">
        <f>Input!D11/Input!D$7</f>
        <v>14.99578192149532</v>
      </c>
      <c r="I10" s="6">
        <f>Input!E11/Input!E$7</f>
        <v>17.44232023290807</v>
      </c>
      <c r="J10" s="6">
        <f>Input!F11/Input!F$7</f>
        <v>14.96024952328094</v>
      </c>
      <c r="K10" s="6">
        <f>Input!G11/Input!G$7</f>
        <v>13.525031974093338</v>
      </c>
      <c r="L10" s="6">
        <f>Input!H11/Input!H$7</f>
        <v>13.510439772617312</v>
      </c>
      <c r="M10" s="6">
        <f>Input!I11/Input!I$7</f>
        <v>13.024933679520467</v>
      </c>
      <c r="N10" s="6">
        <f>Input!J11/Input!J$7</f>
        <v>11.989442362301414</v>
      </c>
      <c r="O10" s="6">
        <f t="shared" si="1"/>
        <v>14.891666674826334</v>
      </c>
    </row>
    <row r="11" spans="1:15" ht="12" customHeight="1" x14ac:dyDescent="0.2">
      <c r="B11" t="s">
        <v>53</v>
      </c>
      <c r="E11" s="6">
        <f>Input!A12/Input!A$7</f>
        <v>6.8139585062825354</v>
      </c>
      <c r="F11" s="6">
        <f>Input!B12/Input!B$7</f>
        <v>6.6094595611406035</v>
      </c>
      <c r="G11" s="6">
        <f>Input!C12/Input!C$7</f>
        <v>5.3914909723687234</v>
      </c>
      <c r="H11" s="6">
        <f>Input!D12/Input!D$7</f>
        <v>5.4302969628735909</v>
      </c>
      <c r="I11" s="6">
        <f>Input!E12/Input!E$7</f>
        <v>4.8252775657761076</v>
      </c>
      <c r="J11" s="6">
        <f>Input!F12/Input!F$7</f>
        <v>5.4427143112688885</v>
      </c>
      <c r="K11" s="6">
        <f>Input!G12/Input!G$7</f>
        <v>5.1603651512912876</v>
      </c>
      <c r="L11" s="6">
        <f>Input!H12/Input!H$7</f>
        <v>5.6192376025343371</v>
      </c>
      <c r="M11" s="6">
        <f>Input!I12/Input!I$7</f>
        <v>5.1629899669840045</v>
      </c>
      <c r="N11" s="6">
        <f>Input!J12/Input!J$7</f>
        <v>4.9879430274501777</v>
      </c>
      <c r="O11" s="6">
        <f t="shared" si="1"/>
        <v>5.5443733627970264</v>
      </c>
    </row>
    <row r="12" spans="1:15" ht="12" customHeight="1" x14ac:dyDescent="0.2">
      <c r="B12" t="s">
        <v>54</v>
      </c>
      <c r="E12" s="6">
        <f>Input!A13/Input!A$7</f>
        <v>1.3146566937726365</v>
      </c>
      <c r="F12" s="6">
        <f>Input!B13/Input!B$7</f>
        <v>1.2839264871684823</v>
      </c>
      <c r="G12" s="6">
        <f>Input!C13/Input!C$7</f>
        <v>1.1082141479317045</v>
      </c>
      <c r="H12" s="6">
        <f>Input!D13/Input!D$7</f>
        <v>1.1850210109009793</v>
      </c>
      <c r="I12" s="6">
        <f>Input!E13/Input!E$7</f>
        <v>1.2641756927284242</v>
      </c>
      <c r="J12" s="6">
        <f>Input!F13/Input!F$7</f>
        <v>1.1485820320867108</v>
      </c>
      <c r="K12" s="6">
        <f>Input!G13/Input!G$7</f>
        <v>1.2176742182099445</v>
      </c>
      <c r="L12" s="6">
        <f>Input!H13/Input!H$7</f>
        <v>1.4648209644475196</v>
      </c>
      <c r="M12" s="6">
        <f>Input!I13/Input!I$7</f>
        <v>1.3530364458120974</v>
      </c>
      <c r="N12" s="6">
        <f>Input!J13/Input!J$7</f>
        <v>1.288736089436926</v>
      </c>
      <c r="O12" s="6">
        <f t="shared" si="1"/>
        <v>1.2628843782495425</v>
      </c>
    </row>
    <row r="13" spans="1:15" ht="13.5" customHeight="1" x14ac:dyDescent="0.2">
      <c r="B13" s="4" t="s">
        <v>55</v>
      </c>
      <c r="E13" s="8">
        <f>SUM(E7:E12)</f>
        <v>55.702246340003072</v>
      </c>
      <c r="F13" s="8">
        <f t="shared" ref="F13:N13" si="2">SUM(F7:F12)</f>
        <v>50.338235593323375</v>
      </c>
      <c r="G13" s="8">
        <f t="shared" si="2"/>
        <v>49.284208201385347</v>
      </c>
      <c r="H13" s="8">
        <f t="shared" si="2"/>
        <v>46.887682773562844</v>
      </c>
      <c r="I13" s="8">
        <f t="shared" si="2"/>
        <v>46.37638547294511</v>
      </c>
      <c r="J13" s="8">
        <f t="shared" si="2"/>
        <v>46.668063451987535</v>
      </c>
      <c r="K13" s="8">
        <f t="shared" si="2"/>
        <v>45.040686140599085</v>
      </c>
      <c r="L13" s="8">
        <f t="shared" si="2"/>
        <v>44.923477948862036</v>
      </c>
      <c r="M13" s="8">
        <f t="shared" si="2"/>
        <v>47.836560630829887</v>
      </c>
      <c r="N13" s="8">
        <f t="shared" si="2"/>
        <v>44.409152319066742</v>
      </c>
      <c r="O13" s="8">
        <f t="shared" si="1"/>
        <v>47.746669887256495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196.42523059630199</v>
      </c>
      <c r="F15" s="6">
        <f>Input!B30/Input!B$7</f>
        <v>193.81094722623357</v>
      </c>
      <c r="G15" s="6">
        <f>Input!C30/Input!C$7</f>
        <v>189.42148705617984</v>
      </c>
      <c r="H15" s="6">
        <f>Input!D30/Input!D$7</f>
        <v>192.91851403651162</v>
      </c>
      <c r="I15" s="6">
        <f>Input!E30/Input!E$7</f>
        <v>180.32715859730004</v>
      </c>
      <c r="J15" s="6">
        <f>Input!F30/Input!F$7</f>
        <v>193.45375811827947</v>
      </c>
      <c r="K15" s="6">
        <f>Input!G30/Input!G$7</f>
        <v>189.30126239354124</v>
      </c>
      <c r="L15" s="6">
        <f>Input!H30/Input!H$7</f>
        <v>182.71445611598762</v>
      </c>
      <c r="M15" s="6">
        <f>Input!I30/Input!I$7</f>
        <v>184.74960111549188</v>
      </c>
      <c r="N15" s="6">
        <f>Input!J30/Input!J$7</f>
        <v>189.04558763334953</v>
      </c>
      <c r="O15" s="6">
        <f t="shared" si="1"/>
        <v>189.21680028891768</v>
      </c>
    </row>
    <row r="16" spans="1:15" ht="12" customHeight="1" x14ac:dyDescent="0.2">
      <c r="B16" t="s">
        <v>57</v>
      </c>
      <c r="E16" s="6">
        <f>Input!A31/Input!A$7</f>
        <v>27.864809263930454</v>
      </c>
      <c r="F16" s="6">
        <f>Input!B31/Input!B$7</f>
        <v>25.201414588074961</v>
      </c>
      <c r="G16" s="6">
        <f>Input!C31/Input!C$7</f>
        <v>24.126042073388913</v>
      </c>
      <c r="H16" s="6">
        <f>Input!D31/Input!D$7</f>
        <v>25.81040951121</v>
      </c>
      <c r="I16" s="6">
        <f>Input!E31/Input!E$7</f>
        <v>27.070054398402672</v>
      </c>
      <c r="J16" s="6">
        <f>Input!F31/Input!F$7</f>
        <v>27.963435445810937</v>
      </c>
      <c r="K16" s="6">
        <f>Input!G31/Input!G$7</f>
        <v>28.131687262482593</v>
      </c>
      <c r="L16" s="6">
        <f>Input!H31/Input!H$7</f>
        <v>27.27923194493853</v>
      </c>
      <c r="M16" s="6">
        <f>Input!I31/Input!I$7</f>
        <v>27.402212007564831</v>
      </c>
      <c r="N16" s="6">
        <f>Input!J31/Input!J$7</f>
        <v>27.902758896364702</v>
      </c>
      <c r="O16" s="6">
        <f t="shared" si="1"/>
        <v>26.875205539216857</v>
      </c>
    </row>
    <row r="17" spans="2:15" ht="12" customHeight="1" x14ac:dyDescent="0.2">
      <c r="B17" t="s">
        <v>58</v>
      </c>
      <c r="E17" s="6">
        <f>Input!A32/Input!A$7</f>
        <v>1.6914968540915509</v>
      </c>
      <c r="F17" s="6">
        <f>Input!B32/Input!B$7</f>
        <v>2.7138600135680062</v>
      </c>
      <c r="G17" s="6">
        <f>Input!C32/Input!C$7</f>
        <v>2.6336962412745328</v>
      </c>
      <c r="H17" s="6">
        <f>Input!D32/Input!D$7</f>
        <v>2.0246367674810379</v>
      </c>
      <c r="I17" s="6">
        <f>Input!E32/Input!E$7</f>
        <v>1.3573440126374132</v>
      </c>
      <c r="J17" s="6">
        <f>Input!F32/Input!F$7</f>
        <v>1.7338726218009888</v>
      </c>
      <c r="K17" s="6">
        <f>Input!G32/Input!G$7</f>
        <v>2.2165229855022037</v>
      </c>
      <c r="L17" s="6">
        <f>Input!H32/Input!H$7</f>
        <v>1.7049037780494232</v>
      </c>
      <c r="M17" s="6">
        <f>Input!I32/Input!I$7</f>
        <v>1.7698762060454531</v>
      </c>
      <c r="N17" s="6">
        <f>Input!J32/Input!J$7</f>
        <v>2.3942824068152166</v>
      </c>
      <c r="O17" s="6">
        <f t="shared" si="1"/>
        <v>2.0240491887265826</v>
      </c>
    </row>
    <row r="18" spans="2:15" ht="12" customHeight="1" x14ac:dyDescent="0.2">
      <c r="B18" t="s">
        <v>59</v>
      </c>
      <c r="E18" s="6">
        <f>Input!A33/Input!A$7</f>
        <v>2.2583946104749262</v>
      </c>
      <c r="F18" s="6">
        <f>Input!B33/Input!B$7</f>
        <v>2.7851002942945144</v>
      </c>
      <c r="G18" s="6">
        <f>Input!C33/Input!C$7</f>
        <v>2.7275566827548992</v>
      </c>
      <c r="H18" s="6">
        <f>Input!D33/Input!D$7</f>
        <v>2.4145295228672041</v>
      </c>
      <c r="I18" s="6">
        <f>Input!E33/Input!E$7</f>
        <v>2.2501956011729689</v>
      </c>
      <c r="J18" s="6">
        <f>Input!F33/Input!F$7</f>
        <v>2.6590600480283122</v>
      </c>
      <c r="K18" s="6">
        <f>Input!G33/Input!G$7</f>
        <v>2.5681801405478275</v>
      </c>
      <c r="L18" s="6">
        <f>Input!H33/Input!H$7</f>
        <v>2.7768037549256301</v>
      </c>
      <c r="M18" s="6">
        <f>Input!I33/Input!I$7</f>
        <v>2.9460857133698752</v>
      </c>
      <c r="N18" s="6">
        <f>Input!J33/Input!J$7</f>
        <v>3.3258786998899947</v>
      </c>
      <c r="O18" s="6">
        <f t="shared" si="1"/>
        <v>2.6711785068326153</v>
      </c>
    </row>
    <row r="19" spans="2:15" ht="13.5" customHeight="1" x14ac:dyDescent="0.2">
      <c r="B19" s="4" t="s">
        <v>60</v>
      </c>
      <c r="E19" s="8">
        <f>SUM(E15:E18)</f>
        <v>228.23993132479893</v>
      </c>
      <c r="F19" s="8">
        <f t="shared" ref="F19:N19" si="3">SUM(F15:F18)</f>
        <v>224.51132212217104</v>
      </c>
      <c r="G19" s="8">
        <f t="shared" si="3"/>
        <v>218.90878205359817</v>
      </c>
      <c r="H19" s="8">
        <f t="shared" si="3"/>
        <v>223.16808983806987</v>
      </c>
      <c r="I19" s="8">
        <f t="shared" si="3"/>
        <v>211.0047526095131</v>
      </c>
      <c r="J19" s="8">
        <f t="shared" si="3"/>
        <v>225.81012623391973</v>
      </c>
      <c r="K19" s="8">
        <f t="shared" si="3"/>
        <v>222.21765278207386</v>
      </c>
      <c r="L19" s="8">
        <f t="shared" si="3"/>
        <v>214.4753955939012</v>
      </c>
      <c r="M19" s="8">
        <f t="shared" si="3"/>
        <v>216.86777504247206</v>
      </c>
      <c r="N19" s="8">
        <f t="shared" si="3"/>
        <v>222.66850763641943</v>
      </c>
      <c r="O19" s="8">
        <f t="shared" si="1"/>
        <v>220.78723352369371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55.397782126752531</v>
      </c>
      <c r="F21" s="6">
        <f>Input!B18/Input!B$7</f>
        <v>46.138724258259238</v>
      </c>
      <c r="G21" s="6">
        <f>Input!C18/Input!C$7</f>
        <v>45.727625216060567</v>
      </c>
      <c r="H21" s="6">
        <f>Input!D18/Input!D$7</f>
        <v>42.889840209137574</v>
      </c>
      <c r="I21" s="6">
        <f>Input!E18/Input!E$7</f>
        <v>40.042406310886662</v>
      </c>
      <c r="J21" s="6">
        <f>Input!F18/Input!F$7</f>
        <v>43.358161189951247</v>
      </c>
      <c r="K21" s="6">
        <f>Input!G18/Input!G$7</f>
        <v>45.780287636333533</v>
      </c>
      <c r="L21" s="6">
        <f>Input!H18/Input!H$7</f>
        <v>47.969708342371725</v>
      </c>
      <c r="M21" s="6">
        <f>Input!I18/Input!I$7</f>
        <v>49.014001923261851</v>
      </c>
      <c r="N21" s="6">
        <f>Input!J18/Input!J$7</f>
        <v>42.770203126199185</v>
      </c>
      <c r="O21" s="6">
        <f t="shared" si="1"/>
        <v>45.908874033921407</v>
      </c>
    </row>
    <row r="22" spans="2:15" ht="12" customHeight="1" x14ac:dyDescent="0.2">
      <c r="B22" t="s">
        <v>255</v>
      </c>
      <c r="E22" s="6">
        <f>Input!A19/Input!A$7</f>
        <v>31.26905528173484</v>
      </c>
      <c r="F22" s="6">
        <f>Input!B19/Input!B$7</f>
        <v>35.599720272732583</v>
      </c>
      <c r="G22" s="6">
        <f>Input!C19/Input!C$7</f>
        <v>32.169913179490827</v>
      </c>
      <c r="H22" s="6">
        <f>Input!D19/Input!D$7</f>
        <v>31.340432181496961</v>
      </c>
      <c r="I22" s="6">
        <f>Input!E19/Input!E$7</f>
        <v>29.491973459699665</v>
      </c>
      <c r="J22" s="6">
        <f>Input!F19/Input!F$7</f>
        <v>32.679915801926533</v>
      </c>
      <c r="K22" s="6">
        <f>Input!G19/Input!G$7</f>
        <v>33.53694521006291</v>
      </c>
      <c r="L22" s="6">
        <f>Input!H19/Input!H$7</f>
        <v>29.168403465066518</v>
      </c>
      <c r="M22" s="6">
        <f>Input!I19/Input!I$7</f>
        <v>29.349569702214957</v>
      </c>
      <c r="N22" s="6">
        <f>Input!J19/Input!J$7</f>
        <v>33.022054094502288</v>
      </c>
      <c r="O22" s="6">
        <f t="shared" si="1"/>
        <v>31.762798264892808</v>
      </c>
    </row>
    <row r="23" spans="2:15" ht="12" customHeight="1" x14ac:dyDescent="0.2">
      <c r="B23" t="s">
        <v>62</v>
      </c>
      <c r="E23" s="6">
        <f>Input!A20/Input!A$7</f>
        <v>0.20387819913965632</v>
      </c>
      <c r="F23" s="6">
        <f>Input!B20/Input!B$7</f>
        <v>0.10411952125523925</v>
      </c>
      <c r="G23" s="6">
        <f>Input!C20/Input!C$7</f>
        <v>0.17162843526108509</v>
      </c>
      <c r="H23" s="6">
        <f>Input!D20/Input!D$7</f>
        <v>0.10570879044380713</v>
      </c>
      <c r="I23" s="6">
        <f>Input!E20/Input!E$7</f>
        <v>0.23338499221721853</v>
      </c>
      <c r="J23" s="6">
        <f>Input!F20/Input!F$7</f>
        <v>0.31694244982660708</v>
      </c>
      <c r="K23" s="6">
        <f>Input!G20/Input!G$7</f>
        <v>0.54119505690969338</v>
      </c>
      <c r="L23" s="6">
        <f>Input!H20/Input!H$7</f>
        <v>0.19356640855536883</v>
      </c>
      <c r="M23" s="6">
        <f>Input!I20/Input!I$7</f>
        <v>0.15029650286886559</v>
      </c>
      <c r="N23" s="6">
        <f>Input!J20/Input!J$7</f>
        <v>0.18063924633528614</v>
      </c>
      <c r="O23" s="6">
        <f t="shared" si="1"/>
        <v>0.22013596028128274</v>
      </c>
    </row>
    <row r="24" spans="2:15" ht="13.5" customHeight="1" x14ac:dyDescent="0.2">
      <c r="B24" s="4" t="s">
        <v>63</v>
      </c>
      <c r="E24" s="8">
        <f>SUM(E21:E23)</f>
        <v>86.870715607627019</v>
      </c>
      <c r="F24" s="8">
        <f t="shared" ref="F24:N24" si="4">SUM(F21:F23)</f>
        <v>81.842564052247056</v>
      </c>
      <c r="G24" s="8">
        <f t="shared" si="4"/>
        <v>78.069166830812478</v>
      </c>
      <c r="H24" s="8">
        <f t="shared" si="4"/>
        <v>74.335981181078353</v>
      </c>
      <c r="I24" s="8">
        <f t="shared" si="4"/>
        <v>69.767764762803552</v>
      </c>
      <c r="J24" s="8">
        <f t="shared" si="4"/>
        <v>76.355019441704385</v>
      </c>
      <c r="K24" s="8">
        <f t="shared" si="4"/>
        <v>79.858427903306151</v>
      </c>
      <c r="L24" s="8">
        <f t="shared" si="4"/>
        <v>77.331678215993605</v>
      </c>
      <c r="M24" s="8">
        <f t="shared" si="4"/>
        <v>78.513868128345678</v>
      </c>
      <c r="N24" s="8">
        <f t="shared" si="4"/>
        <v>75.972896467036762</v>
      </c>
      <c r="O24" s="8">
        <f t="shared" si="1"/>
        <v>77.891808259095512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9.6245713897047356</v>
      </c>
      <c r="F26" s="6">
        <f>Input!B21/Input!B$7</f>
        <v>9.409689928313492</v>
      </c>
      <c r="G26" s="6">
        <f>Input!C21/Input!C$7</f>
        <v>9.6399722836393043</v>
      </c>
      <c r="H26" s="6">
        <f>Input!D21/Input!D$7</f>
        <v>8.9238754489080367</v>
      </c>
      <c r="I26" s="6">
        <f>Input!E21/Input!E$7</f>
        <v>8.2412750053279265</v>
      </c>
      <c r="J26" s="6">
        <f>Input!F21/Input!F$7</f>
        <v>8.9337057398634343</v>
      </c>
      <c r="K26" s="6">
        <f>Input!G21/Input!G$7</f>
        <v>9.5220276080897968</v>
      </c>
      <c r="L26" s="6">
        <f>Input!H21/Input!H$7</f>
        <v>8.5738159665636857</v>
      </c>
      <c r="M26" s="6">
        <f>Input!I21/Input!I$7</f>
        <v>8.805016315671379</v>
      </c>
      <c r="N26" s="6">
        <f>Input!J21/Input!J$7</f>
        <v>9.5990493489216906</v>
      </c>
      <c r="O26" s="6">
        <f t="shared" si="1"/>
        <v>9.127299903500349</v>
      </c>
    </row>
    <row r="27" spans="2:15" ht="12" customHeight="1" x14ac:dyDescent="0.2">
      <c r="B27" t="s">
        <v>65</v>
      </c>
      <c r="E27" s="6">
        <f>Input!A22/Input!A$7</f>
        <v>105.92401645733462</v>
      </c>
      <c r="F27" s="6">
        <f>Input!B22/Input!B$7</f>
        <v>102.12728264854229</v>
      </c>
      <c r="G27" s="6">
        <f>Input!C22/Input!C$7</f>
        <v>102.3552261307704</v>
      </c>
      <c r="H27" s="6">
        <f>Input!D22/Input!D$7</f>
        <v>106.69125899291929</v>
      </c>
      <c r="I27" s="6">
        <f>Input!E22/Input!E$7</f>
        <v>100.976533771032</v>
      </c>
      <c r="J27" s="6">
        <f>Input!F22/Input!F$7</f>
        <v>109.45681057305561</v>
      </c>
      <c r="K27" s="6">
        <f>Input!G22/Input!G$7</f>
        <v>114.34157691539552</v>
      </c>
      <c r="L27" s="6">
        <f>Input!H22/Input!H$7</f>
        <v>108.12298534432146</v>
      </c>
      <c r="M27" s="6">
        <f>Input!I22/Input!I$7</f>
        <v>111.53554784113857</v>
      </c>
      <c r="N27" s="6">
        <f>Input!J22/Input!J$7</f>
        <v>113.81330316713141</v>
      </c>
      <c r="O27" s="6">
        <f t="shared" si="1"/>
        <v>107.5344541841641</v>
      </c>
    </row>
    <row r="28" spans="2:15" ht="12" customHeight="1" x14ac:dyDescent="0.2">
      <c r="B28" t="s">
        <v>66</v>
      </c>
      <c r="E28" s="6">
        <f>Input!A23/Input!A$7</f>
        <v>13.341246892672745</v>
      </c>
      <c r="F28" s="6">
        <f>Input!B23/Input!B$7</f>
        <v>13.359104198557601</v>
      </c>
      <c r="G28" s="6">
        <f>Input!C23/Input!C$7</f>
        <v>14.613202976303562</v>
      </c>
      <c r="H28" s="6">
        <f>Input!D23/Input!D$7</f>
        <v>15.68840296695174</v>
      </c>
      <c r="I28" s="6">
        <f>Input!E23/Input!E$7</f>
        <v>16.110831104364781</v>
      </c>
      <c r="J28" s="6">
        <f>Input!F23/Input!F$7</f>
        <v>15.057084512667595</v>
      </c>
      <c r="K28" s="6">
        <f>Input!G23/Input!G$7</f>
        <v>16.335962596481803</v>
      </c>
      <c r="L28" s="6">
        <f>Input!H23/Input!H$7</f>
        <v>16.024161743326918</v>
      </c>
      <c r="M28" s="6">
        <f>Input!I23/Input!I$7</f>
        <v>16.170038465237042</v>
      </c>
      <c r="N28" s="6">
        <f>Input!J23/Input!J$7</f>
        <v>16.799972242830464</v>
      </c>
      <c r="O28" s="6">
        <f t="shared" si="1"/>
        <v>15.350000769939424</v>
      </c>
    </row>
    <row r="29" spans="2:15" ht="13.5" customHeight="1" x14ac:dyDescent="0.2">
      <c r="B29" s="4" t="s">
        <v>15</v>
      </c>
      <c r="E29" s="8">
        <f>SUM(E26:E28)</f>
        <v>128.88983473971211</v>
      </c>
      <c r="F29" s="8">
        <f t="shared" ref="F29:N29" si="5">SUM(F26:F28)</f>
        <v>124.89607677541339</v>
      </c>
      <c r="G29" s="8">
        <f t="shared" si="5"/>
        <v>126.60840139071328</v>
      </c>
      <c r="H29" s="8">
        <f t="shared" si="5"/>
        <v>131.30353740877905</v>
      </c>
      <c r="I29" s="8">
        <f t="shared" si="5"/>
        <v>125.32863988072469</v>
      </c>
      <c r="J29" s="8">
        <f t="shared" si="5"/>
        <v>133.44760082558662</v>
      </c>
      <c r="K29" s="8">
        <f t="shared" si="5"/>
        <v>140.19956711996713</v>
      </c>
      <c r="L29" s="8">
        <f t="shared" si="5"/>
        <v>132.72096305421206</v>
      </c>
      <c r="M29" s="8">
        <f t="shared" si="5"/>
        <v>136.51060262204697</v>
      </c>
      <c r="N29" s="8">
        <f t="shared" si="5"/>
        <v>140.21232475888357</v>
      </c>
      <c r="O29" s="8">
        <f t="shared" si="1"/>
        <v>132.01175485760388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499.70272801214111</v>
      </c>
      <c r="F31" s="7">
        <f t="shared" ref="F31:N31" si="6">SUM(F13,F19,F24,F29)</f>
        <v>481.58819854315487</v>
      </c>
      <c r="G31" s="7">
        <f t="shared" si="6"/>
        <v>472.87055847650925</v>
      </c>
      <c r="H31" s="7">
        <f t="shared" si="6"/>
        <v>475.69529120149014</v>
      </c>
      <c r="I31" s="7">
        <f t="shared" si="6"/>
        <v>452.4775427259865</v>
      </c>
      <c r="J31" s="7">
        <f t="shared" si="6"/>
        <v>482.28080995319829</v>
      </c>
      <c r="K31" s="7">
        <f t="shared" si="6"/>
        <v>487.31633394594621</v>
      </c>
      <c r="L31" s="7">
        <f t="shared" si="6"/>
        <v>469.45151481296892</v>
      </c>
      <c r="M31" s="7">
        <f t="shared" si="6"/>
        <v>479.72880642369461</v>
      </c>
      <c r="N31" s="7">
        <f t="shared" si="6"/>
        <v>483.26288118140656</v>
      </c>
      <c r="O31" s="7">
        <f t="shared" si="1"/>
        <v>478.43746652764969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585.16519748760891</v>
      </c>
      <c r="F33" s="6">
        <f>(Input!B35+Input!B209)/Input!B$7</f>
        <v>632.05963999636424</v>
      </c>
      <c r="G33" s="6">
        <f>(Input!C35+Input!C209)/Input!C$7</f>
        <v>645.83590842178751</v>
      </c>
      <c r="H33" s="6">
        <f>(Input!D35+Input!D209)/Input!D$7</f>
        <v>606.07308744806312</v>
      </c>
      <c r="I33" s="6">
        <f>(Input!E35+Input!E209)/Input!E$7</f>
        <v>481.65329416256566</v>
      </c>
      <c r="J33" s="6">
        <f>(Input!F35+Input!F209)/Input!F$7</f>
        <v>513.3270729476277</v>
      </c>
      <c r="K33" s="6">
        <f>(Input!G35+Input!G209)/Input!G$7</f>
        <v>560.31765052626008</v>
      </c>
      <c r="L33" s="6">
        <f>(Input!H35+Input!H209)/Input!H$7</f>
        <v>569.56893791996561</v>
      </c>
      <c r="M33" s="6">
        <f>(Input!I35+Input!I209)/Input!I$7</f>
        <v>563.91034343045806</v>
      </c>
      <c r="N33" s="6">
        <f>(Input!J35+Input!J209)/Input!J$7</f>
        <v>584.19199883598969</v>
      </c>
      <c r="O33" s="6">
        <f t="shared" si="1"/>
        <v>574.21031311766899</v>
      </c>
    </row>
    <row r="34" spans="2:15" ht="12" customHeight="1" x14ac:dyDescent="0.2">
      <c r="B34" t="s">
        <v>69</v>
      </c>
      <c r="E34" s="6">
        <f>Input!A28/Input!A$7</f>
        <v>0.42243235893747055</v>
      </c>
      <c r="F34" s="6">
        <f>Input!B28/Input!B$7</f>
        <v>0.5943940777517801</v>
      </c>
      <c r="G34" s="6">
        <f>Input!C28/Input!C$7</f>
        <v>0.62830850943556771</v>
      </c>
      <c r="H34" s="6">
        <f>Input!D28/Input!D$7</f>
        <v>0.67661583221392474</v>
      </c>
      <c r="I34" s="6">
        <f>Input!E28/Input!E$7</f>
        <v>0.63466570798142341</v>
      </c>
      <c r="J34" s="6">
        <f>Input!F28/Input!F$7</f>
        <v>0.52749751682062795</v>
      </c>
      <c r="K34" s="6">
        <f>Input!G28/Input!G$7</f>
        <v>1.2765605241330147</v>
      </c>
      <c r="L34" s="6">
        <f>Input!H28/Input!H$7</f>
        <v>0.58154492503046418</v>
      </c>
      <c r="M34" s="6">
        <f>Input!I28/Input!I$7</f>
        <v>0.77867109016892644</v>
      </c>
      <c r="N34" s="6">
        <f>Input!J28/Input!J$7</f>
        <v>1.1817045716186139</v>
      </c>
      <c r="O34" s="6">
        <f t="shared" si="1"/>
        <v>0.73023951140918131</v>
      </c>
    </row>
    <row r="35" spans="2:15" ht="12" customHeight="1" x14ac:dyDescent="0.2">
      <c r="B35" t="s">
        <v>75</v>
      </c>
      <c r="E35" s="6">
        <f>(Input!A29-Input!A203-Input!A207)/Input!A$7</f>
        <v>38.825032291002053</v>
      </c>
      <c r="F35" s="6">
        <f>(Input!B29-Input!B203-Input!B207)/Input!B$7</f>
        <v>41.845119821629467</v>
      </c>
      <c r="G35" s="6">
        <f>(Input!C29-Input!C203-Input!C207)/Input!C$7</f>
        <v>39.686696205143029</v>
      </c>
      <c r="H35" s="6">
        <f>(Input!D29-Input!D203-Input!D207)/Input!D$7</f>
        <v>36.86788370948225</v>
      </c>
      <c r="I35" s="6">
        <f>(Input!E29-Input!E203-Input!E207)/Input!E$7</f>
        <v>39.853997677076933</v>
      </c>
      <c r="J35" s="6">
        <f>(Input!F29-Input!F203-Input!F207)/Input!F$7</f>
        <v>30.97996702165349</v>
      </c>
      <c r="K35" s="6">
        <f>(Input!G29-Input!G203-Input!G207)/Input!G$7</f>
        <v>31.245911219437406</v>
      </c>
      <c r="L35" s="6">
        <f>(Input!H29-Input!H203-Input!H207)/Input!H$7</f>
        <v>28.390701346305832</v>
      </c>
      <c r="M35" s="6">
        <f>(Input!I29-Input!I203-Input!I207)/Input!I$7</f>
        <v>28.397457127287883</v>
      </c>
      <c r="N35" s="6">
        <f>(Input!J29-Input!J203-Input!J207)/Input!J$7</f>
        <v>32.015382140755712</v>
      </c>
      <c r="O35" s="6">
        <f t="shared" si="1"/>
        <v>34.810814855977405</v>
      </c>
    </row>
    <row r="36" spans="2:15" ht="13.5" customHeight="1" x14ac:dyDescent="0.2">
      <c r="B36" s="1" t="s">
        <v>71</v>
      </c>
      <c r="E36" s="7">
        <f>SUM(E33:E35)</f>
        <v>624.41266213754841</v>
      </c>
      <c r="F36" s="7">
        <f t="shared" ref="F36:N36" si="7">SUM(F33:F35)</f>
        <v>674.49915389574551</v>
      </c>
      <c r="G36" s="7">
        <f t="shared" si="7"/>
        <v>686.15091313636606</v>
      </c>
      <c r="H36" s="7">
        <f t="shared" si="7"/>
        <v>643.61758698975927</v>
      </c>
      <c r="I36" s="7">
        <f t="shared" si="7"/>
        <v>522.14195754762397</v>
      </c>
      <c r="J36" s="7">
        <f t="shared" si="7"/>
        <v>544.83453748610179</v>
      </c>
      <c r="K36" s="7">
        <f t="shared" si="7"/>
        <v>592.84012226983054</v>
      </c>
      <c r="L36" s="7">
        <f t="shared" si="7"/>
        <v>598.54118419130191</v>
      </c>
      <c r="M36" s="7">
        <f t="shared" si="7"/>
        <v>593.08647164791489</v>
      </c>
      <c r="N36" s="7">
        <f t="shared" si="7"/>
        <v>617.38908554836405</v>
      </c>
      <c r="O36" s="7">
        <f t="shared" si="1"/>
        <v>609.75136748505565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124.7099341254073</v>
      </c>
      <c r="F38" s="11">
        <f t="shared" ref="F38:N38" si="8">F36-F31</f>
        <v>192.91095535259063</v>
      </c>
      <c r="G38" s="11">
        <f t="shared" si="8"/>
        <v>213.28035465985681</v>
      </c>
      <c r="H38" s="11">
        <f t="shared" si="8"/>
        <v>167.92229578826914</v>
      </c>
      <c r="I38" s="11">
        <f t="shared" si="8"/>
        <v>69.664414821637479</v>
      </c>
      <c r="J38" s="11">
        <f t="shared" si="8"/>
        <v>62.553727532903508</v>
      </c>
      <c r="K38" s="11">
        <f t="shared" si="8"/>
        <v>105.52378832388433</v>
      </c>
      <c r="L38" s="11">
        <f t="shared" si="8"/>
        <v>129.08966937833299</v>
      </c>
      <c r="M38" s="11">
        <f t="shared" si="8"/>
        <v>113.35766522422028</v>
      </c>
      <c r="N38" s="11">
        <f t="shared" si="8"/>
        <v>134.1262043669575</v>
      </c>
      <c r="O38" s="11">
        <f t="shared" si="1"/>
        <v>131.31390095740599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16.015444739198589</v>
      </c>
      <c r="F40" s="8">
        <f>(Input!B25 + Input!B26) / Input!B$7</f>
        <v>18.288067919490071</v>
      </c>
      <c r="G40" s="8">
        <f>(Input!C25 + Input!C26) / Input!C$7</f>
        <v>21.93088019842024</v>
      </c>
      <c r="H40" s="8">
        <f>(Input!D25 + Input!D26) / Input!D$7</f>
        <v>21.016294246834569</v>
      </c>
      <c r="I40" s="8">
        <f>(Input!E25 + Input!E26) / Input!E$7</f>
        <v>20.870930911739986</v>
      </c>
      <c r="J40" s="8">
        <f>(Input!F25 + Input!F26) / Input!F$7</f>
        <v>20.592960910661116</v>
      </c>
      <c r="K40" s="8">
        <f>(Input!G25 + Input!G26) / Input!G$7</f>
        <v>20.14719728130742</v>
      </c>
      <c r="L40" s="8">
        <f>(Input!H25 + Input!H26) / Input!H$7</f>
        <v>20.528022994944081</v>
      </c>
      <c r="M40" s="8">
        <f>(Input!I25 + Input!I26) / Input!I$7</f>
        <v>20.539477385646055</v>
      </c>
      <c r="N40" s="8">
        <f>(Input!J25 + Input!J26) / Input!J$7</f>
        <v>21.041700094655784</v>
      </c>
      <c r="O40" s="8">
        <f t="shared" si="1"/>
        <v>20.097097668289795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108.69448938620872</v>
      </c>
      <c r="F42" s="11">
        <f t="shared" ref="F42:N42" si="9">+F38-F40</f>
        <v>174.62288743310057</v>
      </c>
      <c r="G42" s="11">
        <f t="shared" si="9"/>
        <v>191.34947446143656</v>
      </c>
      <c r="H42" s="11">
        <f t="shared" si="9"/>
        <v>146.90600154143456</v>
      </c>
      <c r="I42" s="11">
        <f t="shared" si="9"/>
        <v>48.793483909897489</v>
      </c>
      <c r="J42" s="11">
        <f t="shared" si="9"/>
        <v>41.960766622242389</v>
      </c>
      <c r="K42" s="11">
        <f t="shared" si="9"/>
        <v>85.376591042576905</v>
      </c>
      <c r="L42" s="11">
        <f t="shared" si="9"/>
        <v>108.5616463833889</v>
      </c>
      <c r="M42" s="11">
        <f t="shared" si="9"/>
        <v>92.818187838574232</v>
      </c>
      <c r="N42" s="11">
        <f t="shared" si="9"/>
        <v>113.08450427230171</v>
      </c>
      <c r="O42" s="11">
        <f t="shared" si="1"/>
        <v>111.2168032891162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2.9916082708205685</v>
      </c>
      <c r="F7" s="6">
        <f>Input!B37/Input!B$6</f>
        <v>3.1276518290318176</v>
      </c>
      <c r="G7" s="6">
        <f>Input!C37/Input!C$6</f>
        <v>3.176250361423941</v>
      </c>
      <c r="H7" s="6">
        <f>Input!D37/Input!D$6</f>
        <v>3.4771903523248984</v>
      </c>
      <c r="I7" s="6">
        <f>Input!E37/Input!E$6</f>
        <v>3.275394081637379</v>
      </c>
      <c r="J7" s="6">
        <f>Input!F37/Input!F$6</f>
        <v>3.8607618350157074</v>
      </c>
      <c r="K7" s="6">
        <f>Input!G37/Input!G$6</f>
        <v>3.8419956486850917</v>
      </c>
      <c r="L7" s="6">
        <f>Input!H37/Input!H$6</f>
        <v>3.7547907807490475</v>
      </c>
      <c r="M7" s="6">
        <f>Input!I37/Input!I$6</f>
        <v>4.4128675212756932</v>
      </c>
      <c r="N7" s="6">
        <f>Input!J37/Input!J$6</f>
        <v>4.7434959815746174</v>
      </c>
      <c r="O7" s="6">
        <f>AVERAGE(E7:N7)</f>
        <v>3.6662006662538764</v>
      </c>
    </row>
    <row r="8" spans="1:15" ht="12" customHeight="1" x14ac:dyDescent="0.2">
      <c r="B8" t="s">
        <v>121</v>
      </c>
      <c r="E8" s="6">
        <f>Input!A38/Input!A$6</f>
        <v>2.8887675367996266</v>
      </c>
      <c r="F8" s="6">
        <f>Input!B38/Input!B$6</f>
        <v>3.1537535660734162</v>
      </c>
      <c r="G8" s="6">
        <f>Input!C38/Input!C$6</f>
        <v>3.271297100073244</v>
      </c>
      <c r="H8" s="6">
        <f>Input!D38/Input!D$6</f>
        <v>3.2083712183189164</v>
      </c>
      <c r="I8" s="6">
        <f>Input!E38/Input!E$6</f>
        <v>3.0125451805534058</v>
      </c>
      <c r="J8" s="6">
        <f>Input!F38/Input!F$6</f>
        <v>3.7787202862514211</v>
      </c>
      <c r="K8" s="6">
        <f>Input!G38/Input!G$6</f>
        <v>3.5866696475104027</v>
      </c>
      <c r="L8" s="6">
        <f>Input!H38/Input!H$6</f>
        <v>3.6889361987949467</v>
      </c>
      <c r="M8" s="6">
        <f>Input!I38/Input!I$6</f>
        <v>4.2439071894631795</v>
      </c>
      <c r="N8" s="6">
        <f>Input!J38/Input!J$6</f>
        <v>4.468482641799385</v>
      </c>
      <c r="O8" s="6">
        <f t="shared" ref="O8:O40" si="1">AVERAGE(E8:N8)</f>
        <v>3.5301450565637942</v>
      </c>
    </row>
    <row r="9" spans="1:15" ht="12" customHeight="1" x14ac:dyDescent="0.2">
      <c r="B9" t="s">
        <v>122</v>
      </c>
      <c r="E9" s="6">
        <f>Input!A39/Input!A$6</f>
        <v>0.10908449141352658</v>
      </c>
      <c r="F9" s="6">
        <f>Input!B39/Input!B$6</f>
        <v>0.12132393509013727</v>
      </c>
      <c r="G9" s="6">
        <f>Input!C39/Input!C$6</f>
        <v>0.13298245712701548</v>
      </c>
      <c r="H9" s="6">
        <f>Input!D39/Input!D$6</f>
        <v>0.1316572017143027</v>
      </c>
      <c r="I9" s="6">
        <f>Input!E39/Input!E$6</f>
        <v>0.11634148434481345</v>
      </c>
      <c r="J9" s="6">
        <f>Input!F39/Input!F$6</f>
        <v>0.12664561193081603</v>
      </c>
      <c r="K9" s="6">
        <f>Input!G39/Input!G$6</f>
        <v>0.13503064119851427</v>
      </c>
      <c r="L9" s="6">
        <f>Input!H39/Input!H$6</f>
        <v>0.15006529498632512</v>
      </c>
      <c r="M9" s="6">
        <f>Input!I39/Input!I$6</f>
        <v>0.18449907935105542</v>
      </c>
      <c r="N9" s="6">
        <f>Input!J39/Input!J$6</f>
        <v>0.21798366629412314</v>
      </c>
      <c r="O9" s="6">
        <f t="shared" si="1"/>
        <v>0.14256138634506293</v>
      </c>
    </row>
    <row r="10" spans="1:15" ht="13.5" customHeight="1" x14ac:dyDescent="0.2">
      <c r="B10" s="4" t="s">
        <v>123</v>
      </c>
      <c r="E10" s="8">
        <f>SUM(E7:E9)</f>
        <v>5.9894602990337225</v>
      </c>
      <c r="F10" s="8">
        <f t="shared" ref="F10:N10" si="2">SUM(F7:F9)</f>
        <v>6.4027293301953705</v>
      </c>
      <c r="G10" s="8">
        <f t="shared" si="2"/>
        <v>6.580529918624201</v>
      </c>
      <c r="H10" s="8">
        <f t="shared" si="2"/>
        <v>6.8172187723581175</v>
      </c>
      <c r="I10" s="8">
        <f t="shared" si="2"/>
        <v>6.4042807465355978</v>
      </c>
      <c r="J10" s="8">
        <f t="shared" si="2"/>
        <v>7.766127733197945</v>
      </c>
      <c r="K10" s="8">
        <f t="shared" si="2"/>
        <v>7.5636959373940087</v>
      </c>
      <c r="L10" s="8">
        <f t="shared" si="2"/>
        <v>7.593792274530319</v>
      </c>
      <c r="M10" s="8">
        <f t="shared" si="2"/>
        <v>8.8412737900899288</v>
      </c>
      <c r="N10" s="8">
        <f t="shared" si="2"/>
        <v>9.4299622896681239</v>
      </c>
      <c r="O10" s="8">
        <f t="shared" si="1"/>
        <v>7.3389071091627347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7.9175964763705498</v>
      </c>
      <c r="F12" s="6">
        <f>Input!B40/Input!B$6</f>
        <v>7.7742789385536248</v>
      </c>
      <c r="G12" s="6">
        <f>Input!C40/Input!C$6</f>
        <v>8.0797419565391451</v>
      </c>
      <c r="H12" s="6">
        <f>Input!D40/Input!D$6</f>
        <v>8.5611302819833082</v>
      </c>
      <c r="I12" s="6">
        <f>Input!E40/Input!E$6</f>
        <v>7.7839998248048348</v>
      </c>
      <c r="J12" s="6">
        <f>Input!F40/Input!F$6</f>
        <v>8.8675595532886256</v>
      </c>
      <c r="K12" s="6">
        <f>Input!G40/Input!G$6</f>
        <v>8.6066324379772183</v>
      </c>
      <c r="L12" s="6">
        <f>Input!H40/Input!H$6</f>
        <v>8.4312796946972188</v>
      </c>
      <c r="M12" s="6">
        <f>Input!I40/Input!I$6</f>
        <v>8.9933251325518242</v>
      </c>
      <c r="N12" s="6">
        <f>Input!J40/Input!J$6</f>
        <v>9.2296572211356374</v>
      </c>
      <c r="O12" s="6">
        <f t="shared" si="1"/>
        <v>8.4245201517902011</v>
      </c>
    </row>
    <row r="13" spans="1:15" ht="12" customHeight="1" x14ac:dyDescent="0.2">
      <c r="B13" t="s">
        <v>125</v>
      </c>
      <c r="E13" s="6">
        <f>Input!A41/Input!A$6</f>
        <v>2.0811524456584429</v>
      </c>
      <c r="F13" s="6">
        <f>Input!B41/Input!B$6</f>
        <v>2.0983161688122114</v>
      </c>
      <c r="G13" s="6">
        <f>Input!C41/Input!C$6</f>
        <v>2.1419181719656768</v>
      </c>
      <c r="H13" s="6">
        <f>Input!D41/Input!D$6</f>
        <v>2.3093922603227166</v>
      </c>
      <c r="I13" s="6">
        <f>Input!E41/Input!E$6</f>
        <v>2.0806896218312247</v>
      </c>
      <c r="J13" s="6">
        <f>Input!F41/Input!F$6</f>
        <v>2.4279407521119509</v>
      </c>
      <c r="K13" s="6">
        <f>Input!G41/Input!G$6</f>
        <v>2.455895634621907</v>
      </c>
      <c r="L13" s="6">
        <f>Input!H41/Input!H$6</f>
        <v>2.4289160294366674</v>
      </c>
      <c r="M13" s="6">
        <f>Input!I41/Input!I$6</f>
        <v>2.6117298156608113</v>
      </c>
      <c r="N13" s="6">
        <f>Input!J41/Input!J$6</f>
        <v>2.740773435317128</v>
      </c>
      <c r="O13" s="6">
        <f t="shared" si="1"/>
        <v>2.3376724335738737</v>
      </c>
    </row>
    <row r="14" spans="1:15" ht="12" customHeight="1" x14ac:dyDescent="0.2">
      <c r="B14" t="s">
        <v>126</v>
      </c>
      <c r="E14" s="6">
        <f>Input!A42/Input!A$6</f>
        <v>2.7108290494025987E-2</v>
      </c>
      <c r="F14" s="6">
        <f>Input!B42/Input!B$6</f>
        <v>0.10733557395193261</v>
      </c>
      <c r="G14" s="6">
        <f>Input!C42/Input!C$6</f>
        <v>0.10426092360440736</v>
      </c>
      <c r="H14" s="6">
        <f>Input!D42/Input!D$6</f>
        <v>0.10917752236695473</v>
      </c>
      <c r="I14" s="6">
        <f>Input!E42/Input!E$6</f>
        <v>0.15548199291372061</v>
      </c>
      <c r="J14" s="6">
        <f>Input!F42/Input!F$6</f>
        <v>0.17352821604718444</v>
      </c>
      <c r="K14" s="6">
        <f>Input!G42/Input!G$6</f>
        <v>0.16815038508309688</v>
      </c>
      <c r="L14" s="6">
        <f>Input!H42/Input!H$6</f>
        <v>0.18549148620357239</v>
      </c>
      <c r="M14" s="6">
        <f>Input!I42/Input!I$6</f>
        <v>0.19430929675229119</v>
      </c>
      <c r="N14" s="6">
        <f>Input!J42/Input!J$6</f>
        <v>0.18702543385799883</v>
      </c>
      <c r="O14" s="6">
        <f t="shared" si="1"/>
        <v>0.14118691212751852</v>
      </c>
    </row>
    <row r="15" spans="1:15" ht="13.5" customHeight="1" x14ac:dyDescent="0.2">
      <c r="B15" s="4" t="s">
        <v>130</v>
      </c>
      <c r="E15" s="8">
        <f>SUM(E12:E14)</f>
        <v>10.025857212523018</v>
      </c>
      <c r="F15" s="8">
        <f t="shared" ref="F15:N15" si="3">SUM(F12:F14)</f>
        <v>9.9799306813177679</v>
      </c>
      <c r="G15" s="8">
        <f t="shared" si="3"/>
        <v>10.32592105210923</v>
      </c>
      <c r="H15" s="8">
        <f t="shared" si="3"/>
        <v>10.979700064672979</v>
      </c>
      <c r="I15" s="8">
        <f t="shared" si="3"/>
        <v>10.020171439549781</v>
      </c>
      <c r="J15" s="8">
        <f t="shared" si="3"/>
        <v>11.469028521447761</v>
      </c>
      <c r="K15" s="8">
        <f t="shared" si="3"/>
        <v>11.230678457682222</v>
      </c>
      <c r="L15" s="8">
        <f t="shared" si="3"/>
        <v>11.045687210337459</v>
      </c>
      <c r="M15" s="8">
        <f t="shared" si="3"/>
        <v>11.799364244964927</v>
      </c>
      <c r="N15" s="8">
        <f t="shared" si="3"/>
        <v>12.157456090310765</v>
      </c>
      <c r="O15" s="8">
        <f t="shared" si="1"/>
        <v>10.903379497491592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1.5703218977469928</v>
      </c>
      <c r="F17" s="6">
        <f>Input!B43/Input!B$6</f>
        <v>1.7718872355964725</v>
      </c>
      <c r="G17" s="6">
        <f>Input!C43/Input!C$6</f>
        <v>1.7995007139156656</v>
      </c>
      <c r="H17" s="6">
        <f>Input!D43/Input!D$6</f>
        <v>1.4870755849562993</v>
      </c>
      <c r="I17" s="6">
        <f>Input!E43/Input!E$6</f>
        <v>1.2670525903544687</v>
      </c>
      <c r="J17" s="6">
        <f>Input!F43/Input!F$6</f>
        <v>1.5812963618538192</v>
      </c>
      <c r="K17" s="6">
        <f>Input!G43/Input!G$6</f>
        <v>1.5210948768644061</v>
      </c>
      <c r="L17" s="6">
        <f>Input!H43/Input!H$6</f>
        <v>1.4417234394999665</v>
      </c>
      <c r="M17" s="6">
        <f>Input!I43/Input!I$6</f>
        <v>1.4963183871575108</v>
      </c>
      <c r="N17" s="6">
        <f>Input!J43/Input!J$6</f>
        <v>1.6485789792306977</v>
      </c>
      <c r="O17" s="6">
        <f t="shared" si="1"/>
        <v>1.5584850067176299</v>
      </c>
    </row>
    <row r="18" spans="2:15" ht="12" customHeight="1" x14ac:dyDescent="0.2">
      <c r="B18" t="s">
        <v>128</v>
      </c>
      <c r="E18" s="6">
        <f>Input!A44/Input!A$6</f>
        <v>2.5547603875501261</v>
      </c>
      <c r="F18" s="6">
        <f>Input!B44/Input!B$6</f>
        <v>2.578387552588691</v>
      </c>
      <c r="G18" s="6">
        <f>Input!C44/Input!C$6</f>
        <v>2.748735289135845</v>
      </c>
      <c r="H18" s="6">
        <f>Input!D44/Input!D$6</f>
        <v>2.8304955260326325</v>
      </c>
      <c r="I18" s="6">
        <f>Input!E44/Input!E$6</f>
        <v>2.5946114432743221</v>
      </c>
      <c r="J18" s="6">
        <f>Input!F44/Input!F$6</f>
        <v>2.5220331853028695</v>
      </c>
      <c r="K18" s="6">
        <f>Input!G44/Input!G$6</f>
        <v>2.5656032444595187</v>
      </c>
      <c r="L18" s="6">
        <f>Input!H44/Input!H$6</f>
        <v>2.3635604404336981</v>
      </c>
      <c r="M18" s="6">
        <f>Input!I44/Input!I$6</f>
        <v>2.8743561709544201</v>
      </c>
      <c r="N18" s="6">
        <f>Input!J44/Input!J$6</f>
        <v>2.6889122989817142</v>
      </c>
      <c r="O18" s="6">
        <f t="shared" si="1"/>
        <v>2.6321455538713843</v>
      </c>
    </row>
    <row r="19" spans="2:15" ht="13.5" customHeight="1" x14ac:dyDescent="0.2">
      <c r="B19" s="4" t="s">
        <v>129</v>
      </c>
      <c r="E19" s="8">
        <f>SUM(E17:E18)</f>
        <v>4.1250822852971192</v>
      </c>
      <c r="F19" s="8">
        <f t="shared" ref="F19:N19" si="4">SUM(F17:F18)</f>
        <v>4.350274788185164</v>
      </c>
      <c r="G19" s="8">
        <f t="shared" si="4"/>
        <v>4.5482360030515103</v>
      </c>
      <c r="H19" s="8">
        <f t="shared" si="4"/>
        <v>4.3175711109889319</v>
      </c>
      <c r="I19" s="8">
        <f t="shared" si="4"/>
        <v>3.8616640336287906</v>
      </c>
      <c r="J19" s="8">
        <f t="shared" si="4"/>
        <v>4.1033295471566884</v>
      </c>
      <c r="K19" s="8">
        <f t="shared" si="4"/>
        <v>4.0866981213239253</v>
      </c>
      <c r="L19" s="8">
        <f t="shared" si="4"/>
        <v>3.8052838799336648</v>
      </c>
      <c r="M19" s="8">
        <f t="shared" si="4"/>
        <v>4.3706745581119311</v>
      </c>
      <c r="N19" s="8">
        <f t="shared" si="4"/>
        <v>4.3374912782124122</v>
      </c>
      <c r="O19" s="8">
        <f t="shared" si="1"/>
        <v>4.190630560589014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33.204025385766066</v>
      </c>
      <c r="F21" s="6">
        <f>Input!B45/Input!B$6</f>
        <v>31.660612353157127</v>
      </c>
      <c r="G21" s="6">
        <f>Input!C45/Input!C$6</f>
        <v>31.505926707525493</v>
      </c>
      <c r="H21" s="6">
        <f>Input!D45/Input!D$6</f>
        <v>31.679921897719176</v>
      </c>
      <c r="I21" s="6">
        <f>Input!E45/Input!E$6</f>
        <v>29.445209993460352</v>
      </c>
      <c r="J21" s="6">
        <f>Input!F45/Input!F$6</f>
        <v>31.414271767140736</v>
      </c>
      <c r="K21" s="6">
        <f>Input!G45/Input!G$6</f>
        <v>29.511518534450669</v>
      </c>
      <c r="L21" s="6">
        <f>Input!H45/Input!H$6</f>
        <v>28.517765997602762</v>
      </c>
      <c r="M21" s="6">
        <f>Input!I45/Input!I$6</f>
        <v>28.574873558027104</v>
      </c>
      <c r="N21" s="6">
        <f>Input!J45/Input!J$6</f>
        <v>29.393555142265065</v>
      </c>
      <c r="O21" s="6">
        <f t="shared" si="1"/>
        <v>30.490768133711459</v>
      </c>
    </row>
    <row r="22" spans="2:15" ht="12" customHeight="1" x14ac:dyDescent="0.2">
      <c r="B22" t="s">
        <v>132</v>
      </c>
      <c r="E22" s="6">
        <f>Input!A46/Input!A$6</f>
        <v>7.1262999431592764</v>
      </c>
      <c r="F22" s="6">
        <f>Input!B46/Input!B$6</f>
        <v>6.427448287101031</v>
      </c>
      <c r="G22" s="6">
        <f>Input!C46/Input!C$6</f>
        <v>6.1359140849804454</v>
      </c>
      <c r="H22" s="6">
        <f>Input!D46/Input!D$6</f>
        <v>5.305698151049949</v>
      </c>
      <c r="I22" s="6">
        <f>Input!E46/Input!E$6</f>
        <v>4.711294587783871</v>
      </c>
      <c r="J22" s="6">
        <f>Input!F46/Input!F$6</f>
        <v>5.8664121151647475</v>
      </c>
      <c r="K22" s="6">
        <f>Input!G46/Input!G$6</f>
        <v>5.7044618763597859</v>
      </c>
      <c r="L22" s="6">
        <f>Input!H46/Input!H$6</f>
        <v>5.9378272152000529</v>
      </c>
      <c r="M22" s="6">
        <f>Input!I46/Input!I$6</f>
        <v>5.9290855458981273</v>
      </c>
      <c r="N22" s="6">
        <f>Input!J46/Input!J$6</f>
        <v>5.3568470204278045</v>
      </c>
      <c r="O22" s="6">
        <f t="shared" si="1"/>
        <v>5.8501288827125091</v>
      </c>
    </row>
    <row r="23" spans="2:15" ht="12" customHeight="1" x14ac:dyDescent="0.2">
      <c r="B23" t="s">
        <v>133</v>
      </c>
      <c r="E23" s="6">
        <f>Input!A47/Input!A$6</f>
        <v>0.40764564338362513</v>
      </c>
      <c r="F23" s="6">
        <f>Input!B47/Input!B$6</f>
        <v>0.461706811206615</v>
      </c>
      <c r="G23" s="6">
        <f>Input!C47/Input!C$6</f>
        <v>0.31722783040433833</v>
      </c>
      <c r="H23" s="6">
        <f>Input!D47/Input!D$6</f>
        <v>0.25400983232037988</v>
      </c>
      <c r="I23" s="6">
        <f>Input!E47/Input!E$6</f>
        <v>0.31787883506691356</v>
      </c>
      <c r="J23" s="6">
        <f>Input!F47/Input!F$6</f>
        <v>0.2628632070364687</v>
      </c>
      <c r="K23" s="6">
        <f>Input!G47/Input!G$6</f>
        <v>0.3061096514811843</v>
      </c>
      <c r="L23" s="6">
        <f>Input!H47/Input!H$6</f>
        <v>0.27884075383449586</v>
      </c>
      <c r="M23" s="6">
        <f>Input!I47/Input!I$6</f>
        <v>0.43339754821781667</v>
      </c>
      <c r="N23" s="6">
        <f>Input!J47/Input!J$6</f>
        <v>0.2851564003756481</v>
      </c>
      <c r="O23" s="6">
        <f t="shared" si="1"/>
        <v>0.33248365133274854</v>
      </c>
    </row>
    <row r="24" spans="2:15" ht="12" customHeight="1" x14ac:dyDescent="0.2">
      <c r="B24" t="s">
        <v>134</v>
      </c>
      <c r="E24" s="6">
        <f>Input!A48/Input!A$6</f>
        <v>0.40164300968797467</v>
      </c>
      <c r="F24" s="6">
        <f>Input!B48/Input!B$6</f>
        <v>0.41802371553161644</v>
      </c>
      <c r="G24" s="6">
        <f>Input!C48/Input!C$6</f>
        <v>0.37104529427683125</v>
      </c>
      <c r="H24" s="6">
        <f>Input!D48/Input!D$6</f>
        <v>0.40632875963628989</v>
      </c>
      <c r="I24" s="6">
        <f>Input!E48/Input!E$6</f>
        <v>0.40306122805480599</v>
      </c>
      <c r="J24" s="6">
        <f>Input!F48/Input!F$6</f>
        <v>0.50350950285064577</v>
      </c>
      <c r="K24" s="6">
        <f>Input!G48/Input!G$6</f>
        <v>0.36976092585392484</v>
      </c>
      <c r="L24" s="6">
        <f>Input!H48/Input!H$6</f>
        <v>0.46513092581327831</v>
      </c>
      <c r="M24" s="6">
        <f>Input!I48/Input!I$6</f>
        <v>0.44321659737034652</v>
      </c>
      <c r="N24" s="6">
        <f>Input!J48/Input!J$6</f>
        <v>0.44840406809785477</v>
      </c>
      <c r="O24" s="6">
        <f t="shared" si="1"/>
        <v>0.42301240271735685</v>
      </c>
    </row>
    <row r="25" spans="2:15" ht="12" customHeight="1" x14ac:dyDescent="0.2">
      <c r="B25" t="s">
        <v>135</v>
      </c>
      <c r="E25" s="6">
        <f>Input!A49/Input!A$6</f>
        <v>3.4797566846232963</v>
      </c>
      <c r="F25" s="6">
        <f>Input!B49/Input!B$6</f>
        <v>4.4288359278597431</v>
      </c>
      <c r="G25" s="6">
        <f>Input!C49/Input!C$6</f>
        <v>4.0325184781091234</v>
      </c>
      <c r="H25" s="6">
        <f>Input!D49/Input!D$6</f>
        <v>4.082099698854524</v>
      </c>
      <c r="I25" s="6">
        <f>Input!E49/Input!E$6</f>
        <v>3.5399207772924117</v>
      </c>
      <c r="J25" s="6">
        <f>Input!F49/Input!F$6</f>
        <v>3.9411686576494884</v>
      </c>
      <c r="K25" s="6">
        <f>Input!G49/Input!G$6</f>
        <v>4.3820412216771585</v>
      </c>
      <c r="L25" s="6">
        <f>Input!H49/Input!H$6</f>
        <v>4.8628859494687573</v>
      </c>
      <c r="M25" s="6">
        <f>Input!I49/Input!I$6</f>
        <v>4.9708102306341919</v>
      </c>
      <c r="N25" s="6">
        <f>Input!J49/Input!J$6</f>
        <v>5.1451518114929682</v>
      </c>
      <c r="O25" s="6">
        <f t="shared" si="1"/>
        <v>4.2865189437661666</v>
      </c>
    </row>
    <row r="26" spans="2:15" ht="14.25" customHeight="1" x14ac:dyDescent="0.2">
      <c r="B26" s="4" t="s">
        <v>136</v>
      </c>
      <c r="E26" s="8">
        <f>SUM(E21:E25)</f>
        <v>44.619370666620235</v>
      </c>
      <c r="F26" s="8">
        <f t="shared" ref="F26:N26" si="5">SUM(F21:F25)</f>
        <v>43.396627094856136</v>
      </c>
      <c r="G26" s="8">
        <f t="shared" si="5"/>
        <v>42.362632395296238</v>
      </c>
      <c r="H26" s="8">
        <f t="shared" si="5"/>
        <v>41.728058339580315</v>
      </c>
      <c r="I26" s="8">
        <f t="shared" si="5"/>
        <v>38.417365421658346</v>
      </c>
      <c r="J26" s="8">
        <f t="shared" si="5"/>
        <v>41.988225249842088</v>
      </c>
      <c r="K26" s="8">
        <f t="shared" si="5"/>
        <v>40.273892209822719</v>
      </c>
      <c r="L26" s="8">
        <f t="shared" si="5"/>
        <v>40.062450841919343</v>
      </c>
      <c r="M26" s="8">
        <f t="shared" si="5"/>
        <v>40.351383480147589</v>
      </c>
      <c r="N26" s="8">
        <f t="shared" si="5"/>
        <v>40.629114442659343</v>
      </c>
      <c r="O26" s="8">
        <f t="shared" si="1"/>
        <v>41.382912014240233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1.5878352466832175</v>
      </c>
      <c r="F28" s="6">
        <f>Input!B50/Input!B$6</f>
        <v>1.741588040715895</v>
      </c>
      <c r="G28" s="6">
        <f>Input!C50/Input!C$6</f>
        <v>1.9110773460466344</v>
      </c>
      <c r="H28" s="6">
        <f>Input!D50/Input!D$6</f>
        <v>2.1138391493663016</v>
      </c>
      <c r="I28" s="6">
        <f>Input!E50/Input!E$6</f>
        <v>2.1304389818513942</v>
      </c>
      <c r="J28" s="6">
        <f>Input!F50/Input!F$6</f>
        <v>2.1279548284413705</v>
      </c>
      <c r="K28" s="6">
        <f>Input!G50/Input!G$6</f>
        <v>2.1142967662946814</v>
      </c>
      <c r="L28" s="6">
        <f>Input!H50/Input!H$6</f>
        <v>2.232838770955746</v>
      </c>
      <c r="M28" s="6">
        <f>Input!I50/Input!I$6</f>
        <v>2.2324874318457519</v>
      </c>
      <c r="N28" s="6">
        <f>Input!J50/Input!J$6</f>
        <v>2.2152881100400483</v>
      </c>
      <c r="O28" s="6">
        <f t="shared" si="1"/>
        <v>2.0407644672241045</v>
      </c>
    </row>
    <row r="29" spans="2:15" ht="12" customHeight="1" x14ac:dyDescent="0.2">
      <c r="B29" t="s">
        <v>138</v>
      </c>
      <c r="E29" s="6">
        <f>Input!A51/Input!A$6</f>
        <v>0.12064485913450657</v>
      </c>
      <c r="F29" s="6">
        <f>Input!B51/Input!B$6</f>
        <v>0.10607981529767548</v>
      </c>
      <c r="G29" s="6">
        <f>Input!C51/Input!C$6</f>
        <v>0.11703311635766712</v>
      </c>
      <c r="H29" s="6">
        <f>Input!D51/Input!D$6</f>
        <v>0.13198054965301109</v>
      </c>
      <c r="I29" s="6">
        <f>Input!E51/Input!E$6</f>
        <v>0.12834314228689189</v>
      </c>
      <c r="J29" s="6">
        <f>Input!F51/Input!F$6</f>
        <v>0.16323522783263128</v>
      </c>
      <c r="K29" s="6">
        <f>Input!G51/Input!G$6</f>
        <v>0.1366322890729052</v>
      </c>
      <c r="L29" s="6">
        <f>Input!H51/Input!H$6</f>
        <v>0.13145769023006501</v>
      </c>
      <c r="M29" s="6">
        <f>Input!I51/Input!I$6</f>
        <v>0.14786852528835057</v>
      </c>
      <c r="N29" s="6">
        <f>Input!J51/Input!J$6</f>
        <v>0.14405815365868804</v>
      </c>
      <c r="O29" s="6">
        <f t="shared" si="1"/>
        <v>0.13273333688123923</v>
      </c>
    </row>
    <row r="30" spans="2:15" ht="13.5" customHeight="1" x14ac:dyDescent="0.2">
      <c r="B30" s="4" t="s">
        <v>139</v>
      </c>
      <c r="E30" s="8">
        <f>SUM(E28:E29)</f>
        <v>1.7084801058177241</v>
      </c>
      <c r="F30" s="8">
        <f t="shared" ref="F30:N30" si="6">SUM(F28:F29)</f>
        <v>1.8476678560135704</v>
      </c>
      <c r="G30" s="8">
        <f t="shared" si="6"/>
        <v>2.0281104624043014</v>
      </c>
      <c r="H30" s="8">
        <f t="shared" si="6"/>
        <v>2.2458196990193127</v>
      </c>
      <c r="I30" s="8">
        <f t="shared" si="6"/>
        <v>2.2587821241382859</v>
      </c>
      <c r="J30" s="8">
        <f t="shared" si="6"/>
        <v>2.2911900562740017</v>
      </c>
      <c r="K30" s="8">
        <f t="shared" si="6"/>
        <v>2.2509290553675867</v>
      </c>
      <c r="L30" s="8">
        <f t="shared" si="6"/>
        <v>2.3642964611858108</v>
      </c>
      <c r="M30" s="8">
        <f t="shared" si="6"/>
        <v>2.3803559571341024</v>
      </c>
      <c r="N30" s="8">
        <f t="shared" si="6"/>
        <v>2.3593462636987366</v>
      </c>
      <c r="O30" s="8">
        <f t="shared" si="1"/>
        <v>2.1734978041053434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5.6120677978480062E-2</v>
      </c>
      <c r="F32" s="6">
        <f>Input!B52/Input!B$6</f>
        <v>6.942157658774778E-2</v>
      </c>
      <c r="G32" s="6">
        <f>Input!C52/Input!C$6</f>
        <v>8.5625805967117552E-2</v>
      </c>
      <c r="H32" s="6">
        <f>Input!D52/Input!D$6</f>
        <v>0.10554813354279194</v>
      </c>
      <c r="I32" s="6">
        <f>Input!E52/Input!E$6</f>
        <v>9.9984912927666161E-2</v>
      </c>
      <c r="J32" s="6">
        <f>Input!F52/Input!F$6</f>
        <v>0.11565303841291487</v>
      </c>
      <c r="K32" s="6">
        <f>Input!G52/Input!G$6</f>
        <v>0.13372649586790533</v>
      </c>
      <c r="L32" s="6">
        <f>Input!H52/Input!H$6</f>
        <v>0.15170595686671101</v>
      </c>
      <c r="M32" s="6">
        <f>Input!I52/Input!I$6</f>
        <v>0.14445279901818311</v>
      </c>
      <c r="N32" s="6">
        <f>Input!J52/Input!J$6</f>
        <v>0.15110409681475273</v>
      </c>
      <c r="O32" s="6">
        <f t="shared" si="1"/>
        <v>0.11133434939842704</v>
      </c>
    </row>
    <row r="33" spans="2:15" ht="12" customHeight="1" x14ac:dyDescent="0.2">
      <c r="B33" t="s">
        <v>141</v>
      </c>
      <c r="E33" s="6">
        <f>Input!A53/Input!A$6</f>
        <v>0.41606112401680478</v>
      </c>
      <c r="F33" s="6">
        <f>Input!B53/Input!B$6</f>
        <v>0.38794391910656595</v>
      </c>
      <c r="G33" s="6">
        <f>Input!C53/Input!C$6</f>
        <v>0.43235482832610928</v>
      </c>
      <c r="H33" s="6">
        <f>Input!D53/Input!D$6</f>
        <v>0.42704439775304165</v>
      </c>
      <c r="I33" s="6">
        <f>Input!E53/Input!E$6</f>
        <v>0.41945969110853221</v>
      </c>
      <c r="J33" s="6">
        <f>Input!F53/Input!F$6</f>
        <v>0.43437843408514643</v>
      </c>
      <c r="K33" s="6">
        <f>Input!G53/Input!G$6</f>
        <v>0.42440570634415092</v>
      </c>
      <c r="L33" s="6">
        <f>Input!H53/Input!H$6</f>
        <v>0.45037231008212486</v>
      </c>
      <c r="M33" s="6">
        <f>Input!I53/Input!I$6</f>
        <v>0.49236898055388223</v>
      </c>
      <c r="N33" s="6">
        <f>Input!J53/Input!J$6</f>
        <v>0.48494238187265221</v>
      </c>
      <c r="O33" s="6">
        <f t="shared" si="1"/>
        <v>0.43693317732490095</v>
      </c>
    </row>
    <row r="34" spans="2:15" ht="12" customHeight="1" x14ac:dyDescent="0.2">
      <c r="B34" t="s">
        <v>142</v>
      </c>
      <c r="E34" s="6">
        <f>Input!A54/Input!A$6</f>
        <v>0.16148732824116316</v>
      </c>
      <c r="F34" s="6">
        <f>Input!B54/Input!B$6</f>
        <v>0.16596790046396573</v>
      </c>
      <c r="G34" s="6">
        <f>Input!C54/Input!C$6</f>
        <v>0.13375927048273006</v>
      </c>
      <c r="H34" s="6">
        <f>Input!D54/Input!D$6</f>
        <v>0.14957348334304182</v>
      </c>
      <c r="I34" s="6">
        <f>Input!E54/Input!E$6</f>
        <v>0.15327885124320134</v>
      </c>
      <c r="J34" s="6">
        <f>Input!F54/Input!F$6</f>
        <v>0.16415609176774526</v>
      </c>
      <c r="K34" s="6">
        <f>Input!G54/Input!G$6</f>
        <v>0.16682928120579402</v>
      </c>
      <c r="L34" s="6">
        <f>Input!H54/Input!H$6</f>
        <v>0.17611240349312093</v>
      </c>
      <c r="M34" s="6">
        <f>Input!I54/Input!I$6</f>
        <v>0.17003528211288588</v>
      </c>
      <c r="N34" s="6">
        <f>Input!J54/Input!J$6</f>
        <v>0.14300867715997642</v>
      </c>
      <c r="O34" s="6">
        <f t="shared" si="1"/>
        <v>0.15842085695136246</v>
      </c>
    </row>
    <row r="35" spans="2:15" ht="12" customHeight="1" x14ac:dyDescent="0.2">
      <c r="B35" t="s">
        <v>143</v>
      </c>
      <c r="E35" s="6">
        <f>Input!A55/Input!A$6</f>
        <v>1.0132814060209554</v>
      </c>
      <c r="F35" s="6">
        <f>Input!B55/Input!B$6</f>
        <v>0.95637218971885596</v>
      </c>
      <c r="G35" s="6">
        <f>Input!C55/Input!C$6</f>
        <v>0.99445479736109244</v>
      </c>
      <c r="H35" s="6">
        <f>Input!D55/Input!D$6</f>
        <v>1.2301119910436056</v>
      </c>
      <c r="I35" s="6">
        <f>Input!E55/Input!E$6</f>
        <v>0.94685191790656453</v>
      </c>
      <c r="J35" s="6">
        <f>Input!F55/Input!F$6</f>
        <v>1.1211200060830291</v>
      </c>
      <c r="K35" s="6">
        <f>Input!G55/Input!G$6</f>
        <v>1.0913665858722896</v>
      </c>
      <c r="L35" s="6">
        <f>Input!H55/Input!H$6</f>
        <v>1.0586208113341955</v>
      </c>
      <c r="M35" s="6">
        <f>Input!I55/Input!I$6</f>
        <v>1.2537555408603125</v>
      </c>
      <c r="N35" s="6">
        <f>Input!J55/Input!J$6</f>
        <v>1.3159612593523951</v>
      </c>
      <c r="O35" s="6">
        <f t="shared" si="1"/>
        <v>1.0981896505553297</v>
      </c>
    </row>
    <row r="36" spans="2:15" ht="13.5" customHeight="1" x14ac:dyDescent="0.2">
      <c r="B36" s="4" t="s">
        <v>144</v>
      </c>
      <c r="E36" s="8">
        <f>SUM(E32:E35)</f>
        <v>1.6469505362574033</v>
      </c>
      <c r="F36" s="8">
        <f t="shared" ref="F36:N36" si="7">SUM(F32:F35)</f>
        <v>1.5797055858771354</v>
      </c>
      <c r="G36" s="8">
        <f t="shared" si="7"/>
        <v>1.6461947021370493</v>
      </c>
      <c r="H36" s="8">
        <f t="shared" si="7"/>
        <v>1.9122780056824811</v>
      </c>
      <c r="I36" s="8">
        <f t="shared" si="7"/>
        <v>1.6195753731859641</v>
      </c>
      <c r="J36" s="8">
        <f t="shared" si="7"/>
        <v>1.8353075703488355</v>
      </c>
      <c r="K36" s="8">
        <f t="shared" si="7"/>
        <v>1.8163280692901398</v>
      </c>
      <c r="L36" s="8">
        <f t="shared" si="7"/>
        <v>1.8368114817761523</v>
      </c>
      <c r="M36" s="8">
        <f t="shared" si="7"/>
        <v>2.0606126025452638</v>
      </c>
      <c r="N36" s="8">
        <f t="shared" si="7"/>
        <v>2.0950164151997765</v>
      </c>
      <c r="O36" s="8">
        <f t="shared" si="1"/>
        <v>1.8048780342300201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3.1825713300828249</v>
      </c>
      <c r="F38" s="8">
        <f>Input!B56/Input!B$6</f>
        <v>3.2658564556021958</v>
      </c>
      <c r="G38" s="8">
        <f>Input!C56/Input!C$6</f>
        <v>3.478435131928836</v>
      </c>
      <c r="H38" s="8">
        <f>Input!D56/Input!D$6</f>
        <v>3.889896597999924</v>
      </c>
      <c r="I38" s="8">
        <f>Input!E56/Input!E$6</f>
        <v>3.9435007431696349</v>
      </c>
      <c r="J38" s="8">
        <f>Input!F56/Input!F$6</f>
        <v>4.2570752687952593</v>
      </c>
      <c r="K38" s="8">
        <f>Input!G56/Input!G$6</f>
        <v>4.1259154968026932</v>
      </c>
      <c r="L38" s="8">
        <f>Input!H56/Input!H$6</f>
        <v>4.4554813069214383</v>
      </c>
      <c r="M38" s="8">
        <f>Input!I56/Input!I$6</f>
        <v>4.8975052376050652</v>
      </c>
      <c r="N38" s="8">
        <f>Input!J56/Input!J$6</f>
        <v>4.8276453501909282</v>
      </c>
      <c r="O38" s="8">
        <f t="shared" si="1"/>
        <v>4.0323882919098804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71.297772435632055</v>
      </c>
      <c r="F40" s="11">
        <f t="shared" ref="F40:N40" si="8">SUM(F10,F15,F19,F26,F30,F36,F38)</f>
        <v>70.82279179204734</v>
      </c>
      <c r="G40" s="11">
        <f t="shared" si="8"/>
        <v>70.970059665551361</v>
      </c>
      <c r="H40" s="11">
        <f t="shared" si="8"/>
        <v>71.890542590302061</v>
      </c>
      <c r="I40" s="11">
        <f t="shared" si="8"/>
        <v>66.525339881866401</v>
      </c>
      <c r="J40" s="11">
        <f t="shared" si="8"/>
        <v>73.710283947062578</v>
      </c>
      <c r="K40" s="11">
        <f t="shared" si="8"/>
        <v>71.348137347683291</v>
      </c>
      <c r="L40" s="11">
        <f t="shared" si="8"/>
        <v>71.163803456604199</v>
      </c>
      <c r="M40" s="11">
        <f t="shared" si="8"/>
        <v>74.70116987059879</v>
      </c>
      <c r="N40" s="11">
        <f t="shared" si="8"/>
        <v>75.836032129940094</v>
      </c>
      <c r="O40" s="11">
        <f t="shared" si="1"/>
        <v>71.826593311728814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3.3108346327899247</v>
      </c>
      <c r="F7" s="6">
        <f>(Input!B37-Input!B57+Input!B77)/Input!B$5</f>
        <v>3.3762469042252166</v>
      </c>
      <c r="G7" s="6">
        <f>(Input!C37-Input!C57+Input!C77)/Input!C$5</f>
        <v>3.387164987488787</v>
      </c>
      <c r="H7" s="6">
        <f>(Input!D37-Input!D57+Input!D77)/Input!D$5</f>
        <v>3.7024974256132825</v>
      </c>
      <c r="I7" s="6">
        <f>(Input!E37-Input!E57+Input!E77)/Input!E$5</f>
        <v>3.7479977916677552</v>
      </c>
      <c r="J7" s="6">
        <f>(Input!F37-Input!F57+Input!F77)/Input!F$5</f>
        <v>4.2270941883380528</v>
      </c>
      <c r="K7" s="6">
        <f>(Input!G37-Input!G57+Input!G77)/Input!G$5</f>
        <v>4.1854697995237817</v>
      </c>
      <c r="L7" s="6">
        <f>(Input!H37-Input!H57+Input!H77)/Input!H$5</f>
        <v>4.0578979981185839</v>
      </c>
      <c r="M7" s="6">
        <f>(Input!I37-Input!I57+Input!I77)/Input!I$5</f>
        <v>4.7512025648673468</v>
      </c>
      <c r="N7" s="6">
        <f>(Input!J37-Input!J57+Input!J77)/Input!J$5</f>
        <v>5.0882119051666157</v>
      </c>
      <c r="O7" s="6">
        <f>AVERAGE(E7:N7)</f>
        <v>3.9834618197799352</v>
      </c>
    </row>
    <row r="8" spans="1:15" ht="12" customHeight="1" x14ac:dyDescent="0.2">
      <c r="B8" t="s">
        <v>121</v>
      </c>
      <c r="E8" s="6">
        <f>(Input!A38-Input!A58+Input!A78)/Input!A$5</f>
        <v>3.1964869745379203</v>
      </c>
      <c r="F8" s="6">
        <f>(Input!B38-Input!B58+Input!B78)/Input!B$5</f>
        <v>3.4024669128578964</v>
      </c>
      <c r="G8" s="6">
        <f>(Input!C38-Input!C58+Input!C78)/Input!C$5</f>
        <v>3.5155927859874412</v>
      </c>
      <c r="H8" s="6">
        <f>(Input!D38-Input!D58+Input!D78)/Input!D$5</f>
        <v>3.4431019121350617</v>
      </c>
      <c r="I8" s="6">
        <f>(Input!E38-Input!E58+Input!E78)/Input!E$5</f>
        <v>3.471286116441624</v>
      </c>
      <c r="J8" s="6">
        <f>(Input!F38-Input!F58+Input!F78)/Input!F$5</f>
        <v>4.1449180956280012</v>
      </c>
      <c r="K8" s="6">
        <f>(Input!G38-Input!G58+Input!G78)/Input!G$5</f>
        <v>3.9019343617939528</v>
      </c>
      <c r="L8" s="6">
        <f>(Input!H38-Input!H58+Input!H78)/Input!H$5</f>
        <v>3.9995847582084947</v>
      </c>
      <c r="M8" s="6">
        <f>(Input!I38-Input!I58+Input!I78)/Input!I$5</f>
        <v>4.598736242648938</v>
      </c>
      <c r="N8" s="6">
        <f>(Input!J38-Input!J58+Input!J78)/Input!J$5</f>
        <v>4.8495556703003704</v>
      </c>
      <c r="O8" s="6">
        <f t="shared" ref="O8:O40" si="1">AVERAGE(E8:N8)</f>
        <v>3.8523663830539698</v>
      </c>
    </row>
    <row r="9" spans="1:15" ht="12" customHeight="1" x14ac:dyDescent="0.2">
      <c r="B9" t="s">
        <v>122</v>
      </c>
      <c r="E9" s="6">
        <f>(Input!A39-Input!A59+Input!A79)/Input!A$5</f>
        <v>0.10804850335314324</v>
      </c>
      <c r="F9" s="6">
        <f>(Input!B39-Input!B59+Input!B79)/Input!B$5</f>
        <v>0.13136088437005417</v>
      </c>
      <c r="G9" s="6">
        <f>(Input!C39-Input!C59+Input!C79)/Input!C$5</f>
        <v>0.13691628346159293</v>
      </c>
      <c r="H9" s="6">
        <f>(Input!D39-Input!D59+Input!D79)/Input!D$5</f>
        <v>0.12938572894319561</v>
      </c>
      <c r="I9" s="6">
        <f>(Input!E39-Input!E59+Input!E79)/Input!E$5</f>
        <v>0.12775286226761465</v>
      </c>
      <c r="J9" s="6">
        <f>(Input!F39-Input!F59+Input!F79)/Input!F$5</f>
        <v>0.12336170496273387</v>
      </c>
      <c r="K9" s="6">
        <f>(Input!G39-Input!G59+Input!G79)/Input!G$5</f>
        <v>0.14387545296651846</v>
      </c>
      <c r="L9" s="6">
        <f>(Input!H39-Input!H59+Input!H79)/Input!H$5</f>
        <v>0.15751317360654335</v>
      </c>
      <c r="M9" s="6">
        <f>(Input!I39-Input!I59+Input!I79)/Input!I$5</f>
        <v>0.1871782503696244</v>
      </c>
      <c r="N9" s="6">
        <f>(Input!J39-Input!J59+Input!J79)/Input!J$5</f>
        <v>0.2298483123425154</v>
      </c>
      <c r="O9" s="6">
        <f t="shared" si="1"/>
        <v>0.14752411566435361</v>
      </c>
    </row>
    <row r="10" spans="1:15" ht="13.5" customHeight="1" x14ac:dyDescent="0.2">
      <c r="B10" s="4" t="s">
        <v>123</v>
      </c>
      <c r="E10" s="8">
        <f>SUM(E7:E9)</f>
        <v>6.6153701106809883</v>
      </c>
      <c r="F10" s="8">
        <f t="shared" ref="F10:N10" si="2">SUM(F7:F9)</f>
        <v>6.9100747014531674</v>
      </c>
      <c r="G10" s="8">
        <f t="shared" si="2"/>
        <v>7.0396740569378213</v>
      </c>
      <c r="H10" s="8">
        <f t="shared" si="2"/>
        <v>7.2749850666915394</v>
      </c>
      <c r="I10" s="8">
        <f t="shared" si="2"/>
        <v>7.3470367703769934</v>
      </c>
      <c r="J10" s="8">
        <f t="shared" si="2"/>
        <v>8.4953739889287885</v>
      </c>
      <c r="K10" s="8">
        <f t="shared" si="2"/>
        <v>8.2312796142842544</v>
      </c>
      <c r="L10" s="8">
        <f t="shared" si="2"/>
        <v>8.2149959299336235</v>
      </c>
      <c r="M10" s="8">
        <f t="shared" si="2"/>
        <v>9.5371170578859097</v>
      </c>
      <c r="N10" s="8">
        <f t="shared" si="2"/>
        <v>10.1676158878095</v>
      </c>
      <c r="O10" s="8">
        <f t="shared" si="1"/>
        <v>7.9833523184982598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9.740688773785509</v>
      </c>
      <c r="F12" s="6">
        <f>(Input!B40-Input!B60+Input!B80)/Input!B$5</f>
        <v>8.8968787779962586</v>
      </c>
      <c r="G12" s="6">
        <f>(Input!C40-Input!C60+Input!C80)/Input!C$5</f>
        <v>9.2196544261366338</v>
      </c>
      <c r="H12" s="6">
        <f>(Input!D40-Input!D60+Input!D80)/Input!D$5</f>
        <v>9.4176138140098882</v>
      </c>
      <c r="I12" s="6">
        <f>(Input!E40-Input!E60+Input!E80)/Input!E$5</f>
        <v>9.1605817823234723</v>
      </c>
      <c r="J12" s="6">
        <f>(Input!F40-Input!F60+Input!F80)/Input!F$5</f>
        <v>9.7329978979567588</v>
      </c>
      <c r="K12" s="6">
        <f>(Input!G40-Input!G60+Input!G80)/Input!G$5</f>
        <v>9.9424566628973228</v>
      </c>
      <c r="L12" s="6">
        <f>(Input!H40-Input!H60+Input!H80)/Input!H$5</f>
        <v>9.4076198505213995</v>
      </c>
      <c r="M12" s="6">
        <f>(Input!I40-Input!I60+Input!I80)/Input!I$5</f>
        <v>9.8292385256075168</v>
      </c>
      <c r="N12" s="6">
        <f>(Input!J40-Input!J60+Input!J80)/Input!J$5</f>
        <v>10.169840786222924</v>
      </c>
      <c r="O12" s="6">
        <f t="shared" si="1"/>
        <v>9.5517571297457682</v>
      </c>
    </row>
    <row r="13" spans="1:15" ht="12" customHeight="1" x14ac:dyDescent="0.2">
      <c r="B13" t="s">
        <v>125</v>
      </c>
      <c r="E13" s="6">
        <f>(Input!A41-Input!A61+Input!A81)/Input!A$5</f>
        <v>2.5618679025134945</v>
      </c>
      <c r="F13" s="6">
        <f>(Input!B41-Input!B61+Input!B81)/Input!B$5</f>
        <v>2.4012626828449477</v>
      </c>
      <c r="G13" s="6">
        <f>(Input!C41-Input!C61+Input!C81)/Input!C$5</f>
        <v>2.444614050328124</v>
      </c>
      <c r="H13" s="6">
        <f>(Input!D41-Input!D61+Input!D81)/Input!D$5</f>
        <v>2.5405074153530456</v>
      </c>
      <c r="I13" s="6">
        <f>(Input!E41-Input!E61+Input!E81)/Input!E$5</f>
        <v>2.4485545488063689</v>
      </c>
      <c r="J13" s="6">
        <f>(Input!F41-Input!F61+Input!F81)/Input!F$5</f>
        <v>2.664474465050755</v>
      </c>
      <c r="K13" s="6">
        <f>(Input!G41-Input!G61+Input!G81)/Input!G$5</f>
        <v>2.8365686955806906</v>
      </c>
      <c r="L13" s="6">
        <f>(Input!H41-Input!H61+Input!H81)/Input!H$5</f>
        <v>2.7103532353068491</v>
      </c>
      <c r="M13" s="6">
        <f>(Input!I41-Input!I61+Input!I81)/Input!I$5</f>
        <v>2.8545000101559852</v>
      </c>
      <c r="N13" s="6">
        <f>(Input!J41-Input!J61+Input!J81)/Input!J$5</f>
        <v>3.0200075154290795</v>
      </c>
      <c r="O13" s="6">
        <f t="shared" si="1"/>
        <v>2.6482710521369337</v>
      </c>
    </row>
    <row r="14" spans="1:15" ht="12" customHeight="1" x14ac:dyDescent="0.2">
      <c r="B14" t="s">
        <v>126</v>
      </c>
      <c r="E14" s="6">
        <f>(Input!A42-Input!A62+Input!A82)/Input!A$5</f>
        <v>3.3416673027642986E-2</v>
      </c>
      <c r="F14" s="6">
        <f>(Input!B42-Input!B62+Input!B82)/Input!B$5</f>
        <v>0.12285217975157066</v>
      </c>
      <c r="G14" s="6">
        <f>(Input!C42-Input!C62+Input!C82)/Input!C$5</f>
        <v>0.11903361503234031</v>
      </c>
      <c r="H14" s="6">
        <f>(Input!D42-Input!D62+Input!D82)/Input!D$5</f>
        <v>0.12013386810931817</v>
      </c>
      <c r="I14" s="6">
        <f>(Input!E42-Input!E62+Input!E82)/Input!E$5</f>
        <v>0.18303366013166772</v>
      </c>
      <c r="J14" s="6">
        <f>(Input!F42-Input!F62+Input!F82)/Input!F$5</f>
        <v>0.19047507915250098</v>
      </c>
      <c r="K14" s="6">
        <f>(Input!G42-Input!G62+Input!G82)/Input!G$5</f>
        <v>0.19429668912660505</v>
      </c>
      <c r="L14" s="6">
        <f>(Input!H42-Input!H62+Input!H82)/Input!H$5</f>
        <v>0.20701232844749404</v>
      </c>
      <c r="M14" s="6">
        <f>(Input!I42-Input!I62+Input!I82)/Input!I$5</f>
        <v>0.21238945744588733</v>
      </c>
      <c r="N14" s="6">
        <f>(Input!J42-Input!J62+Input!J82)/Input!J$5</f>
        <v>0.20608828865234352</v>
      </c>
      <c r="O14" s="6">
        <f t="shared" si="1"/>
        <v>0.15887318388773708</v>
      </c>
    </row>
    <row r="15" spans="1:15" ht="13.5" customHeight="1" x14ac:dyDescent="0.2">
      <c r="B15" s="4" t="s">
        <v>130</v>
      </c>
      <c r="E15" s="8">
        <f>SUM(E12:E14)</f>
        <v>12.335973349326647</v>
      </c>
      <c r="F15" s="8">
        <f t="shared" ref="F15:N15" si="3">SUM(F12:F14)</f>
        <v>11.420993640592776</v>
      </c>
      <c r="G15" s="8">
        <f t="shared" si="3"/>
        <v>11.783302091497097</v>
      </c>
      <c r="H15" s="8">
        <f t="shared" si="3"/>
        <v>12.078255097472253</v>
      </c>
      <c r="I15" s="8">
        <f t="shared" si="3"/>
        <v>11.79216999126151</v>
      </c>
      <c r="J15" s="8">
        <f t="shared" si="3"/>
        <v>12.587947442160015</v>
      </c>
      <c r="K15" s="8">
        <f t="shared" si="3"/>
        <v>12.973322047604617</v>
      </c>
      <c r="L15" s="8">
        <f t="shared" si="3"/>
        <v>12.324985414275742</v>
      </c>
      <c r="M15" s="8">
        <f t="shared" si="3"/>
        <v>12.89612799320939</v>
      </c>
      <c r="N15" s="8">
        <f t="shared" si="3"/>
        <v>13.395936590304347</v>
      </c>
      <c r="O15" s="8">
        <f t="shared" si="1"/>
        <v>12.358901365770439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1.7863278774330735</v>
      </c>
      <c r="F17" s="6">
        <f>(Input!B43-Input!B63+Input!B83)/Input!B$5</f>
        <v>1.9543273991655077</v>
      </c>
      <c r="G17" s="6">
        <f>(Input!C43-Input!C63+Input!C83)/Input!C$5</f>
        <v>1.9543359992446061</v>
      </c>
      <c r="H17" s="6">
        <f>(Input!D43-Input!D63+Input!D83)/Input!D$5</f>
        <v>1.597533355097472</v>
      </c>
      <c r="I17" s="6">
        <f>(Input!E43-Input!E63+Input!E83)/Input!E$5</f>
        <v>1.4579665730883458</v>
      </c>
      <c r="J17" s="6">
        <f>(Input!F43-Input!F63+Input!F83)/Input!F$5</f>
        <v>1.7373332728243562</v>
      </c>
      <c r="K17" s="6">
        <f>(Input!G43-Input!G63+Input!G83)/Input!G$5</f>
        <v>1.6882347711963477</v>
      </c>
      <c r="L17" s="6">
        <f>(Input!H43-Input!H63+Input!H83)/Input!H$5</f>
        <v>1.5765178708115535</v>
      </c>
      <c r="M17" s="6">
        <f>(Input!I43-Input!I63+Input!I83)/Input!I$5</f>
        <v>1.6272310935644192</v>
      </c>
      <c r="N17" s="6">
        <f>(Input!J43-Input!J63+Input!J83)/Input!J$5</f>
        <v>1.7932365307582032</v>
      </c>
      <c r="O17" s="6">
        <f t="shared" si="1"/>
        <v>1.7173044743183883</v>
      </c>
    </row>
    <row r="18" spans="2:15" ht="12" customHeight="1" x14ac:dyDescent="0.2">
      <c r="B18" t="s">
        <v>128</v>
      </c>
      <c r="E18" s="6">
        <f>(Input!A44-Input!A64+Input!A84)/Input!A$5</f>
        <v>3.0820049615615286</v>
      </c>
      <c r="F18" s="6">
        <f>(Input!B44-Input!B64+Input!B84)/Input!B$5</f>
        <v>2.9016767253369142</v>
      </c>
      <c r="G18" s="6">
        <f>(Input!C44-Input!C64+Input!C84)/Input!C$5</f>
        <v>3.0800661630706765</v>
      </c>
      <c r="H18" s="6">
        <f>(Input!D44-Input!D64+Input!D84)/Input!D$5</f>
        <v>3.0952723626527376</v>
      </c>
      <c r="I18" s="6">
        <f>(Input!E44-Input!E64+Input!E84)/Input!E$5</f>
        <v>3.0354953409221772</v>
      </c>
      <c r="J18" s="6">
        <f>(Input!F44-Input!F64+Input!F84)/Input!F$5</f>
        <v>2.773696429036971</v>
      </c>
      <c r="K18" s="6">
        <f>(Input!G44-Input!G64+Input!G84)/Input!G$5</f>
        <v>2.9327277402383385</v>
      </c>
      <c r="L18" s="6">
        <f>(Input!H44-Input!H64+Input!H84)/Input!H$5</f>
        <v>2.6171386219209238</v>
      </c>
      <c r="M18" s="6">
        <f>(Input!I44-Input!I64+Input!I84)/Input!I$5</f>
        <v>3.1267012825405787</v>
      </c>
      <c r="N18" s="6">
        <f>(Input!J44-Input!J64+Input!J84)/Input!J$5</f>
        <v>2.9230823949737497</v>
      </c>
      <c r="O18" s="6">
        <f t="shared" si="1"/>
        <v>2.9567862022254596</v>
      </c>
    </row>
    <row r="19" spans="2:15" ht="13.5" customHeight="1" x14ac:dyDescent="0.2">
      <c r="B19" s="4" t="s">
        <v>129</v>
      </c>
      <c r="E19" s="8">
        <f>SUM(E17:E18)</f>
        <v>4.8683328389946023</v>
      </c>
      <c r="F19" s="8">
        <f t="shared" ref="F19:N19" si="4">SUM(F17:F18)</f>
        <v>4.8560041245024221</v>
      </c>
      <c r="G19" s="8">
        <f t="shared" si="4"/>
        <v>5.034402162315283</v>
      </c>
      <c r="H19" s="8">
        <f t="shared" si="4"/>
        <v>4.6928057177502094</v>
      </c>
      <c r="I19" s="8">
        <f t="shared" si="4"/>
        <v>4.4934619140105232</v>
      </c>
      <c r="J19" s="8">
        <f t="shared" si="4"/>
        <v>4.511029701861327</v>
      </c>
      <c r="K19" s="8">
        <f t="shared" si="4"/>
        <v>4.6209625114346862</v>
      </c>
      <c r="L19" s="8">
        <f t="shared" si="4"/>
        <v>4.1936564927324778</v>
      </c>
      <c r="M19" s="8">
        <f t="shared" si="4"/>
        <v>4.7539323761049976</v>
      </c>
      <c r="N19" s="8">
        <f t="shared" si="4"/>
        <v>4.7163189257319527</v>
      </c>
      <c r="O19" s="8">
        <f t="shared" si="1"/>
        <v>4.6740906765438481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34.831839856060192</v>
      </c>
      <c r="F21" s="6">
        <f>(Input!B45-Input!B65+Input!B85)/Input!B$5</f>
        <v>32.629965824181092</v>
      </c>
      <c r="G21" s="6">
        <f>(Input!C45-Input!C65+Input!C85)/Input!C$5</f>
        <v>32.340460327652139</v>
      </c>
      <c r="H21" s="6">
        <f>(Input!D45-Input!D65+Input!D85)/Input!D$5</f>
        <v>32.096363128439506</v>
      </c>
      <c r="I21" s="6">
        <f>(Input!E45-Input!E65+Input!E85)/Input!E$5</f>
        <v>31.405858525449528</v>
      </c>
      <c r="J21" s="6">
        <f>(Input!F45-Input!F65+Input!F85)/Input!F$5</f>
        <v>32.569694040219801</v>
      </c>
      <c r="K21" s="6">
        <f>(Input!G45-Input!G65+Input!G85)/Input!G$5</f>
        <v>31.405843796210711</v>
      </c>
      <c r="L21" s="6">
        <f>(Input!H45-Input!H65+Input!H85)/Input!H$5</f>
        <v>30.418442869676582</v>
      </c>
      <c r="M21" s="6">
        <f>(Input!I45-Input!I65+Input!I85)/Input!I$5</f>
        <v>29.822265832379209</v>
      </c>
      <c r="N21" s="6">
        <f>(Input!J45-Input!J65+Input!J85)/Input!J$5</f>
        <v>30.024040254049297</v>
      </c>
      <c r="O21" s="6">
        <f t="shared" si="1"/>
        <v>31.75447744543181</v>
      </c>
    </row>
    <row r="22" spans="2:15" ht="12" customHeight="1" x14ac:dyDescent="0.2">
      <c r="B22" t="s">
        <v>132</v>
      </c>
      <c r="E22" s="6">
        <f>(Input!A46-Input!A66+Input!A86)/Input!A$5</f>
        <v>8.6938857750395293</v>
      </c>
      <c r="F22" s="6">
        <f>(Input!B46-Input!B66+Input!B86)/Input!B$5</f>
        <v>7.3103112272792679</v>
      </c>
      <c r="G22" s="6">
        <f>(Input!C46-Input!C66+Input!C86)/Input!C$5</f>
        <v>6.9677416741419202</v>
      </c>
      <c r="H22" s="6">
        <f>(Input!D46-Input!D66+Input!D86)/Input!D$5</f>
        <v>5.8002957093554706</v>
      </c>
      <c r="I22" s="6">
        <f>(Input!E46-Input!E66+Input!E86)/Input!E$5</f>
        <v>5.5303392044778246</v>
      </c>
      <c r="J22" s="6">
        <f>(Input!F46-Input!F66+Input!F86)/Input!F$5</f>
        <v>6.4288560810073587</v>
      </c>
      <c r="K22" s="6">
        <f>(Input!G46-Input!G66+Input!G86)/Input!G$5</f>
        <v>6.5304604462610367</v>
      </c>
      <c r="L22" s="6">
        <f>(Input!H46-Input!H66+Input!H86)/Input!H$5</f>
        <v>6.6023484863681823</v>
      </c>
      <c r="M22" s="6">
        <f>(Input!I46-Input!I66+Input!I86)/Input!I$5</f>
        <v>6.484173682314367</v>
      </c>
      <c r="N22" s="6">
        <f>(Input!J46-Input!J66+Input!J86)/Input!J$5</f>
        <v>5.9198728898268032</v>
      </c>
      <c r="O22" s="6">
        <f t="shared" si="1"/>
        <v>6.6268285176071755</v>
      </c>
    </row>
    <row r="23" spans="2:15" ht="12" customHeight="1" x14ac:dyDescent="0.2">
      <c r="B23" t="s">
        <v>133</v>
      </c>
      <c r="E23" s="6">
        <f>(Input!A47-Input!A67+Input!A87)/Input!A$5</f>
        <v>0.50242530941606234</v>
      </c>
      <c r="F23" s="6">
        <f>(Input!B47-Input!B67+Input!B87)/Input!B$5</f>
        <v>0.52790692053138932</v>
      </c>
      <c r="G23" s="6">
        <f>(Input!C47-Input!C67+Input!C87)/Input!C$5</f>
        <v>0.36227565270761536</v>
      </c>
      <c r="H23" s="6">
        <f>(Input!D47-Input!D67+Input!D87)/Input!D$5</f>
        <v>0.27967928364891331</v>
      </c>
      <c r="I23" s="6">
        <f>(Input!E47-Input!E67+Input!E87)/Input!E$5</f>
        <v>0.37419151524300848</v>
      </c>
      <c r="J23" s="6">
        <f>(Input!F47-Input!F67+Input!F87)/Input!F$5</f>
        <v>0.28876055728767863</v>
      </c>
      <c r="K23" s="6">
        <f>(Input!G47-Input!G67+Input!G87)/Input!G$5</f>
        <v>0.35360254034042626</v>
      </c>
      <c r="L23" s="6">
        <f>(Input!H47-Input!H67+Input!H87)/Input!H$5</f>
        <v>0.31111517707164271</v>
      </c>
      <c r="M23" s="6">
        <f>(Input!I47-Input!I67+Input!I87)/Input!I$5</f>
        <v>0.47362451077550033</v>
      </c>
      <c r="N23" s="6">
        <f>(Input!J47-Input!J67+Input!J87)/Input!J$5</f>
        <v>0.31346685781299949</v>
      </c>
      <c r="O23" s="6">
        <f t="shared" si="1"/>
        <v>0.3787048324835236</v>
      </c>
    </row>
    <row r="24" spans="2:15" ht="12" customHeight="1" x14ac:dyDescent="0.2">
      <c r="B24" t="s">
        <v>134</v>
      </c>
      <c r="E24" s="6">
        <f>(Input!A48-Input!A68+Input!A88)/Input!A$5</f>
        <v>0.48430377841993349</v>
      </c>
      <c r="F24" s="6">
        <f>(Input!B48-Input!B68+Input!B88)/Input!B$5</f>
        <v>0.45280819145364731</v>
      </c>
      <c r="G24" s="6">
        <f>(Input!C48-Input!C68+Input!C88)/Input!C$5</f>
        <v>0.41561558000094423</v>
      </c>
      <c r="H24" s="6">
        <f>(Input!D48-Input!D68+Input!D88)/Input!D$5</f>
        <v>0.43949344277586044</v>
      </c>
      <c r="I24" s="6">
        <f>(Input!E48-Input!E68+Input!E88)/Input!E$5</f>
        <v>0.47787285928704354</v>
      </c>
      <c r="J24" s="6">
        <f>(Input!F48-Input!F68+Input!F88)/Input!F$5</f>
        <v>0.54955848401838825</v>
      </c>
      <c r="K24" s="6">
        <f>(Input!G48-Input!G68+Input!G88)/Input!G$5</f>
        <v>0.42634864298830288</v>
      </c>
      <c r="L24" s="6">
        <f>(Input!H48-Input!H68+Input!H88)/Input!H$5</f>
        <v>0.51904907201430805</v>
      </c>
      <c r="M24" s="6">
        <f>(Input!I48-Input!I68+Input!I88)/Input!I$5</f>
        <v>0.48270853712119516</v>
      </c>
      <c r="N24" s="6">
        <f>(Input!J48-Input!J68+Input!J88)/Input!J$5</f>
        <v>0.49423300395869613</v>
      </c>
      <c r="O24" s="6">
        <f t="shared" si="1"/>
        <v>0.47419915920383193</v>
      </c>
    </row>
    <row r="25" spans="2:15" ht="12" customHeight="1" x14ac:dyDescent="0.2">
      <c r="B25" t="s">
        <v>135</v>
      </c>
      <c r="E25" s="6">
        <f>(Input!A49-Input!A69+Input!A89)/Input!A$5</f>
        <v>4.2695873398397035</v>
      </c>
      <c r="F25" s="6">
        <f>(Input!B49-Input!B69+Input!B89)/Input!B$5</f>
        <v>5.0392431729893046</v>
      </c>
      <c r="G25" s="6">
        <f>(Input!C49-Input!C69+Input!C89)/Input!C$5</f>
        <v>4.5754729144044193</v>
      </c>
      <c r="H25" s="6">
        <f>(Input!D49-Input!D69+Input!D89)/Input!D$5</f>
        <v>4.4433286633709548</v>
      </c>
      <c r="I25" s="6">
        <f>(Input!E49-Input!E69+Input!E89)/Input!E$5</f>
        <v>4.2421463692676022</v>
      </c>
      <c r="J25" s="6">
        <f>(Input!F49-Input!F69+Input!F89)/Input!F$5</f>
        <v>4.25813131542332</v>
      </c>
      <c r="K25" s="6">
        <f>(Input!G49-Input!G69+Input!G89)/Input!G$5</f>
        <v>4.9751898516382305</v>
      </c>
      <c r="L25" s="6">
        <f>(Input!H49-Input!H69+Input!H89)/Input!H$5</f>
        <v>5.3565771216870663</v>
      </c>
      <c r="M25" s="6">
        <f>(Input!I49-Input!I69+Input!I89)/Input!I$5</f>
        <v>5.3457750459959223</v>
      </c>
      <c r="N25" s="6">
        <f>(Input!J49-Input!J69+Input!J89)/Input!J$5</f>
        <v>5.5485267513996543</v>
      </c>
      <c r="O25" s="6">
        <f t="shared" si="1"/>
        <v>4.8053978546016172</v>
      </c>
    </row>
    <row r="26" spans="2:15" ht="13.5" customHeight="1" x14ac:dyDescent="0.2">
      <c r="B26" s="4" t="s">
        <v>136</v>
      </c>
      <c r="E26" s="8">
        <f>SUM(E21:E25)</f>
        <v>48.782042058775417</v>
      </c>
      <c r="F26" s="8">
        <f t="shared" ref="F26:N26" si="5">SUM(F21:F25)</f>
        <v>45.960235336434692</v>
      </c>
      <c r="G26" s="8">
        <f t="shared" si="5"/>
        <v>44.661566148907042</v>
      </c>
      <c r="H26" s="8">
        <f t="shared" si="5"/>
        <v>43.059160227590702</v>
      </c>
      <c r="I26" s="8">
        <f t="shared" si="5"/>
        <v>42.030408473725004</v>
      </c>
      <c r="J26" s="8">
        <f t="shared" si="5"/>
        <v>44.095000477956553</v>
      </c>
      <c r="K26" s="8">
        <f t="shared" si="5"/>
        <v>43.691445277438703</v>
      </c>
      <c r="L26" s="8">
        <f t="shared" si="5"/>
        <v>43.207532726817782</v>
      </c>
      <c r="M26" s="8">
        <f t="shared" si="5"/>
        <v>42.6085476085862</v>
      </c>
      <c r="N26" s="8">
        <f t="shared" si="5"/>
        <v>42.300139757047454</v>
      </c>
      <c r="O26" s="8">
        <f t="shared" si="1"/>
        <v>44.039607809327954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1.9573411046289733</v>
      </c>
      <c r="F28" s="6">
        <f>(Input!B50-Input!B70+Input!B90)/Input!B$5</f>
        <v>1.9933548510862789</v>
      </c>
      <c r="G28" s="6">
        <f>(Input!C50-Input!C70+Input!C90)/Input!C$5</f>
        <v>2.181857183324678</v>
      </c>
      <c r="H28" s="6">
        <f>(Input!D50-Input!D70+Input!D90)/Input!D$5</f>
        <v>2.3259674190840407</v>
      </c>
      <c r="I28" s="6">
        <f>(Input!E50-Input!E70+Input!E90)/Input!E$5</f>
        <v>2.5079784760184989</v>
      </c>
      <c r="J28" s="6">
        <f>(Input!F50-Input!F70+Input!F90)/Input!F$5</f>
        <v>2.3357919257207249</v>
      </c>
      <c r="K28" s="6">
        <f>(Input!G50-Input!G70+Input!G90)/Input!G$5</f>
        <v>2.4430563900898425</v>
      </c>
      <c r="L28" s="6">
        <f>(Input!H50-Input!H70+Input!H90)/Input!H$5</f>
        <v>2.491898023457519</v>
      </c>
      <c r="M28" s="6">
        <f>(Input!I50-Input!I70+Input!I90)/Input!I$5</f>
        <v>2.4402198931162733</v>
      </c>
      <c r="N28" s="6">
        <f>(Input!J50-Input!J70+Input!J90)/Input!J$5</f>
        <v>2.441091789794624</v>
      </c>
      <c r="O28" s="6">
        <f t="shared" si="1"/>
        <v>2.3118557056321452</v>
      </c>
    </row>
    <row r="29" spans="2:15" ht="12" customHeight="1" x14ac:dyDescent="0.2">
      <c r="B29" t="s">
        <v>138</v>
      </c>
      <c r="E29" s="6">
        <f>(Input!A51-Input!A71+Input!A91)/Input!A$5</f>
        <v>0.14380829834796358</v>
      </c>
      <c r="F29" s="6">
        <f>(Input!B51-Input!B71+Input!B91)/Input!B$5</f>
        <v>0.12094709126660592</v>
      </c>
      <c r="G29" s="6">
        <f>(Input!C51-Input!C71+Input!C91)/Input!C$5</f>
        <v>0.12866771162834614</v>
      </c>
      <c r="H29" s="6">
        <f>(Input!D51-Input!D71+Input!D91)/Input!D$5</f>
        <v>0.1424120231321705</v>
      </c>
      <c r="I29" s="6">
        <f>(Input!E51-Input!E71+Input!E91)/Input!E$5</f>
        <v>0.14896024518100676</v>
      </c>
      <c r="J29" s="6">
        <f>(Input!F51-Input!F71+Input!F91)/Input!F$5</f>
        <v>0.17894045240759748</v>
      </c>
      <c r="K29" s="6">
        <f>(Input!G51-Input!G71+Input!G91)/Input!G$5</f>
        <v>0.15339598474036928</v>
      </c>
      <c r="L29" s="6">
        <f>(Input!H51-Input!H71+Input!H91)/Input!H$5</f>
        <v>0.14451426845967782</v>
      </c>
      <c r="M29" s="6">
        <f>(Input!I51-Input!I71+Input!I91)/Input!I$5</f>
        <v>0.15950153355377164</v>
      </c>
      <c r="N29" s="6">
        <f>(Input!J51-Input!J71+Input!J91)/Input!J$5</f>
        <v>0.15258895306758863</v>
      </c>
      <c r="O29" s="6">
        <f t="shared" si="1"/>
        <v>0.14737365617850978</v>
      </c>
    </row>
    <row r="30" spans="2:15" ht="13.5" customHeight="1" x14ac:dyDescent="0.2">
      <c r="B30" s="4" t="s">
        <v>139</v>
      </c>
      <c r="E30" s="8">
        <f>SUM(E28:E29)</f>
        <v>2.1011494029769366</v>
      </c>
      <c r="F30" s="8">
        <f t="shared" ref="F30:N30" si="6">SUM(F28:F29)</f>
        <v>2.1143019423528848</v>
      </c>
      <c r="G30" s="8">
        <f t="shared" si="6"/>
        <v>2.3105248949530242</v>
      </c>
      <c r="H30" s="8">
        <f t="shared" si="6"/>
        <v>2.4683794422162113</v>
      </c>
      <c r="I30" s="8">
        <f t="shared" si="6"/>
        <v>2.6569387211995057</v>
      </c>
      <c r="J30" s="8">
        <f t="shared" si="6"/>
        <v>2.5147323781283224</v>
      </c>
      <c r="K30" s="8">
        <f t="shared" si="6"/>
        <v>2.596452374830212</v>
      </c>
      <c r="L30" s="8">
        <f t="shared" si="6"/>
        <v>2.6364122919171966</v>
      </c>
      <c r="M30" s="8">
        <f t="shared" si="6"/>
        <v>2.5997214266700448</v>
      </c>
      <c r="N30" s="8">
        <f t="shared" si="6"/>
        <v>2.5936807428622126</v>
      </c>
      <c r="O30" s="8">
        <f t="shared" si="1"/>
        <v>2.4592293618106549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6.9094302382639985E-2</v>
      </c>
      <c r="F32" s="6">
        <f>(Input!B52-Input!B72+Input!B92)/Input!B$5</f>
        <v>7.9443642990743843E-2</v>
      </c>
      <c r="G32" s="6">
        <f>(Input!C52-Input!C72+Input!C92)/Input!C$5</f>
        <v>9.7729748359378685E-2</v>
      </c>
      <c r="H32" s="6">
        <f>(Input!D52-Input!D72+Input!D92)/Input!D$5</f>
        <v>0.11607923701147281</v>
      </c>
      <c r="I32" s="6">
        <f>(Input!E52-Input!E72+Input!E92)/Input!E$5</f>
        <v>0.11769924101885211</v>
      </c>
      <c r="J32" s="6">
        <f>(Input!F52-Input!F72+Input!F92)/Input!F$5</f>
        <v>0.12694431275159102</v>
      </c>
      <c r="K32" s="6">
        <f>(Input!G52-Input!G72+Input!G92)/Input!G$5</f>
        <v>0.15451730568680289</v>
      </c>
      <c r="L32" s="6">
        <f>(Input!H52-Input!H72+Input!H92)/Input!H$5</f>
        <v>0.16930532254880121</v>
      </c>
      <c r="M32" s="6">
        <f>(Input!I52-Input!I72+Input!I92)/Input!I$5</f>
        <v>0.15788893414538455</v>
      </c>
      <c r="N32" s="6">
        <f>(Input!J52-Input!J72+Input!J92)/Input!J$5</f>
        <v>0.1665062662428948</v>
      </c>
      <c r="O32" s="6">
        <f t="shared" si="1"/>
        <v>0.12552083131385622</v>
      </c>
    </row>
    <row r="33" spans="2:15" ht="12" customHeight="1" x14ac:dyDescent="0.2">
      <c r="B33" t="s">
        <v>141</v>
      </c>
      <c r="E33" s="6">
        <f>(Input!A53-Input!A73+Input!A93)/Input!A$5</f>
        <v>0.49428301619322834</v>
      </c>
      <c r="F33" s="6">
        <f>(Input!B53-Input!B73+Input!B93)/Input!B$5</f>
        <v>0.43370469521845478</v>
      </c>
      <c r="G33" s="6">
        <f>(Input!C53-Input!C73+Input!C93)/Input!C$5</f>
        <v>0.48366618195552624</v>
      </c>
      <c r="H33" s="6">
        <f>(Input!D53-Input!D73+Input!D93)/Input!D$5</f>
        <v>0.46316613189068184</v>
      </c>
      <c r="I33" s="6">
        <f>(Input!E53-Input!E73+Input!E93)/Input!E$5</f>
        <v>0.48469100283638117</v>
      </c>
      <c r="J33" s="6">
        <f>(Input!F53-Input!F73+Input!F93)/Input!F$5</f>
        <v>0.47401469016346115</v>
      </c>
      <c r="K33" s="6">
        <f>(Input!G53-Input!G73+Input!G93)/Input!G$5</f>
        <v>0.48328168089171913</v>
      </c>
      <c r="L33" s="6">
        <f>(Input!H53-Input!H73+Input!H93)/Input!H$5</f>
        <v>0.49788507526191478</v>
      </c>
      <c r="M33" s="6">
        <f>(Input!I53-Input!I73+Input!I93)/Input!I$5</f>
        <v>0.53523438410363811</v>
      </c>
      <c r="N33" s="6">
        <f>(Input!J53-Input!J73+Input!J93)/Input!J$5</f>
        <v>0.53106173876881668</v>
      </c>
      <c r="O33" s="6">
        <f t="shared" si="1"/>
        <v>0.48809885972838229</v>
      </c>
    </row>
    <row r="34" spans="2:15" ht="12" customHeight="1" x14ac:dyDescent="0.2">
      <c r="B34" t="s">
        <v>142</v>
      </c>
      <c r="E34" s="6">
        <f>(Input!A54-Input!A74+Input!A94)/Input!A$5</f>
        <v>0.19826121803609398</v>
      </c>
      <c r="F34" s="6">
        <f>(Input!B54-Input!B74+Input!B94)/Input!B$5</f>
        <v>0.18946156059661406</v>
      </c>
      <c r="G34" s="6">
        <f>(Input!C54-Input!C74+Input!C94)/Input!C$5</f>
        <v>0.1521214012558425</v>
      </c>
      <c r="H34" s="6">
        <f>(Input!D54-Input!D74+Input!D94)/Input!D$5</f>
        <v>0.16438465628206325</v>
      </c>
      <c r="I34" s="6">
        <f>(Input!E54-Input!E74+Input!E94)/Input!E$5</f>
        <v>0.17863265331796599</v>
      </c>
      <c r="J34" s="6">
        <f>(Input!F54-Input!F74+Input!F94)/Input!F$5</f>
        <v>0.17921484774428648</v>
      </c>
      <c r="K34" s="6">
        <f>(Input!G54-Input!G74+Input!G94)/Input!G$5</f>
        <v>0.19117406627482053</v>
      </c>
      <c r="L34" s="6">
        <f>(Input!H54-Input!H74+Input!H94)/Input!H$5</f>
        <v>0.19470028791364491</v>
      </c>
      <c r="M34" s="6">
        <f>(Input!I54-Input!I74+Input!I94)/Input!I$5</f>
        <v>0.18409782244985881</v>
      </c>
      <c r="N34" s="6">
        <f>(Input!J54-Input!J74+Input!J94)/Input!J$5</f>
        <v>0.15577027802811391</v>
      </c>
      <c r="O34" s="6">
        <f t="shared" si="1"/>
        <v>0.17878187918993041</v>
      </c>
    </row>
    <row r="35" spans="2:15" ht="12" customHeight="1" x14ac:dyDescent="0.2">
      <c r="B35" t="s">
        <v>143</v>
      </c>
      <c r="E35" s="6">
        <f>(Input!A55-Input!A75+Input!A95)/Input!A$5</f>
        <v>1.2442242625811026</v>
      </c>
      <c r="F35" s="6">
        <f>(Input!B55-Input!B75+Input!B95)/Input!B$5</f>
        <v>1.0920227327226513</v>
      </c>
      <c r="G35" s="6">
        <f>(Input!C55-Input!C75+Input!C95)/Input!C$5</f>
        <v>1.1359312024928001</v>
      </c>
      <c r="H35" s="6">
        <f>(Input!D55-Input!D75+Input!D95)/Input!D$5</f>
        <v>1.3524591642570656</v>
      </c>
      <c r="I35" s="6">
        <f>(Input!E55-Input!E75+Input!E95)/Input!E$5</f>
        <v>1.1136380193137136</v>
      </c>
      <c r="J35" s="6">
        <f>(Input!F55-Input!F75+Input!F95)/Input!F$5</f>
        <v>1.2220724775239729</v>
      </c>
      <c r="K35" s="6">
        <f>(Input!G55-Input!G75+Input!G95)/Input!G$5</f>
        <v>1.2594944076378447</v>
      </c>
      <c r="L35" s="6">
        <f>(Input!H55-Input!H75+Input!H95)/Input!H$5</f>
        <v>1.1793136316077872</v>
      </c>
      <c r="M35" s="6">
        <f>(Input!I55-Input!I75+Input!I95)/Input!I$5</f>
        <v>1.3649034165803406</v>
      </c>
      <c r="N35" s="6">
        <f>(Input!J55-Input!J75+Input!J95)/Input!J$5</f>
        <v>1.4473482188005462</v>
      </c>
      <c r="O35" s="6">
        <f t="shared" si="1"/>
        <v>1.2411407533517824</v>
      </c>
    </row>
    <row r="36" spans="2:15" ht="13.5" customHeight="1" x14ac:dyDescent="0.2">
      <c r="B36" s="4" t="s">
        <v>144</v>
      </c>
      <c r="E36" s="8">
        <f>SUM(E32:E35)</f>
        <v>2.0058627991930651</v>
      </c>
      <c r="F36" s="8">
        <f t="shared" ref="F36:N36" si="7">SUM(F32:F35)</f>
        <v>1.794632631528464</v>
      </c>
      <c r="G36" s="8">
        <f t="shared" si="7"/>
        <v>1.8694485340635474</v>
      </c>
      <c r="H36" s="8">
        <f t="shared" si="7"/>
        <v>2.0960891894412832</v>
      </c>
      <c r="I36" s="8">
        <f t="shared" si="7"/>
        <v>1.894660916486913</v>
      </c>
      <c r="J36" s="8">
        <f t="shared" si="7"/>
        <v>2.0022463281833116</v>
      </c>
      <c r="K36" s="8">
        <f t="shared" si="7"/>
        <v>2.088467460491187</v>
      </c>
      <c r="L36" s="8">
        <f t="shared" si="7"/>
        <v>2.0412043173321481</v>
      </c>
      <c r="M36" s="8">
        <f t="shared" si="7"/>
        <v>2.2421245572792223</v>
      </c>
      <c r="N36" s="8">
        <f t="shared" si="7"/>
        <v>2.3006865018403717</v>
      </c>
      <c r="O36" s="8">
        <f t="shared" si="1"/>
        <v>2.0335423235839514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3.7247348345237445</v>
      </c>
      <c r="F38" s="8">
        <f>(Input!B56-Input!B76+Input!B96)/Input!B$5</f>
        <v>3.6828773392163452</v>
      </c>
      <c r="G38" s="8">
        <f>(Input!C56-Input!C76+Input!C96)/Input!C$5</f>
        <v>3.9191951654784947</v>
      </c>
      <c r="H38" s="8">
        <f>(Input!D56-Input!D76+Input!D96)/Input!D$5</f>
        <v>4.2425172465255105</v>
      </c>
      <c r="I38" s="8">
        <f>(Input!E56-Input!E76+Input!E96)/Input!E$5</f>
        <v>4.5933681227917891</v>
      </c>
      <c r="J38" s="8">
        <f>(Input!F56-Input!F76+Input!F96)/Input!F$5</f>
        <v>4.6461367013659896</v>
      </c>
      <c r="K38" s="8">
        <f>(Input!G56-Input!G76+Input!G96)/Input!G$5</f>
        <v>4.679249588255705</v>
      </c>
      <c r="L38" s="8">
        <f>(Input!H56-Input!H76+Input!H96)/Input!H$5</f>
        <v>4.9304164665066796</v>
      </c>
      <c r="M38" s="8">
        <f>(Input!I56-Input!I76+Input!I96)/Input!I$5</f>
        <v>5.3600534311728891</v>
      </c>
      <c r="N38" s="8">
        <f>(Input!J56-Input!J76+Input!J96)/Input!J$5</f>
        <v>5.3042447100680015</v>
      </c>
      <c r="O38" s="8">
        <f t="shared" si="1"/>
        <v>4.5082793605905156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80.433465394471412</v>
      </c>
      <c r="F40" s="11">
        <f t="shared" ref="F40:N40" si="8">SUM(F10,F15,F19,F26,F30,F36,F38)</f>
        <v>76.739119716080751</v>
      </c>
      <c r="G40" s="11">
        <f t="shared" si="8"/>
        <v>76.618113054152303</v>
      </c>
      <c r="H40" s="11">
        <f t="shared" si="8"/>
        <v>75.91219198768772</v>
      </c>
      <c r="I40" s="11">
        <f t="shared" si="8"/>
        <v>74.808044909852242</v>
      </c>
      <c r="J40" s="11">
        <f t="shared" si="8"/>
        <v>78.852467018584321</v>
      </c>
      <c r="K40" s="11">
        <f t="shared" si="8"/>
        <v>78.881178874339355</v>
      </c>
      <c r="L40" s="11">
        <f t="shared" si="8"/>
        <v>77.549203639515653</v>
      </c>
      <c r="M40" s="11">
        <f t="shared" si="8"/>
        <v>79.997624450908646</v>
      </c>
      <c r="N40" s="11">
        <f t="shared" si="8"/>
        <v>80.778623115663862</v>
      </c>
      <c r="O40" s="11">
        <f t="shared" si="1"/>
        <v>78.057003216125651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22.910825821799737</v>
      </c>
      <c r="F7" s="6">
        <f>Input!B37/Input!B$7</f>
        <v>22.465526849784588</v>
      </c>
      <c r="G7" s="6">
        <f>Input!C37/Input!C$7</f>
        <v>22.380696918448866</v>
      </c>
      <c r="H7" s="6">
        <f>Input!D37/Input!D$7</f>
        <v>23.976070824160146</v>
      </c>
      <c r="I7" s="6">
        <f>Input!E37/Input!E$7</f>
        <v>23.321858181584265</v>
      </c>
      <c r="J7" s="6">
        <f>Input!F37/Input!F$7</f>
        <v>25.919449198659013</v>
      </c>
      <c r="K7" s="6">
        <f>Input!G37/Input!G$7</f>
        <v>27.425968857250805</v>
      </c>
      <c r="L7" s="6">
        <f>Input!H37/Input!H$7</f>
        <v>25.367132333927</v>
      </c>
      <c r="M7" s="6">
        <f>Input!I37/Input!I$7</f>
        <v>28.925373273071127</v>
      </c>
      <c r="N7" s="6">
        <f>Input!J37/Input!J$7</f>
        <v>31.270740937348101</v>
      </c>
      <c r="O7" s="6">
        <f>AVERAGE(E7:N7)</f>
        <v>25.396364319603368</v>
      </c>
    </row>
    <row r="8" spans="1:15" ht="12" customHeight="1" x14ac:dyDescent="0.2">
      <c r="B8" t="s">
        <v>121</v>
      </c>
      <c r="E8" s="6">
        <f>Input!A38/Input!A$7</f>
        <v>22.123234021255087</v>
      </c>
      <c r="F8" s="6">
        <f>Input!B38/Input!B$7</f>
        <v>22.653012320159203</v>
      </c>
      <c r="G8" s="6">
        <f>Input!C38/Input!C$7</f>
        <v>23.050421281689371</v>
      </c>
      <c r="H8" s="6">
        <f>Input!D38/Input!D$7</f>
        <v>22.122497696790962</v>
      </c>
      <c r="I8" s="6">
        <f>Input!E38/Input!E$7</f>
        <v>21.450289557633759</v>
      </c>
      <c r="J8" s="6">
        <f>Input!F38/Input!F$7</f>
        <v>25.368658487849324</v>
      </c>
      <c r="K8" s="6">
        <f>Input!G38/Input!G$7</f>
        <v>25.603331978664016</v>
      </c>
      <c r="L8" s="6">
        <f>Input!H38/Input!H$7</f>
        <v>24.922222885499131</v>
      </c>
      <c r="M8" s="6">
        <f>Input!I38/Input!I$7</f>
        <v>27.817875564958172</v>
      </c>
      <c r="N8" s="6">
        <f>Input!J38/Input!J$7</f>
        <v>29.457759344060989</v>
      </c>
      <c r="O8" s="6">
        <f t="shared" ref="O8:O40" si="1">AVERAGE(E8:N8)</f>
        <v>24.456930313856002</v>
      </c>
    </row>
    <row r="9" spans="1:15" ht="12" customHeight="1" x14ac:dyDescent="0.2">
      <c r="B9" t="s">
        <v>122</v>
      </c>
      <c r="E9" s="6">
        <f>Input!A39/Input!A$7</f>
        <v>0.83540876892595517</v>
      </c>
      <c r="F9" s="6">
        <f>Input!B39/Input!B$7</f>
        <v>0.87145445538058131</v>
      </c>
      <c r="G9" s="6">
        <f>Input!C39/Input!C$7</f>
        <v>0.93702943085886925</v>
      </c>
      <c r="H9" s="6">
        <f>Input!D39/Input!D$7</f>
        <v>0.90780833747059531</v>
      </c>
      <c r="I9" s="6">
        <f>Input!E39/Input!E$7</f>
        <v>0.82838874678809904</v>
      </c>
      <c r="J9" s="6">
        <f>Input!F39/Input!F$7</f>
        <v>0.85024268394440194</v>
      </c>
      <c r="K9" s="6">
        <f>Input!G39/Input!G$7</f>
        <v>0.96391211727491555</v>
      </c>
      <c r="L9" s="6">
        <f>Input!H39/Input!H$7</f>
        <v>1.0138317735744768</v>
      </c>
      <c r="M9" s="6">
        <f>Input!I39/Input!I$7</f>
        <v>1.2093507709074589</v>
      </c>
      <c r="N9" s="6">
        <f>Input!J39/Input!J$7</f>
        <v>1.4370225638926553</v>
      </c>
      <c r="O9" s="6">
        <f t="shared" si="1"/>
        <v>0.985444964901801</v>
      </c>
    </row>
    <row r="10" spans="1:15" ht="13.5" customHeight="1" x14ac:dyDescent="0.2">
      <c r="B10" s="4" t="s">
        <v>123</v>
      </c>
      <c r="E10" s="8">
        <f>SUM(E7:E9)</f>
        <v>45.869468611980778</v>
      </c>
      <c r="F10" s="8">
        <f t="shared" ref="F10:N10" si="2">SUM(F7:F9)</f>
        <v>45.989993625324367</v>
      </c>
      <c r="G10" s="8">
        <f t="shared" si="2"/>
        <v>46.368147630997107</v>
      </c>
      <c r="H10" s="8">
        <f t="shared" si="2"/>
        <v>47.006376858421703</v>
      </c>
      <c r="I10" s="8">
        <f t="shared" si="2"/>
        <v>45.600536486006128</v>
      </c>
      <c r="J10" s="8">
        <f t="shared" si="2"/>
        <v>52.138350370452741</v>
      </c>
      <c r="K10" s="8">
        <f t="shared" si="2"/>
        <v>53.99321295318974</v>
      </c>
      <c r="L10" s="8">
        <f t="shared" si="2"/>
        <v>51.303186993000601</v>
      </c>
      <c r="M10" s="8">
        <f t="shared" si="2"/>
        <v>57.952599608936758</v>
      </c>
      <c r="N10" s="8">
        <f t="shared" si="2"/>
        <v>62.165522845301744</v>
      </c>
      <c r="O10" s="8">
        <f t="shared" si="1"/>
        <v>50.838739598361165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60.635837775533744</v>
      </c>
      <c r="F12" s="6">
        <f>Input!B40/Input!B$7</f>
        <v>55.84166070232191</v>
      </c>
      <c r="G12" s="6">
        <f>Input!C40/Input!C$7</f>
        <v>56.931990659423278</v>
      </c>
      <c r="H12" s="6">
        <f>Input!D40/Input!D$7</f>
        <v>59.031069679131214</v>
      </c>
      <c r="I12" s="6">
        <f>Input!E40/Input!E$7</f>
        <v>55.424579600151219</v>
      </c>
      <c r="J12" s="6">
        <f>Input!F40/Input!F$7</f>
        <v>59.532876975979754</v>
      </c>
      <c r="K12" s="6">
        <f>Input!G40/Input!G$7</f>
        <v>61.438183380179851</v>
      </c>
      <c r="L12" s="6">
        <f>Input!H40/Input!H$7</f>
        <v>56.961199770781725</v>
      </c>
      <c r="M12" s="6">
        <f>Input!I40/Input!I$7</f>
        <v>58.949262621405907</v>
      </c>
      <c r="N12" s="6">
        <f>Input!J40/Input!J$7</f>
        <v>60.845043618409278</v>
      </c>
      <c r="O12" s="6">
        <f t="shared" si="1"/>
        <v>58.559170478331779</v>
      </c>
    </row>
    <row r="13" spans="1:15" ht="12" customHeight="1" x14ac:dyDescent="0.2">
      <c r="B13" t="s">
        <v>125</v>
      </c>
      <c r="E13" s="6">
        <f>Input!A41/Input!A$7</f>
        <v>15.938223482051921</v>
      </c>
      <c r="F13" s="6">
        <f>Input!B41/Input!B$7</f>
        <v>15.071939207626013</v>
      </c>
      <c r="G13" s="6">
        <f>Input!C41/Input!C$7</f>
        <v>15.092519787826483</v>
      </c>
      <c r="H13" s="6">
        <f>Input!D41/Input!D$7</f>
        <v>15.923819746377553</v>
      </c>
      <c r="I13" s="6">
        <f>Input!E41/Input!E$7</f>
        <v>14.81517859248984</v>
      </c>
      <c r="J13" s="6">
        <f>Input!F41/Input!F$7</f>
        <v>16.300121496995587</v>
      </c>
      <c r="K13" s="6">
        <f>Input!G41/Input!G$7</f>
        <v>17.531336146840957</v>
      </c>
      <c r="L13" s="6">
        <f>Input!H41/Input!H$7</f>
        <v>16.409605206931104</v>
      </c>
      <c r="M13" s="6">
        <f>Input!I41/Input!I$7</f>
        <v>17.119312882648973</v>
      </c>
      <c r="N13" s="6">
        <f>Input!J41/Input!J$7</f>
        <v>18.068111872905423</v>
      </c>
      <c r="O13" s="6">
        <f t="shared" si="1"/>
        <v>16.227016842269386</v>
      </c>
    </row>
    <row r="14" spans="1:15" ht="12" customHeight="1" x14ac:dyDescent="0.2">
      <c r="B14" t="s">
        <v>126</v>
      </c>
      <c r="E14" s="6">
        <f>Input!A42/Input!A$7</f>
        <v>0.20760516271237101</v>
      </c>
      <c r="F14" s="6">
        <f>Input!B42/Input!B$7</f>
        <v>0.77097782949217486</v>
      </c>
      <c r="G14" s="6">
        <f>Input!C42/Input!C$7</f>
        <v>0.73464993816850577</v>
      </c>
      <c r="H14" s="6">
        <f>Input!D42/Input!D$7</f>
        <v>0.75280549623239301</v>
      </c>
      <c r="I14" s="6">
        <f>Input!E42/Input!E$7</f>
        <v>1.1070817428818118</v>
      </c>
      <c r="J14" s="6">
        <f>Input!F42/Input!F$7</f>
        <v>1.1649917743114615</v>
      </c>
      <c r="K14" s="6">
        <f>Input!G42/Input!G$7</f>
        <v>1.2003363997046892</v>
      </c>
      <c r="L14" s="6">
        <f>Input!H42/Input!H$7</f>
        <v>1.2531689119584268</v>
      </c>
      <c r="M14" s="6">
        <f>Input!I42/Input!I$7</f>
        <v>1.2736545821713627</v>
      </c>
      <c r="N14" s="6">
        <f>Input!J42/Input!J$7</f>
        <v>1.2329353526567577</v>
      </c>
      <c r="O14" s="6">
        <f t="shared" si="1"/>
        <v>0.96982071902899547</v>
      </c>
    </row>
    <row r="15" spans="1:15" ht="13.5" customHeight="1" x14ac:dyDescent="0.2">
      <c r="B15" s="4" t="s">
        <v>130</v>
      </c>
      <c r="E15" s="8">
        <f>SUM(E12:E14)</f>
        <v>76.781666420298038</v>
      </c>
      <c r="F15" s="8">
        <f t="shared" ref="F15:N15" si="3">SUM(F12:F14)</f>
        <v>71.684577739440101</v>
      </c>
      <c r="G15" s="8">
        <f t="shared" si="3"/>
        <v>72.759160385418255</v>
      </c>
      <c r="H15" s="8">
        <f t="shared" si="3"/>
        <v>75.707694921741165</v>
      </c>
      <c r="I15" s="8">
        <f t="shared" si="3"/>
        <v>71.34683993552288</v>
      </c>
      <c r="J15" s="8">
        <f t="shared" si="3"/>
        <v>76.997990247286793</v>
      </c>
      <c r="K15" s="8">
        <f t="shared" si="3"/>
        <v>80.169855926725504</v>
      </c>
      <c r="L15" s="8">
        <f t="shared" si="3"/>
        <v>74.623973889671248</v>
      </c>
      <c r="M15" s="8">
        <f t="shared" si="3"/>
        <v>77.342230086226238</v>
      </c>
      <c r="N15" s="8">
        <f t="shared" si="3"/>
        <v>80.14609084397145</v>
      </c>
      <c r="O15" s="8">
        <f t="shared" si="1"/>
        <v>75.756008039630174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12.026097077733754</v>
      </c>
      <c r="F17" s="6">
        <f>Input!B43/Input!B$7</f>
        <v>12.727241535195251</v>
      </c>
      <c r="G17" s="6">
        <f>Input!C43/Input!C$7</f>
        <v>12.679756158964635</v>
      </c>
      <c r="H17" s="6">
        <f>Input!D43/Input!D$7</f>
        <v>10.253746828082818</v>
      </c>
      <c r="I17" s="6">
        <f>Input!E43/Input!E$7</f>
        <v>9.0218215226437</v>
      </c>
      <c r="J17" s="6">
        <f>Input!F43/Input!F$7</f>
        <v>10.616125125192458</v>
      </c>
      <c r="K17" s="6">
        <f>Input!G43/Input!G$7</f>
        <v>10.858289424685996</v>
      </c>
      <c r="L17" s="6">
        <f>Input!H43/Input!H$7</f>
        <v>9.7401936390778552</v>
      </c>
      <c r="M17" s="6">
        <f>Input!I43/Input!I$7</f>
        <v>9.808036990736289</v>
      </c>
      <c r="N17" s="6">
        <f>Input!J43/Input!J$7</f>
        <v>10.867994064826423</v>
      </c>
      <c r="O17" s="6">
        <f t="shared" si="1"/>
        <v>10.859930236713918</v>
      </c>
    </row>
    <row r="18" spans="2:15" ht="12" customHeight="1" x14ac:dyDescent="0.2">
      <c r="B18" t="s">
        <v>128</v>
      </c>
      <c r="E18" s="6">
        <f>Input!A44/Input!A$7</f>
        <v>19.565285611254136</v>
      </c>
      <c r="F18" s="6">
        <f>Input!B44/Input!B$7</f>
        <v>18.520231137671924</v>
      </c>
      <c r="G18" s="6">
        <f>Input!C44/Input!C$7</f>
        <v>19.368313078322615</v>
      </c>
      <c r="H18" s="6">
        <f>Input!D44/Input!D$7</f>
        <v>19.516953149905035</v>
      </c>
      <c r="I18" s="6">
        <f>Input!E44/Input!E$7</f>
        <v>18.474467074236667</v>
      </c>
      <c r="J18" s="6">
        <f>Input!F44/Input!F$7</f>
        <v>16.931816521524421</v>
      </c>
      <c r="K18" s="6">
        <f>Input!G44/Input!G$7</f>
        <v>18.314480576439546</v>
      </c>
      <c r="L18" s="6">
        <f>Input!H44/Input!H$7</f>
        <v>15.968066923759615</v>
      </c>
      <c r="M18" s="6">
        <f>Input!I44/Input!I$7</f>
        <v>18.840770715132866</v>
      </c>
      <c r="N18" s="6">
        <f>Input!J44/Input!J$7</f>
        <v>17.726225600552585</v>
      </c>
      <c r="O18" s="6">
        <f t="shared" si="1"/>
        <v>18.322661038879939</v>
      </c>
    </row>
    <row r="19" spans="2:15" ht="13.5" customHeight="1" x14ac:dyDescent="0.2">
      <c r="B19" s="4" t="s">
        <v>129</v>
      </c>
      <c r="E19" s="8">
        <f>SUM(E17:E18)</f>
        <v>31.591382688987892</v>
      </c>
      <c r="F19" s="8">
        <f t="shared" ref="F19:N19" si="4">SUM(F17:F18)</f>
        <v>31.247472672867175</v>
      </c>
      <c r="G19" s="8">
        <f t="shared" si="4"/>
        <v>32.048069237287251</v>
      </c>
      <c r="H19" s="8">
        <f t="shared" si="4"/>
        <v>29.770699977987853</v>
      </c>
      <c r="I19" s="8">
        <f t="shared" si="4"/>
        <v>27.496288596880369</v>
      </c>
      <c r="J19" s="8">
        <f t="shared" si="4"/>
        <v>27.547941646716879</v>
      </c>
      <c r="K19" s="8">
        <f t="shared" si="4"/>
        <v>29.172770001125542</v>
      </c>
      <c r="L19" s="8">
        <f t="shared" si="4"/>
        <v>25.70826056283747</v>
      </c>
      <c r="M19" s="8">
        <f t="shared" si="4"/>
        <v>28.648807705869153</v>
      </c>
      <c r="N19" s="8">
        <f t="shared" si="4"/>
        <v>28.594219665379008</v>
      </c>
      <c r="O19" s="8">
        <f t="shared" si="1"/>
        <v>29.182591275593857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254.28852086548147</v>
      </c>
      <c r="F21" s="6">
        <f>Input!B45/Input!B$7</f>
        <v>227.41416749083976</v>
      </c>
      <c r="G21" s="6">
        <f>Input!C45/Input!C$7</f>
        <v>221.99906069743128</v>
      </c>
      <c r="H21" s="6">
        <f>Input!D45/Input!D$7</f>
        <v>218.44074501579252</v>
      </c>
      <c r="I21" s="6">
        <f>Input!E45/Input!E$7</f>
        <v>209.65935532592712</v>
      </c>
      <c r="J21" s="6">
        <f>Input!F45/Input!F$7</f>
        <v>210.90154119231229</v>
      </c>
      <c r="K21" s="6">
        <f>Input!G45/Input!G$7</f>
        <v>210.66707572483372</v>
      </c>
      <c r="L21" s="6">
        <f>Input!H45/Input!H$7</f>
        <v>192.66424846841622</v>
      </c>
      <c r="M21" s="6">
        <f>Input!I45/Input!I$7</f>
        <v>187.30199352501845</v>
      </c>
      <c r="N21" s="6">
        <f>Input!J45/Input!J$7</f>
        <v>193.77232565427613</v>
      </c>
      <c r="O21" s="6">
        <f t="shared" si="1"/>
        <v>212.71090339603293</v>
      </c>
    </row>
    <row r="22" spans="2:15" ht="12" customHeight="1" x14ac:dyDescent="0.2">
      <c r="B22" t="s">
        <v>132</v>
      </c>
      <c r="E22" s="6">
        <f>Input!A46/Input!A$7</f>
        <v>54.575800696940966</v>
      </c>
      <c r="F22" s="6">
        <f>Input!B46/Input!B$7</f>
        <v>46.167546761165163</v>
      </c>
      <c r="G22" s="6">
        <f>Input!C46/Input!C$7</f>
        <v>43.235267320685757</v>
      </c>
      <c r="H22" s="6">
        <f>Input!D46/Input!D$7</f>
        <v>36.584075575884086</v>
      </c>
      <c r="I22" s="6">
        <f>Input!E46/Input!E$7</f>
        <v>33.545931112213999</v>
      </c>
      <c r="J22" s="6">
        <f>Input!F46/Input!F$7</f>
        <v>39.384499043254714</v>
      </c>
      <c r="K22" s="6">
        <f>Input!G46/Input!G$7</f>
        <v>40.721127266753285</v>
      </c>
      <c r="L22" s="6">
        <f>Input!H46/Input!H$7</f>
        <v>40.115590332285969</v>
      </c>
      <c r="M22" s="6">
        <f>Input!I46/Input!I$7</f>
        <v>38.863847998204953</v>
      </c>
      <c r="N22" s="6">
        <f>Input!J46/Input!J$7</f>
        <v>35.314159865946941</v>
      </c>
      <c r="O22" s="6">
        <f t="shared" si="1"/>
        <v>40.850784597333586</v>
      </c>
    </row>
    <row r="23" spans="2:15" ht="12" customHeight="1" x14ac:dyDescent="0.2">
      <c r="B23" t="s">
        <v>133</v>
      </c>
      <c r="E23" s="6">
        <f>Input!A47/Input!A$7</f>
        <v>3.1218988206687883</v>
      </c>
      <c r="F23" s="6">
        <f>Input!B47/Input!B$7</f>
        <v>3.3163815318604364</v>
      </c>
      <c r="G23" s="6">
        <f>Input!C47/Input!C$7</f>
        <v>2.2352708755596016</v>
      </c>
      <c r="H23" s="6">
        <f>Input!D47/Input!D$7</f>
        <v>1.7514594004537329</v>
      </c>
      <c r="I23" s="6">
        <f>Input!E47/Input!E$7</f>
        <v>2.2633994339550525</v>
      </c>
      <c r="J23" s="6">
        <f>Input!F47/Input!F$7</f>
        <v>1.7647474338314415</v>
      </c>
      <c r="K23" s="6">
        <f>Input!G47/Input!G$7</f>
        <v>2.1851544187199003</v>
      </c>
      <c r="L23" s="6">
        <f>Input!H47/Input!H$7</f>
        <v>1.8838307420155487</v>
      </c>
      <c r="M23" s="6">
        <f>Input!I47/Input!I$7</f>
        <v>2.8408253357694653</v>
      </c>
      <c r="N23" s="6">
        <f>Input!J47/Input!J$7</f>
        <v>1.8798481030468932</v>
      </c>
      <c r="O23" s="6">
        <f t="shared" si="1"/>
        <v>2.3242816095880858</v>
      </c>
    </row>
    <row r="24" spans="2:15" ht="12" customHeight="1" x14ac:dyDescent="0.2">
      <c r="B24" t="s">
        <v>134</v>
      </c>
      <c r="E24" s="6">
        <f>Input!A48/Input!A$7</f>
        <v>3.0759284653871486</v>
      </c>
      <c r="F24" s="6">
        <f>Input!B48/Input!B$7</f>
        <v>3.0026113897816176</v>
      </c>
      <c r="G24" s="6">
        <f>Input!C48/Input!C$7</f>
        <v>2.6144829057189178</v>
      </c>
      <c r="H24" s="6">
        <f>Input!D48/Input!D$7</f>
        <v>2.801735347165875</v>
      </c>
      <c r="I24" s="6">
        <f>Input!E48/Input!E$7</f>
        <v>2.8699254394726825</v>
      </c>
      <c r="J24" s="6">
        <f>Input!F48/Input!F$7</f>
        <v>3.3803403415912272</v>
      </c>
      <c r="K24" s="6">
        <f>Input!G48/Input!G$7</f>
        <v>2.6395271011222259</v>
      </c>
      <c r="L24" s="6">
        <f>Input!H48/Input!H$7</f>
        <v>3.1423955252584297</v>
      </c>
      <c r="M24" s="6">
        <f>Input!I48/Input!I$7</f>
        <v>2.9051870372151165</v>
      </c>
      <c r="N24" s="6">
        <f>Input!J48/Input!J$7</f>
        <v>2.9560323236716211</v>
      </c>
      <c r="O24" s="6">
        <f t="shared" si="1"/>
        <v>2.9388165876384864</v>
      </c>
    </row>
    <row r="25" spans="2:15" ht="12" customHeight="1" x14ac:dyDescent="0.2">
      <c r="B25" t="s">
        <v>135</v>
      </c>
      <c r="E25" s="6">
        <f>Input!A49/Input!A$7</f>
        <v>26.649244181217661</v>
      </c>
      <c r="F25" s="6">
        <f>Input!B49/Input!B$7</f>
        <v>31.811767386340854</v>
      </c>
      <c r="G25" s="6">
        <f>Input!C49/Input!C$7</f>
        <v>28.414187676359624</v>
      </c>
      <c r="H25" s="6">
        <f>Input!D49/Input!D$7</f>
        <v>28.147067480956224</v>
      </c>
      <c r="I25" s="6">
        <f>Input!E49/Input!E$7</f>
        <v>25.205373241923429</v>
      </c>
      <c r="J25" s="6">
        <f>Input!F49/Input!F$7</f>
        <v>26.459265080483124</v>
      </c>
      <c r="K25" s="6">
        <f>Input!G49/Input!G$7</f>
        <v>31.281067722718205</v>
      </c>
      <c r="L25" s="6">
        <f>Input!H49/Input!H$7</f>
        <v>32.853354183521112</v>
      </c>
      <c r="M25" s="6">
        <f>Input!I49/Input!I$7</f>
        <v>32.582564669679776</v>
      </c>
      <c r="N25" s="6">
        <f>Input!J49/Input!J$7</f>
        <v>33.918592954539641</v>
      </c>
      <c r="O25" s="6">
        <f t="shared" si="1"/>
        <v>29.732248457773967</v>
      </c>
    </row>
    <row r="26" spans="2:15" ht="13.5" customHeight="1" x14ac:dyDescent="0.2">
      <c r="B26" s="4" t="s">
        <v>136</v>
      </c>
      <c r="E26" s="8">
        <f>SUM(E21:E25)</f>
        <v>341.71139302969607</v>
      </c>
      <c r="F26" s="8">
        <f t="shared" ref="F26:N26" si="5">SUM(F21:F25)</f>
        <v>311.71247455998787</v>
      </c>
      <c r="G26" s="8">
        <f t="shared" si="5"/>
        <v>298.49826947575519</v>
      </c>
      <c r="H26" s="8">
        <f t="shared" si="5"/>
        <v>287.7250828202524</v>
      </c>
      <c r="I26" s="8">
        <f t="shared" si="5"/>
        <v>273.54398455349229</v>
      </c>
      <c r="J26" s="8">
        <f t="shared" si="5"/>
        <v>281.89039309147279</v>
      </c>
      <c r="K26" s="8">
        <f t="shared" si="5"/>
        <v>287.49395223414734</v>
      </c>
      <c r="L26" s="8">
        <f t="shared" si="5"/>
        <v>270.6594192514973</v>
      </c>
      <c r="M26" s="8">
        <f t="shared" si="5"/>
        <v>264.49441856588777</v>
      </c>
      <c r="N26" s="8">
        <f t="shared" si="5"/>
        <v>267.84095890148126</v>
      </c>
      <c r="O26" s="8">
        <f t="shared" si="1"/>
        <v>288.55703464836699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12.160220683069353</v>
      </c>
      <c r="F28" s="6">
        <f>Input!B50/Input!B$7</f>
        <v>12.50960625693374</v>
      </c>
      <c r="G28" s="6">
        <f>Input!C50/Input!C$7</f>
        <v>13.465954506938997</v>
      </c>
      <c r="H28" s="6">
        <f>Input!D50/Input!D$7</f>
        <v>14.575433617605226</v>
      </c>
      <c r="I28" s="6">
        <f>Input!E50/Input!E$7</f>
        <v>15.16941001933389</v>
      </c>
      <c r="J28" s="6">
        <f>Input!F50/Input!F$7</f>
        <v>14.28614854523987</v>
      </c>
      <c r="K28" s="6">
        <f>Input!G50/Input!G$7</f>
        <v>15.092843035163176</v>
      </c>
      <c r="L28" s="6">
        <f>Input!H50/Input!H$7</f>
        <v>15.084919477686052</v>
      </c>
      <c r="M28" s="6">
        <f>Input!I50/Input!I$7</f>
        <v>14.633462704747252</v>
      </c>
      <c r="N28" s="6">
        <f>Input!J50/Input!J$7</f>
        <v>14.603933651410882</v>
      </c>
      <c r="O28" s="6">
        <f t="shared" si="1"/>
        <v>14.158193249812843</v>
      </c>
    </row>
    <row r="29" spans="2:15" ht="12" customHeight="1" x14ac:dyDescent="0.2">
      <c r="B29" t="s">
        <v>138</v>
      </c>
      <c r="E29" s="6">
        <f>Input!A51/Input!A$7</f>
        <v>0.9239422757606186</v>
      </c>
      <c r="F29" s="6">
        <f>Input!B51/Input!B$7</f>
        <v>0.7619578741690799</v>
      </c>
      <c r="G29" s="6">
        <f>Input!C51/Input!C$7</f>
        <v>0.82464617349882341</v>
      </c>
      <c r="H29" s="6">
        <f>Input!D51/Input!D$7</f>
        <v>0.91003789993160222</v>
      </c>
      <c r="I29" s="6">
        <f>Input!E51/Input!E$7</f>
        <v>0.91384440723464744</v>
      </c>
      <c r="J29" s="6">
        <f>Input!F51/Input!F$7</f>
        <v>1.0958891990865844</v>
      </c>
      <c r="K29" s="6">
        <f>Input!G51/Input!G$7</f>
        <v>0.97534543181767441</v>
      </c>
      <c r="L29" s="6">
        <f>Input!H51/Input!H$7</f>
        <v>0.88811995637029817</v>
      </c>
      <c r="M29" s="6">
        <f>Input!I51/Input!I$7</f>
        <v>0.969245568484149</v>
      </c>
      <c r="N29" s="6">
        <f>Input!J51/Input!J$7</f>
        <v>0.94968040881066296</v>
      </c>
      <c r="O29" s="6">
        <f t="shared" si="1"/>
        <v>0.92127091951641416</v>
      </c>
    </row>
    <row r="30" spans="2:15" ht="13.5" customHeight="1" x14ac:dyDescent="0.2">
      <c r="B30" s="4" t="s">
        <v>139</v>
      </c>
      <c r="E30" s="8">
        <f>SUM(E28:E29)</f>
        <v>13.084162958829971</v>
      </c>
      <c r="F30" s="8">
        <f t="shared" ref="F30:N30" si="6">SUM(F28:F29)</f>
        <v>13.271564131102819</v>
      </c>
      <c r="G30" s="8">
        <f t="shared" si="6"/>
        <v>14.290600680437821</v>
      </c>
      <c r="H30" s="8">
        <f t="shared" si="6"/>
        <v>15.485471517536828</v>
      </c>
      <c r="I30" s="8">
        <f t="shared" si="6"/>
        <v>16.083254426568537</v>
      </c>
      <c r="J30" s="8">
        <f t="shared" si="6"/>
        <v>15.382037744326455</v>
      </c>
      <c r="K30" s="8">
        <f t="shared" si="6"/>
        <v>16.06818846698085</v>
      </c>
      <c r="L30" s="8">
        <f t="shared" si="6"/>
        <v>15.97303943405635</v>
      </c>
      <c r="M30" s="8">
        <f t="shared" si="6"/>
        <v>15.602708273231402</v>
      </c>
      <c r="N30" s="8">
        <f t="shared" si="6"/>
        <v>15.553614060221545</v>
      </c>
      <c r="O30" s="8">
        <f t="shared" si="1"/>
        <v>15.079464169329256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0.42979259373874995</v>
      </c>
      <c r="F32" s="6">
        <f>Input!B52/Input!B$7</f>
        <v>0.49864638970035408</v>
      </c>
      <c r="G32" s="6">
        <f>Input!C52/Input!C$7</f>
        <v>0.60334198935402705</v>
      </c>
      <c r="H32" s="6">
        <f>Input!D52/Input!D$7</f>
        <v>0.72777998003125655</v>
      </c>
      <c r="I32" s="6">
        <f>Input!E52/Input!E$7</f>
        <v>0.71192470325017831</v>
      </c>
      <c r="J32" s="6">
        <f>Input!F52/Input!F$7</f>
        <v>0.77644340208359686</v>
      </c>
      <c r="K32" s="6">
        <f>Input!G52/Input!G$7</f>
        <v>0.95460251557485876</v>
      </c>
      <c r="L32" s="6">
        <f>Input!H52/Input!H$7</f>
        <v>1.0249159829126802</v>
      </c>
      <c r="M32" s="6">
        <f>Input!I52/Input!I$7</f>
        <v>0.94685623617655545</v>
      </c>
      <c r="N32" s="6">
        <f>Input!J52/Input!J$7</f>
        <v>0.99612966563483341</v>
      </c>
      <c r="O32" s="6">
        <f t="shared" si="1"/>
        <v>0.76704334584570899</v>
      </c>
    </row>
    <row r="33" spans="2:15" ht="12" customHeight="1" x14ac:dyDescent="0.2">
      <c r="B33" t="s">
        <v>141</v>
      </c>
      <c r="E33" s="6">
        <f>Input!A53/Input!A$7</f>
        <v>3.1863476366698964</v>
      </c>
      <c r="F33" s="6">
        <f>Input!B53/Input!B$7</f>
        <v>2.7865520228308496</v>
      </c>
      <c r="G33" s="6">
        <f>Input!C53/Input!C$7</f>
        <v>3.0464860363389694</v>
      </c>
      <c r="H33" s="6">
        <f>Input!D53/Input!D$7</f>
        <v>2.9445746962750845</v>
      </c>
      <c r="I33" s="6">
        <f>Input!E53/Input!E$7</f>
        <v>2.9866877649220123</v>
      </c>
      <c r="J33" s="6">
        <f>Input!F53/Input!F$7</f>
        <v>2.9162248893856457</v>
      </c>
      <c r="K33" s="6">
        <f>Input!G53/Input!G$7</f>
        <v>3.0296072014079112</v>
      </c>
      <c r="L33" s="6">
        <f>Input!H53/Input!H$7</f>
        <v>3.0426872378520513</v>
      </c>
      <c r="M33" s="6">
        <f>Input!I53/Input!I$7</f>
        <v>3.2273700676347086</v>
      </c>
      <c r="N33" s="6">
        <f>Input!J53/Input!J$7</f>
        <v>3.1969053314231628</v>
      </c>
      <c r="O33" s="6">
        <f t="shared" si="1"/>
        <v>3.0363442884740293</v>
      </c>
    </row>
    <row r="34" spans="2:15" ht="12" customHeight="1" x14ac:dyDescent="0.2">
      <c r="B34" t="s">
        <v>142</v>
      </c>
      <c r="E34" s="6">
        <f>Input!A54/Input!A$7</f>
        <v>1.2367287809196592</v>
      </c>
      <c r="F34" s="6">
        <f>Input!B54/Input!B$7</f>
        <v>1.1921264027747596</v>
      </c>
      <c r="G34" s="6">
        <f>Input!C54/Input!C$7</f>
        <v>0.94250306243640569</v>
      </c>
      <c r="H34" s="6">
        <f>Input!D54/Input!D$7</f>
        <v>1.031345444649395</v>
      </c>
      <c r="I34" s="6">
        <f>Input!E54/Input!E$7</f>
        <v>1.0913946663612049</v>
      </c>
      <c r="J34" s="6">
        <f>Input!F54/Input!F$7</f>
        <v>1.1020714726908736</v>
      </c>
      <c r="K34" s="6">
        <f>Input!G54/Input!G$7</f>
        <v>1.1909057399358522</v>
      </c>
      <c r="L34" s="6">
        <f>Input!H54/Input!H$7</f>
        <v>1.1898044141262984</v>
      </c>
      <c r="M34" s="6">
        <f>Input!I54/Input!I$7</f>
        <v>1.1145437702343173</v>
      </c>
      <c r="N34" s="6">
        <f>Input!J54/Input!J$7</f>
        <v>0.94276190232546242</v>
      </c>
      <c r="O34" s="6">
        <f t="shared" si="1"/>
        <v>1.103418565645423</v>
      </c>
    </row>
    <row r="35" spans="2:15" ht="12" customHeight="1" x14ac:dyDescent="0.2">
      <c r="B35" t="s">
        <v>143</v>
      </c>
      <c r="E35" s="6">
        <f>Input!A55/Input!A$7</f>
        <v>7.7600780918575181</v>
      </c>
      <c r="F35" s="6">
        <f>Input!B55/Input!B$7</f>
        <v>6.8695002771990676</v>
      </c>
      <c r="G35" s="6">
        <f>Input!C55/Input!C$7</f>
        <v>7.0071905190931689</v>
      </c>
      <c r="H35" s="6">
        <f>Input!D55/Input!D$7</f>
        <v>8.481920525055676</v>
      </c>
      <c r="I35" s="6">
        <f>Input!E55/Input!E$7</f>
        <v>6.7418898605748634</v>
      </c>
      <c r="J35" s="6">
        <f>Input!F55/Input!F$7</f>
        <v>7.5267043876461059</v>
      </c>
      <c r="K35" s="6">
        <f>Input!G55/Input!G$7</f>
        <v>7.7906871149689065</v>
      </c>
      <c r="L35" s="6">
        <f>Input!H55/Input!H$7</f>
        <v>7.1519761767409413</v>
      </c>
      <c r="M35" s="6">
        <f>Input!I55/Input!I$7</f>
        <v>8.2180910343943321</v>
      </c>
      <c r="N35" s="6">
        <f>Input!J55/Input!J$7</f>
        <v>8.675264780372995</v>
      </c>
      <c r="O35" s="6">
        <f t="shared" si="1"/>
        <v>7.6223302767903576</v>
      </c>
    </row>
    <row r="36" spans="2:15" ht="13.5" customHeight="1" x14ac:dyDescent="0.2">
      <c r="B36" s="4" t="s">
        <v>144</v>
      </c>
      <c r="E36" s="8">
        <f>SUM(E32:E35)</f>
        <v>12.612947103185824</v>
      </c>
      <c r="F36" s="8">
        <f t="shared" ref="F36:N36" si="7">SUM(F32:F35)</f>
        <v>11.346825092505032</v>
      </c>
      <c r="G36" s="8">
        <f t="shared" si="7"/>
        <v>11.59952160722257</v>
      </c>
      <c r="H36" s="8">
        <f t="shared" si="7"/>
        <v>13.185620646011412</v>
      </c>
      <c r="I36" s="8">
        <f t="shared" si="7"/>
        <v>11.531896995108259</v>
      </c>
      <c r="J36" s="8">
        <f t="shared" si="7"/>
        <v>12.321444151806222</v>
      </c>
      <c r="K36" s="8">
        <f t="shared" si="7"/>
        <v>12.965802571887529</v>
      </c>
      <c r="L36" s="8">
        <f t="shared" si="7"/>
        <v>12.409383811631971</v>
      </c>
      <c r="M36" s="8">
        <f t="shared" si="7"/>
        <v>13.506861108439914</v>
      </c>
      <c r="N36" s="8">
        <f t="shared" si="7"/>
        <v>13.811061679756452</v>
      </c>
      <c r="O36" s="8">
        <f t="shared" si="1"/>
        <v>12.529136476755516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24.373290487320777</v>
      </c>
      <c r="F38" s="8">
        <f>Input!B56/Input!B$7</f>
        <v>23.458233173474849</v>
      </c>
      <c r="G38" s="8">
        <f>Input!C56/Input!C$7</f>
        <v>24.509970430442774</v>
      </c>
      <c r="H38" s="8">
        <f>Input!D56/Input!D$7</f>
        <v>26.821780484334965</v>
      </c>
      <c r="I38" s="8">
        <f>Input!E56/Input!E$7</f>
        <v>28.078992261352081</v>
      </c>
      <c r="J38" s="8">
        <f>Input!F56/Input!F$7</f>
        <v>28.58012249386978</v>
      </c>
      <c r="K38" s="8">
        <f>Input!G56/Input!G$7</f>
        <v>29.452722040871329</v>
      </c>
      <c r="L38" s="8">
        <f>Input!H56/Input!H$7</f>
        <v>30.100953827703581</v>
      </c>
      <c r="M38" s="8">
        <f>Input!I56/Input!I$7</f>
        <v>32.102066608968812</v>
      </c>
      <c r="N38" s="8">
        <f>Input!J56/Input!J$7</f>
        <v>31.825482232853229</v>
      </c>
      <c r="O38" s="8">
        <f t="shared" si="1"/>
        <v>27.930361404119218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546.02431130029936</v>
      </c>
      <c r="F40" s="11">
        <f t="shared" ref="F40:N40" si="8">SUM(F10,F15,F19,F26,F30,F36,F38)</f>
        <v>508.71114099470219</v>
      </c>
      <c r="G40" s="11">
        <f t="shared" si="8"/>
        <v>500.07373944756097</v>
      </c>
      <c r="H40" s="11">
        <f t="shared" si="8"/>
        <v>495.7027272262863</v>
      </c>
      <c r="I40" s="11">
        <f t="shared" si="8"/>
        <v>473.68179325493054</v>
      </c>
      <c r="J40" s="11">
        <f t="shared" si="8"/>
        <v>494.85827974593172</v>
      </c>
      <c r="K40" s="11">
        <f t="shared" si="8"/>
        <v>509.31650419492786</v>
      </c>
      <c r="L40" s="11">
        <f t="shared" si="8"/>
        <v>480.77821777039856</v>
      </c>
      <c r="M40" s="11">
        <f t="shared" si="8"/>
        <v>489.64969195756009</v>
      </c>
      <c r="N40" s="11">
        <f t="shared" si="8"/>
        <v>499.93695022896469</v>
      </c>
      <c r="O40" s="11">
        <f t="shared" si="1"/>
        <v>499.87333561215621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Input!O10</f>
        <v>Größenklasse 3: &gt; 5.000 ha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15</v>
      </c>
      <c r="F7" s="20">
        <f>Input!B1</f>
        <v>18</v>
      </c>
      <c r="G7" s="20">
        <f>Input!C1</f>
        <v>19</v>
      </c>
      <c r="H7" s="20">
        <f>Input!D1</f>
        <v>19</v>
      </c>
      <c r="I7" s="20">
        <f>Input!E1</f>
        <v>19</v>
      </c>
      <c r="J7" s="20">
        <f>Input!F1</f>
        <v>19</v>
      </c>
      <c r="K7" s="20">
        <f>Input!G1</f>
        <v>19</v>
      </c>
      <c r="L7" s="20">
        <f>Input!H1</f>
        <v>18</v>
      </c>
      <c r="M7" s="20">
        <f>Input!I1</f>
        <v>19</v>
      </c>
      <c r="N7" s="20">
        <f>Input!J1</f>
        <v>19</v>
      </c>
      <c r="O7" s="6">
        <f>AVERAGE(E7:N7)</f>
        <v>18.399999999999999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164417.57</v>
      </c>
      <c r="F9" s="20">
        <f>IF(Input!B123=0,"***",Input!B123)</f>
        <v>183411.29</v>
      </c>
      <c r="G9" s="20">
        <f>IF(Input!C123=0,"***",Input!C123)</f>
        <v>191167.66</v>
      </c>
      <c r="H9" s="20">
        <f>IF(Input!D123=0,"***",Input!D123)</f>
        <v>191114.75</v>
      </c>
      <c r="I9" s="20">
        <f>IF(Input!E123=0,"***",Input!E123)</f>
        <v>190630.46</v>
      </c>
      <c r="J9" s="20">
        <f>IF(Input!F123=0,"***",Input!F123)</f>
        <v>188567.39</v>
      </c>
      <c r="K9" s="20">
        <f>IF(Input!G123=0,"***",Input!G123)</f>
        <v>188549.75</v>
      </c>
      <c r="L9" s="20">
        <f>IF(Input!H123=0,"***",Input!H123)</f>
        <v>175776.75</v>
      </c>
      <c r="M9" s="20">
        <f>IF(Input!I123=0,"***",Input!I123)</f>
        <v>174433</v>
      </c>
      <c r="N9" s="20">
        <f>IF(Input!J123=0,"***",Input!J123)</f>
        <v>174640</v>
      </c>
      <c r="O9" s="20">
        <f>AVERAGE(E9:N9)</f>
        <v>182270.86200000002</v>
      </c>
    </row>
    <row r="10" spans="1:15" ht="12" customHeight="1" x14ac:dyDescent="0.2">
      <c r="B10" t="s">
        <v>262</v>
      </c>
      <c r="E10" s="20">
        <f>IF(Input!A123=0,"***",E9/E7)</f>
        <v>10961.171333333334</v>
      </c>
      <c r="F10" s="20">
        <f>IF(Input!B123=0,"***",F9/F7)</f>
        <v>10189.516111111112</v>
      </c>
      <c r="G10" s="20">
        <f>IF(Input!C123=0,"***",G9/G7)</f>
        <v>10061.455789473684</v>
      </c>
      <c r="H10" s="20">
        <f>IF(Input!D123=0,"***",H9/H7)</f>
        <v>10058.671052631578</v>
      </c>
      <c r="I10" s="20">
        <f>IF(Input!E123=0,"***",I9/I7)</f>
        <v>10033.182105263157</v>
      </c>
      <c r="J10" s="20">
        <f>IF(Input!F123=0,"***",J9/J7)</f>
        <v>9924.5994736842113</v>
      </c>
      <c r="K10" s="20">
        <f>IF(Input!G123=0,"***",K9/K7)</f>
        <v>9923.6710526315783</v>
      </c>
      <c r="L10" s="20">
        <f>IF(Input!H123=0,"***",L9/L7)</f>
        <v>9765.375</v>
      </c>
      <c r="M10" s="20">
        <f>IF(Input!I123=0,"***",M9/M7)</f>
        <v>9180.6842105263149</v>
      </c>
      <c r="N10" s="20">
        <f>IF(Input!J123=0,"***",N9/N7)</f>
        <v>9191.5789473684217</v>
      </c>
      <c r="O10" s="20">
        <f>AVERAGE(E10:N10)</f>
        <v>9928.9905076023406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147610.78</v>
      </c>
      <c r="F12" s="20">
        <f>Input!B7</f>
        <v>166126.1</v>
      </c>
      <c r="G12" s="20">
        <f>Input!C7</f>
        <v>171595.4</v>
      </c>
      <c r="H12" s="20">
        <f>Input!D7</f>
        <v>171087.38</v>
      </c>
      <c r="I12" s="20">
        <f>Input!E7</f>
        <v>170845.09</v>
      </c>
      <c r="J12" s="20">
        <f>Input!F7</f>
        <v>169329.29</v>
      </c>
      <c r="K12" s="20">
        <f>Input!G7</f>
        <v>169340.22</v>
      </c>
      <c r="L12" s="20">
        <f>Input!H7</f>
        <v>156462.22</v>
      </c>
      <c r="M12" s="20">
        <f>Input!I7</f>
        <v>155985</v>
      </c>
      <c r="N12" s="20">
        <f>Input!J7</f>
        <v>156356</v>
      </c>
      <c r="O12" s="20">
        <f>AVERAGE(E12:N12)</f>
        <v>163473.74799999999</v>
      </c>
    </row>
    <row r="13" spans="1:15" ht="12" customHeight="1" x14ac:dyDescent="0.2">
      <c r="B13" t="s">
        <v>264</v>
      </c>
      <c r="E13" s="20">
        <f t="shared" ref="E13:N13" si="1">+E12/E7</f>
        <v>9840.7186666666657</v>
      </c>
      <c r="F13" s="20">
        <f t="shared" si="1"/>
        <v>9229.2277777777781</v>
      </c>
      <c r="G13" s="20">
        <f t="shared" si="1"/>
        <v>9031.3368421052637</v>
      </c>
      <c r="H13" s="20">
        <f t="shared" si="1"/>
        <v>9004.5989473684222</v>
      </c>
      <c r="I13" s="20">
        <f t="shared" si="1"/>
        <v>8991.8468421052621</v>
      </c>
      <c r="J13" s="20">
        <f t="shared" si="1"/>
        <v>8912.0678947368433</v>
      </c>
      <c r="K13" s="20">
        <f t="shared" si="1"/>
        <v>8912.6431578947377</v>
      </c>
      <c r="L13" s="20">
        <f t="shared" si="1"/>
        <v>8692.3455555555556</v>
      </c>
      <c r="M13" s="20">
        <f t="shared" si="1"/>
        <v>8209.7368421052633</v>
      </c>
      <c r="N13" s="20">
        <f t="shared" si="1"/>
        <v>8229.2631578947367</v>
      </c>
      <c r="O13" s="20">
        <f>AVERAGE(E13:N13)</f>
        <v>8905.3785684210543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917050</v>
      </c>
      <c r="F15" s="20">
        <f>Input!B5</f>
        <v>1042550</v>
      </c>
      <c r="G15" s="20">
        <f>Input!C5</f>
        <v>1059050</v>
      </c>
      <c r="H15" s="20">
        <f>Input!D5</f>
        <v>1072100</v>
      </c>
      <c r="I15" s="20">
        <f>Input!E5</f>
        <v>1033359</v>
      </c>
      <c r="J15" s="20">
        <f>Input!F5</f>
        <v>1035659</v>
      </c>
      <c r="K15" s="20">
        <f>Input!G5</f>
        <v>1046159</v>
      </c>
      <c r="L15" s="20">
        <f>Input!H5</f>
        <v>947159</v>
      </c>
      <c r="M15" s="20">
        <f>Input!I5</f>
        <v>935409</v>
      </c>
      <c r="N15" s="20">
        <f>Input!J5</f>
        <v>935409</v>
      </c>
      <c r="O15" s="20">
        <f>AVERAGE(E15:N15)</f>
        <v>1002390.4</v>
      </c>
    </row>
    <row r="16" spans="1:15" ht="12" customHeight="1" x14ac:dyDescent="0.2">
      <c r="B16" t="s">
        <v>266</v>
      </c>
      <c r="E16" s="20">
        <f t="shared" ref="E16:N16" si="2">+E15/E7</f>
        <v>61136.666666666664</v>
      </c>
      <c r="F16" s="20">
        <f t="shared" si="2"/>
        <v>57919.444444444445</v>
      </c>
      <c r="G16" s="20">
        <f t="shared" si="2"/>
        <v>55739.473684210527</v>
      </c>
      <c r="H16" s="20">
        <f t="shared" si="2"/>
        <v>56426.315789473687</v>
      </c>
      <c r="I16" s="20">
        <f t="shared" si="2"/>
        <v>54387.315789473687</v>
      </c>
      <c r="J16" s="20">
        <f t="shared" si="2"/>
        <v>54508.368421052633</v>
      </c>
      <c r="K16" s="20">
        <f t="shared" si="2"/>
        <v>55061</v>
      </c>
      <c r="L16" s="20">
        <f t="shared" si="2"/>
        <v>52619.944444444445</v>
      </c>
      <c r="M16" s="20">
        <f t="shared" si="2"/>
        <v>49232.052631578947</v>
      </c>
      <c r="N16" s="20">
        <f t="shared" si="2"/>
        <v>49232.052631578947</v>
      </c>
      <c r="O16" s="20">
        <f>AVERAGE(E16:N16)</f>
        <v>54626.26345029239</v>
      </c>
    </row>
    <row r="17" spans="2:15" ht="12" customHeight="1" x14ac:dyDescent="0.2">
      <c r="B17" t="s">
        <v>267</v>
      </c>
      <c r="E17" s="6">
        <f>+E15/E12</f>
        <v>6.2126221404696862</v>
      </c>
      <c r="F17" s="6">
        <f t="shared" ref="F17:N17" si="3">+F15/F12</f>
        <v>6.2756544576679998</v>
      </c>
      <c r="G17" s="6">
        <f t="shared" si="3"/>
        <v>6.1717854907532486</v>
      </c>
      <c r="H17" s="6">
        <f t="shared" si="3"/>
        <v>6.2663885553686072</v>
      </c>
      <c r="I17" s="6">
        <f t="shared" si="3"/>
        <v>6.0485144758915812</v>
      </c>
      <c r="J17" s="6">
        <f t="shared" si="3"/>
        <v>6.1162425000423726</v>
      </c>
      <c r="K17" s="6">
        <f t="shared" si="3"/>
        <v>6.1778530818018309</v>
      </c>
      <c r="L17" s="6">
        <f t="shared" si="3"/>
        <v>6.0535955580842451</v>
      </c>
      <c r="M17" s="6">
        <f t="shared" si="3"/>
        <v>5.9967881527069906</v>
      </c>
      <c r="N17" s="6">
        <f t="shared" si="3"/>
        <v>5.9825590319527233</v>
      </c>
      <c r="O17" s="6">
        <f>AVERAGE(E17:N17)</f>
        <v>6.1302003444739288</v>
      </c>
    </row>
    <row r="18" spans="2:15" ht="12" customHeight="1" x14ac:dyDescent="0.2">
      <c r="B18" t="s">
        <v>268</v>
      </c>
      <c r="E18" s="6">
        <f t="shared" ref="E18:M18" si="4">+(E17-F17)/F17*100</f>
        <v>-1.0043943245042219</v>
      </c>
      <c r="F18" s="6">
        <f t="shared" si="4"/>
        <v>1.682964631067797</v>
      </c>
      <c r="G18" s="6">
        <f t="shared" si="4"/>
        <v>-1.5096903707688101</v>
      </c>
      <c r="H18" s="6">
        <f t="shared" si="4"/>
        <v>3.6021089202222711</v>
      </c>
      <c r="I18" s="6">
        <f t="shared" si="4"/>
        <v>-1.1073469397317415</v>
      </c>
      <c r="J18" s="6">
        <f t="shared" si="4"/>
        <v>-0.99728143326919327</v>
      </c>
      <c r="K18" s="6">
        <f t="shared" si="4"/>
        <v>2.0526234784820847</v>
      </c>
      <c r="L18" s="6">
        <f t="shared" si="4"/>
        <v>0.94729718527093931</v>
      </c>
      <c r="M18" s="6">
        <f t="shared" si="4"/>
        <v>0.23784338237650246</v>
      </c>
      <c r="N18" s="6">
        <f>+(N17-(Input!K5/Input!K7))/(Input!K5/Input!K7)*100</f>
        <v>1.3599653081384775</v>
      </c>
      <c r="O18" s="6">
        <f>AVERAGE(E18:N18)</f>
        <v>0.5264089837284105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1130457.1200000001</v>
      </c>
      <c r="F20" s="20">
        <f>Input!B6</f>
        <v>1193262.73</v>
      </c>
      <c r="G20" s="20">
        <f>Input!C6</f>
        <v>1209106.3999999999</v>
      </c>
      <c r="H20" s="20">
        <f>Input!D6</f>
        <v>1179688.98</v>
      </c>
      <c r="I20" s="20">
        <f>Input!E6</f>
        <v>1216471.93</v>
      </c>
      <c r="J20" s="20">
        <f>Input!F6</f>
        <v>1136802.04</v>
      </c>
      <c r="K20" s="20">
        <f>Input!G6</f>
        <v>1208830</v>
      </c>
      <c r="L20" s="20">
        <f>Input!H6</f>
        <v>1057049</v>
      </c>
      <c r="M20" s="20">
        <f>Input!I6</f>
        <v>1022447.27</v>
      </c>
      <c r="N20" s="20">
        <f>Input!J6</f>
        <v>1030752</v>
      </c>
      <c r="O20" s="20">
        <f>AVERAGE(E20:N20)</f>
        <v>1138486.747</v>
      </c>
    </row>
    <row r="21" spans="2:15" ht="12" customHeight="1" x14ac:dyDescent="0.2">
      <c r="B21" t="s">
        <v>270</v>
      </c>
      <c r="E21" s="20">
        <f t="shared" ref="E21:N21" si="5">+E20/E7</f>
        <v>75363.808000000005</v>
      </c>
      <c r="F21" s="20">
        <f t="shared" si="5"/>
        <v>66292.373888888891</v>
      </c>
      <c r="G21" s="20">
        <f t="shared" si="5"/>
        <v>63637.178947368418</v>
      </c>
      <c r="H21" s="20">
        <f t="shared" si="5"/>
        <v>62088.893684210525</v>
      </c>
      <c r="I21" s="20">
        <f t="shared" si="5"/>
        <v>64024.838421052627</v>
      </c>
      <c r="J21" s="20">
        <f t="shared" si="5"/>
        <v>59831.686315789477</v>
      </c>
      <c r="K21" s="20">
        <f t="shared" si="5"/>
        <v>63622.631578947367</v>
      </c>
      <c r="L21" s="20">
        <f t="shared" si="5"/>
        <v>58724.944444444445</v>
      </c>
      <c r="M21" s="20">
        <f t="shared" si="5"/>
        <v>53813.014210526315</v>
      </c>
      <c r="N21" s="20">
        <f t="shared" si="5"/>
        <v>54250.105263157893</v>
      </c>
      <c r="O21" s="20">
        <f>AVERAGE(E21:N21)</f>
        <v>62164.947475438588</v>
      </c>
    </row>
    <row r="22" spans="2:15" ht="12" customHeight="1" x14ac:dyDescent="0.2">
      <c r="B22" t="s">
        <v>271</v>
      </c>
      <c r="E22" s="6">
        <f>+E20/E12</f>
        <v>7.6583642468388833</v>
      </c>
      <c r="F22" s="6">
        <f t="shared" ref="F22:N22" si="6">+F20/F12</f>
        <v>7.1828733112978629</v>
      </c>
      <c r="G22" s="6">
        <f t="shared" si="6"/>
        <v>7.0462634779253985</v>
      </c>
      <c r="H22" s="6">
        <f t="shared" si="6"/>
        <v>6.8952425362992873</v>
      </c>
      <c r="I22" s="6">
        <f t="shared" si="6"/>
        <v>7.1203212805237772</v>
      </c>
      <c r="J22" s="6">
        <f t="shared" si="6"/>
        <v>6.7135581800407946</v>
      </c>
      <c r="K22" s="6">
        <f t="shared" si="6"/>
        <v>7.1384695260228197</v>
      </c>
      <c r="L22" s="6">
        <f t="shared" si="6"/>
        <v>6.7559376314614479</v>
      </c>
      <c r="M22" s="6">
        <f t="shared" si="6"/>
        <v>6.5547794339199283</v>
      </c>
      <c r="N22" s="6">
        <f t="shared" si="6"/>
        <v>6.5923405561666968</v>
      </c>
      <c r="O22" s="6">
        <f>AVERAGE(E22:N22)</f>
        <v>6.9658150180496889</v>
      </c>
    </row>
    <row r="23" spans="2:15" ht="12" customHeight="1" x14ac:dyDescent="0.2">
      <c r="B23" t="s">
        <v>272</v>
      </c>
      <c r="E23" s="6">
        <f t="shared" ref="E23:M23" si="7">+(E22-F22)/F22*100</f>
        <v>6.6197873042411297</v>
      </c>
      <c r="F23" s="6">
        <f t="shared" si="7"/>
        <v>1.9387556795234375</v>
      </c>
      <c r="G23" s="6">
        <f t="shared" si="7"/>
        <v>2.1902194278312503</v>
      </c>
      <c r="H23" s="6">
        <f t="shared" si="7"/>
        <v>-3.1610756784268714</v>
      </c>
      <c r="I23" s="6">
        <f t="shared" si="7"/>
        <v>6.058830348596322</v>
      </c>
      <c r="J23" s="6">
        <f t="shared" si="7"/>
        <v>-5.9524152121549134</v>
      </c>
      <c r="K23" s="6">
        <f t="shared" si="7"/>
        <v>5.6621584660576909</v>
      </c>
      <c r="L23" s="6">
        <f t="shared" si="7"/>
        <v>3.0688782066496127</v>
      </c>
      <c r="M23" s="6">
        <f t="shared" si="7"/>
        <v>-0.56976914233644238</v>
      </c>
      <c r="N23" s="6">
        <f>+(N22-(Input!K6/Input!K7))/(Input!K6/Input!K7)*100</f>
        <v>-0.95170758222288854</v>
      </c>
      <c r="O23" s="6">
        <f>AVERAGE(E23:N23)</f>
        <v>1.4903661817758327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213407.12000000011</v>
      </c>
      <c r="F25" s="20">
        <f t="shared" ref="F25:N25" si="8">+F20-F15</f>
        <v>150712.72999999998</v>
      </c>
      <c r="G25" s="20">
        <f t="shared" si="8"/>
        <v>150056.39999999991</v>
      </c>
      <c r="H25" s="20">
        <f t="shared" si="8"/>
        <v>107588.97999999998</v>
      </c>
      <c r="I25" s="20">
        <f t="shared" si="8"/>
        <v>183112.92999999993</v>
      </c>
      <c r="J25" s="20">
        <f t="shared" si="8"/>
        <v>101143.04000000004</v>
      </c>
      <c r="K25" s="20">
        <f t="shared" si="8"/>
        <v>162671</v>
      </c>
      <c r="L25" s="20">
        <f t="shared" si="8"/>
        <v>109890</v>
      </c>
      <c r="M25" s="20">
        <f t="shared" si="8"/>
        <v>87038.270000000019</v>
      </c>
      <c r="N25" s="20">
        <f t="shared" si="8"/>
        <v>95343</v>
      </c>
      <c r="O25" s="20">
        <f>AVERAGE(E25:N25)</f>
        <v>136096.34700000001</v>
      </c>
    </row>
    <row r="26" spans="2:15" ht="12" customHeight="1" x14ac:dyDescent="0.2">
      <c r="B26" t="s">
        <v>274</v>
      </c>
      <c r="E26" s="20">
        <f t="shared" ref="E26:N26" si="9">+E25/E7</f>
        <v>14227.14133333334</v>
      </c>
      <c r="F26" s="20">
        <f t="shared" si="9"/>
        <v>8372.929444444444</v>
      </c>
      <c r="G26" s="20">
        <f t="shared" si="9"/>
        <v>7897.7052631578899</v>
      </c>
      <c r="H26" s="20">
        <f t="shared" si="9"/>
        <v>5662.5778947368408</v>
      </c>
      <c r="I26" s="20">
        <f t="shared" si="9"/>
        <v>9637.5226315789441</v>
      </c>
      <c r="J26" s="20">
        <f t="shared" si="9"/>
        <v>5323.3178947368442</v>
      </c>
      <c r="K26" s="20">
        <f t="shared" si="9"/>
        <v>8561.6315789473683</v>
      </c>
      <c r="L26" s="20">
        <f t="shared" si="9"/>
        <v>6105</v>
      </c>
      <c r="M26" s="20">
        <f t="shared" si="9"/>
        <v>4580.9615789473692</v>
      </c>
      <c r="N26" s="20">
        <f t="shared" si="9"/>
        <v>5018.0526315789475</v>
      </c>
      <c r="O26" s="20">
        <f>AVERAGE(E26:N26)</f>
        <v>7538.6840251461999</v>
      </c>
    </row>
    <row r="27" spans="2:15" ht="12" customHeight="1" x14ac:dyDescent="0.2">
      <c r="B27" t="s">
        <v>275</v>
      </c>
      <c r="E27" s="6">
        <f>+E25/E12</f>
        <v>1.4457421063691969</v>
      </c>
      <c r="F27" s="6">
        <f t="shared" ref="F27:N27" si="10">+F25/F12</f>
        <v>0.90721885362986299</v>
      </c>
      <c r="G27" s="6">
        <f t="shared" si="10"/>
        <v>0.87447798717214975</v>
      </c>
      <c r="H27" s="6">
        <f t="shared" si="10"/>
        <v>0.6288539809306799</v>
      </c>
      <c r="I27" s="6">
        <f t="shared" si="10"/>
        <v>1.071806804632196</v>
      </c>
      <c r="J27" s="6">
        <f t="shared" si="10"/>
        <v>0.59731567999842217</v>
      </c>
      <c r="K27" s="6">
        <f t="shared" si="10"/>
        <v>0.96061644422098891</v>
      </c>
      <c r="L27" s="6">
        <f t="shared" si="10"/>
        <v>0.70234207337720245</v>
      </c>
      <c r="M27" s="6">
        <f t="shared" si="10"/>
        <v>0.55799128121293728</v>
      </c>
      <c r="N27" s="6">
        <f t="shared" si="10"/>
        <v>0.60978152421397325</v>
      </c>
      <c r="O27" s="6">
        <f>AVERAGE(E27:N27)</f>
        <v>0.83561467357576102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123.27104519928031</v>
      </c>
      <c r="F29" s="6">
        <f t="shared" ref="F29:N29" si="11">+F20/F15*100</f>
        <v>114.45616325356099</v>
      </c>
      <c r="G29" s="6">
        <f t="shared" si="11"/>
        <v>114.1689627496341</v>
      </c>
      <c r="H29" s="6">
        <f t="shared" si="11"/>
        <v>110.03534931442962</v>
      </c>
      <c r="I29" s="6">
        <f t="shared" si="11"/>
        <v>117.72016598297397</v>
      </c>
      <c r="J29" s="6">
        <f t="shared" si="11"/>
        <v>109.76605620189656</v>
      </c>
      <c r="K29" s="6">
        <f t="shared" si="11"/>
        <v>115.54935722007839</v>
      </c>
      <c r="L29" s="6">
        <f t="shared" si="11"/>
        <v>111.60206470085805</v>
      </c>
      <c r="M29" s="6">
        <f t="shared" si="11"/>
        <v>109.30483563874198</v>
      </c>
      <c r="N29" s="6">
        <f t="shared" si="11"/>
        <v>110.1926536948009</v>
      </c>
      <c r="O29" s="6">
        <f>AVERAGE(E29:N29)</f>
        <v>113.60666539562547</v>
      </c>
    </row>
    <row r="30" spans="2:15" ht="12" customHeight="1" x14ac:dyDescent="0.2">
      <c r="B30" t="s">
        <v>277</v>
      </c>
      <c r="E30" s="6">
        <f>+E25/E20*100</f>
        <v>18.87794912557144</v>
      </c>
      <c r="F30" s="6">
        <f t="shared" ref="F30:N30" si="12">+F25/F20*100</f>
        <v>12.630305649452403</v>
      </c>
      <c r="G30" s="6">
        <f t="shared" si="12"/>
        <v>12.410520695283717</v>
      </c>
      <c r="H30" s="6">
        <f t="shared" si="12"/>
        <v>9.1201140151364282</v>
      </c>
      <c r="I30" s="6">
        <f t="shared" si="12"/>
        <v>15.052787120209175</v>
      </c>
      <c r="J30" s="6">
        <f t="shared" si="12"/>
        <v>8.8971550402918034</v>
      </c>
      <c r="K30" s="6">
        <f t="shared" si="12"/>
        <v>13.45689633778116</v>
      </c>
      <c r="L30" s="6">
        <f t="shared" si="12"/>
        <v>10.395922989378922</v>
      </c>
      <c r="M30" s="6">
        <f t="shared" si="12"/>
        <v>8.5127392437558189</v>
      </c>
      <c r="N30" s="6">
        <f t="shared" si="12"/>
        <v>9.249848654186458</v>
      </c>
      <c r="O30" s="16">
        <f>AVERAGE(E30:N30)</f>
        <v>11.860423887104734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20.56896454310451</v>
      </c>
      <c r="F7" s="6">
        <f>(Input!B37-Input!B57+Input!B77)/Input!B$7</f>
        <v>21.188158934688765</v>
      </c>
      <c r="G7" s="6">
        <f>(Input!C37-Input!C57+Input!C77)/Input!C$7</f>
        <v>20.904855724570705</v>
      </c>
      <c r="H7" s="6">
        <f>(Input!D37-Input!D57+Input!D77)/Input!D$7</f>
        <v>23.201287494144804</v>
      </c>
      <c r="I7" s="6">
        <f>(Input!E37-Input!E57+Input!E77)/Input!E$7</f>
        <v>22.669818898512098</v>
      </c>
      <c r="J7" s="6">
        <f>(Input!F37-Input!F57+Input!F77)/Input!F$7</f>
        <v>25.853933126395319</v>
      </c>
      <c r="K7" s="6">
        <f>(Input!G37-Input!G57+Input!G77)/Input!G$7</f>
        <v>25.857217499776489</v>
      </c>
      <c r="L7" s="6">
        <f>(Input!H37-Input!H57+Input!H77)/Input!H$7</f>
        <v>24.564873296569612</v>
      </c>
      <c r="M7" s="6">
        <f>(Input!I37-Input!I57+Input!I77)/Input!I$7</f>
        <v>28.491955252107573</v>
      </c>
      <c r="N7" s="6">
        <f>(Input!J37-Input!J57+Input!J77)/Input!J$7</f>
        <v>30.440528089743911</v>
      </c>
      <c r="O7" s="6">
        <f>AVERAGE(E7:N7)</f>
        <v>24.374159285961376</v>
      </c>
    </row>
    <row r="8" spans="1:15" ht="12" customHeight="1" x14ac:dyDescent="0.2">
      <c r="B8" t="s">
        <v>121</v>
      </c>
      <c r="E8" s="6">
        <f>(Input!A38-Input!A58+Input!A78)/Input!A$7</f>
        <v>19.858565749737249</v>
      </c>
      <c r="F8" s="6">
        <f>(Input!B38-Input!B58+Input!B78)/Input!B$7</f>
        <v>21.352706648744537</v>
      </c>
      <c r="G8" s="6">
        <f>(Input!C38-Input!C58+Input!C78)/Input!C$7</f>
        <v>21.69748454795408</v>
      </c>
      <c r="H8" s="6">
        <f>(Input!D38-Input!D58+Input!D78)/Input!D$7</f>
        <v>21.575814417170918</v>
      </c>
      <c r="I8" s="6">
        <f>(Input!E38-Input!E58+Input!E78)/Input!E$7</f>
        <v>20.996124325258631</v>
      </c>
      <c r="J8" s="6">
        <f>(Input!F38-Input!F58+Input!F78)/Input!F$7</f>
        <v>25.35132421567468</v>
      </c>
      <c r="K8" s="6">
        <f>(Input!G38-Input!G58+Input!G78)/Input!G$7</f>
        <v>24.10557722199723</v>
      </c>
      <c r="L8" s="6">
        <f>(Input!H38-Input!H58+Input!H78)/Input!H$7</f>
        <v>24.211868526472394</v>
      </c>
      <c r="M8" s="6">
        <f>(Input!I38-Input!I58+Input!I78)/Input!I$7</f>
        <v>27.577647017341413</v>
      </c>
      <c r="N8" s="6">
        <f>(Input!J38-Input!J58+Input!J78)/Input!J$7</f>
        <v>29.012753076313025</v>
      </c>
      <c r="O8" s="6">
        <f t="shared" ref="O8:O40" si="1">AVERAGE(E8:N8)</f>
        <v>23.573986574666414</v>
      </c>
    </row>
    <row r="9" spans="1:15" ht="12" customHeight="1" x14ac:dyDescent="0.2">
      <c r="B9" t="s">
        <v>122</v>
      </c>
      <c r="E9" s="6">
        <f>(Input!A39-Input!A59+Input!A79)/Input!A$7</f>
        <v>0.67126452417635085</v>
      </c>
      <c r="F9" s="6">
        <f>(Input!B39-Input!B59+Input!B79)/Input!B$7</f>
        <v>0.82437551956014121</v>
      </c>
      <c r="G9" s="6">
        <f>(Input!C39-Input!C59+Input!C79)/Input!C$7</f>
        <v>0.84501793171611828</v>
      </c>
      <c r="H9" s="6">
        <f>(Input!D39-Input!D59+Input!D79)/Input!D$7</f>
        <v>0.81078125107766563</v>
      </c>
      <c r="I9" s="6">
        <f>(Input!E39-Input!E59+Input!E79)/Input!E$7</f>
        <v>0.77271503676225062</v>
      </c>
      <c r="J9" s="6">
        <f>(Input!F39-Input!F59+Input!F79)/Input!F$7</f>
        <v>0.75451010277076092</v>
      </c>
      <c r="K9" s="6">
        <f>(Input!G39-Input!G59+Input!G79)/Input!G$7</f>
        <v>0.88884141050484033</v>
      </c>
      <c r="L9" s="6">
        <f>(Input!H39-Input!H59+Input!H79)/Input!H$7</f>
        <v>0.95352104808432336</v>
      </c>
      <c r="M9" s="6">
        <f>(Input!I39-Input!I59+Input!I79)/Input!I$7</f>
        <v>1.1224683142609866</v>
      </c>
      <c r="N9" s="6">
        <f>(Input!J39-Input!J59+Input!J79)/Input!J$7</f>
        <v>1.3750810969838061</v>
      </c>
      <c r="O9" s="6">
        <f t="shared" si="1"/>
        <v>0.90185762358972443</v>
      </c>
    </row>
    <row r="10" spans="1:15" ht="13.5" customHeight="1" x14ac:dyDescent="0.2">
      <c r="B10" s="4" t="s">
        <v>123</v>
      </c>
      <c r="E10" s="8">
        <f>SUM(E7:E9)</f>
        <v>41.09879481701811</v>
      </c>
      <c r="F10" s="8">
        <f t="shared" ref="F10:N10" si="2">SUM(F7:F9)</f>
        <v>43.365241102993444</v>
      </c>
      <c r="G10" s="8">
        <f t="shared" si="2"/>
        <v>43.447358204240906</v>
      </c>
      <c r="H10" s="8">
        <f t="shared" si="2"/>
        <v>45.587883162393389</v>
      </c>
      <c r="I10" s="8">
        <f t="shared" si="2"/>
        <v>44.438658260532975</v>
      </c>
      <c r="J10" s="8">
        <f t="shared" si="2"/>
        <v>51.959767444840757</v>
      </c>
      <c r="K10" s="8">
        <f t="shared" si="2"/>
        <v>50.851636132278557</v>
      </c>
      <c r="L10" s="8">
        <f t="shared" si="2"/>
        <v>49.730262871126328</v>
      </c>
      <c r="M10" s="8">
        <f t="shared" si="2"/>
        <v>57.19207058370997</v>
      </c>
      <c r="N10" s="8">
        <f t="shared" si="2"/>
        <v>60.828362263040745</v>
      </c>
      <c r="O10" s="8">
        <f t="shared" si="1"/>
        <v>48.85000348421751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60.515218739444371</v>
      </c>
      <c r="F12" s="6">
        <f>(Input!B40-Input!B60+Input!B80)/Input!B$7</f>
        <v>55.833736962464044</v>
      </c>
      <c r="G12" s="6">
        <f>(Input!C40-Input!C60+Input!C80)/Input!C$7</f>
        <v>56.901729416989042</v>
      </c>
      <c r="H12" s="6">
        <f>(Input!D40-Input!D60+Input!D80)/Input!D$7</f>
        <v>59.014427422992867</v>
      </c>
      <c r="I12" s="6">
        <f>(Input!E40-Input!E60+Input!E80)/Input!E$7</f>
        <v>55.407911517972224</v>
      </c>
      <c r="J12" s="6">
        <f>(Input!F40-Input!F60+Input!F80)/Input!F$7</f>
        <v>59.529375396306207</v>
      </c>
      <c r="K12" s="6">
        <f>(Input!G40-Input!G60+Input!G80)/Input!G$7</f>
        <v>61.423036535561366</v>
      </c>
      <c r="L12" s="6">
        <f>(Input!H40-Input!H60+Input!H80)/Input!H$7</f>
        <v>56.949925739261523</v>
      </c>
      <c r="M12" s="6">
        <f>(Input!I40-Input!I60+Input!I80)/Input!I$7</f>
        <v>58.943861140494292</v>
      </c>
      <c r="N12" s="6">
        <f>(Input!J40-Input!J60+Input!J80)/Input!J$7</f>
        <v>60.841672849139144</v>
      </c>
      <c r="O12" s="6">
        <f t="shared" si="1"/>
        <v>58.536089572062508</v>
      </c>
    </row>
    <row r="13" spans="1:15" ht="12" customHeight="1" x14ac:dyDescent="0.2">
      <c r="B13" t="s">
        <v>125</v>
      </c>
      <c r="E13" s="6">
        <f>(Input!A41-Input!A61+Input!A81)/Input!A$7</f>
        <v>15.915917252113971</v>
      </c>
      <c r="F13" s="6">
        <f>(Input!B41-Input!B61+Input!B81)/Input!B$7</f>
        <v>15.069494859627717</v>
      </c>
      <c r="G13" s="6">
        <f>(Input!C41-Input!C61+Input!C81)/Input!C$7</f>
        <v>15.087633526306648</v>
      </c>
      <c r="H13" s="6">
        <f>(Input!D41-Input!D61+Input!D81)/Input!D$7</f>
        <v>15.919806592397405</v>
      </c>
      <c r="I13" s="6">
        <f>(Input!E41-Input!E61+Input!E81)/Input!E$7</f>
        <v>14.8101176334655</v>
      </c>
      <c r="J13" s="6">
        <f>(Input!F41-Input!F61+Input!F81)/Input!F$7</f>
        <v>16.296571963421094</v>
      </c>
      <c r="K13" s="6">
        <f>(Input!G41-Input!G61+Input!G81)/Input!G$7</f>
        <v>17.523904657735766</v>
      </c>
      <c r="L13" s="6">
        <f>(Input!H41-Input!H61+Input!H81)/Input!H$7</f>
        <v>16.407382306092806</v>
      </c>
      <c r="M13" s="6">
        <f>(Input!I41-Input!I61+Input!I81)/Input!I$7</f>
        <v>17.117831842805398</v>
      </c>
      <c r="N13" s="6">
        <f>(Input!J41-Input!J61+Input!J81)/Input!J$7</f>
        <v>18.067373237995344</v>
      </c>
      <c r="O13" s="6">
        <f t="shared" si="1"/>
        <v>16.221603387196165</v>
      </c>
    </row>
    <row r="14" spans="1:15" ht="12" customHeight="1" x14ac:dyDescent="0.2">
      <c r="B14" t="s">
        <v>126</v>
      </c>
      <c r="E14" s="6">
        <f>(Input!A42-Input!A62+Input!A82)/Input!A$7</f>
        <v>0.20760516271237101</v>
      </c>
      <c r="F14" s="6">
        <f>(Input!B42-Input!B62+Input!B82)/Input!B$7</f>
        <v>0.77097782949217486</v>
      </c>
      <c r="G14" s="6">
        <f>(Input!C42-Input!C62+Input!C82)/Input!C$7</f>
        <v>0.73464993816850577</v>
      </c>
      <c r="H14" s="6">
        <f>(Input!D42-Input!D62+Input!D82)/Input!D$7</f>
        <v>0.75280549623239301</v>
      </c>
      <c r="I14" s="6">
        <f>(Input!E42-Input!E62+Input!E82)/Input!E$7</f>
        <v>1.1070817428818118</v>
      </c>
      <c r="J14" s="6">
        <f>(Input!F42-Input!F62+Input!F82)/Input!F$7</f>
        <v>1.1649917743114615</v>
      </c>
      <c r="K14" s="6">
        <f>(Input!G42-Input!G62+Input!G82)/Input!G$7</f>
        <v>1.2003363997046892</v>
      </c>
      <c r="L14" s="6">
        <f>(Input!H42-Input!H62+Input!H82)/Input!H$7</f>
        <v>1.2531689119584268</v>
      </c>
      <c r="M14" s="6">
        <f>(Input!I42-Input!I62+Input!I82)/Input!I$7</f>
        <v>1.2736545821713627</v>
      </c>
      <c r="N14" s="6">
        <f>(Input!J42-Input!J62+Input!J82)/Input!J$7</f>
        <v>1.2329353526567577</v>
      </c>
      <c r="O14" s="6">
        <f t="shared" si="1"/>
        <v>0.96982071902899547</v>
      </c>
    </row>
    <row r="15" spans="1:15" ht="13.5" customHeight="1" x14ac:dyDescent="0.2">
      <c r="B15" s="4" t="s">
        <v>130</v>
      </c>
      <c r="E15" s="8">
        <f>SUM(E12:E14)</f>
        <v>76.638741154270704</v>
      </c>
      <c r="F15" s="8">
        <f t="shared" ref="F15:N15" si="3">SUM(F12:F14)</f>
        <v>71.674209651583936</v>
      </c>
      <c r="G15" s="8">
        <f t="shared" si="3"/>
        <v>72.724012881464191</v>
      </c>
      <c r="H15" s="8">
        <f t="shared" si="3"/>
        <v>75.687039511622672</v>
      </c>
      <c r="I15" s="8">
        <f t="shared" si="3"/>
        <v>71.325110894319536</v>
      </c>
      <c r="J15" s="8">
        <f t="shared" si="3"/>
        <v>76.990939134038769</v>
      </c>
      <c r="K15" s="8">
        <f t="shared" si="3"/>
        <v>80.147277593001832</v>
      </c>
      <c r="L15" s="8">
        <f t="shared" si="3"/>
        <v>74.610476957312756</v>
      </c>
      <c r="M15" s="8">
        <f t="shared" si="3"/>
        <v>77.335347565471054</v>
      </c>
      <c r="N15" s="8">
        <f t="shared" si="3"/>
        <v>80.141981439791238</v>
      </c>
      <c r="O15" s="8">
        <f t="shared" si="1"/>
        <v>75.727513678287679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11.097780121478932</v>
      </c>
      <c r="F17" s="6">
        <f>(Input!B43-Input!B63+Input!B83)/Input!B$7</f>
        <v>12.264683454315728</v>
      </c>
      <c r="G17" s="6">
        <f>(Input!C43-Input!C63+Input!C83)/Input!C$7</f>
        <v>12.061742564194612</v>
      </c>
      <c r="H17" s="6">
        <f>(Input!D43-Input!D63+Input!D83)/Input!D$7</f>
        <v>10.010764733202413</v>
      </c>
      <c r="I17" s="6">
        <f>(Input!E43-Input!E63+Input!E83)/Input!E$7</f>
        <v>8.8185319226908998</v>
      </c>
      <c r="J17" s="6">
        <f>(Input!F43-Input!F63+Input!F83)/Input!F$7</f>
        <v>10.625951599986038</v>
      </c>
      <c r="K17" s="6">
        <f>(Input!G43-Input!G63+Input!G83)/Input!G$7</f>
        <v>10.429666384040365</v>
      </c>
      <c r="L17" s="6">
        <f>(Input!H43-Input!H63+Input!H83)/Input!H$7</f>
        <v>9.5436015799852516</v>
      </c>
      <c r="M17" s="6">
        <f>(Input!I43-Input!I63+Input!I83)/Input!I$7</f>
        <v>9.7581601436035506</v>
      </c>
      <c r="N17" s="6">
        <f>(Input!J43-Input!J63+Input!J83)/Input!J$7</f>
        <v>10.728143403515055</v>
      </c>
      <c r="O17" s="6">
        <f t="shared" si="1"/>
        <v>10.533902590701285</v>
      </c>
    </row>
    <row r="18" spans="2:15" ht="12" customHeight="1" x14ac:dyDescent="0.2">
      <c r="B18" t="s">
        <v>128</v>
      </c>
      <c r="E18" s="6">
        <f>(Input!A44-Input!A64+Input!A84)/Input!A$7</f>
        <v>19.147332261234578</v>
      </c>
      <c r="F18" s="6">
        <f>(Input!B44-Input!B64+Input!B84)/Input!B$7</f>
        <v>18.209920476072092</v>
      </c>
      <c r="G18" s="6">
        <f>(Input!C44-Input!C64+Input!C84)/Input!C$7</f>
        <v>19.009507655799631</v>
      </c>
      <c r="H18" s="6">
        <f>(Input!D44-Input!D64+Input!D84)/Input!D$7</f>
        <v>19.396179309075865</v>
      </c>
      <c r="I18" s="6">
        <f>(Input!E44-Input!E64+Input!E84)/Input!E$7</f>
        <v>18.36023751106924</v>
      </c>
      <c r="J18" s="6">
        <f>(Input!F44-Input!F64+Input!F84)/Input!F$7</f>
        <v>16.964599981491684</v>
      </c>
      <c r="K18" s="6">
        <f>(Input!G44-Input!G64+Input!G84)/Input!G$7</f>
        <v>18.117961108117139</v>
      </c>
      <c r="L18" s="6">
        <f>(Input!H44-Input!H64+Input!H84)/Input!H$7</f>
        <v>15.843098736551228</v>
      </c>
      <c r="M18" s="6">
        <f>(Input!I44-Input!I64+Input!I84)/Input!I$7</f>
        <v>18.750165208193096</v>
      </c>
      <c r="N18" s="6">
        <f>(Input!J44-Input!J64+Input!J84)/Input!J$7</f>
        <v>17.487512983192204</v>
      </c>
      <c r="O18" s="6">
        <f t="shared" si="1"/>
        <v>18.128651523079675</v>
      </c>
    </row>
    <row r="19" spans="2:15" ht="13.5" customHeight="1" x14ac:dyDescent="0.2">
      <c r="B19" s="4" t="s">
        <v>129</v>
      </c>
      <c r="E19" s="8">
        <f>SUM(E17:E18)</f>
        <v>30.245112382713508</v>
      </c>
      <c r="F19" s="8">
        <f t="shared" ref="F19:N19" si="4">SUM(F17:F18)</f>
        <v>30.474603930387822</v>
      </c>
      <c r="G19" s="8">
        <f t="shared" si="4"/>
        <v>31.071250219994241</v>
      </c>
      <c r="H19" s="8">
        <f t="shared" si="4"/>
        <v>29.406944042278276</v>
      </c>
      <c r="I19" s="8">
        <f t="shared" si="4"/>
        <v>27.178769433760138</v>
      </c>
      <c r="J19" s="8">
        <f t="shared" si="4"/>
        <v>27.590551581477722</v>
      </c>
      <c r="K19" s="8">
        <f t="shared" si="4"/>
        <v>28.547627492157503</v>
      </c>
      <c r="L19" s="8">
        <f t="shared" si="4"/>
        <v>25.38670031653648</v>
      </c>
      <c r="M19" s="8">
        <f t="shared" si="4"/>
        <v>28.508325351796646</v>
      </c>
      <c r="N19" s="8">
        <f t="shared" si="4"/>
        <v>28.215656386707259</v>
      </c>
      <c r="O19" s="8">
        <f t="shared" si="1"/>
        <v>28.66255411378096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216.39705948305399</v>
      </c>
      <c r="F21" s="6">
        <f>(Input!B45-Input!B65+Input!B85)/Input!B$7</f>
        <v>204.77439047807658</v>
      </c>
      <c r="G21" s="6">
        <f>(Input!C45-Input!C65+Input!C85)/Input!C$7</f>
        <v>199.59838381448452</v>
      </c>
      <c r="H21" s="6">
        <f>(Input!D45-Input!D65+Input!D85)/Input!D$7</f>
        <v>201.12828257700829</v>
      </c>
      <c r="I21" s="6">
        <f>(Input!E45-Input!E65+Input!E85)/Input!E$7</f>
        <v>189.95878991898451</v>
      </c>
      <c r="J21" s="6">
        <f>(Input!F45-Input!F65+Input!F85)/Input!F$7</f>
        <v>199.20414690216913</v>
      </c>
      <c r="K21" s="6">
        <f>(Input!G45-Input!G65+Input!G85)/Input!G$7</f>
        <v>194.02068888300724</v>
      </c>
      <c r="L21" s="6">
        <f>(Input!H45-Input!H65+Input!H85)/Input!H$7</f>
        <v>184.14095063971357</v>
      </c>
      <c r="M21" s="6">
        <f>(Input!I45-Input!I65+Input!I85)/Input!I$7</f>
        <v>178.83781043049012</v>
      </c>
      <c r="N21" s="6">
        <f>(Input!J45-Input!J65+Input!J85)/Input!J$7</f>
        <v>179.62059319757475</v>
      </c>
      <c r="O21" s="6">
        <f t="shared" si="1"/>
        <v>194.76810963245629</v>
      </c>
    </row>
    <row r="22" spans="2:15" ht="12" customHeight="1" x14ac:dyDescent="0.2">
      <c r="B22" t="s">
        <v>132</v>
      </c>
      <c r="E22" s="6">
        <f>(Input!A46-Input!A66+Input!A86)/Input!A$7</f>
        <v>54.011827252725041</v>
      </c>
      <c r="F22" s="6">
        <f>(Input!B46-Input!B66+Input!B86)/Input!B$7</f>
        <v>45.876987240415566</v>
      </c>
      <c r="G22" s="6">
        <f>(Input!C46-Input!C66+Input!C86)/Input!C$7</f>
        <v>43.00340696778585</v>
      </c>
      <c r="H22" s="6">
        <f>(Input!D46-Input!D66+Input!D86)/Input!D$7</f>
        <v>36.346906650858763</v>
      </c>
      <c r="I22" s="6">
        <f>(Input!E46-Input!E66+Input!E86)/Input!E$7</f>
        <v>33.450336734874853</v>
      </c>
      <c r="J22" s="6">
        <f>(Input!F46-Input!F66+Input!F86)/Input!F$7</f>
        <v>39.320442789313056</v>
      </c>
      <c r="K22" s="6">
        <f>(Input!G46-Input!G66+Input!G86)/Input!G$7</f>
        <v>40.344225193518703</v>
      </c>
      <c r="L22" s="6">
        <f>(Input!H46-Input!H66+Input!H86)/Input!H$7</f>
        <v>39.96794747000267</v>
      </c>
      <c r="M22" s="6">
        <f>(Input!I46-Input!I66+Input!I86)/Input!I$7</f>
        <v>38.884215918197263</v>
      </c>
      <c r="N22" s="6">
        <f>(Input!J46-Input!J66+Input!J86)/Input!J$7</f>
        <v>35.415989025045405</v>
      </c>
      <c r="O22" s="6">
        <f t="shared" si="1"/>
        <v>40.662228524273715</v>
      </c>
    </row>
    <row r="23" spans="2:15" ht="12" customHeight="1" x14ac:dyDescent="0.2">
      <c r="B23" t="s">
        <v>133</v>
      </c>
      <c r="E23" s="6">
        <f>(Input!A47-Input!A67+Input!A87)/Input!A$7</f>
        <v>3.1213786012105622</v>
      </c>
      <c r="F23" s="6">
        <f>(Input!B47-Input!B67+Input!B87)/Input!B$7</f>
        <v>3.3129614190666006</v>
      </c>
      <c r="G23" s="6">
        <f>(Input!C47-Input!C67+Input!C87)/Input!C$7</f>
        <v>2.2358876170340234</v>
      </c>
      <c r="H23" s="6">
        <f>(Input!D47-Input!D67+Input!D87)/Input!D$7</f>
        <v>1.7525790622312409</v>
      </c>
      <c r="I23" s="6">
        <f>(Input!E47-Input!E67+Input!E87)/Input!E$7</f>
        <v>2.2633027967031421</v>
      </c>
      <c r="J23" s="6">
        <f>(Input!F47-Input!F67+Input!F87)/Input!F$7</f>
        <v>1.7661295928188203</v>
      </c>
      <c r="K23" s="6">
        <f>(Input!G47-Input!G67+Input!G87)/Input!G$7</f>
        <v>2.1845045435750583</v>
      </c>
      <c r="L23" s="6">
        <f>(Input!H47-Input!H67+Input!H87)/Input!H$7</f>
        <v>1.8833654539734899</v>
      </c>
      <c r="M23" s="6">
        <f>(Input!I47-Input!I67+Input!I87)/Input!I$7</f>
        <v>2.8402258550501651</v>
      </c>
      <c r="N23" s="6">
        <f>(Input!J47-Input!J67+Input!J87)/Input!J$7</f>
        <v>1.875333981427</v>
      </c>
      <c r="O23" s="6">
        <f t="shared" si="1"/>
        <v>2.3235668923090103</v>
      </c>
    </row>
    <row r="24" spans="2:15" ht="12" customHeight="1" x14ac:dyDescent="0.2">
      <c r="B24" t="s">
        <v>134</v>
      </c>
      <c r="E24" s="6">
        <f>(Input!A48-Input!A68+Input!A88)/Input!A$7</f>
        <v>3.008796376524804</v>
      </c>
      <c r="F24" s="6">
        <f>(Input!B48-Input!B68+Input!B88)/Input!B$7</f>
        <v>2.841667745164667</v>
      </c>
      <c r="G24" s="6">
        <f>(Input!C48-Input!C68+Input!C88)/Input!C$7</f>
        <v>2.5650902063808236</v>
      </c>
      <c r="H24" s="6">
        <f>(Input!D48-Input!D68+Input!D88)/Input!D$7</f>
        <v>2.7540366799701999</v>
      </c>
      <c r="I24" s="6">
        <f>(Input!E48-Input!E68+Input!E88)/Input!E$7</f>
        <v>2.8904209070333837</v>
      </c>
      <c r="J24" s="6">
        <f>(Input!F48-Input!F68+Input!F88)/Input!F$7</f>
        <v>3.361232956212123</v>
      </c>
      <c r="K24" s="6">
        <f>(Input!G48-Input!G68+Input!G88)/Input!G$7</f>
        <v>2.6339192780073155</v>
      </c>
      <c r="L24" s="6">
        <f>(Input!H48-Input!H68+Input!H88)/Input!H$7</f>
        <v>3.142113156773565</v>
      </c>
      <c r="M24" s="6">
        <f>(Input!I48-Input!I68+Input!I88)/Input!I$7</f>
        <v>2.894700836618906</v>
      </c>
      <c r="N24" s="6">
        <f>(Input!J48-Input!J68+Input!J88)/Input!J$7</f>
        <v>2.9567781217222238</v>
      </c>
      <c r="O24" s="6">
        <f t="shared" si="1"/>
        <v>2.9048756264408011</v>
      </c>
    </row>
    <row r="25" spans="2:15" ht="12" customHeight="1" x14ac:dyDescent="0.2">
      <c r="B25" t="s">
        <v>135</v>
      </c>
      <c r="E25" s="6">
        <f>(Input!A49-Input!A69+Input!A89)/Input!A$7</f>
        <v>26.525332838157215</v>
      </c>
      <c r="F25" s="6">
        <f>(Input!B49-Input!B69+Input!B89)/Input!B$7</f>
        <v>31.624548881843367</v>
      </c>
      <c r="G25" s="6">
        <f>(Input!C49-Input!C69+Input!C89)/Input!C$7</f>
        <v>28.238837346455675</v>
      </c>
      <c r="H25" s="6">
        <f>(Input!D49-Input!D69+Input!D89)/Input!D$7</f>
        <v>27.843623883889041</v>
      </c>
      <c r="I25" s="6">
        <f>(Input!E49-Input!E69+Input!E89)/Input!E$7</f>
        <v>25.658683723366003</v>
      </c>
      <c r="J25" s="6">
        <f>(Input!F49-Input!F69+Input!F89)/Input!F$7</f>
        <v>26.043763722153447</v>
      </c>
      <c r="K25" s="6">
        <f>(Input!G49-Input!G69+Input!G89)/Input!G$7</f>
        <v>30.735991957492434</v>
      </c>
      <c r="L25" s="6">
        <f>(Input!H49-Input!H69+Input!H89)/Input!H$7</f>
        <v>32.426551470380517</v>
      </c>
      <c r="M25" s="6">
        <f>(Input!I49-Input!I69+Input!I89)/Input!I$7</f>
        <v>32.057480462865016</v>
      </c>
      <c r="N25" s="6">
        <f>(Input!J49-Input!J69+Input!J89)/Input!J$7</f>
        <v>33.194388830617306</v>
      </c>
      <c r="O25" s="6">
        <f t="shared" si="1"/>
        <v>29.434920311721999</v>
      </c>
    </row>
    <row r="26" spans="2:15" ht="13.5" customHeight="1" x14ac:dyDescent="0.2">
      <c r="B26" s="4" t="s">
        <v>136</v>
      </c>
      <c r="E26" s="8">
        <f>SUM(E21:E25)</f>
        <v>303.06439455167163</v>
      </c>
      <c r="F26" s="8">
        <f t="shared" ref="F26:N26" si="5">SUM(F21:F25)</f>
        <v>288.43055576456675</v>
      </c>
      <c r="G26" s="8">
        <f t="shared" si="5"/>
        <v>275.64160595214088</v>
      </c>
      <c r="H26" s="8">
        <f t="shared" si="5"/>
        <v>269.82542885395753</v>
      </c>
      <c r="I26" s="8">
        <f t="shared" si="5"/>
        <v>254.22153408096187</v>
      </c>
      <c r="J26" s="8">
        <f t="shared" si="5"/>
        <v>269.69571596266661</v>
      </c>
      <c r="K26" s="8">
        <f t="shared" si="5"/>
        <v>269.91932985560072</v>
      </c>
      <c r="L26" s="8">
        <f t="shared" si="5"/>
        <v>261.56092819084381</v>
      </c>
      <c r="M26" s="8">
        <f t="shared" si="5"/>
        <v>255.51443350322148</v>
      </c>
      <c r="N26" s="8">
        <f t="shared" si="5"/>
        <v>253.06308315638668</v>
      </c>
      <c r="O26" s="8">
        <f t="shared" si="1"/>
        <v>270.09370098720177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12.160220683069353</v>
      </c>
      <c r="F28" s="6">
        <f>(Input!B50-Input!B70+Input!B90)/Input!B$7</f>
        <v>12.50960625693374</v>
      </c>
      <c r="G28" s="6">
        <f>(Input!C50-Input!C70+Input!C90)/Input!C$7</f>
        <v>13.465954506938997</v>
      </c>
      <c r="H28" s="6">
        <f>(Input!D50-Input!D70+Input!D90)/Input!D$7</f>
        <v>14.57541561510849</v>
      </c>
      <c r="I28" s="6">
        <f>(Input!E50-Input!E70+Input!E90)/Input!E$7</f>
        <v>15.169544117422397</v>
      </c>
      <c r="J28" s="6">
        <f>(Input!F50-Input!F70+Input!F90)/Input!F$7</f>
        <v>14.286269847348914</v>
      </c>
      <c r="K28" s="6">
        <f>(Input!G50-Input!G70+Input!G90)/Input!G$7</f>
        <v>15.092843448532189</v>
      </c>
      <c r="L28" s="6">
        <f>(Input!H50-Input!H70+Input!H90)/Input!H$7</f>
        <v>15.084942806001347</v>
      </c>
      <c r="M28" s="6">
        <f>(Input!I50-Input!I70+Input!I90)/Input!I$7</f>
        <v>14.633481745039587</v>
      </c>
      <c r="N28" s="6">
        <f>(Input!J50-Input!J70+Input!J90)/Input!J$7</f>
        <v>14.603975734861466</v>
      </c>
      <c r="O28" s="6">
        <f t="shared" si="1"/>
        <v>14.158225476125651</v>
      </c>
    </row>
    <row r="29" spans="2:15" ht="12" customHeight="1" x14ac:dyDescent="0.2">
      <c r="B29" t="s">
        <v>138</v>
      </c>
      <c r="E29" s="6">
        <f>(Input!A51-Input!A71+Input!A91)/Input!A$7</f>
        <v>0.89342661829982872</v>
      </c>
      <c r="F29" s="6">
        <f>(Input!B51-Input!B71+Input!B91)/Input!B$7</f>
        <v>0.75902215244925386</v>
      </c>
      <c r="G29" s="6">
        <f>(Input!C51-Input!C71+Input!C91)/Input!C$7</f>
        <v>0.79410951575624977</v>
      </c>
      <c r="H29" s="6">
        <f>(Input!D51-Input!D71+Input!D91)/Input!D$7</f>
        <v>0.89240907190232255</v>
      </c>
      <c r="I29" s="6">
        <f>(Input!E51-Input!E71+Input!E91)/Input!E$7</f>
        <v>0.90098819930967855</v>
      </c>
      <c r="J29" s="6">
        <f>(Input!F51-Input!F71+Input!F91)/Input!F$7</f>
        <v>1.0944431999921573</v>
      </c>
      <c r="K29" s="6">
        <f>(Input!G51-Input!G71+Input!G91)/Input!G$7</f>
        <v>0.94765785706431704</v>
      </c>
      <c r="L29" s="6">
        <f>(Input!H51-Input!H71+Input!H91)/Input!H$7</f>
        <v>0.87483093362729991</v>
      </c>
      <c r="M29" s="6">
        <f>(Input!I51-Input!I71+Input!I91)/Input!I$7</f>
        <v>0.95649690675385446</v>
      </c>
      <c r="N29" s="6">
        <f>(Input!J51-Input!J71+Input!J91)/Input!J$7</f>
        <v>0.91287241935071262</v>
      </c>
      <c r="O29" s="6">
        <f t="shared" si="1"/>
        <v>0.90262568745056748</v>
      </c>
    </row>
    <row r="30" spans="2:15" ht="14.25" customHeight="1" x14ac:dyDescent="0.2">
      <c r="B30" s="4" t="s">
        <v>139</v>
      </c>
      <c r="E30" s="8">
        <f>SUM(E28:E29)</f>
        <v>13.053647301369182</v>
      </c>
      <c r="F30" s="8">
        <f t="shared" ref="F30:N30" si="6">SUM(F28:F29)</f>
        <v>13.268628409382993</v>
      </c>
      <c r="G30" s="8">
        <f t="shared" si="6"/>
        <v>14.260064022695246</v>
      </c>
      <c r="H30" s="8">
        <f t="shared" si="6"/>
        <v>15.467824687010813</v>
      </c>
      <c r="I30" s="8">
        <f t="shared" si="6"/>
        <v>16.070532316732077</v>
      </c>
      <c r="J30" s="8">
        <f t="shared" si="6"/>
        <v>15.380713047341072</v>
      </c>
      <c r="K30" s="8">
        <f t="shared" si="6"/>
        <v>16.040501305596507</v>
      </c>
      <c r="L30" s="8">
        <f t="shared" si="6"/>
        <v>15.959773739628647</v>
      </c>
      <c r="M30" s="8">
        <f t="shared" si="6"/>
        <v>15.589978651793441</v>
      </c>
      <c r="N30" s="8">
        <f t="shared" si="6"/>
        <v>15.516848154212179</v>
      </c>
      <c r="O30" s="8">
        <f t="shared" si="1"/>
        <v>15.060851163576213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0.42925679276269663</v>
      </c>
      <c r="F32" s="6">
        <f>(Input!B52-Input!B72+Input!B92)/Input!B$7</f>
        <v>0.49856085226824676</v>
      </c>
      <c r="G32" s="6">
        <f>(Input!C52-Input!C72+Input!C92)/Input!C$7</f>
        <v>0.60316704293937951</v>
      </c>
      <c r="H32" s="6">
        <f>(Input!D52-Input!D72+Input!D92)/Input!D$7</f>
        <v>0.72739760232461326</v>
      </c>
      <c r="I32" s="6">
        <f>(Input!E52-Input!E72+Input!E92)/Input!E$7</f>
        <v>0.71190556310397912</v>
      </c>
      <c r="J32" s="6">
        <f>(Input!F52-Input!F72+Input!F92)/Input!F$7</f>
        <v>0.77642220078995183</v>
      </c>
      <c r="K32" s="6">
        <f>(Input!G52-Input!G72+Input!G92)/Input!G$7</f>
        <v>0.95458521312893074</v>
      </c>
      <c r="L32" s="6">
        <f>(Input!H52-Input!H72+Input!H92)/Input!H$7</f>
        <v>1.0249059485414433</v>
      </c>
      <c r="M32" s="6">
        <f>(Input!I52-Input!I72+Input!I92)/Input!I$7</f>
        <v>0.94682648972657635</v>
      </c>
      <c r="N32" s="6">
        <f>(Input!J52-Input!J72+Input!J92)/Input!J$7</f>
        <v>0.99613356698815514</v>
      </c>
      <c r="O32" s="6">
        <f t="shared" si="1"/>
        <v>0.76691612725739733</v>
      </c>
    </row>
    <row r="33" spans="2:15" ht="12" customHeight="1" x14ac:dyDescent="0.2">
      <c r="B33" t="s">
        <v>141</v>
      </c>
      <c r="E33" s="6">
        <f>(Input!A53-Input!A73+Input!A93)/Input!A$7</f>
        <v>3.0707936100601869</v>
      </c>
      <c r="F33" s="6">
        <f>(Input!B53-Input!B73+Input!B93)/Input!B$7</f>
        <v>2.7217808038592373</v>
      </c>
      <c r="G33" s="6">
        <f>(Input!C53-Input!C73+Input!C93)/Input!C$7</f>
        <v>2.9850839241611373</v>
      </c>
      <c r="H33" s="6">
        <f>(Input!D53-Input!D73+Input!D93)/Input!D$7</f>
        <v>2.9023789481141158</v>
      </c>
      <c r="I33" s="6">
        <f>(Input!E53-Input!E73+Input!E93)/Input!E$7</f>
        <v>2.9316605469902588</v>
      </c>
      <c r="J33" s="6">
        <f>(Input!F53-Input!F73+Input!F93)/Input!F$7</f>
        <v>2.8991887936221783</v>
      </c>
      <c r="K33" s="6">
        <f>(Input!G53-Input!G73+Input!G93)/Input!G$7</f>
        <v>2.985643221675276</v>
      </c>
      <c r="L33" s="6">
        <f>(Input!H53-Input!H73+Input!H93)/Input!H$7</f>
        <v>3.0139948800419676</v>
      </c>
      <c r="M33" s="6">
        <f>(Input!I53-Input!I73+Input!I93)/Input!I$7</f>
        <v>3.2096872135141199</v>
      </c>
      <c r="N33" s="6">
        <f>(Input!J53-Input!J73+Input!J93)/Input!J$7</f>
        <v>3.1771082017959018</v>
      </c>
      <c r="O33" s="6">
        <f t="shared" si="1"/>
        <v>2.9897320143834376</v>
      </c>
    </row>
    <row r="34" spans="2:15" ht="12" customHeight="1" x14ac:dyDescent="0.2">
      <c r="B34" t="s">
        <v>142</v>
      </c>
      <c r="E34" s="6">
        <f>(Input!A54-Input!A74+Input!A94)/Input!A$7</f>
        <v>1.2317220327675253</v>
      </c>
      <c r="F34" s="6">
        <f>(Input!B54-Input!B74+Input!B94)/Input!B$7</f>
        <v>1.188995287314877</v>
      </c>
      <c r="G34" s="6">
        <f>(Input!C54-Input!C74+Input!C94)/Input!C$7</f>
        <v>0.93886065710386191</v>
      </c>
      <c r="H34" s="6">
        <f>(Input!D54-Input!D74+Input!D94)/Input!D$7</f>
        <v>1.0300981288041233</v>
      </c>
      <c r="I34" s="6">
        <f>(Input!E54-Input!E74+Input!E94)/Input!E$7</f>
        <v>1.0804621894606394</v>
      </c>
      <c r="J34" s="6">
        <f>(Input!F54-Input!F74+Input!F94)/Input!F$7</f>
        <v>1.096121468412228</v>
      </c>
      <c r="K34" s="6">
        <f>(Input!G54-Input!G74+Input!G94)/Input!G$7</f>
        <v>1.1810452944964875</v>
      </c>
      <c r="L34" s="6">
        <f>(Input!H54-Input!H74+Input!H94)/Input!H$7</f>
        <v>1.1786367980717645</v>
      </c>
      <c r="M34" s="6">
        <f>(Input!I54-Input!I74+Input!I94)/Input!I$7</f>
        <v>1.1039956406064684</v>
      </c>
      <c r="N34" s="6">
        <f>(Input!J54-Input!J74+Input!J94)/Input!J$7</f>
        <v>0.93190488372687974</v>
      </c>
      <c r="O34" s="6">
        <f t="shared" si="1"/>
        <v>1.0961842380764857</v>
      </c>
    </row>
    <row r="35" spans="2:15" ht="12" customHeight="1" x14ac:dyDescent="0.2">
      <c r="B35" t="s">
        <v>143</v>
      </c>
      <c r="E35" s="6">
        <f>(Input!A55-Input!A75+Input!A95)/Input!A$7</f>
        <v>7.729895201420927</v>
      </c>
      <c r="F35" s="6">
        <f>(Input!B55-Input!B75+Input!B95)/Input!B$7</f>
        <v>6.853157330485697</v>
      </c>
      <c r="G35" s="6">
        <f>(Input!C55-Input!C75+Input!C95)/Input!C$7</f>
        <v>7.0107237140389547</v>
      </c>
      <c r="H35" s="6">
        <f>(Input!D55-Input!D75+Input!D95)/Input!D$7</f>
        <v>8.4750346285038667</v>
      </c>
      <c r="I35" s="6">
        <f>(Input!E55-Input!E75+Input!E95)/Input!E$7</f>
        <v>6.7358556807222261</v>
      </c>
      <c r="J35" s="6">
        <f>(Input!F55-Input!F75+Input!F95)/Input!F$7</f>
        <v>7.4744916251642</v>
      </c>
      <c r="K35" s="6">
        <f>(Input!G55-Input!G75+Input!G95)/Input!G$7</f>
        <v>7.7809714077376295</v>
      </c>
      <c r="L35" s="6">
        <f>(Input!H55-Input!H75+Input!H95)/Input!H$7</f>
        <v>7.139087761889102</v>
      </c>
      <c r="M35" s="6">
        <f>(Input!I55-Input!I75+Input!I95)/Input!I$7</f>
        <v>8.185036638138282</v>
      </c>
      <c r="N35" s="6">
        <f>(Input!J55-Input!J75+Input!J95)/Input!J$7</f>
        <v>8.6588461587658934</v>
      </c>
      <c r="O35" s="6">
        <f t="shared" si="1"/>
        <v>7.6043100146866776</v>
      </c>
    </row>
    <row r="36" spans="2:15" ht="13.5" customHeight="1" x14ac:dyDescent="0.2">
      <c r="B36" s="4" t="s">
        <v>144</v>
      </c>
      <c r="E36" s="8">
        <f>SUM(E32:E35)</f>
        <v>12.461667637011335</v>
      </c>
      <c r="F36" s="8">
        <f t="shared" ref="F36:N36" si="7">SUM(F32:F35)</f>
        <v>11.262494273928059</v>
      </c>
      <c r="G36" s="8">
        <f t="shared" si="7"/>
        <v>11.537835338243333</v>
      </c>
      <c r="H36" s="8">
        <f t="shared" si="7"/>
        <v>13.134909307746719</v>
      </c>
      <c r="I36" s="8">
        <f t="shared" si="7"/>
        <v>11.459883980277104</v>
      </c>
      <c r="J36" s="8">
        <f t="shared" si="7"/>
        <v>12.246224087988558</v>
      </c>
      <c r="K36" s="8">
        <f t="shared" si="7"/>
        <v>12.902245137038324</v>
      </c>
      <c r="L36" s="8">
        <f t="shared" si="7"/>
        <v>12.356625388544277</v>
      </c>
      <c r="M36" s="8">
        <f t="shared" si="7"/>
        <v>13.445545981985447</v>
      </c>
      <c r="N36" s="8">
        <f t="shared" si="7"/>
        <v>13.763992811276829</v>
      </c>
      <c r="O36" s="8">
        <f t="shared" si="1"/>
        <v>12.457142394403997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23.14037010034091</v>
      </c>
      <c r="F38" s="8">
        <f>(Input!B56-Input!B76+Input!B96)/Input!B$7</f>
        <v>23.112465590897518</v>
      </c>
      <c r="G38" s="8">
        <f>(Input!C56-Input!C76+Input!C96)/Input!C$7</f>
        <v>24.18843185773045</v>
      </c>
      <c r="H38" s="8">
        <f>(Input!D56-Input!D76+Input!D96)/Input!D$7</f>
        <v>26.585261519581397</v>
      </c>
      <c r="I38" s="8">
        <f>(Input!E56-Input!E76+Input!E96)/Input!E$7</f>
        <v>27.783053583805071</v>
      </c>
      <c r="J38" s="8">
        <f>(Input!F56-Input!F76+Input!F96)/Input!F$7</f>
        <v>28.416898753901343</v>
      </c>
      <c r="K38" s="8">
        <f>(Input!G56-Input!G76+Input!G96)/Input!G$7</f>
        <v>28.907716489325455</v>
      </c>
      <c r="L38" s="8">
        <f>(Input!H56-Input!H76+Input!H96)/Input!H$7</f>
        <v>29.846747221150256</v>
      </c>
      <c r="M38" s="8">
        <f>(Input!I56-Input!I76+Input!I96)/Input!I$7</f>
        <v>32.143104913934039</v>
      </c>
      <c r="N38" s="8">
        <f>(Input!J56-Input!J76+Input!J96)/Input!J$7</f>
        <v>31.732957097904777</v>
      </c>
      <c r="O38" s="8">
        <f t="shared" si="1"/>
        <v>27.585700712857118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499.70272794439541</v>
      </c>
      <c r="F40" s="11">
        <f t="shared" ref="F40:N40" si="8">SUM(F10,F15,F19,F26,F30,F36,F38)</f>
        <v>481.5881987237405</v>
      </c>
      <c r="G40" s="11">
        <f t="shared" si="8"/>
        <v>472.87055847650925</v>
      </c>
      <c r="H40" s="11">
        <f t="shared" si="8"/>
        <v>475.69529108459085</v>
      </c>
      <c r="I40" s="11">
        <f t="shared" si="8"/>
        <v>452.47754255038876</v>
      </c>
      <c r="J40" s="11">
        <f t="shared" si="8"/>
        <v>482.28081001225485</v>
      </c>
      <c r="K40" s="11">
        <f t="shared" si="8"/>
        <v>487.31633400499891</v>
      </c>
      <c r="L40" s="11">
        <f t="shared" si="8"/>
        <v>469.45151468514257</v>
      </c>
      <c r="M40" s="11">
        <f t="shared" si="8"/>
        <v>479.7288065519121</v>
      </c>
      <c r="N40" s="11">
        <f t="shared" si="8"/>
        <v>483.26288130931971</v>
      </c>
      <c r="O40" s="11">
        <f t="shared" si="1"/>
        <v>478.43746653432527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10.201422388566186</v>
      </c>
      <c r="F9" s="16">
        <f>'Kst-ha-ES'!F13/'Kst-ha-ES'!F31*100</f>
        <v>9.8952492939192656</v>
      </c>
      <c r="G9" s="16">
        <f>'Kst-ha-ES'!G13/'Kst-ha-ES'!G31*100</f>
        <v>9.8553881773689955</v>
      </c>
      <c r="H9" s="16">
        <f>'Kst-ha-ES'!H13/'Kst-ha-ES'!H31*100</f>
        <v>9.4588309055442181</v>
      </c>
      <c r="I9" s="16">
        <f>'Kst-ha-ES'!I13/'Kst-ha-ES'!I31*100</f>
        <v>9.7906202305133849</v>
      </c>
      <c r="J9" s="16">
        <f>'Kst-ha-ES'!J13/'Kst-ha-ES'!J31*100</f>
        <v>9.4305916171349704</v>
      </c>
      <c r="K9" s="16">
        <f>'Kst-ha-ES'!K13/'Kst-ha-ES'!K31*100</f>
        <v>8.8433588495265329</v>
      </c>
      <c r="L9" s="16">
        <f>'Kst-ha-ES'!L13/'Kst-ha-ES'!L31*100</f>
        <v>9.3439087455438354</v>
      </c>
      <c r="M9" s="16">
        <f>'Kst-ha-ES'!M13/'Kst-ha-ES'!M31*100</f>
        <v>9.7695477854480526</v>
      </c>
      <c r="N9" s="16">
        <f>'Kst-ha-ES'!N13/'Kst-ha-ES'!N31*100</f>
        <v>8.8829505986798303</v>
      </c>
      <c r="O9" s="16">
        <f t="shared" ref="O9:O28" si="1">AVERAGE(E9:N9)</f>
        <v>9.5471868592245279</v>
      </c>
    </row>
    <row r="10" spans="1:15" s="13" customFormat="1" ht="13.5" customHeight="1" x14ac:dyDescent="0.2">
      <c r="B10" s="13" t="s">
        <v>60</v>
      </c>
      <c r="E10" s="16">
        <f>'Kst-ha-ES'!E19/'Kst-ha-ES'!E31*100</f>
        <v>50.283752743374713</v>
      </c>
      <c r="F10" s="16">
        <f>'Kst-ha-ES'!F19/'Kst-ha-ES'!F31*100</f>
        <v>49.465058719199263</v>
      </c>
      <c r="G10" s="16">
        <f>'Kst-ha-ES'!G19/'Kst-ha-ES'!G31*100</f>
        <v>49.215134417201988</v>
      </c>
      <c r="H10" s="16">
        <f>'Kst-ha-ES'!H19/'Kst-ha-ES'!H31*100</f>
        <v>49.056725445734692</v>
      </c>
      <c r="I10" s="16">
        <f>'Kst-ha-ES'!I19/'Kst-ha-ES'!I31*100</f>
        <v>49.022150822597929</v>
      </c>
      <c r="J10" s="16">
        <f>'Kst-ha-ES'!J19/'Kst-ha-ES'!J31*100</f>
        <v>48.172902387255704</v>
      </c>
      <c r="K10" s="16">
        <f>'Kst-ha-ES'!K19/'Kst-ha-ES'!K31*100</f>
        <v>47.950109801831694</v>
      </c>
      <c r="L10" s="16">
        <f>'Kst-ha-ES'!L19/'Kst-ha-ES'!L31*100</f>
        <v>46.965958579878262</v>
      </c>
      <c r="M10" s="16">
        <f>'Kst-ha-ES'!M19/'Kst-ha-ES'!M31*100</f>
        <v>46.316512451023534</v>
      </c>
      <c r="N10" s="16">
        <f>'Kst-ha-ES'!N19/'Kst-ha-ES'!N31*100</f>
        <v>47.874552302585244</v>
      </c>
      <c r="O10" s="16">
        <f t="shared" si="1"/>
        <v>48.432285767068301</v>
      </c>
    </row>
    <row r="11" spans="1:15" s="13" customFormat="1" ht="13.5" customHeight="1" x14ac:dyDescent="0.2">
      <c r="B11" s="13" t="s">
        <v>63</v>
      </c>
      <c r="E11" s="16">
        <f>'Kst-ha-ES'!E24/'Kst-ha-ES'!E31*100</f>
        <v>15.909679076514664</v>
      </c>
      <c r="F11" s="16">
        <f>'Kst-ha-ES'!F24/'Kst-ha-ES'!F31*100</f>
        <v>16.088219314900957</v>
      </c>
      <c r="G11" s="16">
        <f>'Kst-ha-ES'!G24/'Kst-ha-ES'!G31*100</f>
        <v>15.61153099300091</v>
      </c>
      <c r="H11" s="16">
        <f>'Kst-ha-ES'!H24/'Kst-ha-ES'!H31*100</f>
        <v>14.996080731590155</v>
      </c>
      <c r="I11" s="16">
        <f>'Kst-ha-ES'!I24/'Kst-ha-ES'!I31*100</f>
        <v>14.728825503723012</v>
      </c>
      <c r="J11" s="16">
        <f>'Kst-ha-ES'!J24/'Kst-ha-ES'!J31*100</f>
        <v>15.429674021377204</v>
      </c>
      <c r="K11" s="16">
        <f>'Kst-ha-ES'!K24/'Kst-ha-ES'!K31*100</f>
        <v>15.679528791001356</v>
      </c>
      <c r="L11" s="16">
        <f>'Kst-ha-ES'!L24/'Kst-ha-ES'!L31*100</f>
        <v>16.084688394174258</v>
      </c>
      <c r="M11" s="16">
        <f>'Kst-ha-ES'!M24/'Kst-ha-ES'!M31*100</f>
        <v>16.034701834435229</v>
      </c>
      <c r="N11" s="16">
        <f>'Kst-ha-ES'!N24/'Kst-ha-ES'!N31*100</f>
        <v>15.196495562595041</v>
      </c>
      <c r="O11" s="16">
        <f t="shared" si="1"/>
        <v>15.575942422331277</v>
      </c>
    </row>
    <row r="12" spans="1:15" s="13" customFormat="1" ht="13.5" customHeight="1" x14ac:dyDescent="0.2">
      <c r="B12" s="13" t="s">
        <v>15</v>
      </c>
      <c r="E12" s="16">
        <f>'Kst-ha-ES'!E29/'Kst-ha-ES'!E31*100</f>
        <v>23.605145791544437</v>
      </c>
      <c r="F12" s="16">
        <f>'Kst-ha-ES'!F29/'Kst-ha-ES'!F31*100</f>
        <v>24.551472671980516</v>
      </c>
      <c r="G12" s="16">
        <f>'Kst-ha-ES'!G29/'Kst-ha-ES'!G31*100</f>
        <v>25.317946412428107</v>
      </c>
      <c r="H12" s="16">
        <f>'Kst-ha-ES'!H29/'Kst-ha-ES'!H31*100</f>
        <v>26.488362917130932</v>
      </c>
      <c r="I12" s="16">
        <f>'Kst-ha-ES'!I29/'Kst-ha-ES'!I31*100</f>
        <v>26.458403443165679</v>
      </c>
      <c r="J12" s="16">
        <f>'Kst-ha-ES'!J29/'Kst-ha-ES'!J31*100</f>
        <v>26.966831974232118</v>
      </c>
      <c r="K12" s="16">
        <f>'Kst-ha-ES'!K29/'Kst-ha-ES'!K31*100</f>
        <v>27.527002557640422</v>
      </c>
      <c r="L12" s="16">
        <f>'Kst-ha-ES'!L29/'Kst-ha-ES'!L31*100</f>
        <v>27.605444280403635</v>
      </c>
      <c r="M12" s="16">
        <f>'Kst-ha-ES'!M29/'Kst-ha-ES'!M31*100</f>
        <v>27.879237929093183</v>
      </c>
      <c r="N12" s="16">
        <f>'Kst-ha-ES'!N29/'Kst-ha-ES'!N31*100</f>
        <v>28.046001536139876</v>
      </c>
      <c r="O12" s="16">
        <f t="shared" si="1"/>
        <v>26.444584951375894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8.4006275293397596</v>
      </c>
      <c r="F16" s="16">
        <f>'KOA-ha-ES'!F10/'KOA-ha-ES'!F40*100</f>
        <v>9.0404927117181657</v>
      </c>
      <c r="G16" s="16">
        <f>'KOA-ha-ES'!G10/'KOA-ha-ES'!G40*100</f>
        <v>9.2722620632350541</v>
      </c>
      <c r="H16" s="16">
        <f>'KOA-ha-ES'!H10/'KOA-ha-ES'!H40*100</f>
        <v>9.4827755177879993</v>
      </c>
      <c r="I16" s="16">
        <f>'KOA-ha-ES'!I10/'KOA-ha-ES'!I40*100</f>
        <v>9.6268290517690218</v>
      </c>
      <c r="J16" s="16">
        <f>'KOA-ha-ES'!J10/'KOA-ha-ES'!J40*100</f>
        <v>10.536016573719129</v>
      </c>
      <c r="K16" s="16">
        <f>'KOA-ha-ES'!K10/'KOA-ha-ES'!K40*100</f>
        <v>10.601111982133062</v>
      </c>
      <c r="L16" s="16">
        <f>'KOA-ha-ES'!L10/'KOA-ha-ES'!L40*100</f>
        <v>10.670863424495046</v>
      </c>
      <c r="M16" s="16">
        <f>'KOA-ha-ES'!M10/'KOA-ha-ES'!M40*100</f>
        <v>11.835522529841548</v>
      </c>
      <c r="N16" s="16">
        <f>'KOA-ha-ES'!N10/'KOA-ha-ES'!N40*100</f>
        <v>12.434672575577927</v>
      </c>
      <c r="O16" s="16">
        <f t="shared" si="1"/>
        <v>10.190117395961673</v>
      </c>
    </row>
    <row r="17" spans="1:15" s="13" customFormat="1" ht="13.5" customHeight="1" x14ac:dyDescent="0.2">
      <c r="B17" s="13" t="s">
        <v>130</v>
      </c>
      <c r="E17" s="16">
        <f>'KOA-ha-ES'!E15/'KOA-ha-ES'!E40*100</f>
        <v>14.061950142375638</v>
      </c>
      <c r="F17" s="16">
        <f>'KOA-ha-ES'!F15/'KOA-ha-ES'!F40*100</f>
        <v>14.091411011615065</v>
      </c>
      <c r="G17" s="16">
        <f>'KOA-ha-ES'!G15/'KOA-ha-ES'!G40*100</f>
        <v>14.549686305422957</v>
      </c>
      <c r="H17" s="16">
        <f>'KOA-ha-ES'!H15/'KOA-ha-ES'!H40*100</f>
        <v>15.272801774838914</v>
      </c>
      <c r="I17" s="16">
        <f>'KOA-ha-ES'!I15/'KOA-ha-ES'!I40*100</f>
        <v>15.062187517332919</v>
      </c>
      <c r="J17" s="16">
        <f>'KOA-ha-ES'!J15/'KOA-ha-ES'!J40*100</f>
        <v>15.559604314758321</v>
      </c>
      <c r="K17" s="16">
        <f>'KOA-ha-ES'!K15/'KOA-ha-ES'!K40*100</f>
        <v>15.740675054983599</v>
      </c>
      <c r="L17" s="16">
        <f>'KOA-ha-ES'!L15/'KOA-ha-ES'!L40*100</f>
        <v>15.521496426302081</v>
      </c>
      <c r="M17" s="16">
        <f>'KOA-ha-ES'!M15/'KOA-ha-ES'!M40*100</f>
        <v>15.795420962488791</v>
      </c>
      <c r="N17" s="16">
        <f>'KOA-ha-ES'!N15/'KOA-ha-ES'!N40*100</f>
        <v>16.031239700779381</v>
      </c>
      <c r="O17" s="16">
        <f t="shared" si="1"/>
        <v>15.168647321089765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5.7857099098310005</v>
      </c>
      <c r="F18" s="16">
        <f>'KOA-ha-ES'!F19/'KOA-ha-ES'!F40*100</f>
        <v>6.1424785413128182</v>
      </c>
      <c r="G18" s="16">
        <f>'KOA-ha-ES'!G19/'KOA-ha-ES'!G40*100</f>
        <v>6.4086687040777708</v>
      </c>
      <c r="H18" s="16">
        <f>'KOA-ha-ES'!H19/'KOA-ha-ES'!H40*100</f>
        <v>6.0057567454934837</v>
      </c>
      <c r="I18" s="16">
        <f>'KOA-ha-ES'!I19/'KOA-ha-ES'!I40*100</f>
        <v>5.8048016597678593</v>
      </c>
      <c r="J18" s="16">
        <f>'KOA-ha-ES'!J19/'KOA-ha-ES'!J40*100</f>
        <v>5.5668345411660969</v>
      </c>
      <c r="K18" s="16">
        <f>'KOA-ha-ES'!K19/'KOA-ha-ES'!K40*100</f>
        <v>5.7278273452455037</v>
      </c>
      <c r="L18" s="16">
        <f>'KOA-ha-ES'!L19/'KOA-ha-ES'!L40*100</f>
        <v>5.3472182417205012</v>
      </c>
      <c r="M18" s="16">
        <f>'KOA-ha-ES'!M19/'KOA-ha-ES'!M40*100</f>
        <v>5.8508783271842146</v>
      </c>
      <c r="N18" s="16">
        <f>'KOA-ha-ES'!N19/'KOA-ha-ES'!N40*100</f>
        <v>5.7195651676242818</v>
      </c>
      <c r="O18" s="16">
        <f t="shared" si="1"/>
        <v>5.8359739183423525</v>
      </c>
    </row>
    <row r="19" spans="1:15" s="13" customFormat="1" ht="13.5" customHeight="1" x14ac:dyDescent="0.2">
      <c r="B19" s="13" t="s">
        <v>136</v>
      </c>
      <c r="E19" s="16">
        <f>'KOA-ha-ES'!E26/'KOA-ha-ES'!E40*100</f>
        <v>62.581717692376436</v>
      </c>
      <c r="F19" s="16">
        <f>'KOA-ha-ES'!F26/'KOA-ha-ES'!F40*100</f>
        <v>61.274945532052762</v>
      </c>
      <c r="G19" s="16">
        <f>'KOA-ha-ES'!G26/'KOA-ha-ES'!G40*100</f>
        <v>59.690850754432887</v>
      </c>
      <c r="H19" s="16">
        <f>'KOA-ha-ES'!H26/'KOA-ha-ES'!H40*100</f>
        <v>58.04387731135219</v>
      </c>
      <c r="I19" s="16">
        <f>'KOA-ha-ES'!I26/'KOA-ha-ES'!I40*100</f>
        <v>57.748469214706297</v>
      </c>
      <c r="J19" s="16">
        <f>'KOA-ha-ES'!J26/'KOA-ha-ES'!J40*100</f>
        <v>56.963863115759104</v>
      </c>
      <c r="K19" s="16">
        <f>'KOA-ha-ES'!K26/'KOA-ha-ES'!K40*100</f>
        <v>56.447012784042116</v>
      </c>
      <c r="L19" s="16">
        <f>'KOA-ha-ES'!L26/'KOA-ha-ES'!L40*100</f>
        <v>56.296106863300942</v>
      </c>
      <c r="M19" s="16">
        <f>'KOA-ha-ES'!M26/'KOA-ha-ES'!M40*100</f>
        <v>54.017070348491622</v>
      </c>
      <c r="N19" s="16">
        <f>'KOA-ha-ES'!N26/'KOA-ha-ES'!N40*100</f>
        <v>53.574947556649597</v>
      </c>
      <c r="O19" s="16">
        <f t="shared" si="1"/>
        <v>57.663886117316395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2.3962601459395492</v>
      </c>
      <c r="F20" s="16">
        <f>'KOA-ha-ES'!F30/'KOA-ha-ES'!F40*100</f>
        <v>2.6088605225260895</v>
      </c>
      <c r="G20" s="16">
        <f>'KOA-ha-ES'!G30/'KOA-ha-ES'!G40*100</f>
        <v>2.8576986858427849</v>
      </c>
      <c r="H20" s="16">
        <f>'KOA-ha-ES'!H30/'KOA-ha-ES'!H40*100</f>
        <v>3.1239431754160538</v>
      </c>
      <c r="I20" s="16">
        <f>'KOA-ha-ES'!I30/'KOA-ha-ES'!I40*100</f>
        <v>3.3953710392902305</v>
      </c>
      <c r="J20" s="16">
        <f>'KOA-ha-ES'!J30/'KOA-ha-ES'!J40*100</f>
        <v>3.1083723105984693</v>
      </c>
      <c r="K20" s="16">
        <f>'KOA-ha-ES'!K30/'KOA-ha-ES'!K40*100</f>
        <v>3.1548532856557823</v>
      </c>
      <c r="L20" s="16">
        <f>'KOA-ha-ES'!L30/'KOA-ha-ES'!L40*100</f>
        <v>3.3223300980920203</v>
      </c>
      <c r="M20" s="16">
        <f>'KOA-ha-ES'!M30/'KOA-ha-ES'!M40*100</f>
        <v>3.1865042559005121</v>
      </c>
      <c r="N20" s="16">
        <f>'KOA-ha-ES'!N30/'KOA-ha-ES'!N40*100</f>
        <v>3.1111151222365518</v>
      </c>
      <c r="O20" s="16">
        <f t="shared" si="1"/>
        <v>3.0265308641498043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2.3099607182598554</v>
      </c>
      <c r="F21" s="16">
        <f>'KOA-ha-ES'!F36/'KOA-ha-ES'!F40*100</f>
        <v>2.2305045394363008</v>
      </c>
      <c r="G21" s="16">
        <f>'KOA-ha-ES'!G36/'KOA-ha-ES'!G40*100</f>
        <v>2.3195622349689344</v>
      </c>
      <c r="H21" s="16">
        <f>'KOA-ha-ES'!H36/'KOA-ha-ES'!H40*100</f>
        <v>2.6599854957005773</v>
      </c>
      <c r="I21" s="16">
        <f>'KOA-ha-ES'!I36/'KOA-ha-ES'!I40*100</f>
        <v>2.4345240115450064</v>
      </c>
      <c r="J21" s="16">
        <f>'KOA-ha-ES'!J36/'KOA-ha-ES'!J40*100</f>
        <v>2.4898935020612876</v>
      </c>
      <c r="K21" s="16">
        <f>'KOA-ha-ES'!K36/'KOA-ha-ES'!K40*100</f>
        <v>2.5457259808186383</v>
      </c>
      <c r="L21" s="16">
        <f>'KOA-ha-ES'!L36/'KOA-ha-ES'!L40*100</f>
        <v>2.5811035843471224</v>
      </c>
      <c r="M21" s="16">
        <f>'KOA-ha-ES'!M36/'KOA-ha-ES'!M40*100</f>
        <v>2.7584743399798985</v>
      </c>
      <c r="N21" s="16">
        <f>'KOA-ha-ES'!N36/'KOA-ha-ES'!N40*100</f>
        <v>2.7625606935896942</v>
      </c>
      <c r="O21" s="16">
        <f t="shared" si="1"/>
        <v>2.5092295100707314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4.4637738618777529</v>
      </c>
      <c r="F22" s="16">
        <f>'KOA-ha-ES'!F38/'KOA-ha-ES'!F40*100</f>
        <v>4.6113071413388109</v>
      </c>
      <c r="G22" s="16">
        <f>'KOA-ha-ES'!G38/'KOA-ha-ES'!G40*100</f>
        <v>4.9012712520196144</v>
      </c>
      <c r="H22" s="16">
        <f>'KOA-ha-ES'!H38/'KOA-ha-ES'!H40*100</f>
        <v>5.410859979410791</v>
      </c>
      <c r="I22" s="16">
        <f>'KOA-ha-ES'!I38/'KOA-ha-ES'!I40*100</f>
        <v>5.9278175055886653</v>
      </c>
      <c r="J22" s="16">
        <f>'KOA-ha-ES'!J38/'KOA-ha-ES'!J40*100</f>
        <v>5.7754156419375828</v>
      </c>
      <c r="K22" s="16">
        <f>'KOA-ha-ES'!K38/'KOA-ha-ES'!K40*100</f>
        <v>5.7827935671212911</v>
      </c>
      <c r="L22" s="16">
        <f>'KOA-ha-ES'!L38/'KOA-ha-ES'!L40*100</f>
        <v>6.2608813617422783</v>
      </c>
      <c r="M22" s="16">
        <f>'KOA-ha-ES'!M38/'KOA-ha-ES'!M40*100</f>
        <v>6.556129236113402</v>
      </c>
      <c r="N22" s="16">
        <f>'KOA-ha-ES'!N38/'KOA-ha-ES'!N40*100</f>
        <v>6.3658991835425587</v>
      </c>
      <c r="O22" s="16">
        <f t="shared" si="1"/>
        <v>5.6056148730692748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94.789355984030635</v>
      </c>
      <c r="F26" s="16">
        <f>'Kst-ha-ES'!F33/'Kst-ha-ES'!F36*100</f>
        <v>94.414357410426248</v>
      </c>
      <c r="G26" s="16">
        <f>'Kst-ha-ES'!G33/'Kst-ha-ES'!G36*100</f>
        <v>94.816268235918272</v>
      </c>
      <c r="H26" s="16">
        <f>'Kst-ha-ES'!H33/'Kst-ha-ES'!H36*100</f>
        <v>94.67314574736109</v>
      </c>
      <c r="I26" s="16">
        <f>'Kst-ha-ES'!I33/'Kst-ha-ES'!I36*100</f>
        <v>93.069609823959254</v>
      </c>
      <c r="J26" s="16">
        <f>'Kst-ha-ES'!J33/'Kst-ha-ES'!J36*100</f>
        <v>94.592078983296631</v>
      </c>
      <c r="K26" s="16">
        <f>'Kst-ha-ES'!K33/'Kst-ha-ES'!K36*100</f>
        <v>95.107834380264052</v>
      </c>
      <c r="L26" s="16">
        <f>'Kst-ha-ES'!L33/'Kst-ha-ES'!L36*100</f>
        <v>95.495715053859755</v>
      </c>
      <c r="M26" s="16">
        <f>'Kst-ha-ES'!M33/'Kst-ha-ES'!M36*100</f>
        <v>95.36017416197086</v>
      </c>
      <c r="N26" s="16">
        <f>'Kst-ha-ES'!N33/'Kst-ha-ES'!N36*100</f>
        <v>95.014738997101503</v>
      </c>
      <c r="O26" s="16">
        <f t="shared" si="1"/>
        <v>94.733327877818837</v>
      </c>
    </row>
    <row r="27" spans="1:15" s="13" customFormat="1" ht="13.5" customHeight="1" x14ac:dyDescent="0.2">
      <c r="B27" s="13" t="s">
        <v>69</v>
      </c>
      <c r="E27" s="16">
        <f>'Kst-ha-ES'!E34/'Kst-ha-ES'!E36*100</f>
        <v>5.6083741023326167E-2</v>
      </c>
      <c r="F27" s="16">
        <f>'Kst-ha-ES'!F34/'Kst-ha-ES'!F36*100</f>
        <v>7.8230699898029735E-2</v>
      </c>
      <c r="G27" s="16">
        <f>'Kst-ha-ES'!G34/'Kst-ha-ES'!G36*100</f>
        <v>8.078835165871194E-2</v>
      </c>
      <c r="H27" s="16">
        <f>'Kst-ha-ES'!H34/'Kst-ha-ES'!H36*100</f>
        <v>9.5998986994853222E-2</v>
      </c>
      <c r="I27" s="16">
        <f>'Kst-ha-ES'!I34/'Kst-ha-ES'!I36*100</f>
        <v>0.10863487751703832</v>
      </c>
      <c r="J27" s="16">
        <f>'Kst-ha-ES'!J34/'Kst-ha-ES'!J36*100</f>
        <v>9.0539335654562084E-2</v>
      </c>
      <c r="K27" s="16">
        <f>'Kst-ha-ES'!K34/'Kst-ha-ES'!K36*100</f>
        <v>0.19202554950056228</v>
      </c>
      <c r="L27" s="16">
        <f>'Kst-ha-ES'!L34/'Kst-ha-ES'!L36*100</f>
        <v>9.0412183673536123E-2</v>
      </c>
      <c r="M27" s="16">
        <f>'Kst-ha-ES'!M34/'Kst-ha-ES'!M36*100</f>
        <v>0.12383062675637704</v>
      </c>
      <c r="N27" s="16">
        <f>'Kst-ha-ES'!N34/'Kst-ha-ES'!N36*100</f>
        <v>0.17745851522691639</v>
      </c>
      <c r="O27" s="16">
        <f t="shared" si="1"/>
        <v>0.10940028679039134</v>
      </c>
    </row>
    <row r="28" spans="1:15" s="13" customFormat="1" ht="13.5" customHeight="1" x14ac:dyDescent="0.2">
      <c r="B28" s="13" t="s">
        <v>75</v>
      </c>
      <c r="E28" s="16">
        <f>'Kst-ha-ES'!E35/'Kst-ha-ES'!E36*100</f>
        <v>5.1545602749460455</v>
      </c>
      <c r="F28" s="16">
        <f>'Kst-ha-ES'!F35/'Kst-ha-ES'!F36*100</f>
        <v>5.5074118896757236</v>
      </c>
      <c r="G28" s="16">
        <f>'Kst-ha-ES'!G35/'Kst-ha-ES'!G36*100</f>
        <v>5.1029434124230297</v>
      </c>
      <c r="H28" s="16">
        <f>'Kst-ha-ES'!H35/'Kst-ha-ES'!H36*100</f>
        <v>5.2308552656440623</v>
      </c>
      <c r="I28" s="16">
        <f>'Kst-ha-ES'!I35/'Kst-ha-ES'!I36*100</f>
        <v>6.8217552985237182</v>
      </c>
      <c r="J28" s="16">
        <f>'Kst-ha-ES'!J35/'Kst-ha-ES'!J36*100</f>
        <v>5.317381681048821</v>
      </c>
      <c r="K28" s="16">
        <f>'Kst-ha-ES'!K35/'Kst-ha-ES'!K36*100</f>
        <v>4.7001400702353733</v>
      </c>
      <c r="L28" s="16">
        <f>'Kst-ha-ES'!L35/'Kst-ha-ES'!L36*100</f>
        <v>4.4138727624667125</v>
      </c>
      <c r="M28" s="16">
        <f>'Kst-ha-ES'!M35/'Kst-ha-ES'!M36*100</f>
        <v>4.5159952112727515</v>
      </c>
      <c r="N28" s="16">
        <f>'Kst-ha-ES'!N35/'Kst-ha-ES'!N36*100</f>
        <v>4.8078024876715748</v>
      </c>
      <c r="O28" s="16">
        <f t="shared" si="1"/>
        <v>5.1572718353907812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11.147076695296668</v>
      </c>
      <c r="F9" s="16">
        <f>'Kst-ha-HS'!F13/'Kst-ha-HS'!F31*100</f>
        <v>10.452547580194201</v>
      </c>
      <c r="G9" s="16">
        <f>'Kst-ha-HS'!G13/'Kst-ha-HS'!G31*100</f>
        <v>10.422346521248613</v>
      </c>
      <c r="H9" s="16">
        <f>'Kst-ha-HS'!H13/'Kst-ha-HS'!H31*100</f>
        <v>9.856663212943733</v>
      </c>
      <c r="I9" s="16">
        <f>'Kst-ha-HS'!I13/'Kst-ha-HS'!I31*100</f>
        <v>10.249433638970661</v>
      </c>
      <c r="J9" s="16">
        <f>'Kst-ha-HS'!J13/'Kst-ha-HS'!J31*100</f>
        <v>9.6765333575093564</v>
      </c>
      <c r="K9" s="16">
        <f>'Kst-ha-HS'!K13/'Kst-ha-HS'!K31*100</f>
        <v>9.2425972624170356</v>
      </c>
      <c r="L9" s="16">
        <f>'Kst-ha-HS'!L13/'Kst-ha-HS'!L31*100</f>
        <v>9.5693541359132048</v>
      </c>
      <c r="M9" s="16">
        <f>'Kst-ha-HS'!M13/'Kst-ha-HS'!M31*100</f>
        <v>9.9715839429039459</v>
      </c>
      <c r="N9" s="16">
        <f>'Kst-ha-HS'!N13/'Kst-ha-HS'!N31*100</f>
        <v>9.1894399608143083</v>
      </c>
      <c r="O9" s="16">
        <f t="shared" ref="O9:O28" si="1">AVERAGE(E9:N9)</f>
        <v>9.9777576308211717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45.675142145562489</v>
      </c>
      <c r="F10" s="16">
        <f>'Kst-ha-HS'!F19/'Kst-ha-HS'!F31*100</f>
        <v>46.618941826510039</v>
      </c>
      <c r="G10" s="16">
        <f>'Kst-ha-HS'!G19/'Kst-ha-HS'!G31*100</f>
        <v>46.293595177267285</v>
      </c>
      <c r="H10" s="16">
        <f>'Kst-ha-HS'!H19/'Kst-ha-HS'!H31*100</f>
        <v>46.91408428164209</v>
      </c>
      <c r="I10" s="16">
        <f>'Kst-ha-HS'!I19/'Kst-ha-HS'!I31*100</f>
        <v>46.633198929232691</v>
      </c>
      <c r="J10" s="16">
        <f>'Kst-ha-HS'!J19/'Kst-ha-HS'!J31*100</f>
        <v>46.821296135716636</v>
      </c>
      <c r="K10" s="16">
        <f>'Kst-ha-HS'!K19/'Kst-ha-HS'!K31*100</f>
        <v>45.600288211706555</v>
      </c>
      <c r="L10" s="16">
        <f>'Kst-ha-HS'!L19/'Kst-ha-HS'!L31*100</f>
        <v>45.686378428100063</v>
      </c>
      <c r="M10" s="16">
        <f>'Kst-ha-HS'!M19/'Kst-ha-HS'!M31*100</f>
        <v>45.206327437201111</v>
      </c>
      <c r="N10" s="16">
        <f>'Kst-ha-HS'!N19/'Kst-ha-HS'!N31*100</f>
        <v>46.076062596008576</v>
      </c>
      <c r="O10" s="16">
        <f t="shared" si="1"/>
        <v>46.152531516894761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17.384478958761328</v>
      </c>
      <c r="F11" s="16">
        <f>'Kst-ha-HS'!F24/'Kst-ha-HS'!F31*100</f>
        <v>16.99430432469644</v>
      </c>
      <c r="G11" s="16">
        <f>'Kst-ha-HS'!G24/'Kst-ha-HS'!G31*100</f>
        <v>16.509627303153557</v>
      </c>
      <c r="H11" s="16">
        <f>'Kst-ha-HS'!H24/'Kst-ha-HS'!H31*100</f>
        <v>15.626806183707185</v>
      </c>
      <c r="I11" s="16">
        <f>'Kst-ha-HS'!I24/'Kst-ha-HS'!I31*100</f>
        <v>15.419055792798506</v>
      </c>
      <c r="J11" s="16">
        <f>'Kst-ha-HS'!J24/'Kst-ha-HS'!J31*100</f>
        <v>15.832066685198207</v>
      </c>
      <c r="K11" s="16">
        <f>'Kst-ha-HS'!K24/'Kst-ha-HS'!K31*100</f>
        <v>16.387389943749383</v>
      </c>
      <c r="L11" s="16">
        <f>'Kst-ha-HS'!L24/'Kst-ha-HS'!L31*100</f>
        <v>16.472772112963106</v>
      </c>
      <c r="M11" s="16">
        <f>'Kst-ha-HS'!M24/'Kst-ha-HS'!M31*100</f>
        <v>16.366302602016887</v>
      </c>
      <c r="N11" s="16">
        <f>'Kst-ha-HS'!N24/'Kst-ha-HS'!N31*100</f>
        <v>15.72082181882249</v>
      </c>
      <c r="O11" s="16">
        <f t="shared" si="1"/>
        <v>16.271362572586703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25.793302200379525</v>
      </c>
      <c r="F12" s="16">
        <f>'Kst-ha-HS'!F29/'Kst-ha-HS'!F31*100</f>
        <v>25.934206268599315</v>
      </c>
      <c r="G12" s="16">
        <f>'Kst-ha-HS'!G29/'Kst-ha-HS'!G31*100</f>
        <v>26.774430998330551</v>
      </c>
      <c r="H12" s="16">
        <f>'Kst-ha-HS'!H29/'Kst-ha-HS'!H31*100</f>
        <v>27.602446321706985</v>
      </c>
      <c r="I12" s="16">
        <f>'Kst-ha-HS'!I29/'Kst-ha-HS'!I31*100</f>
        <v>27.698311638998142</v>
      </c>
      <c r="J12" s="16">
        <f>'Kst-ha-HS'!J29/'Kst-ha-HS'!J31*100</f>
        <v>27.670103821575797</v>
      </c>
      <c r="K12" s="16">
        <f>'Kst-ha-HS'!K29/'Kst-ha-HS'!K31*100</f>
        <v>28.769724582127026</v>
      </c>
      <c r="L12" s="16">
        <f>'Kst-ha-HS'!L29/'Kst-ha-HS'!L31*100</f>
        <v>28.271495323023622</v>
      </c>
      <c r="M12" s="16">
        <f>'Kst-ha-HS'!M29/'Kst-ha-HS'!M31*100</f>
        <v>28.455786017878054</v>
      </c>
      <c r="N12" s="16">
        <f>'Kst-ha-HS'!N29/'Kst-ha-HS'!N31*100</f>
        <v>29.013675624354619</v>
      </c>
      <c r="O12" s="16">
        <f t="shared" si="1"/>
        <v>27.598348279697365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8.2246488799619666</v>
      </c>
      <c r="F16" s="16">
        <f>'KOA-ha-HS'!F10/'KOA-ha-HS'!F40*100</f>
        <v>9.0046311803146128</v>
      </c>
      <c r="G16" s="16">
        <f>'KOA-ha-HS'!G10/'KOA-ha-HS'!G40*100</f>
        <v>9.1880023878456871</v>
      </c>
      <c r="H16" s="16">
        <f>'KOA-ha-HS'!H10/'KOA-ha-HS'!H40*100</f>
        <v>9.5834211556840252</v>
      </c>
      <c r="I16" s="16">
        <f>'KOA-ha-HS'!I10/'KOA-ha-HS'!I40*100</f>
        <v>9.8211853808378127</v>
      </c>
      <c r="J16" s="16">
        <f>'KOA-ha-HS'!J10/'KOA-ha-HS'!J40*100</f>
        <v>10.773758019424502</v>
      </c>
      <c r="K16" s="16">
        <f>'KOA-ha-HS'!K10/'KOA-ha-HS'!K40*100</f>
        <v>10.435036255476081</v>
      </c>
      <c r="L16" s="16">
        <f>'KOA-ha-HS'!L10/'KOA-ha-HS'!L40*100</f>
        <v>10.593269233454285</v>
      </c>
      <c r="M16" s="16">
        <f>'KOA-ha-HS'!M10/'KOA-ha-HS'!M40*100</f>
        <v>11.921750331146965</v>
      </c>
      <c r="N16" s="16">
        <f>'KOA-ha-HS'!N10/'KOA-ha-HS'!N40*100</f>
        <v>12.587013117629994</v>
      </c>
      <c r="O16" s="16">
        <f t="shared" si="1"/>
        <v>10.213271594177591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15.336866674619937</v>
      </c>
      <c r="F17" s="16">
        <f>'KOA-ha-HS'!F15/'KOA-ha-HS'!F40*100</f>
        <v>14.882883310165854</v>
      </c>
      <c r="G17" s="16">
        <f>'KOA-ha-HS'!G15/'KOA-ha-HS'!G40*100</f>
        <v>15.379264278107282</v>
      </c>
      <c r="H17" s="16">
        <f>'KOA-ha-HS'!H15/'KOA-ha-HS'!H40*100</f>
        <v>15.910823783656831</v>
      </c>
      <c r="I17" s="16">
        <f>'KOA-ha-HS'!I15/'KOA-ha-HS'!I40*100</f>
        <v>15.763237771381025</v>
      </c>
      <c r="J17" s="16">
        <f>'KOA-ha-HS'!J15/'KOA-ha-HS'!J40*100</f>
        <v>15.963923410529732</v>
      </c>
      <c r="K17" s="16">
        <f>'KOA-ha-HS'!K15/'KOA-ha-HS'!K40*100</f>
        <v>16.44666349151754</v>
      </c>
      <c r="L17" s="16">
        <f>'KOA-ha-HS'!L15/'KOA-ha-HS'!L40*100</f>
        <v>15.893116674115626</v>
      </c>
      <c r="M17" s="16">
        <f>'KOA-ha-HS'!M15/'KOA-ha-HS'!M40*100</f>
        <v>16.120638683618949</v>
      </c>
      <c r="N17" s="16">
        <f>'KOA-ha-HS'!N15/'KOA-ha-HS'!N40*100</f>
        <v>16.58351686822294</v>
      </c>
      <c r="O17" s="16">
        <f t="shared" si="1"/>
        <v>15.828093494593571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6.0526210267315257</v>
      </c>
      <c r="F18" s="16">
        <f>'KOA-ha-HS'!F19/'KOA-ha-HS'!F40*100</f>
        <v>6.3279382699054363</v>
      </c>
      <c r="G18" s="16">
        <f>'KOA-ha-HS'!G19/'KOA-ha-HS'!G40*100</f>
        <v>6.5707728389983417</v>
      </c>
      <c r="H18" s="16">
        <f>'KOA-ha-HS'!H19/'KOA-ha-HS'!H40*100</f>
        <v>6.1818867231647587</v>
      </c>
      <c r="I18" s="16">
        <f>'KOA-ha-HS'!I19/'KOA-ha-HS'!I40*100</f>
        <v>6.0066559945863958</v>
      </c>
      <c r="J18" s="16">
        <f>'KOA-ha-HS'!J19/'KOA-ha-HS'!J40*100</f>
        <v>5.7208478978826962</v>
      </c>
      <c r="K18" s="16">
        <f>'KOA-ha-HS'!K19/'KOA-ha-HS'!K40*100</f>
        <v>5.8581306433009201</v>
      </c>
      <c r="L18" s="16">
        <f>'KOA-ha-HS'!L19/'KOA-ha-HS'!L40*100</f>
        <v>5.4077363737047772</v>
      </c>
      <c r="M18" s="16">
        <f>'KOA-ha-HS'!M19/'KOA-ha-HS'!M40*100</f>
        <v>5.9425919316170397</v>
      </c>
      <c r="N18" s="16">
        <f>'KOA-ha-HS'!N19/'KOA-ha-HS'!N40*100</f>
        <v>5.8385730578482811</v>
      </c>
      <c r="O18" s="16">
        <f t="shared" si="1"/>
        <v>5.9907754757740168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60.648937378904044</v>
      </c>
      <c r="F19" s="16">
        <f>'KOA-ha-HS'!F26/'KOA-ha-HS'!F40*100</f>
        <v>59.89153316649746</v>
      </c>
      <c r="G19" s="16">
        <f>'KOA-ha-HS'!G26/'KOA-ha-HS'!G40*100</f>
        <v>58.291132956173229</v>
      </c>
      <c r="H19" s="16">
        <f>'KOA-ha-HS'!H26/'KOA-ha-HS'!H40*100</f>
        <v>56.722324965368564</v>
      </c>
      <c r="I19" s="16">
        <f>'KOA-ha-HS'!I26/'KOA-ha-HS'!I40*100</f>
        <v>56.184342906399884</v>
      </c>
      <c r="J19" s="16">
        <f>'KOA-ha-HS'!J26/'KOA-ha-HS'!J40*100</f>
        <v>55.920888902009921</v>
      </c>
      <c r="K19" s="16">
        <f>'KOA-ha-HS'!K26/'KOA-ha-HS'!K40*100</f>
        <v>55.388935486170645</v>
      </c>
      <c r="L19" s="16">
        <f>'KOA-ha-HS'!L26/'KOA-ha-HS'!L40*100</f>
        <v>55.716281662499412</v>
      </c>
      <c r="M19" s="16">
        <f>'KOA-ha-HS'!M26/'KOA-ha-HS'!M40*100</f>
        <v>53.262266099830704</v>
      </c>
      <c r="N19" s="16">
        <f>'KOA-ha-HS'!N26/'KOA-ha-HS'!N40*100</f>
        <v>52.365512217854324</v>
      </c>
      <c r="O19" s="16">
        <f t="shared" si="1"/>
        <v>56.439215574170817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2.6122825774971017</v>
      </c>
      <c r="F20" s="16">
        <f>'KOA-ha-HS'!F30/'KOA-ha-HS'!F40*100</f>
        <v>2.755181386202207</v>
      </c>
      <c r="G20" s="16">
        <f>'KOA-ha-HS'!G30/'KOA-ha-HS'!G40*100</f>
        <v>3.0156379514593197</v>
      </c>
      <c r="H20" s="16">
        <f>'KOA-ha-HS'!H30/'KOA-ha-HS'!H40*100</f>
        <v>3.251624511931575</v>
      </c>
      <c r="I20" s="16">
        <f>'KOA-ha-HS'!I30/'KOA-ha-HS'!I40*100</f>
        <v>3.5516751231786126</v>
      </c>
      <c r="J20" s="16">
        <f>'KOA-ha-HS'!J30/'KOA-ha-HS'!J40*100</f>
        <v>3.1891613201342683</v>
      </c>
      <c r="K20" s="16">
        <f>'KOA-ha-HS'!K30/'KOA-ha-HS'!K40*100</f>
        <v>3.2915993547287838</v>
      </c>
      <c r="L20" s="16">
        <f>'KOA-ha-HS'!L30/'KOA-ha-HS'!L40*100</f>
        <v>3.3996639142452745</v>
      </c>
      <c r="M20" s="16">
        <f>'KOA-ha-HS'!M30/'KOA-ha-HS'!M40*100</f>
        <v>3.2497482825448025</v>
      </c>
      <c r="N20" s="16">
        <f>'KOA-ha-HS'!N30/'KOA-ha-HS'!N40*100</f>
        <v>3.210850399304801</v>
      </c>
      <c r="O20" s="16">
        <f t="shared" si="1"/>
        <v>3.1527424821226746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2.4938162111450413</v>
      </c>
      <c r="F21" s="16">
        <f>'KOA-ha-HS'!F36/'KOA-ha-HS'!F40*100</f>
        <v>2.3386150872830473</v>
      </c>
      <c r="G21" s="16">
        <f>'KOA-ha-HS'!G36/'KOA-ha-HS'!G40*100</f>
        <v>2.4399563752532707</v>
      </c>
      <c r="H21" s="16">
        <f>'KOA-ha-HS'!H36/'KOA-ha-HS'!H40*100</f>
        <v>2.7612022977564004</v>
      </c>
      <c r="I21" s="16">
        <f>'KOA-ha-HS'!I36/'KOA-ha-HS'!I40*100</f>
        <v>2.5326967424026154</v>
      </c>
      <c r="J21" s="16">
        <f>'KOA-ha-HS'!J36/'KOA-ha-HS'!J40*100</f>
        <v>2.5392310524811013</v>
      </c>
      <c r="K21" s="16">
        <f>'KOA-ha-HS'!K36/'KOA-ha-HS'!K40*100</f>
        <v>2.6476118768688703</v>
      </c>
      <c r="L21" s="16">
        <f>'KOA-ha-HS'!L36/'KOA-ha-HS'!L40*100</f>
        <v>2.6321409138133824</v>
      </c>
      <c r="M21" s="16">
        <f>'KOA-ha-HS'!M36/'KOA-ha-HS'!M40*100</f>
        <v>2.8027389221477752</v>
      </c>
      <c r="N21" s="16">
        <f>'KOA-ha-HS'!N36/'KOA-ha-HS'!N40*100</f>
        <v>2.8481378031736266</v>
      </c>
      <c r="O21" s="16">
        <f t="shared" si="1"/>
        <v>2.6036147282325133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4.6308272511403743</v>
      </c>
      <c r="F22" s="16">
        <f>'KOA-ha-HS'!F38/'KOA-ha-HS'!F40*100</f>
        <v>4.7992175996313842</v>
      </c>
      <c r="G22" s="16">
        <f>'KOA-ha-HS'!G38/'KOA-ha-HS'!G40*100</f>
        <v>5.1152332121628712</v>
      </c>
      <c r="H22" s="16">
        <f>'KOA-ha-HS'!H38/'KOA-ha-HS'!H40*100</f>
        <v>5.5887165624378348</v>
      </c>
      <c r="I22" s="16">
        <f>'KOA-ha-HS'!I38/'KOA-ha-HS'!I40*100</f>
        <v>6.1402060812136536</v>
      </c>
      <c r="J22" s="16">
        <f>'KOA-ha-HS'!J38/'KOA-ha-HS'!J40*100</f>
        <v>5.8921893975377673</v>
      </c>
      <c r="K22" s="16">
        <f>'KOA-ha-HS'!K38/'KOA-ha-HS'!K40*100</f>
        <v>5.9320228919371543</v>
      </c>
      <c r="L22" s="16">
        <f>'KOA-ha-HS'!L38/'KOA-ha-HS'!L40*100</f>
        <v>6.357791228167244</v>
      </c>
      <c r="M22" s="16">
        <f>'KOA-ha-HS'!M38/'KOA-ha-HS'!M40*100</f>
        <v>6.700265749093762</v>
      </c>
      <c r="N22" s="16">
        <f>'KOA-ha-HS'!N38/'KOA-ha-HS'!N40*100</f>
        <v>6.5663965359660263</v>
      </c>
      <c r="O22" s="16">
        <f t="shared" si="1"/>
        <v>5.7722866509288071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93.71449891557549</v>
      </c>
      <c r="F26" s="16">
        <f>'Kst-ha-HS'!F33/'Kst-ha-HS'!F36*100</f>
        <v>93.707995976828016</v>
      </c>
      <c r="G26" s="16">
        <f>'Kst-ha-HS'!G33/'Kst-ha-HS'!G36*100</f>
        <v>94.124469713185917</v>
      </c>
      <c r="H26" s="16">
        <f>'Kst-ha-HS'!H33/'Kst-ha-HS'!H36*100</f>
        <v>94.166644867910748</v>
      </c>
      <c r="I26" s="16">
        <f>'Kst-ha-HS'!I33/'Kst-ha-HS'!I36*100</f>
        <v>92.245659863224958</v>
      </c>
      <c r="J26" s="16">
        <f>'Kst-ha-HS'!J33/'Kst-ha-HS'!J36*100</f>
        <v>94.217058139549778</v>
      </c>
      <c r="K26" s="16">
        <f>'Kst-ha-HS'!K33/'Kst-ha-HS'!K36*100</f>
        <v>94.514124378247146</v>
      </c>
      <c r="L26" s="16">
        <f>'Kst-ha-HS'!L33/'Kst-ha-HS'!L36*100</f>
        <v>95.159523348342162</v>
      </c>
      <c r="M26" s="16">
        <f>'Kst-ha-HS'!M33/'Kst-ha-HS'!M36*100</f>
        <v>95.080628270547166</v>
      </c>
      <c r="N26" s="16">
        <f>'Kst-ha-HS'!N33/'Kst-ha-HS'!N36*100</f>
        <v>94.622987757729987</v>
      </c>
      <c r="O26" s="16">
        <f t="shared" si="1"/>
        <v>94.155359123114152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6.7652753467772456E-2</v>
      </c>
      <c r="F27" s="16">
        <f>'Kst-ha-HS'!F34/'Kst-ha-HS'!F36*100</f>
        <v>8.8123769217307732E-2</v>
      </c>
      <c r="G27" s="16">
        <f>'Kst-ha-HS'!G34/'Kst-ha-HS'!G36*100</f>
        <v>9.1570017237694368E-2</v>
      </c>
      <c r="H27" s="16">
        <f>'Kst-ha-HS'!H34/'Kst-ha-HS'!H36*100</f>
        <v>0.10512699557799537</v>
      </c>
      <c r="I27" s="16">
        <f>'Kst-ha-HS'!I34/'Kst-ha-HS'!I36*100</f>
        <v>0.1215504134090845</v>
      </c>
      <c r="J27" s="16">
        <f>'Kst-ha-HS'!J34/'Kst-ha-HS'!J36*100</f>
        <v>9.6817929211046747E-2</v>
      </c>
      <c r="K27" s="16">
        <f>'Kst-ha-HS'!K34/'Kst-ha-HS'!K36*100</f>
        <v>0.21532964389208284</v>
      </c>
      <c r="L27" s="16">
        <f>'Kst-ha-HS'!L34/'Kst-ha-HS'!L36*100</f>
        <v>9.7160386016911821E-2</v>
      </c>
      <c r="M27" s="16">
        <f>'Kst-ha-HS'!M34/'Kst-ha-HS'!M36*100</f>
        <v>0.13129132553055159</v>
      </c>
      <c r="N27" s="16">
        <f>'Kst-ha-HS'!N34/'Kst-ha-HS'!N36*100</f>
        <v>0.19140354102130355</v>
      </c>
      <c r="O27" s="16">
        <f t="shared" si="1"/>
        <v>0.1206026774581751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6.2178483309567323</v>
      </c>
      <c r="F28" s="16">
        <f>'Kst-ha-HS'!F35/'Kst-ha-HS'!F36*100</f>
        <v>6.2038802539546678</v>
      </c>
      <c r="G28" s="16">
        <f>'Kst-ha-HS'!G35/'Kst-ha-HS'!G36*100</f>
        <v>5.7839602695763919</v>
      </c>
      <c r="H28" s="16">
        <f>'Kst-ha-HS'!H35/'Kst-ha-HS'!H36*100</f>
        <v>5.7282281365112642</v>
      </c>
      <c r="I28" s="16">
        <f>'Kst-ha-HS'!I35/'Kst-ha-HS'!I36*100</f>
        <v>7.6327897233659669</v>
      </c>
      <c r="J28" s="16">
        <f>'Kst-ha-HS'!J35/'Kst-ha-HS'!J36*100</f>
        <v>5.6861239312391714</v>
      </c>
      <c r="K28" s="16">
        <f>'Kst-ha-HS'!K35/'Kst-ha-HS'!K36*100</f>
        <v>5.2705459778607668</v>
      </c>
      <c r="L28" s="16">
        <f>'Kst-ha-HS'!L35/'Kst-ha-HS'!L36*100</f>
        <v>4.7433162656409245</v>
      </c>
      <c r="M28" s="16">
        <f>'Kst-ha-HS'!M35/'Kst-ha-HS'!M36*100</f>
        <v>4.7880804039222795</v>
      </c>
      <c r="N28" s="16">
        <f>'Kst-ha-HS'!N35/'Kst-ha-HS'!N36*100</f>
        <v>5.185608701248694</v>
      </c>
      <c r="O28" s="16">
        <f t="shared" si="1"/>
        <v>5.7240381994276861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24.373290487320777</v>
      </c>
      <c r="F7" s="6">
        <f>Input!B56/Input!B$7</f>
        <v>23.458233173474849</v>
      </c>
      <c r="G7" s="6">
        <f>Input!C56/Input!C$7</f>
        <v>24.509970430442774</v>
      </c>
      <c r="H7" s="6">
        <f>Input!D56/Input!D$7</f>
        <v>26.821780484334965</v>
      </c>
      <c r="I7" s="6">
        <f>Input!E56/Input!E$7</f>
        <v>28.078992261352081</v>
      </c>
      <c r="J7" s="6">
        <f>Input!F56/Input!F$7</f>
        <v>28.58012249386978</v>
      </c>
      <c r="K7" s="6">
        <f>Input!G56/Input!G$7</f>
        <v>29.452722040871329</v>
      </c>
      <c r="L7" s="6">
        <f>Input!H56/Input!H$7</f>
        <v>30.100953827703581</v>
      </c>
      <c r="M7" s="6">
        <f>Input!I56/Input!I$7</f>
        <v>32.102066608968812</v>
      </c>
      <c r="N7" s="6">
        <f>Input!J56/Input!J$7</f>
        <v>31.825482232853229</v>
      </c>
      <c r="O7" s="6">
        <f t="shared" ref="O7:O12" si="1">AVERAGE(E7:N7)</f>
        <v>27.930361404119218</v>
      </c>
    </row>
    <row r="8" spans="1:15" ht="12" customHeight="1" x14ac:dyDescent="0.2">
      <c r="B8" t="s">
        <v>84</v>
      </c>
      <c r="E8" s="6">
        <f>Input!A100/Input!A$7</f>
        <v>43.641212247506587</v>
      </c>
      <c r="F8" s="6">
        <f>Input!B100/Input!B$7</f>
        <v>29.851769950657964</v>
      </c>
      <c r="G8" s="6">
        <f>Input!C100/Input!C$7</f>
        <v>32.600745940742001</v>
      </c>
      <c r="H8" s="6">
        <f>Input!D100/Input!D$7</f>
        <v>23.976256518744982</v>
      </c>
      <c r="I8" s="6">
        <f>Input!E100/Input!E$7</f>
        <v>18.228651405785204</v>
      </c>
      <c r="J8" s="6">
        <f>Input!F100/Input!F$7</f>
        <v>35.895135625974689</v>
      </c>
      <c r="K8" s="6">
        <f>Input!G100/Input!G$7</f>
        <v>45.863441419882413</v>
      </c>
      <c r="L8" s="6">
        <f>Input!H100/Input!H$7</f>
        <v>27.85915552009936</v>
      </c>
      <c r="M8" s="6">
        <f>Input!I100/Input!I$7</f>
        <v>29.491358976824692</v>
      </c>
      <c r="N8" s="6">
        <f>Input!J100/Input!J$7</f>
        <v>33.107514390237661</v>
      </c>
      <c r="O8" s="6">
        <f t="shared" si="1"/>
        <v>32.051524199645556</v>
      </c>
    </row>
    <row r="9" spans="1:15" ht="12" customHeight="1" x14ac:dyDescent="0.2">
      <c r="B9" t="s">
        <v>93</v>
      </c>
      <c r="E9" s="6">
        <f t="shared" ref="E9:N9" si="2">+E8-E7</f>
        <v>19.267921760185811</v>
      </c>
      <c r="F9" s="6">
        <f t="shared" si="2"/>
        <v>6.3935367771831153</v>
      </c>
      <c r="G9" s="6">
        <f t="shared" si="2"/>
        <v>8.0907755102992276</v>
      </c>
      <c r="H9" s="6">
        <f t="shared" si="2"/>
        <v>-2.8455239655899831</v>
      </c>
      <c r="I9" s="6">
        <f t="shared" si="2"/>
        <v>-9.850340855566877</v>
      </c>
      <c r="J9" s="6">
        <f t="shared" si="2"/>
        <v>7.3150131321049088</v>
      </c>
      <c r="K9" s="6">
        <f t="shared" si="2"/>
        <v>16.410719379011084</v>
      </c>
      <c r="L9" s="6">
        <f t="shared" si="2"/>
        <v>-2.2417983076042205</v>
      </c>
      <c r="M9" s="6">
        <f t="shared" si="2"/>
        <v>-2.6107076321441198</v>
      </c>
      <c r="N9" s="6">
        <f t="shared" si="2"/>
        <v>1.2820321573844318</v>
      </c>
      <c r="O9" s="6">
        <f t="shared" si="1"/>
        <v>4.1211627955263381</v>
      </c>
    </row>
    <row r="10" spans="1:15" ht="12" customHeight="1" x14ac:dyDescent="0.2">
      <c r="B10" t="s">
        <v>85</v>
      </c>
      <c r="E10" s="6">
        <f>Input!A101/Input!A$7</f>
        <v>135.80208877698499</v>
      </c>
      <c r="F10" s="6">
        <f>Input!B101/Input!B$7</f>
        <v>182.50102259669009</v>
      </c>
      <c r="G10" s="6">
        <f>Input!C101/Input!C$7</f>
        <v>255.16304965051512</v>
      </c>
      <c r="H10" s="6">
        <f>Input!D101/Input!D$7</f>
        <v>203.22547402385842</v>
      </c>
      <c r="I10" s="6">
        <f>Input!E101/Input!E$7</f>
        <v>209.76939670903039</v>
      </c>
      <c r="J10" s="6">
        <f>Input!F101/Input!F$7</f>
        <v>233.75545654269266</v>
      </c>
      <c r="K10" s="6">
        <f>Input!G101/Input!G$7</f>
        <v>222.71461587802352</v>
      </c>
      <c r="L10" s="6">
        <f>Input!H101/Input!H$7</f>
        <v>212.57695410431987</v>
      </c>
      <c r="M10" s="6">
        <f>Input!I101/Input!I$7</f>
        <v>208.7634469981088</v>
      </c>
      <c r="N10" s="6">
        <f>Input!J101/Input!J$7</f>
        <v>223.17278953158177</v>
      </c>
      <c r="O10" s="6">
        <f t="shared" si="1"/>
        <v>208.74442948118053</v>
      </c>
    </row>
    <row r="11" spans="1:15" ht="12" customHeight="1" x14ac:dyDescent="0.2">
      <c r="B11" t="s">
        <v>94</v>
      </c>
      <c r="E11" s="6">
        <f>Input!A26/Input!A$7/0.04</f>
        <v>274.21798733127753</v>
      </c>
      <c r="F11" s="6">
        <f>Input!B26/Input!B$7/0.04</f>
        <v>277.89744206358904</v>
      </c>
      <c r="G11" s="6">
        <f>Input!C26/Input!C$7/0.04</f>
        <v>297.15433659643554</v>
      </c>
      <c r="H11" s="6">
        <f>Input!D26/Input!D$7/0.04</f>
        <v>320.75912612607664</v>
      </c>
      <c r="I11" s="6">
        <f>Input!E26/Input!E$7/0.04</f>
        <v>307.07870650540787</v>
      </c>
      <c r="J11" s="6">
        <f>Input!F26/Input!F$7/0.04</f>
        <v>284.72607278988767</v>
      </c>
      <c r="K11" s="6">
        <f>Input!G26/Input!G$7/0.04</f>
        <v>289.1706751650612</v>
      </c>
      <c r="L11" s="6">
        <f>Input!H26/Input!H$7/0.04</f>
        <v>299.50272180721964</v>
      </c>
      <c r="M11" s="6">
        <f>Input!I26/Input!I$7/0.04</f>
        <v>303.41813315382888</v>
      </c>
      <c r="N11" s="6">
        <f>Input!J26/Input!J$7/0.04</f>
        <v>303.51072552380464</v>
      </c>
      <c r="O11" s="6">
        <f t="shared" si="1"/>
        <v>295.74359270625882</v>
      </c>
    </row>
    <row r="12" spans="1:15" ht="12" customHeight="1" x14ac:dyDescent="0.2">
      <c r="B12" s="19" t="s">
        <v>95</v>
      </c>
      <c r="E12" s="6">
        <f t="shared" ref="E12:N12" si="3">+E10+E11</f>
        <v>410.02007610826251</v>
      </c>
      <c r="F12" s="6">
        <f t="shared" si="3"/>
        <v>460.39846466027916</v>
      </c>
      <c r="G12" s="6">
        <f t="shared" si="3"/>
        <v>552.31738624695072</v>
      </c>
      <c r="H12" s="6">
        <f t="shared" si="3"/>
        <v>523.98460014993509</v>
      </c>
      <c r="I12" s="6">
        <f t="shared" si="3"/>
        <v>516.8481032144382</v>
      </c>
      <c r="J12" s="6">
        <f t="shared" si="3"/>
        <v>518.48152933258029</v>
      </c>
      <c r="K12" s="6">
        <f t="shared" si="3"/>
        <v>511.88529104308475</v>
      </c>
      <c r="L12" s="6">
        <f t="shared" si="3"/>
        <v>512.07967591153954</v>
      </c>
      <c r="M12" s="6">
        <f t="shared" si="3"/>
        <v>512.18158015193762</v>
      </c>
      <c r="N12" s="6">
        <f t="shared" si="3"/>
        <v>526.68351505538635</v>
      </c>
      <c r="O12" s="6">
        <f t="shared" si="1"/>
        <v>504.48802218743941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17.947655081614204</v>
      </c>
      <c r="F15" s="22">
        <f t="shared" ref="F15:N15" si="4">+F7/F$10*100</f>
        <v>12.853754373374288</v>
      </c>
      <c r="G15" s="22">
        <f t="shared" si="4"/>
        <v>9.6056111823451449</v>
      </c>
      <c r="H15" s="22">
        <f t="shared" si="4"/>
        <v>13.198040557251264</v>
      </c>
      <c r="I15" s="22">
        <f t="shared" si="4"/>
        <v>13.385647621564287</v>
      </c>
      <c r="J15" s="22">
        <f t="shared" si="4"/>
        <v>12.226504962313022</v>
      </c>
      <c r="K15" s="22">
        <f t="shared" si="4"/>
        <v>13.224422620292694</v>
      </c>
      <c r="L15" s="22">
        <f t="shared" si="4"/>
        <v>14.160026873342</v>
      </c>
      <c r="M15" s="22">
        <f t="shared" si="4"/>
        <v>15.377244949044947</v>
      </c>
      <c r="N15" s="22">
        <f t="shared" si="4"/>
        <v>14.260467102486757</v>
      </c>
      <c r="O15" s="22">
        <f>AVERAGE(E15:N15)</f>
        <v>13.623937532362863</v>
      </c>
    </row>
    <row r="16" spans="1:15" ht="12" customHeight="1" x14ac:dyDescent="0.2">
      <c r="B16" t="s">
        <v>84</v>
      </c>
      <c r="E16" s="22">
        <f>+E8/E$10*100</f>
        <v>32.13589175286873</v>
      </c>
      <c r="F16" s="22">
        <f t="shared" ref="F16:N16" si="5">+F8/F$10*100</f>
        <v>16.357042566620319</v>
      </c>
      <c r="G16" s="22">
        <f t="shared" si="5"/>
        <v>12.776436864739512</v>
      </c>
      <c r="H16" s="22">
        <f t="shared" si="5"/>
        <v>11.797859807639172</v>
      </c>
      <c r="I16" s="22">
        <f t="shared" si="5"/>
        <v>8.6898526151886841</v>
      </c>
      <c r="J16" s="22">
        <f t="shared" si="5"/>
        <v>15.355849295188055</v>
      </c>
      <c r="K16" s="22">
        <f t="shared" si="5"/>
        <v>20.59291943596595</v>
      </c>
      <c r="L16" s="22">
        <f t="shared" si="5"/>
        <v>13.105444867004623</v>
      </c>
      <c r="M16" s="22">
        <f t="shared" si="5"/>
        <v>14.126687119269427</v>
      </c>
      <c r="N16" s="22">
        <f t="shared" si="5"/>
        <v>14.834924302253491</v>
      </c>
      <c r="O16" s="22">
        <f>AVERAGE(E16:N16)</f>
        <v>15.977290862673797</v>
      </c>
    </row>
    <row r="17" spans="1:15" ht="12" customHeight="1" x14ac:dyDescent="0.2">
      <c r="B17" t="s">
        <v>93</v>
      </c>
      <c r="E17" s="22">
        <f>+E9/E$10*100</f>
        <v>14.188236671254526</v>
      </c>
      <c r="F17" s="22">
        <f t="shared" ref="F17:N17" si="6">+F9/F$10*100</f>
        <v>3.5032881932460311</v>
      </c>
      <c r="G17" s="22">
        <f t="shared" si="6"/>
        <v>3.1708256823943688</v>
      </c>
      <c r="H17" s="22">
        <f t="shared" si="6"/>
        <v>-1.4001807496120895</v>
      </c>
      <c r="I17" s="22">
        <f t="shared" si="6"/>
        <v>-4.6957950063756027</v>
      </c>
      <c r="J17" s="22">
        <f t="shared" si="6"/>
        <v>3.1293443328750308</v>
      </c>
      <c r="K17" s="22">
        <f t="shared" si="6"/>
        <v>7.3684968156732547</v>
      </c>
      <c r="L17" s="22">
        <f t="shared" si="6"/>
        <v>-1.0545820063373765</v>
      </c>
      <c r="M17" s="22">
        <f t="shared" si="6"/>
        <v>-1.2505578297755211</v>
      </c>
      <c r="N17" s="22">
        <f t="shared" si="6"/>
        <v>0.57445719976673415</v>
      </c>
      <c r="O17" s="22">
        <f>AVERAGE(E17:N17)</f>
        <v>2.3533533303109353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33.120838878418127</v>
      </c>
      <c r="F20" s="22">
        <f t="shared" ref="F20:N20" si="7">+F10/F$12*100</f>
        <v>39.639798262871004</v>
      </c>
      <c r="G20" s="22">
        <f t="shared" si="7"/>
        <v>46.198627094535695</v>
      </c>
      <c r="H20" s="22">
        <f t="shared" si="7"/>
        <v>38.784627251584617</v>
      </c>
      <c r="I20" s="22">
        <f t="shared" si="7"/>
        <v>40.586275813804797</v>
      </c>
      <c r="J20" s="22">
        <f t="shared" si="7"/>
        <v>45.084625645892601</v>
      </c>
      <c r="K20" s="22">
        <f t="shared" si="7"/>
        <v>43.508696142487501</v>
      </c>
      <c r="L20" s="22">
        <f t="shared" si="7"/>
        <v>41.512476300864165</v>
      </c>
      <c r="M20" s="22">
        <f t="shared" si="7"/>
        <v>40.759655381628434</v>
      </c>
      <c r="N20" s="22">
        <f t="shared" si="7"/>
        <v>42.373224745436126</v>
      </c>
      <c r="O20" s="22">
        <f>AVERAGE(E20:N20)</f>
        <v>41.156884551752299</v>
      </c>
    </row>
    <row r="21" spans="1:15" ht="12" customHeight="1" x14ac:dyDescent="0.2">
      <c r="B21" t="s">
        <v>94</v>
      </c>
      <c r="E21" s="22">
        <f>+E11/E$12*100</f>
        <v>66.879161121581873</v>
      </c>
      <c r="F21" s="22">
        <f t="shared" ref="F21:N21" si="8">+F11/F$12*100</f>
        <v>60.360201737128996</v>
      </c>
      <c r="G21" s="22">
        <f t="shared" si="8"/>
        <v>53.801372905464298</v>
      </c>
      <c r="H21" s="22">
        <f t="shared" si="8"/>
        <v>61.215372748415376</v>
      </c>
      <c r="I21" s="22">
        <f t="shared" si="8"/>
        <v>59.413724186195218</v>
      </c>
      <c r="J21" s="22">
        <f t="shared" si="8"/>
        <v>54.915374354107406</v>
      </c>
      <c r="K21" s="22">
        <f t="shared" si="8"/>
        <v>56.491303857512499</v>
      </c>
      <c r="L21" s="22">
        <f t="shared" si="8"/>
        <v>58.487523699135835</v>
      </c>
      <c r="M21" s="22">
        <f t="shared" si="8"/>
        <v>59.24034461837158</v>
      </c>
      <c r="N21" s="22">
        <f t="shared" si="8"/>
        <v>57.626775254563888</v>
      </c>
      <c r="O21" s="22">
        <f>AVERAGE(E21:N21)</f>
        <v>58.843115448247701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1.8377321522704393</v>
      </c>
      <c r="F24" s="22">
        <f>Input!B108/Input!B$56*100</f>
        <v>1.8038163416455966</v>
      </c>
      <c r="G24" s="22">
        <f>Input!C108/Input!C$56*100</f>
        <v>1.5999167606278248</v>
      </c>
      <c r="H24" s="22">
        <f>Input!D108/Input!D$56*100</f>
        <v>1.6175097556463895</v>
      </c>
      <c r="I24" s="22">
        <f>Input!E108/Input!E$56*100</f>
        <v>1.4389148861798164</v>
      </c>
      <c r="J24" s="22">
        <f>Input!F108/Input!F$56*100</f>
        <v>1.628448271471076</v>
      </c>
      <c r="K24" s="22">
        <f>Input!G108/Input!G$56*100</f>
        <v>1.6498028664659197</v>
      </c>
      <c r="L24" s="22">
        <f>Input!H108/Input!H$56*100</f>
        <v>2.6430335853014473</v>
      </c>
      <c r="M24" s="22">
        <f>Input!I108/Input!I$56*100</f>
        <v>3.0017183268341183</v>
      </c>
      <c r="N24" s="22">
        <f>Input!J108/Input!J$56*100</f>
        <v>2.8988728553984924</v>
      </c>
      <c r="O24" s="22">
        <f>AVERAGE(E24:N24)</f>
        <v>2.0119765801841121</v>
      </c>
    </row>
    <row r="25" spans="1:15" ht="12" customHeight="1" x14ac:dyDescent="0.2">
      <c r="B25" t="s">
        <v>60</v>
      </c>
      <c r="E25" s="22">
        <f>Input!A109/Input!A$56*100</f>
        <v>21.918568996876118</v>
      </c>
      <c r="F25" s="22">
        <f>Input!B109/Input!B$56*100</f>
        <v>16.300620453584543</v>
      </c>
      <c r="G25" s="22">
        <f>Input!C109/Input!C$56*100</f>
        <v>13.321491332235064</v>
      </c>
      <c r="H25" s="22">
        <f>Input!D109/Input!D$56*100</f>
        <v>13.053730035804142</v>
      </c>
      <c r="I25" s="22">
        <f>Input!E109/Input!E$56*100</f>
        <v>14.016477998152055</v>
      </c>
      <c r="J25" s="22">
        <f>Input!F109/Input!F$56*100</f>
        <v>15.296170990935678</v>
      </c>
      <c r="K25" s="22">
        <f>Input!G109/Input!G$56*100</f>
        <v>16.796859322620712</v>
      </c>
      <c r="L25" s="22">
        <f>Input!H109/Input!H$56*100</f>
        <v>16.666382003637857</v>
      </c>
      <c r="M25" s="22">
        <f>Input!I109/Input!I$56*100</f>
        <v>17.989243311802188</v>
      </c>
      <c r="N25" s="22">
        <f>Input!J109/Input!J$56*100</f>
        <v>16.606471997546837</v>
      </c>
      <c r="O25" s="22">
        <f>AVERAGE(E25:N25)</f>
        <v>16.196601644319522</v>
      </c>
    </row>
    <row r="26" spans="1:15" ht="12" customHeight="1" x14ac:dyDescent="0.2">
      <c r="B26" t="s">
        <v>99</v>
      </c>
      <c r="E26" s="22">
        <f>Input!A110/Input!A$56*100</f>
        <v>27.309681726945012</v>
      </c>
      <c r="F26" s="22">
        <f>Input!B110/Input!B$56*100</f>
        <v>30.247815539300177</v>
      </c>
      <c r="G26" s="22">
        <f>Input!C110/Input!C$56*100</f>
        <v>33.434931963378233</v>
      </c>
      <c r="H26" s="22">
        <f>Input!D110/Input!D$56*100</f>
        <v>34.248959844270097</v>
      </c>
      <c r="I26" s="22">
        <f>Input!E110/Input!E$56*100</f>
        <v>34.591783798588949</v>
      </c>
      <c r="J26" s="22">
        <f>Input!F110/Input!F$56*100</f>
        <v>33.792360595549681</v>
      </c>
      <c r="K26" s="22">
        <f>Input!G110/Input!G$56*100</f>
        <v>33.472753568743641</v>
      </c>
      <c r="L26" s="22">
        <f>Input!H110/Input!H$56*100</f>
        <v>36.729901805311279</v>
      </c>
      <c r="M26" s="22">
        <f>Input!I110/Input!I$56*100</f>
        <v>36.748392271576421</v>
      </c>
      <c r="N26" s="22">
        <f>Input!J110/Input!J$56*100</f>
        <v>37.419932710022543</v>
      </c>
      <c r="O26" s="22">
        <f>AVERAGE(E26:N26)</f>
        <v>33.799651382368594</v>
      </c>
    </row>
    <row r="27" spans="1:15" ht="12" customHeight="1" x14ac:dyDescent="0.2">
      <c r="B27" t="s">
        <v>255</v>
      </c>
      <c r="E27" s="22">
        <f>Input!A111/Input!A$56*100</f>
        <v>31.95963198683474</v>
      </c>
      <c r="F27" s="22">
        <f>Input!B111/Input!B$56*100</f>
        <v>32.887007116010672</v>
      </c>
      <c r="G27" s="22">
        <f>Input!C111/Input!C$56*100</f>
        <v>33.801993323417157</v>
      </c>
      <c r="H27" s="22">
        <f>Input!D111/Input!D$56*100</f>
        <v>33.553109169196759</v>
      </c>
      <c r="I27" s="22">
        <f>Input!E111/Input!E$56*100</f>
        <v>34.049602569267904</v>
      </c>
      <c r="J27" s="22">
        <f>Input!F111/Input!F$56*100</f>
        <v>34.0178989486175</v>
      </c>
      <c r="K27" s="22">
        <f>Input!G111/Input!G$56*100</f>
        <v>32.448874903405859</v>
      </c>
      <c r="L27" s="22">
        <f>Input!H111/Input!H$56*100</f>
        <v>28.672715001551513</v>
      </c>
      <c r="M27" s="22">
        <f>Input!I111/Input!I$56*100</f>
        <v>25.869611967818628</v>
      </c>
      <c r="N27" s="22">
        <f>Input!J111/Input!J$56*100</f>
        <v>26.385775292406905</v>
      </c>
      <c r="O27" s="22">
        <f>AVERAGE(E27:N27)</f>
        <v>31.364622027852761</v>
      </c>
    </row>
    <row r="28" spans="1:15" ht="12" customHeight="1" x14ac:dyDescent="0.2">
      <c r="B28" t="s">
        <v>15</v>
      </c>
      <c r="E28" s="22">
        <f>Input!A112/Input!A$56*100</f>
        <v>16.974385137073693</v>
      </c>
      <c r="F28" s="22">
        <f>Input!B112/Input!B$56*100</f>
        <v>18.760740292852997</v>
      </c>
      <c r="G28" s="22">
        <f>Input!C112/Input!C$56*100</f>
        <v>17.84166662034173</v>
      </c>
      <c r="H28" s="22">
        <f>Input!D112/Input!D$56*100</f>
        <v>17.526691195082602</v>
      </c>
      <c r="I28" s="22">
        <f>Input!E112/Input!E$56*100</f>
        <v>15.903220747811272</v>
      </c>
      <c r="J28" s="22">
        <f>Input!F112/Input!F$56*100</f>
        <v>15.26512119342607</v>
      </c>
      <c r="K28" s="22">
        <f>Input!G112/Input!G$56*100</f>
        <v>15.631709338763875</v>
      </c>
      <c r="L28" s="22">
        <f>Input!H112/Input!H$56*100</f>
        <v>15.287967604197913</v>
      </c>
      <c r="M28" s="22">
        <f>Input!I112/Input!I$56*100</f>
        <v>16.391034321671448</v>
      </c>
      <c r="N28" s="22">
        <f>Input!J112/Input!J$56*100</f>
        <v>16.688947345585607</v>
      </c>
      <c r="O28" s="22">
        <f>AVERAGE(E28:N28)</f>
        <v>16.627148379680719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1.6711773917084245</v>
      </c>
      <c r="F31" s="22">
        <f>Input!B113/Input!B$100*100</f>
        <v>2.740324198414549</v>
      </c>
      <c r="G31" s="22">
        <f>Input!C113/Input!C$100*100</f>
        <v>1.7056248758566563</v>
      </c>
      <c r="H31" s="22">
        <f>Input!D113/Input!D$100*100</f>
        <v>2.0824225506164695</v>
      </c>
      <c r="I31" s="22">
        <f>Input!E113/Input!E$100*100</f>
        <v>0.82100762315643361</v>
      </c>
      <c r="J31" s="22">
        <f>Input!F113/Input!F$100*100</f>
        <v>0.30709196400019112</v>
      </c>
      <c r="K31" s="22">
        <f>Input!G113/Input!G$100*100</f>
        <v>1.2595366232028453</v>
      </c>
      <c r="L31" s="22">
        <f>Input!H113/Input!H$100*100</f>
        <v>1.6934391683460563</v>
      </c>
      <c r="M31" s="22">
        <f>Input!I113/Input!I$100*100</f>
        <v>3.8073443187848812</v>
      </c>
      <c r="N31" s="22">
        <f>Input!J113/Input!J$100*100</f>
        <v>0.75821377945129464</v>
      </c>
      <c r="O31" s="22">
        <f>AVERAGE(E31:N31)</f>
        <v>1.6846182493537802</v>
      </c>
    </row>
    <row r="32" spans="1:15" ht="12" customHeight="1" x14ac:dyDescent="0.2">
      <c r="B32" t="s">
        <v>60</v>
      </c>
      <c r="E32" s="22">
        <f>Input!A114/Input!A$100*100</f>
        <v>40.383108970024679</v>
      </c>
      <c r="F32" s="22">
        <f>Input!B114/Input!B$100*100</f>
        <v>27.407985127927319</v>
      </c>
      <c r="G32" s="22">
        <f>Input!C114/Input!C$100*100</f>
        <v>16.162878061550302</v>
      </c>
      <c r="H32" s="22">
        <f>Input!D114/Input!D$100*100</f>
        <v>11.860511689306906</v>
      </c>
      <c r="I32" s="22">
        <f>Input!E114/Input!E$100*100</f>
        <v>5.1431193345351947</v>
      </c>
      <c r="J32" s="22">
        <f>Input!F114/Input!F$100*100</f>
        <v>2.1522361709008555</v>
      </c>
      <c r="K32" s="22">
        <f>Input!G114/Input!G$100*100</f>
        <v>7.2016160544876664</v>
      </c>
      <c r="L32" s="22">
        <f>Input!H114/Input!H$100*100</f>
        <v>22.063867861208784</v>
      </c>
      <c r="M32" s="22">
        <f>Input!I114/Input!I$100*100</f>
        <v>18.401347505548351</v>
      </c>
      <c r="N32" s="22">
        <f>Input!J114/Input!J$100*100</f>
        <v>16.447009663091762</v>
      </c>
      <c r="O32" s="22">
        <f>AVERAGE(E32:N32)</f>
        <v>16.722368043858182</v>
      </c>
    </row>
    <row r="33" spans="1:15" ht="12" customHeight="1" x14ac:dyDescent="0.2">
      <c r="B33" t="s">
        <v>99</v>
      </c>
      <c r="E33" s="22">
        <f>Input!A115/Input!A$100*100</f>
        <v>15.997604581264953</v>
      </c>
      <c r="F33" s="22">
        <f>Input!B115/Input!B$100*100</f>
        <v>26.660626421002281</v>
      </c>
      <c r="G33" s="22">
        <f>Input!C115/Input!C$100*100</f>
        <v>28.103442903243053</v>
      </c>
      <c r="H33" s="22">
        <f>Input!D115/Input!D$100*100</f>
        <v>33.252488336331588</v>
      </c>
      <c r="I33" s="22">
        <f>Input!E115/Input!E$100*100</f>
        <v>38.47568801706467</v>
      </c>
      <c r="J33" s="22">
        <f>Input!F115/Input!F$100*100</f>
        <v>23.661431589691933</v>
      </c>
      <c r="K33" s="22">
        <f>Input!G115/Input!G$100*100</f>
        <v>24.0347062233079</v>
      </c>
      <c r="L33" s="22">
        <f>Input!H115/Input!H$100*100</f>
        <v>24.745251865209131</v>
      </c>
      <c r="M33" s="22">
        <f>Input!I115/Input!I$100*100</f>
        <v>22.879404954421613</v>
      </c>
      <c r="N33" s="22">
        <f>Input!J115/Input!J$100*100</f>
        <v>32.109452323935095</v>
      </c>
      <c r="O33" s="22">
        <f>AVERAGE(E33:N33)</f>
        <v>26.99200972154722</v>
      </c>
    </row>
    <row r="34" spans="1:15" ht="12" customHeight="1" x14ac:dyDescent="0.2">
      <c r="B34" t="s">
        <v>255</v>
      </c>
      <c r="E34" s="22">
        <f>Input!A116/Input!A$100*100</f>
        <v>33.714181049730293</v>
      </c>
      <c r="F34" s="22">
        <f>Input!B116/Input!B$100*100</f>
        <v>23.442739107499964</v>
      </c>
      <c r="G34" s="22">
        <f>Input!C116/Input!C$100*100</f>
        <v>36.279900236426769</v>
      </c>
      <c r="H34" s="22">
        <f>Input!D116/Input!D$100*100</f>
        <v>32.727379445924804</v>
      </c>
      <c r="I34" s="22">
        <f>Input!E116/Input!E$100*100</f>
        <v>38.77446440120606</v>
      </c>
      <c r="J34" s="22">
        <f>Input!F116/Input!F$100*100</f>
        <v>61.543679529751827</v>
      </c>
      <c r="K34" s="22">
        <f>Input!G116/Input!G$100*100</f>
        <v>58.761314837982006</v>
      </c>
      <c r="L34" s="22">
        <f>Input!H116/Input!H$100*100</f>
        <v>40.290484446677546</v>
      </c>
      <c r="M34" s="22">
        <f>Input!I116/Input!I$100*100</f>
        <v>38.679836423019708</v>
      </c>
      <c r="N34" s="22">
        <f>Input!J116/Input!J$100*100</f>
        <v>39.245873530663772</v>
      </c>
      <c r="O34" s="22">
        <f>AVERAGE(E34:N34)</f>
        <v>40.345985300888273</v>
      </c>
    </row>
    <row r="35" spans="1:15" ht="12" customHeight="1" x14ac:dyDescent="0.2">
      <c r="B35" t="s">
        <v>15</v>
      </c>
      <c r="E35" s="22">
        <f>Input!A117/Input!A$100*100</f>
        <v>8.2339280072716523</v>
      </c>
      <c r="F35" s="22">
        <f>Input!B117/Input!B$100*100</f>
        <v>19.748325145155889</v>
      </c>
      <c r="G35" s="22">
        <f>Input!C117/Input!C$100*100</f>
        <v>17.748153922923219</v>
      </c>
      <c r="H35" s="22">
        <f>Input!D117/Input!D$100*100</f>
        <v>20.077197977820234</v>
      </c>
      <c r="I35" s="22">
        <f>Input!E117/Input!E$100*100</f>
        <v>16.785720945139605</v>
      </c>
      <c r="J35" s="22">
        <f>Input!F117/Input!F$100*100</f>
        <v>12.335560910180348</v>
      </c>
      <c r="K35" s="22">
        <f>Input!G117/Input!G$100*100</f>
        <v>8.7428262610195908</v>
      </c>
      <c r="L35" s="22">
        <f>Input!H117/Input!H$100*100</f>
        <v>11.206956658558484</v>
      </c>
      <c r="M35" s="22">
        <f>Input!I117/Input!I$100*100</f>
        <v>16.232066798225453</v>
      </c>
      <c r="N35" s="22">
        <f>Input!J117/Input!J$100*100</f>
        <v>11.439450702858084</v>
      </c>
      <c r="O35" s="22">
        <f>AVERAGE(E35:N35)</f>
        <v>14.255018732915255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1.294707637087368</v>
      </c>
      <c r="F38" s="22">
        <f>Input!B118/Input!B$101*100</f>
        <v>0.92906939308404402</v>
      </c>
      <c r="G38" s="22">
        <f>Input!C118/Input!C$101*100</f>
        <v>0.53685203563186679</v>
      </c>
      <c r="H38" s="22">
        <f>Input!D118/Input!D$101*100</f>
        <v>0.76087984008220544</v>
      </c>
      <c r="I38" s="22">
        <f>Input!E118/Input!E$101*100</f>
        <v>0.62405126974988179</v>
      </c>
      <c r="J38" s="22">
        <f>Input!F118/Input!F$101*100</f>
        <v>0.71692792577734743</v>
      </c>
      <c r="K38" s="22">
        <f>Input!G118/Input!G$101*100</f>
        <v>0.86464799060181097</v>
      </c>
      <c r="L38" s="22">
        <f>Input!H118/Input!H$101*100</f>
        <v>1.2293310498668659</v>
      </c>
      <c r="M38" s="22">
        <f>Input!I118/Input!I$101*100</f>
        <v>1.7235795393410536</v>
      </c>
      <c r="N38" s="22">
        <f>Input!J118/Input!J$101*100</f>
        <v>1.4164501000450942</v>
      </c>
      <c r="O38" s="25">
        <f>AVERAGE(E38:N38)</f>
        <v>1.0096496781267537</v>
      </c>
    </row>
    <row r="39" spans="1:15" ht="12" customHeight="1" x14ac:dyDescent="0.2">
      <c r="B39" t="s">
        <v>60</v>
      </c>
      <c r="E39" s="22">
        <f>Input!A119/Input!A$101*100</f>
        <v>19.125761789449484</v>
      </c>
      <c r="F39" s="22">
        <f>Input!B119/Input!B$101*100</f>
        <v>7.8910871398249256</v>
      </c>
      <c r="G39" s="22">
        <f>Input!C119/Input!C$101*100</f>
        <v>4.1823370143150775</v>
      </c>
      <c r="H39" s="22">
        <f>Input!D119/Input!D$101*100</f>
        <v>5.0532091747717809</v>
      </c>
      <c r="I39" s="22">
        <f>Input!E119/Input!E$101*100</f>
        <v>4.8032097149013273</v>
      </c>
      <c r="J39" s="22">
        <f>Input!F119/Input!F$101*100</f>
        <v>5.7918252048899346</v>
      </c>
      <c r="K39" s="22">
        <f>Input!G119/Input!G$101*100</f>
        <v>7.5070598928298535</v>
      </c>
      <c r="L39" s="22">
        <f>Input!H119/Input!H$101*100</f>
        <v>8.6044453775886893</v>
      </c>
      <c r="M39" s="22">
        <f>Input!I119/Input!I$101*100</f>
        <v>8.5864728392047702</v>
      </c>
      <c r="N39" s="22">
        <f>Input!J119/Input!J$101*100</f>
        <v>9.4391117149157786</v>
      </c>
      <c r="O39" s="22">
        <f>AVERAGE(E39:N39)</f>
        <v>8.0984519862691631</v>
      </c>
    </row>
    <row r="40" spans="1:15" ht="12" customHeight="1" x14ac:dyDescent="0.2">
      <c r="B40" t="s">
        <v>99</v>
      </c>
      <c r="E40" s="22">
        <f>Input!A120/Input!A$101*100</f>
        <v>22.0284862171425</v>
      </c>
      <c r="F40" s="22">
        <f>Input!B120/Input!B$101*100</f>
        <v>21.689148560796362</v>
      </c>
      <c r="G40" s="22">
        <f>Input!C120/Input!C$101*100</f>
        <v>16.90322086315479</v>
      </c>
      <c r="H40" s="22">
        <f>Input!D120/Input!D$101*100</f>
        <v>23.80675558858238</v>
      </c>
      <c r="I40" s="22">
        <f>Input!E120/Input!E$101*100</f>
        <v>23.813288556906066</v>
      </c>
      <c r="J40" s="22">
        <f>Input!F120/Input!F$101*100</f>
        <v>26.855152579964148</v>
      </c>
      <c r="K40" s="22">
        <f>Input!G120/Input!G$101*100</f>
        <v>24.852762331234512</v>
      </c>
      <c r="L40" s="22">
        <f>Input!H120/Input!H$101*100</f>
        <v>27.514198342686786</v>
      </c>
      <c r="M40" s="22">
        <f>Input!I120/Input!I$101*100</f>
        <v>30.805557848034965</v>
      </c>
      <c r="N40" s="22">
        <f>Input!J120/Input!J$101*100</f>
        <v>31.327425701191242</v>
      </c>
      <c r="O40" s="22">
        <f>AVERAGE(E40:N40)</f>
        <v>24.959599658969374</v>
      </c>
    </row>
    <row r="41" spans="1:15" ht="12" customHeight="1" x14ac:dyDescent="0.2">
      <c r="B41" t="s">
        <v>255</v>
      </c>
      <c r="E41" s="22">
        <f>Input!A121/Input!A$101*100</f>
        <v>43.087663633757458</v>
      </c>
      <c r="F41" s="22">
        <f>Input!B121/Input!B$101*100</f>
        <v>60.772551445433542</v>
      </c>
      <c r="G41" s="22">
        <f>Input!C121/Input!C$101*100</f>
        <v>47.452602905323353</v>
      </c>
      <c r="H41" s="22">
        <f>Input!D121/Input!D$101*100</f>
        <v>62.314146325447048</v>
      </c>
      <c r="I41" s="22">
        <f>Input!E121/Input!E$101*100</f>
        <v>63.375142898942137</v>
      </c>
      <c r="J41" s="22">
        <f>Input!F121/Input!F$101*100</f>
        <v>59.584158334090517</v>
      </c>
      <c r="K41" s="22">
        <f>Input!G121/Input!G$101*100</f>
        <v>59.915414775664765</v>
      </c>
      <c r="L41" s="22">
        <f>Input!H121/Input!H$101*100</f>
        <v>54.904707341609246</v>
      </c>
      <c r="M41" s="22">
        <f>Input!I121/Input!I$101*100</f>
        <v>49.664408969532936</v>
      </c>
      <c r="N41" s="22">
        <f>Input!J121/Input!J$101*100</f>
        <v>48.390968623339766</v>
      </c>
      <c r="O41" s="22">
        <f>AVERAGE(E41:N41)</f>
        <v>54.94617652531408</v>
      </c>
    </row>
    <row r="42" spans="1:15" ht="12" customHeight="1" x14ac:dyDescent="0.2">
      <c r="B42" t="s">
        <v>15</v>
      </c>
      <c r="E42" s="22">
        <f>Input!A122/Input!A$101*100</f>
        <v>14.463380722563194</v>
      </c>
      <c r="F42" s="22">
        <f>Input!B122/Input!B$101*100</f>
        <v>8.7181434938446465</v>
      </c>
      <c r="G42" s="22">
        <f>Input!C122/Input!C$101*100</f>
        <v>30.924987204413888</v>
      </c>
      <c r="H42" s="22">
        <f>Input!D122/Input!D$101*100</f>
        <v>8.0650090711165863</v>
      </c>
      <c r="I42" s="22">
        <f>Input!E122/Input!E$101*100</f>
        <v>7.3843075595005807</v>
      </c>
      <c r="J42" s="22">
        <f>Input!F122/Input!F$101*100</f>
        <v>7.0519359300138067</v>
      </c>
      <c r="K42" s="22">
        <f>Input!G122/Input!G$101*100</f>
        <v>6.8601149831540917</v>
      </c>
      <c r="L42" s="22">
        <f>Input!H122/Input!H$101*100</f>
        <v>7.7473178882484204</v>
      </c>
      <c r="M42" s="22">
        <f>Input!I122/Input!I$101*100</f>
        <v>9.2199807731774879</v>
      </c>
      <c r="N42" s="22">
        <f>Input!J122/Input!J$101*100</f>
        <v>9.4260438605081269</v>
      </c>
      <c r="O42" s="22">
        <f>AVERAGE(E42:N42)</f>
        <v>10.986122148654083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109.50514860650213</v>
      </c>
      <c r="F4" s="6">
        <f>IF(Input!B158=0,"***",Input!B159/Input!B158)</f>
        <v>115.98935177674855</v>
      </c>
      <c r="G4" s="6">
        <f>IF(Input!C158=0,"***",Input!C159/Input!C158)</f>
        <v>131.55599612764129</v>
      </c>
      <c r="H4" s="6">
        <f>IF(Input!D158=0,"***",Input!D159/Input!D158)</f>
        <v>122.12719365219155</v>
      </c>
      <c r="I4" s="6">
        <f>IF(Input!E158=0,"***",Input!E159/Input!E158)</f>
        <v>96.454160814908136</v>
      </c>
      <c r="J4" s="6">
        <f>IF(Input!F158=0,"***",Input!F159/Input!F158)</f>
        <v>100.72033199095073</v>
      </c>
      <c r="K4" s="6">
        <f>IF(Input!G158=0,"***",Input!G159/Input!G158)</f>
        <v>112.8270585118178</v>
      </c>
      <c r="L4" s="6">
        <f>IF(Input!H158=0,"***",Input!H159/Input!H158)</f>
        <v>116.149526564233</v>
      </c>
      <c r="M4" s="6">
        <f>IF(Input!I158=0,"***",Input!I159/Input!I158)</f>
        <v>115.93643673794324</v>
      </c>
      <c r="N4" s="6">
        <f>IF(Input!J158=0,"***",Input!J159/Input!J158)</f>
        <v>123.48328685823556</v>
      </c>
    </row>
    <row r="5" spans="1:15" x14ac:dyDescent="0.2">
      <c r="B5" t="s">
        <v>296</v>
      </c>
      <c r="E5" s="6">
        <f>IF(Input!A160=0,"***",Input!A161/Input!A160)</f>
        <v>128.08925178077661</v>
      </c>
      <c r="F5" s="6">
        <f>IF(Input!B160=0,"***",Input!B161/Input!B160)</f>
        <v>137.77208722889446</v>
      </c>
      <c r="G5" s="6">
        <f>IF(Input!C160=0,"***",Input!C161/Input!C160)</f>
        <v>113.33114492469724</v>
      </c>
      <c r="H5" s="6">
        <f>IF(Input!D160=0,"***",Input!D161/Input!D160)</f>
        <v>119.0714075949405</v>
      </c>
      <c r="I5" s="6">
        <f>IF(Input!E160=0,"***",Input!E161/Input!E160)</f>
        <v>116.73644992370413</v>
      </c>
      <c r="J5" s="6">
        <f>IF(Input!F160=0,"***",Input!F161/Input!F160)</f>
        <v>111.89285882956514</v>
      </c>
      <c r="K5" s="6">
        <f>IF(Input!G160=0,"***",Input!G161/Input!G160)</f>
        <v>114.71164185199993</v>
      </c>
      <c r="L5" s="6">
        <f>IF(Input!H160=0,"***",Input!H161/Input!H160)</f>
        <v>116.79939332499572</v>
      </c>
      <c r="M5" s="6">
        <f>IF(Input!I160=0,"***",Input!I161/Input!I160)</f>
        <v>107.07512926545176</v>
      </c>
      <c r="N5" s="6">
        <f>IF(Input!J160=0,"***",Input!J161/Input!J160)</f>
        <v>101.0939697402777</v>
      </c>
    </row>
    <row r="6" spans="1:15" x14ac:dyDescent="0.2">
      <c r="B6" t="s">
        <v>197</v>
      </c>
      <c r="E6" s="6">
        <f>IF(Input!A162=0,"***",Input!A163/Input!A162)</f>
        <v>48.663143114925894</v>
      </c>
      <c r="F6" s="6">
        <f>IF(Input!B162=0,"***",Input!B163/Input!B162)</f>
        <v>57.47544899477704</v>
      </c>
      <c r="G6" s="6">
        <f>IF(Input!C162=0,"***",Input!C163/Input!C162)</f>
        <v>49.771242029969414</v>
      </c>
      <c r="H6" s="6">
        <f>IF(Input!D162=0,"***",Input!D163/Input!D162)</f>
        <v>43.516099994874672</v>
      </c>
      <c r="I6" s="6">
        <f>IF(Input!E162=0,"***",Input!E163/Input!E162)</f>
        <v>45.310403398604926</v>
      </c>
      <c r="J6" s="6">
        <f>IF(Input!F162=0,"***",Input!F163/Input!F162)</f>
        <v>51.864800899147617</v>
      </c>
      <c r="K6" s="6">
        <f>IF(Input!G162=0,"***",Input!G163/Input!G162)</f>
        <v>54.488636710563341</v>
      </c>
      <c r="L6" s="6">
        <f>IF(Input!H162=0,"***",Input!H163/Input!H162)</f>
        <v>55.452086021839484</v>
      </c>
      <c r="M6" s="6">
        <f>IF(Input!I162=0,"***",Input!I163/Input!I162)</f>
        <v>57.232754780484683</v>
      </c>
      <c r="N6" s="6">
        <f>IF(Input!J162=0,"***",Input!J163/Input!J162)</f>
        <v>57.872448582066582</v>
      </c>
    </row>
    <row r="7" spans="1:15" x14ac:dyDescent="0.2">
      <c r="B7" t="s">
        <v>198</v>
      </c>
      <c r="E7" s="6">
        <f>IF(Input!A164=0,"***",Input!A165/Input!A164)</f>
        <v>73.13403848425925</v>
      </c>
      <c r="F7" s="6">
        <f>IF(Input!B164=0,"***",Input!B165/Input!B164)</f>
        <v>88.655876488994025</v>
      </c>
      <c r="G7" s="6">
        <f>IF(Input!C164=0,"***",Input!C165/Input!C164)</f>
        <v>66.563891323501537</v>
      </c>
      <c r="H7" s="6">
        <f>IF(Input!D164=0,"***",Input!D165/Input!D164)</f>
        <v>57.100931597821535</v>
      </c>
      <c r="I7" s="6">
        <f>IF(Input!E164=0,"***",Input!E165/Input!E164)</f>
        <v>63.092573524034364</v>
      </c>
      <c r="J7" s="6">
        <f>IF(Input!F164=0,"***",Input!F165/Input!F164)</f>
        <v>64.845612333859165</v>
      </c>
      <c r="K7" s="6">
        <f>IF(Input!G164=0,"***",Input!G165/Input!G164)</f>
        <v>67.975231521769899</v>
      </c>
      <c r="L7" s="6">
        <f>IF(Input!H164=0,"***",Input!H165/Input!H164)</f>
        <v>63.359802893977196</v>
      </c>
      <c r="M7" s="6">
        <f>IF(Input!I164=0,"***",Input!I165/Input!I164)</f>
        <v>65.068051746462629</v>
      </c>
      <c r="N7" s="6">
        <f>IF(Input!J164=0,"***",Input!J165/Input!J164)</f>
        <v>65.412158564435089</v>
      </c>
    </row>
    <row r="8" spans="1:15" x14ac:dyDescent="0.2">
      <c r="B8" t="s">
        <v>199</v>
      </c>
      <c r="E8" s="6">
        <f>IF(Input!A166=0,"***",Input!A167/Input!A166)</f>
        <v>31.520894983648457</v>
      </c>
      <c r="F8" s="6">
        <f>IF(Input!B166=0,"***",Input!B167/Input!B166)</f>
        <v>36.515084942897573</v>
      </c>
      <c r="G8" s="6">
        <f>IF(Input!C166=0,"***",Input!C167/Input!C166)</f>
        <v>32.903516991589406</v>
      </c>
      <c r="H8" s="6">
        <f>IF(Input!D166=0,"***",Input!D167/Input!D166)</f>
        <v>21.777002280180874</v>
      </c>
      <c r="I8" s="6">
        <f>IF(Input!E166=0,"***",Input!E167/Input!E166)</f>
        <v>25.531142643116837</v>
      </c>
      <c r="J8" s="6">
        <f>IF(Input!F166=0,"***",Input!F167/Input!F166)</f>
        <v>23.428849613557819</v>
      </c>
      <c r="K8" s="6">
        <f>IF(Input!G166=0,"***",Input!G167/Input!G166)</f>
        <v>30.072845486923256</v>
      </c>
      <c r="L8" s="6">
        <f>IF(Input!H166=0,"***",Input!H167/Input!H166)</f>
        <v>27.541910082788355</v>
      </c>
      <c r="M8" s="6">
        <f>IF(Input!I166=0,"***",Input!I167/Input!I166)</f>
        <v>22.699197223262743</v>
      </c>
      <c r="N8" s="6">
        <f>IF(Input!J166=0,"***",Input!J167/Input!J166)</f>
        <v>26.50564130558806</v>
      </c>
    </row>
    <row r="9" spans="1:15" x14ac:dyDescent="0.2">
      <c r="B9" t="s">
        <v>200</v>
      </c>
      <c r="E9" s="6">
        <f>IF(Input!A168=0,"***",Input!A169/Input!A168)</f>
        <v>64.122837061785347</v>
      </c>
      <c r="F9" s="6">
        <f>IF(Input!B168=0,"***",Input!B169/Input!B168)</f>
        <v>74.971271230993793</v>
      </c>
      <c r="G9" s="6">
        <f>IF(Input!C168=0,"***",Input!C169/Input!C168)</f>
        <v>58.406945974379603</v>
      </c>
      <c r="H9" s="6">
        <f>IF(Input!D168=0,"***",Input!D169/Input!D168)</f>
        <v>56.550178149822273</v>
      </c>
      <c r="I9" s="6">
        <f>IF(Input!E168=0,"***",Input!E169/Input!E168)</f>
        <v>61.359717088182883</v>
      </c>
      <c r="J9" s="6">
        <f>IF(Input!F168=0,"***",Input!F169/Input!F168)</f>
        <v>61.523653897313118</v>
      </c>
      <c r="K9" s="6">
        <f>IF(Input!G168=0,"***",Input!G169/Input!G168)</f>
        <v>50.123518572083057</v>
      </c>
      <c r="L9" s="6">
        <f>IF(Input!H168=0,"***",Input!H169/Input!H168)</f>
        <v>48.359705374453462</v>
      </c>
      <c r="M9" s="6">
        <f>IF(Input!I168=0,"***",Input!I169/Input!I168)</f>
        <v>62.064966911441147</v>
      </c>
      <c r="N9" s="6">
        <f>IF(Input!J168=0,"***",Input!J169/Input!J168)</f>
        <v>69.217183070565753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Größenklasse 3: &gt; 5.000 ha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31.627828138746715</v>
      </c>
      <c r="F20" s="6">
        <f>Input!B14/(Input!B97 + Input!B98)*2</f>
        <v>31.166263046849366</v>
      </c>
      <c r="G20" s="6">
        <f>Input!C14/(Input!C97 + Input!C98)*2</f>
        <v>30.983644331640917</v>
      </c>
      <c r="H20" s="6">
        <f>Input!D14/(Input!D97 + Input!D98)*2</f>
        <v>31.354402195383582</v>
      </c>
      <c r="I20" s="6">
        <f>Input!E14/(Input!E97 + Input!E98)*2</f>
        <v>34.316487638748413</v>
      </c>
      <c r="J20" s="6">
        <f>Input!F14/(Input!F97 + Input!F98)*2</f>
        <v>36.300120419082489</v>
      </c>
      <c r="K20" s="6">
        <f>Input!G14/(Input!G97 + Input!G98)*2</f>
        <v>35.006681908713567</v>
      </c>
      <c r="L20" s="6">
        <f>Input!H14/(Input!H97 + Input!H98)*2</f>
        <v>35.059738349981068</v>
      </c>
      <c r="M20" s="6">
        <f>Input!I14/(Input!I97 + Input!I98)*2</f>
        <v>36.066640814896147</v>
      </c>
      <c r="N20" s="6">
        <f>Input!J14/(Input!J97 + Input!J98)*2</f>
        <v>37.33970575690693</v>
      </c>
      <c r="O20" s="6">
        <f t="shared" ref="O20:O25" si="1">AVERAGE(E20:N20)</f>
        <v>33.922151260094914</v>
      </c>
    </row>
    <row r="21" spans="2:15" x14ac:dyDescent="0.2">
      <c r="B21" t="s">
        <v>81</v>
      </c>
      <c r="E21" s="6">
        <f>Input!A25/Input!A$6</f>
        <v>0.65898213812833517</v>
      </c>
      <c r="F21" s="6">
        <f>Input!B25/Input!B$6</f>
        <v>0.99850991742614803</v>
      </c>
      <c r="G21" s="6">
        <f>Input!C25/Input!C$6</f>
        <v>1.4255366359817465</v>
      </c>
      <c r="H21" s="6">
        <f>Input!D25/Input!D$6</f>
        <v>1.1871851002626133</v>
      </c>
      <c r="I21" s="6">
        <f>Input!E25/Input!E$6</f>
        <v>1.2060948253857366</v>
      </c>
      <c r="J21" s="6">
        <f>Input!F25/Input!F$6</f>
        <v>1.3709448480581543</v>
      </c>
      <c r="K21" s="6">
        <f>Input!G25/Input!G$6</f>
        <v>1.2019901805878412</v>
      </c>
      <c r="L21" s="6">
        <f>Input!H25/Input!H$6</f>
        <v>1.2652446764530312</v>
      </c>
      <c r="M21" s="6">
        <f>Input!I25/Input!I$6</f>
        <v>1.2819275071270912</v>
      </c>
      <c r="N21" s="6">
        <f>Input!J25/Input!J$6</f>
        <v>1.3502444234888702</v>
      </c>
      <c r="O21" s="6">
        <f t="shared" si="1"/>
        <v>1.194666025289957</v>
      </c>
    </row>
    <row r="22" spans="2:15" x14ac:dyDescent="0.2">
      <c r="B22" t="s">
        <v>82</v>
      </c>
      <c r="E22" s="6">
        <f>Input!A26/Input!A$6</f>
        <v>1.4322535648234052</v>
      </c>
      <c r="F22" s="6">
        <f>Input!B26/Input!B$6</f>
        <v>1.5475558597225274</v>
      </c>
      <c r="G22" s="6">
        <f>Input!C26/Input!C$6</f>
        <v>1.6868761012264926</v>
      </c>
      <c r="H22" s="6">
        <f>Input!D26/Input!D$6</f>
        <v>1.860756163035447</v>
      </c>
      <c r="I22" s="6">
        <f>Input!E26/Input!E$6</f>
        <v>1.7250834304084599</v>
      </c>
      <c r="J22" s="6">
        <f>Input!F26/Input!F$6</f>
        <v>1.6964242516665435</v>
      </c>
      <c r="K22" s="6">
        <f>Input!G26/Input!G$6</f>
        <v>1.6203511080962585</v>
      </c>
      <c r="L22" s="6">
        <f>Input!H26/Input!H$6</f>
        <v>1.7732710877168418</v>
      </c>
      <c r="M22" s="6">
        <f>Input!I26/Input!I$6</f>
        <v>1.8515840919600677</v>
      </c>
      <c r="N22" s="6">
        <f>Input!J26/Input!J$6</f>
        <v>1.8415961550402036</v>
      </c>
      <c r="O22" s="6">
        <f t="shared" si="1"/>
        <v>1.7035751813696245</v>
      </c>
    </row>
    <row r="23" spans="2:15" x14ac:dyDescent="0.2">
      <c r="B23" t="s">
        <v>83</v>
      </c>
      <c r="E23" s="6">
        <f>Input!A99/Input!A$6</f>
        <v>0.15646880086880249</v>
      </c>
      <c r="F23" s="6">
        <f>Input!B99/Input!B$6</f>
        <v>0.1840049760039015</v>
      </c>
      <c r="G23" s="6">
        <f>Input!C99/Input!C$6</f>
        <v>0.18419162283815552</v>
      </c>
      <c r="H23" s="6">
        <f>Input!D99/Input!D$6</f>
        <v>0.19308373974977711</v>
      </c>
      <c r="I23" s="6">
        <f>Input!E99/Input!E$6</f>
        <v>0.18006469742380329</v>
      </c>
      <c r="J23" s="6">
        <f>Input!F99/Input!F$6</f>
        <v>0.21781517035279072</v>
      </c>
      <c r="K23" s="6">
        <f>Input!G99/Input!G$6</f>
        <v>0.21079461959084403</v>
      </c>
      <c r="L23" s="6">
        <f>Input!H99/Input!H$6</f>
        <v>0.20873821364950915</v>
      </c>
      <c r="M23" s="6">
        <f>Input!I99/Input!I$6</f>
        <v>0.24782115169616523</v>
      </c>
      <c r="N23" s="6">
        <f>Input!J99/Input!J$6</f>
        <v>0.26283168017137004</v>
      </c>
      <c r="O23" s="6">
        <f t="shared" si="1"/>
        <v>0.20458146723451193</v>
      </c>
    </row>
    <row r="24" spans="2:15" x14ac:dyDescent="0.2">
      <c r="B24" t="s">
        <v>84</v>
      </c>
      <c r="E24" s="6">
        <f>Input!A100/Input!A$6</f>
        <v>5.6985030798868328</v>
      </c>
      <c r="F24" s="6">
        <f>Input!B100/Input!B$6</f>
        <v>4.1559649818275979</v>
      </c>
      <c r="G24" s="6">
        <f>Input!C100/Input!C$6</f>
        <v>4.6266714327208929</v>
      </c>
      <c r="H24" s="6">
        <f>Input!D100/Input!D$6</f>
        <v>3.4772172831520392</v>
      </c>
      <c r="I24" s="6">
        <f>Input!E100/Input!E$6</f>
        <v>2.5600883285486087</v>
      </c>
      <c r="J24" s="6">
        <f>Input!F100/Input!F$6</f>
        <v>5.3466633733345512</v>
      </c>
      <c r="K24" s="6">
        <f>Input!G100/Input!G$6</f>
        <v>6.4248283546900717</v>
      </c>
      <c r="L24" s="6">
        <f>Input!H100/Input!H$6</f>
        <v>4.1236549299039122</v>
      </c>
      <c r="M24" s="6">
        <f>Input!I100/Input!I$6</f>
        <v>4.4992145462914674</v>
      </c>
      <c r="N24" s="6">
        <f>Input!J100/Input!J$6</f>
        <v>5.0221183369035423</v>
      </c>
      <c r="O24" s="6">
        <f t="shared" si="1"/>
        <v>4.5934924647259523</v>
      </c>
    </row>
    <row r="25" spans="2:15" x14ac:dyDescent="0.2">
      <c r="B25" t="s">
        <v>85</v>
      </c>
      <c r="E25" s="6">
        <f>Input!A101/Input!A$6</f>
        <v>17.732518903503387</v>
      </c>
      <c r="F25" s="6">
        <f>Input!B101/Input!B$6</f>
        <v>25.407801959925454</v>
      </c>
      <c r="G25" s="6">
        <f>Input!C101/Input!C$6</f>
        <v>36.212533131906341</v>
      </c>
      <c r="H25" s="6">
        <f>Input!D101/Input!D$6</f>
        <v>29.473288713776064</v>
      </c>
      <c r="I25" s="6">
        <f>Input!E101/Input!E$6</f>
        <v>29.460664546530065</v>
      </c>
      <c r="J25" s="6">
        <f>Input!F101/Input!F$6</f>
        <v>34.818415253723508</v>
      </c>
      <c r="K25" s="6">
        <f>Input!G101/Input!G$6</f>
        <v>31.199210848506404</v>
      </c>
      <c r="L25" s="6">
        <f>Input!H101/Input!H$6</f>
        <v>31.465203751197912</v>
      </c>
      <c r="M25" s="6">
        <f>Input!I101/Input!I$6</f>
        <v>31.849042229825702</v>
      </c>
      <c r="N25" s="6">
        <f>Input!J101/Input!J$6</f>
        <v>33.853346566390364</v>
      </c>
      <c r="O25" s="6">
        <f t="shared" si="1"/>
        <v>30.147202590528526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0.81233416934736391</v>
      </c>
      <c r="F29" s="6">
        <f>Input!B25/Input!B$5</f>
        <v>1.1428561411922689</v>
      </c>
      <c r="G29" s="6">
        <f>Input!C25/Input!C$5</f>
        <v>1.6275203909163873</v>
      </c>
      <c r="H29" s="6">
        <f>Input!D25/Input!D$5</f>
        <v>1.3063232720828279</v>
      </c>
      <c r="I29" s="6">
        <f>Input!E25/Input!E$5</f>
        <v>1.4198168303561491</v>
      </c>
      <c r="J29" s="6">
        <f>Input!F25/Input!F$5</f>
        <v>1.5048320924165193</v>
      </c>
      <c r="K29" s="6">
        <f>Input!G25/Input!G$5</f>
        <v>1.3888919275177101</v>
      </c>
      <c r="L29" s="6">
        <f>Input!H25/Input!H$5</f>
        <v>1.4120391824392737</v>
      </c>
      <c r="M29" s="6">
        <f>Input!I25/Input!I$5</f>
        <v>1.4012087546730896</v>
      </c>
      <c r="N29" s="6">
        <f>Input!J25/Input!J$5</f>
        <v>1.4878701616084513</v>
      </c>
      <c r="O29" s="6">
        <f>AVERAGE(E29:N29)</f>
        <v>1.3503692922550043</v>
      </c>
    </row>
    <row r="30" spans="2:15" x14ac:dyDescent="0.2">
      <c r="B30" t="s">
        <v>82</v>
      </c>
      <c r="E30" s="6">
        <f>Input!A26/Input!A$5</f>
        <v>1.7655539392617632</v>
      </c>
      <c r="F30" s="6">
        <f>Input!B26/Input!B$5</f>
        <v>1.771273061244065</v>
      </c>
      <c r="G30" s="6">
        <f>Input!C26/Input!C$5</f>
        <v>1.9258889476417544</v>
      </c>
      <c r="H30" s="6">
        <f>Input!D26/Input!D$5</f>
        <v>2.0474895438858316</v>
      </c>
      <c r="I30" s="6">
        <f>Input!E26/Input!E$5</f>
        <v>2.0307710776216203</v>
      </c>
      <c r="J30" s="6">
        <f>Input!F26/Input!F$5</f>
        <v>1.8620979975069014</v>
      </c>
      <c r="K30" s="6">
        <f>Input!G26/Input!G$5</f>
        <v>1.8723052901136443</v>
      </c>
      <c r="L30" s="6">
        <f>Input!H26/Input!H$5</f>
        <v>1.9790071466353589</v>
      </c>
      <c r="M30" s="6">
        <f>Input!I26/Input!I$5</f>
        <v>2.0238709484300452</v>
      </c>
      <c r="N30" s="6">
        <f>Input!J26/Input!J$5</f>
        <v>2.0293036735802201</v>
      </c>
      <c r="O30" s="6">
        <f>AVERAGE(E30:N30)</f>
        <v>1.9307561625921206</v>
      </c>
    </row>
    <row r="31" spans="2:15" x14ac:dyDescent="0.2">
      <c r="B31" t="s">
        <v>83</v>
      </c>
      <c r="E31" s="6">
        <f>(Input!A99-Input!A102+Input!A105)/Input!A$5</f>
        <v>0.17459165803391305</v>
      </c>
      <c r="F31" s="6">
        <f>(Input!B99-Input!B102+Input!B105)/Input!B$5</f>
        <v>0.19935358495995398</v>
      </c>
      <c r="G31" s="6">
        <f>(Input!C99-Input!C102+Input!C105)/Input!C$5</f>
        <v>0.19958672395071056</v>
      </c>
      <c r="H31" s="6">
        <f>(Input!D99-Input!D102+Input!D105)/Input!D$5</f>
        <v>0.2082733420389889</v>
      </c>
      <c r="I31" s="6">
        <f>(Input!E99-Input!E102+Input!E105)/Input!E$5</f>
        <v>0.2079367576998894</v>
      </c>
      <c r="J31" s="6">
        <f>(Input!F99-Input!F102+Input!F105)/Input!F$5</f>
        <v>0.2406176067605264</v>
      </c>
      <c r="K31" s="6">
        <f>(Input!G99-Input!G102+Input!G105)/Input!G$5</f>
        <v>0.23034465124326223</v>
      </c>
      <c r="L31" s="6">
        <f>(Input!H99-Input!H102+Input!H105)/Input!H$5</f>
        <v>0.22669075625106239</v>
      </c>
      <c r="M31" s="6">
        <f>(Input!I99-Input!I102+Input!I105)/Input!I$5</f>
        <v>0.26869148148029365</v>
      </c>
      <c r="N31" s="6">
        <f>(Input!J99-Input!J102+Input!J105)/Input!J$5</f>
        <v>0.28458690262762065</v>
      </c>
      <c r="O31" s="6">
        <f>AVERAGE(E31:N31)</f>
        <v>0.22406734650462212</v>
      </c>
    </row>
    <row r="32" spans="2:15" x14ac:dyDescent="0.2">
      <c r="B32" t="s">
        <v>84</v>
      </c>
      <c r="E32" s="6">
        <f>(Input!A100-Input!A103+Input!A106)/Input!A$5</f>
        <v>4.1878506951638403</v>
      </c>
      <c r="F32" s="6">
        <f>(Input!B100-Input!B103+Input!B106)/Input!B$5</f>
        <v>3.4530265215097597</v>
      </c>
      <c r="G32" s="6">
        <f>(Input!C100-Input!C103+Input!C106)/Input!C$5</f>
        <v>4.4284635569614279</v>
      </c>
      <c r="H32" s="6">
        <f>(Input!D100-Input!D103+Input!D106)/Input!D$5</f>
        <v>3.3723650592295495</v>
      </c>
      <c r="I32" s="6">
        <f>(Input!E100-Input!E103+Input!E106)/Input!E$5</f>
        <v>2.8587399732329226</v>
      </c>
      <c r="J32" s="6">
        <f>(Input!F100-Input!F103+Input!F106)/Input!F$5</f>
        <v>5.7425106236705332</v>
      </c>
      <c r="K32" s="6">
        <f>(Input!G100-Input!G103+Input!G106)/Input!G$5</f>
        <v>6.8892108465347999</v>
      </c>
      <c r="L32" s="6">
        <f>(Input!H100-Input!H103+Input!H106)/Input!H$5</f>
        <v>3.5866863008217211</v>
      </c>
      <c r="M32" s="6">
        <f>(Input!I100-Input!I103+Input!I106)/Input!I$5</f>
        <v>4.0129067285005808</v>
      </c>
      <c r="N32" s="6">
        <f>(Input!J100-Input!J103+Input!J106)/Input!J$5</f>
        <v>4.6238270531927741</v>
      </c>
      <c r="O32" s="6">
        <f>AVERAGE(E32:N32)</f>
        <v>4.3155587358817913</v>
      </c>
    </row>
    <row r="33" spans="2:15" x14ac:dyDescent="0.2">
      <c r="B33" t="s">
        <v>85</v>
      </c>
      <c r="E33" s="6">
        <f>(Input!A101-Input!A104+Input!A107)/Input!A$5</f>
        <v>17.678349381167877</v>
      </c>
      <c r="F33" s="6">
        <f>(Input!B101-Input!B104+Input!B107)/Input!B$5</f>
        <v>26.786004393074673</v>
      </c>
      <c r="G33" s="6">
        <f>(Input!C101-Input!C104+Input!C107)/Input!C$5</f>
        <v>39.614350068457576</v>
      </c>
      <c r="H33" s="6">
        <f>(Input!D101-Input!D104+Input!D107)/Input!D$5</f>
        <v>30.792228094394179</v>
      </c>
      <c r="I33" s="6">
        <f>(Input!E101-Input!E104+Input!E107)/Input!E$5</f>
        <v>33.015335164255603</v>
      </c>
      <c r="J33" s="6">
        <f>(Input!F101-Input!F104+Input!F107)/Input!F$5</f>
        <v>36.00523509185939</v>
      </c>
      <c r="K33" s="6">
        <f>(Input!G101-Input!G104+Input!G107)/Input!G$5</f>
        <v>33.344155897908443</v>
      </c>
      <c r="L33" s="6">
        <f>(Input!H101-Input!H104+Input!H107)/Input!H$5</f>
        <v>32.094295751822031</v>
      </c>
      <c r="M33" s="6">
        <f>(Input!I101-Input!I104+Input!I107)/Input!I$5</f>
        <v>31.823373690011536</v>
      </c>
      <c r="N33" s="6">
        <f>(Input!J101-Input!J104+Input!J107)/Input!J$5</f>
        <v>33.782744061688526</v>
      </c>
      <c r="O33" s="6">
        <f>AVERAGE(E33:N33)</f>
        <v>31.493607159463984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85.272518223228289</v>
      </c>
      <c r="F7" s="6">
        <f>Input!B27/Input!B$34</f>
        <v>92.073233724521756</v>
      </c>
      <c r="G7" s="6">
        <f>Input!C27/Input!C$34</f>
        <v>97.301294616541327</v>
      </c>
      <c r="H7" s="6">
        <f>Input!D27/Input!D$34</f>
        <v>89.631246208348529</v>
      </c>
      <c r="I7" s="6">
        <f>Input!E27/Input!E$34</f>
        <v>70.211049794398861</v>
      </c>
      <c r="J7" s="6">
        <f>Input!F27/Input!F$34</f>
        <v>74.58703410538844</v>
      </c>
      <c r="K7" s="6">
        <f>Input!G27/Input!G$34</f>
        <v>81.911100447783909</v>
      </c>
      <c r="L7" s="6">
        <f>Input!H27/Input!H$34</f>
        <v>82.939600007991373</v>
      </c>
      <c r="M7" s="6">
        <f>Input!I27/Input!I$34</f>
        <v>83.018030277052802</v>
      </c>
      <c r="N7" s="6">
        <f>Input!J27/Input!J$34</f>
        <v>88.765272658260457</v>
      </c>
      <c r="O7" s="6">
        <f>AVERAGE(E7:N7)</f>
        <v>84.571038006351571</v>
      </c>
    </row>
    <row r="8" spans="1:15" x14ac:dyDescent="0.2">
      <c r="B8" s="26" t="s">
        <v>302</v>
      </c>
      <c r="E8" s="6">
        <f>Input!A125/Input!A$6-(Input!A203+Input!A207)/Input!A34</f>
        <v>31.733634140254832</v>
      </c>
      <c r="F8" s="6">
        <f>Input!B125/Input!B$6-(Input!B203+Input!B207)/Input!B34</f>
        <v>31.208719642015055</v>
      </c>
      <c r="G8" s="6">
        <f>Input!C125/Input!C$6-(Input!C203+Input!C207)/Input!C34</f>
        <v>31.162295965352719</v>
      </c>
      <c r="H8" s="6">
        <f>Input!D125/Input!D$6-(Input!D203+Input!D207)/Input!D34</f>
        <v>31.004791116726413</v>
      </c>
      <c r="I8" s="6">
        <f>Input!E125/Input!E$6-(Input!E203+Input!E207)/Input!E34</f>
        <v>28.215371959191863</v>
      </c>
      <c r="J8" s="6">
        <f>Input!F125/Input!F$6-(Input!F203+Input!F207)/Input!F34</f>
        <v>31.100067228515648</v>
      </c>
      <c r="K8" s="6">
        <f>Input!G125/Input!G$6-(Input!G203+Input!G207)/Input!G34</f>
        <v>29.756773325547702</v>
      </c>
      <c r="L8" s="6">
        <f>Input!H125/Input!H$6-(Input!H203+Input!H207)/Input!H34</f>
        <v>29.285503666685553</v>
      </c>
      <c r="M8" s="6">
        <f>Input!I125/Input!I$6-(Input!I203+Input!I207)/Input!I34</f>
        <v>30.132545947050581</v>
      </c>
      <c r="N8" s="6">
        <f>Input!J125/Input!J$6-(Input!J203+Input!J207)/Input!J34</f>
        <v>31.6316653417752</v>
      </c>
      <c r="O8" s="6">
        <f>AVERAGE(E8:N8)</f>
        <v>30.523136833311554</v>
      </c>
    </row>
    <row r="9" spans="1:15" s="4" customFormat="1" x14ac:dyDescent="0.2">
      <c r="B9" s="27" t="s">
        <v>283</v>
      </c>
      <c r="E9" s="8">
        <f>+E7-E8</f>
        <v>53.538884082973453</v>
      </c>
      <c r="F9" s="8">
        <f t="shared" ref="F9:N9" si="1">+F7-F8</f>
        <v>60.864514082506702</v>
      </c>
      <c r="G9" s="8">
        <f t="shared" si="1"/>
        <v>66.138998651188615</v>
      </c>
      <c r="H9" s="8">
        <f t="shared" si="1"/>
        <v>58.62645509162212</v>
      </c>
      <c r="I9" s="8">
        <f t="shared" si="1"/>
        <v>41.995677835206997</v>
      </c>
      <c r="J9" s="8">
        <f t="shared" si="1"/>
        <v>43.486966876872792</v>
      </c>
      <c r="K9" s="8">
        <f t="shared" si="1"/>
        <v>52.154327122236211</v>
      </c>
      <c r="L9" s="8">
        <f t="shared" si="1"/>
        <v>53.654096341305817</v>
      </c>
      <c r="M9" s="8">
        <f t="shared" si="1"/>
        <v>52.885484330002221</v>
      </c>
      <c r="N9" s="8">
        <f t="shared" si="1"/>
        <v>57.133607316485254</v>
      </c>
      <c r="O9" s="8">
        <f>AVERAGE(E9:N9)</f>
        <v>54.047901173040017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1.0328184904910676</v>
      </c>
      <c r="F11" s="6">
        <f>(Input!B136+Input!B144+Input!B204)/Input!B$34</f>
        <v>0.66287739407750668</v>
      </c>
      <c r="G11" s="6">
        <f>(Input!C136+Input!C144+Input!C204)/Input!C$34</f>
        <v>0.61236236368557373</v>
      </c>
      <c r="H11" s="6">
        <f>(Input!D136+Input!D144+Input!D204)/Input!D$34</f>
        <v>0.74318155772313688</v>
      </c>
      <c r="I11" s="6">
        <f>(Input!E136+Input!E144+Input!E204)/Input!E$34</f>
        <v>0.70567531570035102</v>
      </c>
      <c r="J11" s="6">
        <f>(Input!F136+Input!F144+Input!F204)/Input!F$34</f>
        <v>0.70859513527221474</v>
      </c>
      <c r="K11" s="6">
        <f>(Input!G136+Input!G144+Input!G204)/Input!G$34</f>
        <v>0.75749023179483443</v>
      </c>
      <c r="L11" s="6">
        <f>(Input!H136+Input!H144+Input!H204)/Input!H$34</f>
        <v>0.71669257899560623</v>
      </c>
      <c r="M11" s="6">
        <f>(Input!I136+Input!I144+Input!I204)/Input!I$34</f>
        <v>0.8630088500144163</v>
      </c>
      <c r="N11" s="6">
        <f>(Input!J136+Input!J144+Input!J204)/Input!J$34</f>
        <v>0.87691247962632701</v>
      </c>
      <c r="O11" s="6">
        <f>AVERAGE(E11:N11)</f>
        <v>0.76796143973810349</v>
      </c>
    </row>
    <row r="12" spans="1:15" ht="13.15" customHeight="1" x14ac:dyDescent="0.2">
      <c r="B12" s="26" t="s">
        <v>298</v>
      </c>
      <c r="E12" s="6">
        <f>Input!A18/Input!A$6</f>
        <v>7.2336311438332128</v>
      </c>
      <c r="F12" s="6">
        <f>Input!B18/Input!B$6</f>
        <v>6.4234356167312798</v>
      </c>
      <c r="G12" s="6">
        <f>Input!C18/Input!C$6</f>
        <v>6.4896274968025978</v>
      </c>
      <c r="H12" s="6">
        <f>Input!D18/Input!D$6</f>
        <v>6.2202076262507768</v>
      </c>
      <c r="I12" s="6">
        <f>Input!E18/Input!E$6</f>
        <v>5.6236797095679805</v>
      </c>
      <c r="J12" s="6">
        <f>Input!F18/Input!F$6</f>
        <v>6.4582982715266768</v>
      </c>
      <c r="K12" s="6">
        <f>Input!G18/Input!G$6</f>
        <v>6.4131796695978762</v>
      </c>
      <c r="L12" s="6">
        <f>Input!H18/Input!H$6</f>
        <v>7.1003776173100768</v>
      </c>
      <c r="M12" s="6">
        <f>Input!I18/Input!I$6</f>
        <v>7.4775974412841846</v>
      </c>
      <c r="N12" s="6">
        <f>Input!J18/Input!J$6</f>
        <v>6.4878631135326437</v>
      </c>
      <c r="O12" s="6">
        <f>AVERAGE(E12:N12)</f>
        <v>6.5927897706437308</v>
      </c>
    </row>
    <row r="13" spans="1:15" ht="13.15" customHeight="1" x14ac:dyDescent="0.2">
      <c r="B13" s="27" t="s">
        <v>313</v>
      </c>
      <c r="E13" s="8">
        <f>+E9+E11-E12</f>
        <v>47.338071429631306</v>
      </c>
      <c r="F13" s="8">
        <f t="shared" ref="F13:N13" si="2">+F9+F11-F12</f>
        <v>55.103955859852924</v>
      </c>
      <c r="G13" s="8">
        <f t="shared" si="2"/>
        <v>60.261733518071594</v>
      </c>
      <c r="H13" s="8">
        <f t="shared" si="2"/>
        <v>53.149429023094477</v>
      </c>
      <c r="I13" s="8">
        <f t="shared" si="2"/>
        <v>37.077673441339371</v>
      </c>
      <c r="J13" s="8">
        <f t="shared" si="2"/>
        <v>37.737263740618324</v>
      </c>
      <c r="K13" s="8">
        <f t="shared" si="2"/>
        <v>46.49863768443317</v>
      </c>
      <c r="L13" s="8">
        <f t="shared" si="2"/>
        <v>47.270411302991349</v>
      </c>
      <c r="M13" s="8">
        <f t="shared" si="2"/>
        <v>46.270895738732456</v>
      </c>
      <c r="N13" s="8">
        <f t="shared" si="2"/>
        <v>51.52265668257894</v>
      </c>
      <c r="O13" s="8">
        <f>AVERAGE(E13:N13)</f>
        <v>48.223072842134393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1.3038155077830591</v>
      </c>
      <c r="F15" s="6">
        <f>(Input!B129+Input!B202)/Input!B$34</f>
        <v>1.6173786023895544</v>
      </c>
      <c r="G15" s="6">
        <f>(Input!C129+Input!C202)/Input!C$34</f>
        <v>1.8894383834695831</v>
      </c>
      <c r="H15" s="6">
        <f>(Input!D129+Input!D202)/Input!D$34</f>
        <v>1.6677767021623062</v>
      </c>
      <c r="I15" s="6">
        <f>(Input!E129+Input!E202)/Input!E$34</f>
        <v>1.7880790095292893</v>
      </c>
      <c r="J15" s="6">
        <f>(Input!F129+Input!F202)/Input!F$34</f>
        <v>0.78816377665972015</v>
      </c>
      <c r="K15" s="6">
        <f>(Input!G129+Input!G202)/Input!G$34</f>
        <v>0.89458573473973091</v>
      </c>
      <c r="L15" s="6">
        <f>(Input!H129+Input!H202)/Input!H$34</f>
        <v>0.52960031197178581</v>
      </c>
      <c r="M15" s="6">
        <f>(Input!I129+Input!I202)/Input!I$34</f>
        <v>0.4334907966399103</v>
      </c>
      <c r="N15" s="6">
        <f>(Input!J129+Input!J202)/Input!J$34</f>
        <v>0.94042900620491565</v>
      </c>
      <c r="O15" s="6">
        <f>AVERAGE(E15:N15)</f>
        <v>1.1852757831549856</v>
      </c>
    </row>
    <row r="16" spans="1:15" x14ac:dyDescent="0.2">
      <c r="B16" s="26" t="s">
        <v>285</v>
      </c>
      <c r="E16" s="6">
        <f>Input!A124/Input!A$6</f>
        <v>7.2733869197975416</v>
      </c>
      <c r="F16" s="6">
        <f>Input!B124/Input!B$6</f>
        <v>7.0080918055657362</v>
      </c>
      <c r="G16" s="6">
        <f>Input!C124/Input!C$6</f>
        <v>6.9943748788361395</v>
      </c>
      <c r="H16" s="6">
        <f>Input!D124/Input!D$6</f>
        <v>6.8000048622985352</v>
      </c>
      <c r="I16" s="6">
        <f>Input!E124/Input!E$6</f>
        <v>6.5132433840869641</v>
      </c>
      <c r="J16" s="6">
        <f>Input!F124/Input!F$6</f>
        <v>6.9513158597076403</v>
      </c>
      <c r="K16" s="6">
        <f>Input!G124/Input!G$6</f>
        <v>6.309571825649595</v>
      </c>
      <c r="L16" s="6">
        <f>Input!H124/Input!H$6</f>
        <v>6.6494808566111878</v>
      </c>
      <c r="M16" s="6">
        <f>Input!I124/Input!I$6</f>
        <v>7.2979664858413678</v>
      </c>
      <c r="N16" s="6">
        <f>Input!J124/Input!J$6</f>
        <v>6.7364772709633352</v>
      </c>
      <c r="O16" s="6">
        <f>AVERAGE(E16:N16)</f>
        <v>6.8533914149358051</v>
      </c>
    </row>
    <row r="17" spans="2:15" s="4" customFormat="1" x14ac:dyDescent="0.2">
      <c r="B17" s="27" t="s">
        <v>301</v>
      </c>
      <c r="E17" s="8">
        <f>+E13+E15-E16</f>
        <v>41.368500017616824</v>
      </c>
      <c r="F17" s="8">
        <f t="shared" ref="F17:N17" si="3">+F13+F15-F16</f>
        <v>49.713242656676748</v>
      </c>
      <c r="G17" s="8">
        <f t="shared" si="3"/>
        <v>55.156797022705035</v>
      </c>
      <c r="H17" s="8">
        <f t="shared" si="3"/>
        <v>48.017200862958248</v>
      </c>
      <c r="I17" s="8">
        <f t="shared" si="3"/>
        <v>32.3525090667817</v>
      </c>
      <c r="J17" s="8">
        <f t="shared" si="3"/>
        <v>31.574111657570405</v>
      </c>
      <c r="K17" s="8">
        <f t="shared" si="3"/>
        <v>41.0836515935233</v>
      </c>
      <c r="L17" s="8">
        <f t="shared" si="3"/>
        <v>41.150530758351948</v>
      </c>
      <c r="M17" s="8">
        <f t="shared" si="3"/>
        <v>39.406420049530993</v>
      </c>
      <c r="N17" s="8">
        <f t="shared" si="3"/>
        <v>45.726608417820522</v>
      </c>
      <c r="O17" s="8">
        <f>AVERAGE(E17:N17)</f>
        <v>42.554957210353571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2.0517619183615694</v>
      </c>
      <c r="F19" s="6">
        <f>(Input!B137+Input!B139+Input!B205+Input!B208)/Input!B$34</f>
        <v>2.9993780340324636</v>
      </c>
      <c r="G19" s="6">
        <f>(Input!C137+Input!C139+Input!C205+Input!C208)/Input!C$34</f>
        <v>2.660289388237981</v>
      </c>
      <c r="H19" s="6">
        <f>(Input!D137+Input!D139+Input!D205+Input!D208)/Input!D$34</f>
        <v>2.4182279992593241</v>
      </c>
      <c r="I19" s="6">
        <f>(Input!E137+Input!E139+Input!E205+Input!E208)/Input!E$34</f>
        <v>2.5653398780661214</v>
      </c>
      <c r="J19" s="6">
        <f>(Input!F137+Input!F139+Input!F205+Input!F208)/Input!F$34</f>
        <v>2.7258249191613584</v>
      </c>
      <c r="K19" s="6">
        <f>(Input!G137+Input!G139+Input!G205+Input!G208)/Input!G$34</f>
        <v>2.52094500848116</v>
      </c>
      <c r="L19" s="6">
        <f>(Input!H137+Input!H139+Input!H205+Input!H208)/Input!H$34</f>
        <v>2.6331200743904839</v>
      </c>
      <c r="M19" s="6">
        <f>(Input!I137+Input!I139+Input!I205+Input!I208)/Input!I$34</f>
        <v>2.5483392005104837</v>
      </c>
      <c r="N19" s="6">
        <f>(Input!J137+Input!J139+Input!J205+Input!J208)/Input!J$34</f>
        <v>2.6465955004986439</v>
      </c>
      <c r="O19" s="6">
        <f>AVERAGE(E19:N19)</f>
        <v>2.5769821920999587</v>
      </c>
    </row>
    <row r="20" spans="2:15" ht="13.15" customHeight="1" x14ac:dyDescent="0.2">
      <c r="B20" s="26" t="s">
        <v>300</v>
      </c>
      <c r="E20" s="6">
        <f>(Input!A19+Input!A20)/Input!A$6</f>
        <v>4.1096156393795811</v>
      </c>
      <c r="F20" s="6">
        <f>(Input!B19+Input!B20)/Input!B$6</f>
        <v>4.970690453057224</v>
      </c>
      <c r="G20" s="6">
        <f>(Input!C19+Input!C20)/Input!C$6</f>
        <v>4.5898853649273557</v>
      </c>
      <c r="H20" s="6">
        <f>(Input!D19+Input!D20)/Input!D$6</f>
        <v>4.5605561815115037</v>
      </c>
      <c r="I20" s="6">
        <f>(Input!E19+Input!E20)/Input!E$6</f>
        <v>4.1747215161799911</v>
      </c>
      <c r="J20" s="6">
        <f>(Input!F19+Input!F20)/Input!F$6</f>
        <v>4.9149582630938982</v>
      </c>
      <c r="K20" s="6">
        <f>(Input!G19+Input!G20)/Input!G$6</f>
        <v>4.7738720663782335</v>
      </c>
      <c r="L20" s="6">
        <f>(Input!H19+Input!H20)/Input!H$6</f>
        <v>4.3460984211706366</v>
      </c>
      <c r="M20" s="6">
        <f>(Input!I19+Input!I20)/Input!I$6</f>
        <v>4.5005124127330296</v>
      </c>
      <c r="N20" s="6">
        <f>(Input!J19+Input!J20)/Input!J$6</f>
        <v>5.0365561454161627</v>
      </c>
      <c r="O20" s="6">
        <f>AVERAGE(E20:N20)</f>
        <v>4.5977466463847616</v>
      </c>
    </row>
    <row r="21" spans="2:15" ht="13.15" customHeight="1" x14ac:dyDescent="0.2">
      <c r="B21" s="27" t="s">
        <v>314</v>
      </c>
      <c r="E21" s="8">
        <f>+E17+E19-E20</f>
        <v>39.310646296598811</v>
      </c>
      <c r="F21" s="8">
        <f t="shared" ref="F21:N21" si="4">+F17+F19-F20</f>
        <v>47.741930237651985</v>
      </c>
      <c r="G21" s="8">
        <f t="shared" si="4"/>
        <v>53.227201046015665</v>
      </c>
      <c r="H21" s="8">
        <f t="shared" si="4"/>
        <v>45.874872680706069</v>
      </c>
      <c r="I21" s="8">
        <f t="shared" si="4"/>
        <v>30.743127428667826</v>
      </c>
      <c r="J21" s="8">
        <f t="shared" si="4"/>
        <v>29.38497831363787</v>
      </c>
      <c r="K21" s="8">
        <f t="shared" si="4"/>
        <v>38.830724535626231</v>
      </c>
      <c r="L21" s="8">
        <f t="shared" si="4"/>
        <v>39.437552411571794</v>
      </c>
      <c r="M21" s="8">
        <f t="shared" si="4"/>
        <v>37.454246837308446</v>
      </c>
      <c r="N21" s="8">
        <f t="shared" si="4"/>
        <v>43.336647772903</v>
      </c>
      <c r="O21" s="8">
        <f>AVERAGE(E21:N21)</f>
        <v>40.534192756068776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0.52544571640128568</v>
      </c>
      <c r="F23" s="6">
        <f>(Input!B142+Input!B141+Input!B147-Input!B143-Input!B144-Input!B207-Input!B208-SUM(Input!B136:B139)-SUM(Input!B202:'Input'!B205))/Input!B34</f>
        <v>0.39372603136231998</v>
      </c>
      <c r="G23" s="6">
        <f>(Input!C142+Input!C141+Input!C147-Input!C143-Input!C144-Input!C207-Input!C208-SUM(Input!C136:C139)-SUM(Input!C202:'Input'!C205))/Input!C34</f>
        <v>0.36337795319602473</v>
      </c>
      <c r="H23" s="6">
        <f>(Input!D142+Input!D141+Input!D147-Input!D143-Input!D144-Input!D207-Input!D208-SUM(Input!D136:D139)-SUM(Input!D202:'Input'!D205))/Input!D34</f>
        <v>0.45380634555884913</v>
      </c>
      <c r="I23" s="6">
        <f>(Input!E142+Input!E141+Input!E147-Input!E143-Input!E144-Input!E207-Input!E208-SUM(Input!E136:E139)-SUM(Input!E202:'Input'!E205))/Input!E34</f>
        <v>0.49654716112135827</v>
      </c>
      <c r="J23" s="6">
        <f>(Input!F142+Input!F141+Input!F147-Input!F143-Input!F144-Input!F207-Input!F208-SUM(Input!F136:F139)-SUM(Input!F202:'Input'!F205))/Input!F34</f>
        <v>0.2936570441116293</v>
      </c>
      <c r="K23" s="6">
        <f>(Input!G142+Input!G141+Input!G147-Input!G143-Input!G144-Input!G207-Input!G208-SUM(Input!G136:G139)-SUM(Input!G202:'Input'!G205))/Input!G34</f>
        <v>0.26947298776054651</v>
      </c>
      <c r="L23" s="6">
        <f>(Input!H142+Input!H141+Input!H147-Input!H143-Input!H144-Input!H207-Input!H208-SUM(Input!H136:H139)-SUM(Input!H202:'Input'!H205))/Input!H34</f>
        <v>0.22777638874989625</v>
      </c>
      <c r="M23" s="6">
        <f>(Input!I142+Input!I141+Input!I147-Input!I143-Input!I144-Input!I207-Input!I208-SUM(Input!I136:I139)-SUM(Input!I202:'Input'!I205))/Input!I34</f>
        <v>0.41178784212348607</v>
      </c>
      <c r="N23" s="6">
        <f>(Input!J142+Input!J141+Input!J147-Input!J143-Input!J144-Input!J207-Input!J208-SUM(Input!J136:J139)-SUM(Input!J202:'Input'!J205))/Input!J34</f>
        <v>0.43868798883615323</v>
      </c>
      <c r="O23" s="6">
        <f>AVERAGE(E23:N23)</f>
        <v>0.38742854592215487</v>
      </c>
    </row>
    <row r="24" spans="2:15" x14ac:dyDescent="0.2">
      <c r="B24" s="26" t="s">
        <v>287</v>
      </c>
      <c r="E24" s="6">
        <f>Input!A127/Input!A$6</f>
        <v>16.829943129554525</v>
      </c>
      <c r="F24" s="6">
        <f>Input!B127/Input!B$6</f>
        <v>17.388038366035282</v>
      </c>
      <c r="G24" s="6">
        <f>Input!C127/Input!C$6</f>
        <v>17.968161668815913</v>
      </c>
      <c r="H24" s="6">
        <f>Input!D127/Input!D$6</f>
        <v>19.042627828904529</v>
      </c>
      <c r="I24" s="6">
        <f>Input!E127/Input!E$6</f>
        <v>17.601542807485909</v>
      </c>
      <c r="J24" s="6">
        <f>Input!F127/Input!F$6</f>
        <v>19.877328413309321</v>
      </c>
      <c r="K24" s="6">
        <f>Input!G127/Input!G$6</f>
        <v>19.640003590248423</v>
      </c>
      <c r="L24" s="6">
        <f>Input!H127/Input!H$6</f>
        <v>19.645084116251944</v>
      </c>
      <c r="M24" s="6">
        <f>Input!I127/Input!I$6</f>
        <v>20.826116871533142</v>
      </c>
      <c r="N24" s="6">
        <f>Input!J127/Input!J$6</f>
        <v>21.268974748533111</v>
      </c>
      <c r="O24" s="16">
        <f>AVERAGE(E24:N24)</f>
        <v>19.008782154067212</v>
      </c>
    </row>
    <row r="25" spans="2:15" s="4" customFormat="1" x14ac:dyDescent="0.2">
      <c r="B25" s="27" t="s">
        <v>288</v>
      </c>
      <c r="E25" s="8">
        <f>+E21+E23-E24</f>
        <v>23.006148883445572</v>
      </c>
      <c r="F25" s="8">
        <f t="shared" ref="F25:N25" si="5">+F21+F23-F24</f>
        <v>30.747617902979023</v>
      </c>
      <c r="G25" s="8">
        <f t="shared" si="5"/>
        <v>35.622417330395777</v>
      </c>
      <c r="H25" s="8">
        <f t="shared" si="5"/>
        <v>27.286051197360386</v>
      </c>
      <c r="I25" s="8">
        <f t="shared" si="5"/>
        <v>13.638131782303276</v>
      </c>
      <c r="J25" s="8">
        <f t="shared" si="5"/>
        <v>9.8013069444401779</v>
      </c>
      <c r="K25" s="8">
        <f t="shared" si="5"/>
        <v>19.460193933138353</v>
      </c>
      <c r="L25" s="8">
        <f t="shared" si="5"/>
        <v>20.020244684069745</v>
      </c>
      <c r="M25" s="8">
        <f t="shared" si="5"/>
        <v>17.039917807898792</v>
      </c>
      <c r="N25" s="8">
        <f t="shared" si="5"/>
        <v>22.506361013206039</v>
      </c>
      <c r="O25" s="8">
        <f>AVERAGE(E25:N25)</f>
        <v>21.912839147923712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85.298764322689664</v>
      </c>
      <c r="F31" s="6">
        <f>Input!B35/Input!B36</f>
        <v>92.311558315200443</v>
      </c>
      <c r="G31" s="6">
        <f>Input!C35/Input!C36</f>
        <v>96.937175882524755</v>
      </c>
      <c r="H31" s="6">
        <f>Input!D35/Input!D36</f>
        <v>89.418458229052476</v>
      </c>
      <c r="I31" s="6">
        <f>Input!E35/Input!E36</f>
        <v>72.853844298091701</v>
      </c>
      <c r="J31" s="6">
        <f>Input!F35/Input!F36</f>
        <v>76.319696919831358</v>
      </c>
      <c r="K31" s="6">
        <f>Input!G35/Input!G36</f>
        <v>83.554281387151619</v>
      </c>
      <c r="L31" s="6">
        <f>Input!H35/Input!H36</f>
        <v>85.467287168142619</v>
      </c>
      <c r="M31" s="6">
        <f>Input!I35/Input!I36</f>
        <v>85.057951762844269</v>
      </c>
      <c r="N31" s="6">
        <f>Input!J35/Input!J36</f>
        <v>90.357095292077503</v>
      </c>
      <c r="O31" s="6">
        <f>AVERAGE(E31:N31)</f>
        <v>85.757611357760638</v>
      </c>
    </row>
    <row r="32" spans="2:15" x14ac:dyDescent="0.2">
      <c r="B32" s="26" t="s">
        <v>302</v>
      </c>
      <c r="E32" s="6">
        <f>Input!A131/Input!A$5-Input!A209/Input!A36</f>
        <v>32.032295597784511</v>
      </c>
      <c r="F32" s="6">
        <f>Input!B131/Input!B$5-Input!B209/Input!B36</f>
        <v>31.517793073998241</v>
      </c>
      <c r="G32" s="6">
        <f>Input!C131/Input!C$5-Input!C209/Input!C36</f>
        <v>31.465744376447358</v>
      </c>
      <c r="H32" s="6">
        <f>Input!D131/Input!D$5-Input!D209/Input!D36</f>
        <v>31.170522025843866</v>
      </c>
      <c r="I32" s="6">
        <f>Input!E131/Input!E$5-Input!E209/Input!E36</f>
        <v>30.123221542452065</v>
      </c>
      <c r="J32" s="6">
        <f>Input!F131/Input!F$5-Input!F209/Input!F36</f>
        <v>32.314559883809792</v>
      </c>
      <c r="K32" s="6">
        <f>Input!G131/Input!G$5-Input!G209/Input!G36</f>
        <v>31.208629784672222</v>
      </c>
      <c r="L32" s="6">
        <f>Input!H131/Input!H$5-Input!H209/Input!H36</f>
        <v>31.05051017397923</v>
      </c>
      <c r="M32" s="6">
        <f>Input!I131/Input!I$5-Input!I209/Input!I36</f>
        <v>31.570860996204388</v>
      </c>
      <c r="N32" s="6">
        <f>Input!J131/Input!J$5-Input!J209/Input!J36</f>
        <v>32.630191734627424</v>
      </c>
      <c r="O32" s="6">
        <f>AVERAGE(E32:N32)</f>
        <v>31.508432918981914</v>
      </c>
    </row>
    <row r="33" spans="2:15" s="4" customFormat="1" x14ac:dyDescent="0.2">
      <c r="B33" s="27" t="s">
        <v>283</v>
      </c>
      <c r="E33" s="8">
        <f>+E31-E32</f>
        <v>53.266468724905152</v>
      </c>
      <c r="F33" s="8">
        <f t="shared" ref="F33:N33" si="7">+F31-F32</f>
        <v>60.793765241202202</v>
      </c>
      <c r="G33" s="8">
        <f t="shared" si="7"/>
        <v>65.471431506077394</v>
      </c>
      <c r="H33" s="8">
        <f t="shared" si="7"/>
        <v>58.24793620320861</v>
      </c>
      <c r="I33" s="8">
        <f t="shared" si="7"/>
        <v>42.730622755639637</v>
      </c>
      <c r="J33" s="8">
        <f t="shared" si="7"/>
        <v>44.005137036021566</v>
      </c>
      <c r="K33" s="8">
        <f t="shared" si="7"/>
        <v>52.345651602479393</v>
      </c>
      <c r="L33" s="8">
        <f t="shared" si="7"/>
        <v>54.416776994163385</v>
      </c>
      <c r="M33" s="8">
        <f t="shared" si="7"/>
        <v>53.487090766639881</v>
      </c>
      <c r="N33" s="8">
        <f t="shared" si="7"/>
        <v>57.726903557450079</v>
      </c>
      <c r="O33" s="8">
        <f>AVERAGE(E33:N33)</f>
        <v>54.249178438778721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1.2731661482397687</v>
      </c>
      <c r="F35" s="6">
        <f>(Input!B136+Input!B144+Input!B204)/Input!B5*Input!B6/Input!B34</f>
        <v>0.75870403233630179</v>
      </c>
      <c r="G35" s="6">
        <f>(Input!C136+Input!C144+Input!C204)/Input!C5*Input!C6/Input!C34</f>
        <v>0.69912775888896161</v>
      </c>
      <c r="H35" s="6">
        <f>(Input!D136+Input!D144+Input!D204)/Input!D5*Input!D6/Input!D34</f>
        <v>0.81776242308107316</v>
      </c>
      <c r="I35" s="6">
        <f>(Input!E136+Input!E144+Input!E204)/Input!E5*Input!E6/Input!E34</f>
        <v>0.83072215294332885</v>
      </c>
      <c r="J35" s="6">
        <f>(Input!F136+Input!F144+Input!F204)/Input!F5*Input!F6/Input!F34</f>
        <v>0.77779693442680442</v>
      </c>
      <c r="K35" s="6">
        <f>(Input!G136+Input!G144+Input!G204)/Input!G5*Input!G6/Input!G34</f>
        <v>0.87527509384381319</v>
      </c>
      <c r="L35" s="6">
        <f>(Input!H136+Input!H144+Input!H204)/Input!H5*Input!H6/Input!H34</f>
        <v>0.79984371571692447</v>
      </c>
      <c r="M35" s="6">
        <f>(Input!I136+Input!I144+Input!I204)/Input!I5*Input!I6/Input!I34</f>
        <v>0.94331040505605501</v>
      </c>
      <c r="N35" s="6">
        <f>(Input!J136+Input!J144+Input!J204)/Input!J5*Input!J6/Input!J34</f>
        <v>0.96629313188112997</v>
      </c>
      <c r="O35" s="6">
        <f>AVERAGE(E35:N35)</f>
        <v>0.87420017964141616</v>
      </c>
    </row>
    <row r="36" spans="2:15" ht="13.15" customHeight="1" x14ac:dyDescent="0.2">
      <c r="B36" s="26" t="s">
        <v>298</v>
      </c>
      <c r="E36" s="6">
        <f>Input!A18/Input!A5</f>
        <v>8.9169727168638566</v>
      </c>
      <c r="F36" s="6">
        <f>Input!B18/Input!B5</f>
        <v>7.3520179559733352</v>
      </c>
      <c r="G36" s="6">
        <f>Input!C18/Input!C5</f>
        <v>7.4091403994145697</v>
      </c>
      <c r="H36" s="6">
        <f>Input!D18/Input!D5</f>
        <v>6.844427189627833</v>
      </c>
      <c r="I36" s="6">
        <f>Input!E18/Input!E5</f>
        <v>6.620205088454254</v>
      </c>
      <c r="J36" s="6">
        <f>Input!F18/Input!F5</f>
        <v>7.0890193104100874</v>
      </c>
      <c r="K36" s="6">
        <f>Input!G18/Input!G5</f>
        <v>7.4103878855890937</v>
      </c>
      <c r="L36" s="6">
        <f>Input!H18/Input!H5</f>
        <v>7.9241680224756346</v>
      </c>
      <c r="M36" s="6">
        <f>Input!I18/Input!I5</f>
        <v>8.1733755929224543</v>
      </c>
      <c r="N36" s="6">
        <f>Input!J18/Input!J5</f>
        <v>7.1491485328877529</v>
      </c>
      <c r="O36" s="6">
        <f>AVERAGE(E36:N36)</f>
        <v>7.4888862694618865</v>
      </c>
    </row>
    <row r="37" spans="2:15" ht="13.15" customHeight="1" x14ac:dyDescent="0.2">
      <c r="B37" s="27" t="s">
        <v>313</v>
      </c>
      <c r="E37" s="8">
        <f>+E33+E35-E36</f>
        <v>45.622662156281066</v>
      </c>
      <c r="F37" s="8">
        <f t="shared" ref="F37:N37" si="8">+F33+F35-F36</f>
        <v>54.200451317565168</v>
      </c>
      <c r="G37" s="8">
        <f t="shared" si="8"/>
        <v>58.761418865551789</v>
      </c>
      <c r="H37" s="8">
        <f t="shared" si="8"/>
        <v>52.221271436661851</v>
      </c>
      <c r="I37" s="8">
        <f t="shared" si="8"/>
        <v>36.941139820128711</v>
      </c>
      <c r="J37" s="8">
        <f t="shared" si="8"/>
        <v>37.693914660038281</v>
      </c>
      <c r="K37" s="8">
        <f t="shared" si="8"/>
        <v>45.810538810734108</v>
      </c>
      <c r="L37" s="8">
        <f t="shared" si="8"/>
        <v>47.292452687404676</v>
      </c>
      <c r="M37" s="8">
        <f t="shared" si="8"/>
        <v>46.257025578773479</v>
      </c>
      <c r="N37" s="8">
        <f t="shared" si="8"/>
        <v>51.544048156443459</v>
      </c>
      <c r="O37" s="8">
        <f>AVERAGE(E37:N37)</f>
        <v>47.634492348958261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1.6072270039144809</v>
      </c>
      <c r="F39" s="6">
        <f>(Input!B129+Input!B202)/Input!B5*Input!B6/Input!B34</f>
        <v>1.8511894935791513</v>
      </c>
      <c r="G39" s="6">
        <f>(Input!C129+Input!C202)/Input!C5*Input!C6/Input!C34</f>
        <v>2.1571522042006772</v>
      </c>
      <c r="H39" s="6">
        <f>(Input!D129+Input!D202)/Input!D5*Input!D6/Input!D34</f>
        <v>1.8351439200089683</v>
      </c>
      <c r="I39" s="6">
        <f>(Input!E129+Input!E202)/Input!E5*Input!E6/Input!E34</f>
        <v>2.1049295779245965</v>
      </c>
      <c r="J39" s="6">
        <f>(Input!F129+Input!F202)/Input!F5*Input!F6/Input!F34</f>
        <v>0.86513629405129899</v>
      </c>
      <c r="K39" s="6">
        <f>(Input!G129+Input!G202)/Input!G5*Input!G6/Input!G34</f>
        <v>1.0336880662742747</v>
      </c>
      <c r="L39" s="6">
        <f>(Input!H129+Input!H202)/Input!H5*Input!H6/Input!H34</f>
        <v>0.59104488282269851</v>
      </c>
      <c r="M39" s="6">
        <f>(Input!I129+Input!I202)/Input!I5*Input!I6/Input!I34</f>
        <v>0.4738264027763272</v>
      </c>
      <c r="N39" s="6">
        <f>(Input!J129+Input!J202)/Input!J5*Input!J6/Input!J34</f>
        <v>1.0362836780528402</v>
      </c>
      <c r="O39" s="6">
        <f>AVERAGE(E39:N39)</f>
        <v>1.3555621523605312</v>
      </c>
    </row>
    <row r="40" spans="2:15" x14ac:dyDescent="0.2">
      <c r="B40" s="26" t="s">
        <v>285</v>
      </c>
      <c r="E40" s="6">
        <f>Input!A124/Input!A5</f>
        <v>8.9659800774221701</v>
      </c>
      <c r="F40" s="6">
        <f>Input!B124/Input!B5</f>
        <v>8.0211929979377494</v>
      </c>
      <c r="G40" s="6">
        <f>Input!C124/Input!C5</f>
        <v>7.9854052499881965</v>
      </c>
      <c r="H40" s="6">
        <f>Input!D124/Input!D5</f>
        <v>7.4824091036283926</v>
      </c>
      <c r="I40" s="6">
        <f>Input!E124/Input!E5</f>
        <v>7.6674009226222442</v>
      </c>
      <c r="J40" s="6">
        <f>Input!F124/Input!F5</f>
        <v>7.6301852733380384</v>
      </c>
      <c r="K40" s="6">
        <f>Input!G124/Input!G5</f>
        <v>7.2906696878772728</v>
      </c>
      <c r="L40" s="6">
        <f>Input!H124/Input!H5</f>
        <v>7.4209579278663877</v>
      </c>
      <c r="M40" s="6">
        <f>Input!I124/Input!I5</f>
        <v>7.9770302723193813</v>
      </c>
      <c r="N40" s="6">
        <f>Input!J124/Input!J5</f>
        <v>7.4231030704216012</v>
      </c>
      <c r="O40" s="6">
        <f>AVERAGE(E40:N40)</f>
        <v>7.7864334583421426</v>
      </c>
    </row>
    <row r="41" spans="2:15" s="4" customFormat="1" x14ac:dyDescent="0.2">
      <c r="B41" s="27" t="s">
        <v>301</v>
      </c>
      <c r="E41" s="8">
        <f>+E37+E39-E40</f>
        <v>38.263909082773381</v>
      </c>
      <c r="F41" s="8">
        <f t="shared" ref="F41:N41" si="9">+F37+F39-F40</f>
        <v>48.030447813206564</v>
      </c>
      <c r="G41" s="8">
        <f t="shared" si="9"/>
        <v>52.93316581976427</v>
      </c>
      <c r="H41" s="8">
        <f t="shared" si="9"/>
        <v>46.574006253042427</v>
      </c>
      <c r="I41" s="8">
        <f t="shared" si="9"/>
        <v>31.378668475431063</v>
      </c>
      <c r="J41" s="8">
        <f t="shared" si="9"/>
        <v>30.928865680751539</v>
      </c>
      <c r="K41" s="8">
        <f t="shared" si="9"/>
        <v>39.553557189131112</v>
      </c>
      <c r="L41" s="8">
        <f t="shared" si="9"/>
        <v>40.462539642360987</v>
      </c>
      <c r="M41" s="8">
        <f t="shared" si="9"/>
        <v>38.753821709230422</v>
      </c>
      <c r="N41" s="8">
        <f t="shared" si="9"/>
        <v>45.157228764074695</v>
      </c>
      <c r="O41" s="8">
        <f>AVERAGE(E41:N41)</f>
        <v>41.203621042976643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2.5292283617651106</v>
      </c>
      <c r="F43" s="6">
        <f>(Input!B137+Input!B139+Input!B205+Input!B208)/Input!B5*Input!B6/Input!B34</f>
        <v>3.4329730192236441</v>
      </c>
      <c r="G43" s="6">
        <f>(Input!C137+Input!C139+Input!C205+Input!C208)/Input!C5*Input!C6/Input!C34</f>
        <v>3.0372248006898896</v>
      </c>
      <c r="H43" s="6">
        <f>(Input!D137+Input!D139+Input!D205+Input!D208)/Input!D5*Input!D6/Input!D34</f>
        <v>2.6609056262043396</v>
      </c>
      <c r="I43" s="6">
        <f>(Input!E137+Input!E139+Input!E205+Input!E208)/Input!E5*Input!E6/Input!E34</f>
        <v>3.0199223624868599</v>
      </c>
      <c r="J43" s="6">
        <f>(Input!F137+Input!F139+Input!F205+Input!F208)/Input!F5*Input!F6/Input!F34</f>
        <v>2.9920305127319584</v>
      </c>
      <c r="K43" s="6">
        <f>(Input!G137+Input!G139+Input!G205+Input!G208)/Input!G5*Input!G6/Input!G34</f>
        <v>2.9129357531716313</v>
      </c>
      <c r="L43" s="6">
        <f>(Input!H137+Input!H139+Input!H205+Input!H208)/Input!H5*Input!H6/Input!H34</f>
        <v>2.9386163690725495</v>
      </c>
      <c r="M43" s="6">
        <f>(Input!I137+Input!I139+Input!I205+Input!I208)/Input!I5*Input!I6/Input!I34</f>
        <v>2.7854579746356158</v>
      </c>
      <c r="N43" s="6">
        <f>(Input!J137+Input!J139+Input!J205+Input!J208)/Input!J5*Input!J6/Input!J34</f>
        <v>2.9163538145666523</v>
      </c>
      <c r="O43" s="6">
        <f>AVERAGE(E43:N43)</f>
        <v>2.9225648594548246</v>
      </c>
    </row>
    <row r="44" spans="2:15" ht="13.15" customHeight="1" x14ac:dyDescent="0.2">
      <c r="B44" s="26" t="s">
        <v>300</v>
      </c>
      <c r="E44" s="6">
        <f>(Input!A19+Input!A20)/Input!A5</f>
        <v>5.0659661523362951</v>
      </c>
      <c r="F44" s="6">
        <f>(Input!B19+Input!B20)/Input!B5</f>
        <v>5.6892615797803465</v>
      </c>
      <c r="G44" s="6">
        <f>(Input!C19+Input!C20)/Input!C5</f>
        <v>5.2402245125348195</v>
      </c>
      <c r="H44" s="6">
        <f>(Input!D19+Input!D20)/Input!D5</f>
        <v>5.0182239250069953</v>
      </c>
      <c r="I44" s="6">
        <f>(Input!E19+Input!E20)/Input!E5</f>
        <v>4.9144890981740135</v>
      </c>
      <c r="J44" s="6">
        <f>(Input!F19+Input!F20)/Input!F5</f>
        <v>5.3949558493674079</v>
      </c>
      <c r="K44" s="6">
        <f>(Input!G19+Input!G20)/Input!G5</f>
        <v>5.516178487208923</v>
      </c>
      <c r="L44" s="6">
        <f>(Input!H19+Input!H20)/Input!H5</f>
        <v>4.8503355719578236</v>
      </c>
      <c r="M44" s="6">
        <f>(Input!I19+Input!I20)/Input!I5</f>
        <v>4.9192776956390194</v>
      </c>
      <c r="N44" s="6">
        <f>(Input!J19+Input!J20)/Input!J5</f>
        <v>5.5499148714626436</v>
      </c>
      <c r="O44" s="6">
        <f>AVERAGE(E44:N44)</f>
        <v>5.2158827743468281</v>
      </c>
    </row>
    <row r="45" spans="2:15" ht="13.15" customHeight="1" x14ac:dyDescent="0.2">
      <c r="B45" s="27" t="s">
        <v>314</v>
      </c>
      <c r="E45" s="8">
        <f>+E41+E43-E44</f>
        <v>35.7271712922022</v>
      </c>
      <c r="F45" s="8">
        <f t="shared" ref="F45:N45" si="10">+F41+F43-F44</f>
        <v>45.774159252649866</v>
      </c>
      <c r="G45" s="8">
        <f t="shared" si="10"/>
        <v>50.730166107919345</v>
      </c>
      <c r="H45" s="8">
        <f t="shared" si="10"/>
        <v>44.216687954239774</v>
      </c>
      <c r="I45" s="8">
        <f t="shared" si="10"/>
        <v>29.48410173974391</v>
      </c>
      <c r="J45" s="8">
        <f t="shared" si="10"/>
        <v>28.525940344116094</v>
      </c>
      <c r="K45" s="8">
        <f t="shared" si="10"/>
        <v>36.950314455093817</v>
      </c>
      <c r="L45" s="8">
        <f t="shared" si="10"/>
        <v>38.550820439475714</v>
      </c>
      <c r="M45" s="8">
        <f t="shared" si="10"/>
        <v>36.620001988227024</v>
      </c>
      <c r="N45" s="8">
        <f t="shared" si="10"/>
        <v>42.523667707178703</v>
      </c>
      <c r="O45" s="8">
        <f>AVERAGE(E45:N45)</f>
        <v>38.910303128084649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0.64772242656271117</v>
      </c>
      <c r="F47" s="6">
        <f>(Input!B142+Input!B141+Input!B147-Input!B143-Input!B144-Input!B207-Input!B208-SUM(Input!B136:B139)-SUM(Input!B202:'Input'!B205))/Input!B5*Input!B6/Input!B34</f>
        <v>0.45064370922782365</v>
      </c>
      <c r="G47" s="6">
        <f>(Input!C142+Input!C141+Input!C147-Input!C143-Input!C144-Input!C207-Input!C208-SUM(Input!C136:C139)-SUM(Input!C202:'Input'!C205))/Input!C5*Input!C6/Input!C34</f>
        <v>0.41486484002475227</v>
      </c>
      <c r="H47" s="6">
        <f>(Input!D142+Input!D141+Input!D147-Input!D143-Input!D144-Input!D207-Input!D208-SUM(Input!D136:D139)-SUM(Input!D202:'Input'!D205))/Input!D5*Input!D6/Input!D34</f>
        <v>0.49934739754672725</v>
      </c>
      <c r="I47" s="6">
        <f>(Input!E142+Input!E141+Input!E147-Input!E143-Input!E144-Input!E207-Input!E208-SUM(Input!E136:E139)-SUM(Input!E202:'Input'!E205))/Input!E5*Input!E6/Input!E34</f>
        <v>0.58453614225580819</v>
      </c>
      <c r="J47" s="6">
        <f>(Input!F142+Input!F141+Input!F147-Input!F143-Input!F144-Input!F207-Input!F208-SUM(Input!F136:F139)-SUM(Input!F202:'Input'!F205))/Input!F5*Input!F6/Input!F34</f>
        <v>0.32233575608039922</v>
      </c>
      <c r="K47" s="6">
        <f>(Input!G142+Input!G141+Input!G147-Input!G143-Input!G144-Input!G207-Input!G208-SUM(Input!G136:G139)-SUM(Input!G202:'Input'!G205))/Input!G5*Input!G6/Input!G34</f>
        <v>0.31137430523905196</v>
      </c>
      <c r="L47" s="6">
        <f>(Input!H142+Input!H141+Input!H147-Input!H143-Input!H144-Input!H207-Input!H208-SUM(Input!H136:H139)-SUM(Input!H202:'Input'!H205))/Input!H5*Input!H6/Input!H34</f>
        <v>0.25420315274593713</v>
      </c>
      <c r="M47" s="6">
        <f>(Input!I142+Input!I141+Input!I147-Input!I143-Input!I144-Input!I207-Input!I208-SUM(Input!I136:I139)-SUM(Input!I202:'Input'!I205))/Input!I5*Input!I6/Input!I34</f>
        <v>0.45010402401339877</v>
      </c>
      <c r="N47" s="6">
        <f>(Input!J142+Input!J141+Input!J147-Input!J143-Input!J144-Input!J207-Input!J208-SUM(Input!J136:J139)-SUM(Input!J202:'Input'!J205))/Input!J5*Input!J6/Input!J34</f>
        <v>0.4834019363389091</v>
      </c>
      <c r="O47" s="6">
        <f>AVERAGE(E47:N47)</f>
        <v>0.44185336900355188</v>
      </c>
    </row>
    <row r="48" spans="2:15" x14ac:dyDescent="0.2">
      <c r="B48" s="26" t="s">
        <v>287</v>
      </c>
      <c r="E48" s="6">
        <f>Input!A127/Input!A5</f>
        <v>20.746446802246332</v>
      </c>
      <c r="F48" s="6">
        <f>Input!B127/Input!B5</f>
        <v>19.901681578821158</v>
      </c>
      <c r="G48" s="6">
        <f>Input!C127/Input!C5</f>
        <v>20.514063802464474</v>
      </c>
      <c r="H48" s="6">
        <f>Input!D127/Input!D5</f>
        <v>20.953622050181885</v>
      </c>
      <c r="I48" s="6">
        <f>Input!E127/Input!E5</f>
        <v>20.720565408536626</v>
      </c>
      <c r="J48" s="6">
        <f>Input!F127/Input!F5</f>
        <v>21.818559477588664</v>
      </c>
      <c r="K48" s="6">
        <f>Input!G127/Input!G5</f>
        <v>22.693897906532371</v>
      </c>
      <c r="L48" s="6">
        <f>Input!H127/Input!H5</f>
        <v>21.924319485957479</v>
      </c>
      <c r="M48" s="6">
        <f>Input!I127/Input!I5</f>
        <v>22.763952816361613</v>
      </c>
      <c r="N48" s="6">
        <f>Input!J127/Input!J5</f>
        <v>23.436847689085738</v>
      </c>
      <c r="O48" s="16">
        <f>AVERAGE(E48:N48)</f>
        <v>21.547395701777635</v>
      </c>
    </row>
    <row r="49" spans="2:15" s="4" customFormat="1" x14ac:dyDescent="0.2">
      <c r="B49" s="27" t="s">
        <v>288</v>
      </c>
      <c r="E49" s="8">
        <f>+E45+E47-E48</f>
        <v>15.628446916518577</v>
      </c>
      <c r="F49" s="8">
        <f t="shared" ref="F49:N49" si="11">+F45+F47-F48</f>
        <v>26.323121383056534</v>
      </c>
      <c r="G49" s="8">
        <f t="shared" si="11"/>
        <v>30.630967145479627</v>
      </c>
      <c r="H49" s="8">
        <f t="shared" si="11"/>
        <v>23.762413301604617</v>
      </c>
      <c r="I49" s="8">
        <f t="shared" si="11"/>
        <v>9.3480724734630911</v>
      </c>
      <c r="J49" s="8">
        <f t="shared" si="11"/>
        <v>7.0297166226078289</v>
      </c>
      <c r="K49" s="8">
        <f t="shared" si="11"/>
        <v>14.567790853800496</v>
      </c>
      <c r="L49" s="8">
        <f t="shared" si="11"/>
        <v>16.880704106264172</v>
      </c>
      <c r="M49" s="8">
        <f t="shared" si="11"/>
        <v>14.30615319587881</v>
      </c>
      <c r="N49" s="8">
        <f t="shared" si="11"/>
        <v>19.570221954431872</v>
      </c>
      <c r="O49" s="8">
        <f>AVERAGE(E49:N49)</f>
        <v>17.804760795310564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681.08221520135589</v>
      </c>
      <c r="F7" s="6">
        <f>Input!B27/Input!B$7</f>
        <v>688.752915345632</v>
      </c>
      <c r="G7" s="6">
        <f>Input!C27/Input!C$7</f>
        <v>709.93119285248906</v>
      </c>
      <c r="H7" s="6">
        <f>Input!D27/Input!D$7</f>
        <v>636.97993428854886</v>
      </c>
      <c r="I7" s="6">
        <f>Input!E27/Input!E$7</f>
        <v>511.68737767061378</v>
      </c>
      <c r="J7" s="6">
        <f>Input!F27/Input!F$7</f>
        <v>520.35495825914109</v>
      </c>
      <c r="K7" s="6">
        <f>Input!G27/Input!G$7</f>
        <v>599.65223861171319</v>
      </c>
      <c r="L7" s="6">
        <f>Input!H27/Input!H$7</f>
        <v>585.05861549196993</v>
      </c>
      <c r="M7" s="6">
        <f>Input!I27/Input!I$7</f>
        <v>569.02915677789531</v>
      </c>
      <c r="N7" s="6">
        <f>Input!J27/Input!J$7</f>
        <v>601.05524457008357</v>
      </c>
      <c r="O7" s="6">
        <f>AVERAGE(E7:N7)</f>
        <v>610.35838490694425</v>
      </c>
    </row>
    <row r="8" spans="1:15" x14ac:dyDescent="0.2">
      <c r="B8" s="26" t="s">
        <v>302</v>
      </c>
      <c r="E8" s="6">
        <f>(Input!A125-Input!A203-Input!A207)/Input!A$7</f>
        <v>241.67403877955257</v>
      </c>
      <c r="F8" s="6">
        <f>(Input!B125-Input!B203-Input!B207)/Input!B$7</f>
        <v>223.03024750475689</v>
      </c>
      <c r="G8" s="6">
        <f>(Input!C125-Input!C203-Input!C207)/Input!C$7</f>
        <v>218.63650086191123</v>
      </c>
      <c r="H8" s="6">
        <f>(Input!D125-Input!D203-Input!D207)/Input!D$7</f>
        <v>212.88436394314999</v>
      </c>
      <c r="I8" s="6">
        <f>(Input!E125-Input!E203-Input!E207)/Input!E$7</f>
        <v>200.16594026787658</v>
      </c>
      <c r="J8" s="6">
        <f>(Input!F125-Input!F203-Input!F207)/Input!F$7</f>
        <v>207.63306791164126</v>
      </c>
      <c r="K8" s="6">
        <f>(Input!G125-Input!G203-Input!G207)/Input!G$7</f>
        <v>211.60572373178684</v>
      </c>
      <c r="L8" s="6">
        <f>(Input!H125-Input!H203-Input!H207)/Input!H$7</f>
        <v>196.61774158643539</v>
      </c>
      <c r="M8" s="6">
        <f>(Input!I125-Input!I203-Input!I207)/Input!I$7</f>
        <v>196.17447607141713</v>
      </c>
      <c r="N8" s="6">
        <f>(Input!J125-Input!J203-Input!J207)/Input!J$7</f>
        <v>207.69022026657117</v>
      </c>
      <c r="O8" s="6">
        <f>AVERAGE(E8:N8)</f>
        <v>211.61123209250991</v>
      </c>
    </row>
    <row r="9" spans="1:15" s="4" customFormat="1" x14ac:dyDescent="0.2">
      <c r="B9" s="27" t="s">
        <v>283</v>
      </c>
      <c r="E9" s="8">
        <f t="shared" ref="E9:N9" si="1">+E7-E8</f>
        <v>439.40817642180332</v>
      </c>
      <c r="F9" s="8">
        <f t="shared" si="1"/>
        <v>465.72266784087515</v>
      </c>
      <c r="G9" s="8">
        <f t="shared" si="1"/>
        <v>491.2946919905778</v>
      </c>
      <c r="H9" s="8">
        <f t="shared" si="1"/>
        <v>424.09557034539887</v>
      </c>
      <c r="I9" s="8">
        <f t="shared" si="1"/>
        <v>311.52143740273721</v>
      </c>
      <c r="J9" s="8">
        <f t="shared" si="1"/>
        <v>312.72189034749982</v>
      </c>
      <c r="K9" s="8">
        <f t="shared" si="1"/>
        <v>388.04651487992635</v>
      </c>
      <c r="L9" s="8">
        <f t="shared" si="1"/>
        <v>388.44087390553454</v>
      </c>
      <c r="M9" s="8">
        <f t="shared" si="1"/>
        <v>372.85468070647818</v>
      </c>
      <c r="N9" s="8">
        <f t="shared" si="1"/>
        <v>393.36502430351243</v>
      </c>
      <c r="O9" s="8">
        <f>AVERAGE(E9:N9)</f>
        <v>398.74715281443434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8.2492498176623688</v>
      </c>
      <c r="F11" s="6">
        <f>(Input!B136+Input!B144+Input!B204)/Input!B$7</f>
        <v>4.9586477982689052</v>
      </c>
      <c r="G11" s="6">
        <f>(Input!C136+Input!C144+Input!C204)/Input!C$7</f>
        <v>4.4679276367548315</v>
      </c>
      <c r="H11" s="6">
        <f>(Input!D136+Input!D144+Input!D204)/Input!D$7</f>
        <v>5.2815481188618341</v>
      </c>
      <c r="I11" s="6">
        <f>(Input!E136+Input!E144+Input!E204)/Input!E$7</f>
        <v>5.1428536225419172</v>
      </c>
      <c r="J11" s="6">
        <f>(Input!F136+Input!F144+Input!F204)/Input!F$7</f>
        <v>4.9434998516795297</v>
      </c>
      <c r="K11" s="6">
        <f>(Input!G136+Input!G144+Input!G204)/Input!G$7</f>
        <v>5.5454109484444984</v>
      </c>
      <c r="L11" s="6">
        <f>(Input!H136+Input!H144+Input!H204)/Input!H$7</f>
        <v>5.0555725848706485</v>
      </c>
      <c r="M11" s="6">
        <f>(Input!I136+Input!I144+Input!I204)/Input!I$7</f>
        <v>5.9153077539506995</v>
      </c>
      <c r="N11" s="6">
        <f>(Input!J136+Input!J144+Input!J204)/Input!J$7</f>
        <v>5.9378271380695331</v>
      </c>
      <c r="O11" s="6">
        <f>AVERAGE(E11:N11)</f>
        <v>5.5497845271104769</v>
      </c>
    </row>
    <row r="12" spans="1:15" ht="13.15" customHeight="1" x14ac:dyDescent="0.2">
      <c r="B12" s="26" t="s">
        <v>298</v>
      </c>
      <c r="E12" s="6">
        <f>Input!A18/Input!A$7</f>
        <v>55.397782126752531</v>
      </c>
      <c r="F12" s="6">
        <f>Input!B18/Input!B$7</f>
        <v>46.138724258259238</v>
      </c>
      <c r="G12" s="6">
        <f>Input!C18/Input!C$7</f>
        <v>45.727625216060567</v>
      </c>
      <c r="H12" s="6">
        <f>Input!D18/Input!D$7</f>
        <v>42.889840209137574</v>
      </c>
      <c r="I12" s="6">
        <f>Input!E18/Input!E$7</f>
        <v>40.042406310886662</v>
      </c>
      <c r="J12" s="6">
        <f>Input!F18/Input!F$7</f>
        <v>43.358161189951247</v>
      </c>
      <c r="K12" s="6">
        <f>Input!G18/Input!G$7</f>
        <v>45.780287636333533</v>
      </c>
      <c r="L12" s="6">
        <f>Input!H18/Input!H$7</f>
        <v>47.969708342371725</v>
      </c>
      <c r="M12" s="6">
        <f>Input!I18/Input!I$7</f>
        <v>49.014001923261851</v>
      </c>
      <c r="N12" s="6">
        <f>Input!J18/Input!J$7</f>
        <v>42.770203126199185</v>
      </c>
      <c r="O12" s="6">
        <f>AVERAGE(E12:N12)</f>
        <v>45.908874033921407</v>
      </c>
    </row>
    <row r="13" spans="1:15" ht="13.15" customHeight="1" x14ac:dyDescent="0.2">
      <c r="B13" s="27" t="s">
        <v>313</v>
      </c>
      <c r="E13" s="8">
        <f t="shared" ref="E13:N13" si="2">+E9+E11-E12</f>
        <v>392.25964411271315</v>
      </c>
      <c r="F13" s="8">
        <f t="shared" si="2"/>
        <v>424.5425913808848</v>
      </c>
      <c r="G13" s="8">
        <f t="shared" si="2"/>
        <v>450.03499441127207</v>
      </c>
      <c r="H13" s="8">
        <f t="shared" si="2"/>
        <v>386.48727825512316</v>
      </c>
      <c r="I13" s="8">
        <f t="shared" si="2"/>
        <v>276.62188471439242</v>
      </c>
      <c r="J13" s="8">
        <f t="shared" si="2"/>
        <v>274.30722900922808</v>
      </c>
      <c r="K13" s="8">
        <f t="shared" si="2"/>
        <v>347.81163819203732</v>
      </c>
      <c r="L13" s="8">
        <f t="shared" si="2"/>
        <v>345.52673814803347</v>
      </c>
      <c r="M13" s="8">
        <f t="shared" si="2"/>
        <v>329.75598653716702</v>
      </c>
      <c r="N13" s="8">
        <f t="shared" si="2"/>
        <v>356.53264831538274</v>
      </c>
      <c r="O13" s="8">
        <f>AVERAGE(E13:N13)</f>
        <v>358.38806330762338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10.413736720312704</v>
      </c>
      <c r="F15" s="6">
        <f>(Input!B129+Input!B202)/Input!B$7</f>
        <v>12.098784658160277</v>
      </c>
      <c r="G15" s="6">
        <f>(Input!C129+Input!C202)/Input!C$7</f>
        <v>13.785749210060409</v>
      </c>
      <c r="H15" s="6">
        <f>(Input!D129+Input!D202)/Input!D$7</f>
        <v>11.852343229524001</v>
      </c>
      <c r="I15" s="6">
        <f>(Input!E129+Input!E202)/Input!E$7</f>
        <v>13.031245966740983</v>
      </c>
      <c r="J15" s="6">
        <f>(Input!F129+Input!F202)/Input!F$7</f>
        <v>5.4986088939485898</v>
      </c>
      <c r="K15" s="6">
        <f>(Input!G129+Input!G202)/Input!G$7</f>
        <v>6.5490554458946608</v>
      </c>
      <c r="L15" s="6">
        <f>(Input!H129+Input!H202)/Input!H$7</f>
        <v>3.73581769452076</v>
      </c>
      <c r="M15" s="6">
        <f>(Input!I129+Input!I202)/Input!I$7</f>
        <v>2.9712690322787449</v>
      </c>
      <c r="N15" s="6">
        <f>(Input!J129+Input!J202)/Input!J$7</f>
        <v>6.3679158458901481</v>
      </c>
      <c r="O15" s="6">
        <f>AVERAGE(E15:N15)</f>
        <v>8.6304526697331276</v>
      </c>
    </row>
    <row r="16" spans="1:15" x14ac:dyDescent="0.2">
      <c r="B16" s="26" t="s">
        <v>285</v>
      </c>
      <c r="E16" s="6">
        <f>Input!A124/Input!A$7</f>
        <v>55.702246340003086</v>
      </c>
      <c r="F16" s="6">
        <f>Input!B124/Input!B$7</f>
        <v>50.338235593323382</v>
      </c>
      <c r="G16" s="6">
        <f>Input!C124/Input!C$7</f>
        <v>49.284208259661973</v>
      </c>
      <c r="H16" s="6">
        <f>Input!D124/Input!D$7</f>
        <v>46.887682773562837</v>
      </c>
      <c r="I16" s="6">
        <f>Input!E124/Input!E$7</f>
        <v>46.37638547294511</v>
      </c>
      <c r="J16" s="6">
        <f>Input!F124/Input!F$7</f>
        <v>46.668063451987543</v>
      </c>
      <c r="K16" s="6">
        <f>Input!G124/Input!G$7</f>
        <v>45.040686199651802</v>
      </c>
      <c r="L16" s="6">
        <f>Input!H124/Input!H$7</f>
        <v>44.923477948862029</v>
      </c>
      <c r="M16" s="6">
        <f>Input!I124/Input!I$7</f>
        <v>47.836560630829887</v>
      </c>
      <c r="N16" s="6">
        <f>Input!J124/Input!J$7</f>
        <v>44.409152319066742</v>
      </c>
      <c r="O16" s="6">
        <f>AVERAGE(E16:N16)</f>
        <v>47.746669898989438</v>
      </c>
    </row>
    <row r="17" spans="2:15" s="4" customFormat="1" x14ac:dyDescent="0.2">
      <c r="B17" s="27" t="s">
        <v>301</v>
      </c>
      <c r="E17" s="8">
        <f t="shared" ref="E17:N17" si="3">+E13+E15-E16</f>
        <v>346.97113449302276</v>
      </c>
      <c r="F17" s="8">
        <f t="shared" si="3"/>
        <v>386.30314044572174</v>
      </c>
      <c r="G17" s="8">
        <f t="shared" si="3"/>
        <v>414.53653536167053</v>
      </c>
      <c r="H17" s="8">
        <f t="shared" si="3"/>
        <v>351.45193871108432</v>
      </c>
      <c r="I17" s="8">
        <f t="shared" si="3"/>
        <v>243.27674520818829</v>
      </c>
      <c r="J17" s="8">
        <f t="shared" si="3"/>
        <v>233.13777445118913</v>
      </c>
      <c r="K17" s="8">
        <f t="shared" si="3"/>
        <v>309.32000743828019</v>
      </c>
      <c r="L17" s="8">
        <f t="shared" si="3"/>
        <v>304.33907789369221</v>
      </c>
      <c r="M17" s="8">
        <f t="shared" si="3"/>
        <v>284.89069493861592</v>
      </c>
      <c r="N17" s="8">
        <f t="shared" si="3"/>
        <v>318.49141184220616</v>
      </c>
      <c r="O17" s="8">
        <f>AVERAGE(E17:N17)</f>
        <v>319.27184607836716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16.38767778342476</v>
      </c>
      <c r="F19" s="6">
        <f>(Input!B137+Input!B139+Input!B205+Input!B208)/Input!B$7</f>
        <v>22.436817754705611</v>
      </c>
      <c r="G19" s="6">
        <f>(Input!C137+Input!C139+Input!C205+Input!C208)/Input!C$7</f>
        <v>19.410044092091045</v>
      </c>
      <c r="H19" s="6">
        <f>(Input!D137+Input!D139+Input!D205+Input!D208)/Input!D$7</f>
        <v>17.185555007037923</v>
      </c>
      <c r="I19" s="6">
        <f>(Input!E137+Input!E139+Input!E205+Input!E208)/Input!E$7</f>
        <v>18.695804134611066</v>
      </c>
      <c r="J19" s="6">
        <f>(Input!F137+Input!F139+Input!F205+Input!F208)/Input!F$7</f>
        <v>19.016663271900565</v>
      </c>
      <c r="K19" s="6">
        <f>(Input!G137+Input!G139+Input!G205+Input!G208)/Input!G$7</f>
        <v>18.455255874829973</v>
      </c>
      <c r="L19" s="6">
        <f>(Input!H137+Input!H139+Input!H205+Input!H208)/Input!H$7</f>
        <v>18.574113993780735</v>
      </c>
      <c r="M19" s="6">
        <f>(Input!I137+Input!I139+Input!I205+Input!I208)/Input!I$7</f>
        <v>17.46704061287944</v>
      </c>
      <c r="N19" s="6">
        <f>(Input!J137+Input!J139+Input!J205+Input!J208)/Input!J$7</f>
        <v>17.920860919951902</v>
      </c>
      <c r="O19" s="6">
        <f>AVERAGE(E19:N19)</f>
        <v>18.5549833445213</v>
      </c>
    </row>
    <row r="20" spans="2:15" ht="13.15" customHeight="1" x14ac:dyDescent="0.2">
      <c r="B20" s="26" t="s">
        <v>300</v>
      </c>
      <c r="E20" s="6">
        <f>(Input!A19+Input!A20)/Input!A$7</f>
        <v>31.472933480874499</v>
      </c>
      <c r="F20" s="6">
        <f>(Input!B19+Input!B20)/Input!B$7</f>
        <v>35.703839793987818</v>
      </c>
      <c r="G20" s="6">
        <f>(Input!C19+Input!C20)/Input!C$7</f>
        <v>32.341541614751911</v>
      </c>
      <c r="H20" s="6">
        <f>(Input!D19+Input!D20)/Input!D$7</f>
        <v>31.446140971940771</v>
      </c>
      <c r="I20" s="6">
        <f>(Input!E19+Input!E20)/Input!E$7</f>
        <v>29.725358451916879</v>
      </c>
      <c r="J20" s="6">
        <f>(Input!F19+Input!F20)/Input!F$7</f>
        <v>32.996858251753139</v>
      </c>
      <c r="K20" s="6">
        <f>(Input!G19+Input!G20)/Input!G$7</f>
        <v>34.078140266972603</v>
      </c>
      <c r="L20" s="6">
        <f>(Input!H19+Input!H20)/Input!H$7</f>
        <v>29.361969873621888</v>
      </c>
      <c r="M20" s="6">
        <f>(Input!I19+Input!I20)/Input!I$7</f>
        <v>29.499866205083823</v>
      </c>
      <c r="N20" s="6">
        <f>(Input!J19+Input!J20)/Input!J$7</f>
        <v>33.202693340837577</v>
      </c>
      <c r="O20" s="6">
        <f>AVERAGE(E20:N20)</f>
        <v>31.982934225174098</v>
      </c>
    </row>
    <row r="21" spans="2:15" ht="13.15" customHeight="1" x14ac:dyDescent="0.2">
      <c r="B21" s="27" t="s">
        <v>314</v>
      </c>
      <c r="E21" s="8">
        <f t="shared" ref="E21:N21" si="4">+E17+E19-E20</f>
        <v>331.88587879557303</v>
      </c>
      <c r="F21" s="8">
        <f t="shared" si="4"/>
        <v>373.03611840643953</v>
      </c>
      <c r="G21" s="8">
        <f t="shared" si="4"/>
        <v>401.60503783900964</v>
      </c>
      <c r="H21" s="8">
        <f t="shared" si="4"/>
        <v>337.19135274618145</v>
      </c>
      <c r="I21" s="8">
        <f t="shared" si="4"/>
        <v>232.24719089088248</v>
      </c>
      <c r="J21" s="8">
        <f t="shared" si="4"/>
        <v>219.15757947133656</v>
      </c>
      <c r="K21" s="8">
        <f t="shared" si="4"/>
        <v>293.69712304613756</v>
      </c>
      <c r="L21" s="8">
        <f t="shared" si="4"/>
        <v>293.55122201385103</v>
      </c>
      <c r="M21" s="8">
        <f t="shared" si="4"/>
        <v>272.85786934641152</v>
      </c>
      <c r="N21" s="8">
        <f t="shared" si="4"/>
        <v>303.20957942132048</v>
      </c>
      <c r="O21" s="8">
        <f>AVERAGE(E21:N21)</f>
        <v>305.84389519771429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4.1968003285396893</v>
      </c>
      <c r="F23" s="6">
        <f>(Input!B142+Input!B141+Input!B147-Input!B143-Input!B144-Input!B207-Input!B208-SUM(Input!B136:B139)-SUM(Input!B202:'Input'!B205))/Input!B7</f>
        <v>2.9452636882464636</v>
      </c>
      <c r="G23" s="6">
        <f>(Input!C142+Input!C141+Input!C147-Input!C143-Input!C144-Input!C207-Input!C208-SUM(Input!C136:C139)-SUM(Input!C202:'Input'!C205))/Input!C7</f>
        <v>2.6512837756723333</v>
      </c>
      <c r="H23" s="6">
        <f>(Input!D142+Input!D141+Input!D147-Input!D143-Input!D144-Input!D207-Input!D208-SUM(Input!D136:D139)-SUM(Input!D202:'Input'!D205))/Input!D7</f>
        <v>3.2250531862724201</v>
      </c>
      <c r="I23" s="6">
        <f>(Input!E142+Input!E141+Input!E147-Input!E143-Input!E144-Input!E207-Input!E208-SUM(Input!E136:E139)-SUM(Input!E202:'Input'!E205))/Input!E7</f>
        <v>3.6187596611643991</v>
      </c>
      <c r="J23" s="6">
        <f>(Input!F142+Input!F141+Input!F147-Input!F143-Input!F144-Input!F207-Input!F208-SUM(Input!F136:F139)-SUM(Input!F202:'Input'!F205))/Input!F7</f>
        <v>2.0486925209454112</v>
      </c>
      <c r="K23" s="6">
        <f>(Input!G142+Input!G141+Input!G147-Input!G143-Input!G144-Input!G207-Input!G208-SUM(Input!G136:G139)-SUM(Input!G202:'Input'!G205))/Input!G7</f>
        <v>1.9727494744013083</v>
      </c>
      <c r="L23" s="6">
        <f>(Input!H142+Input!H141+Input!H147-Input!H143-Input!H144-Input!H207-Input!H208-SUM(Input!H136:H139)-SUM(Input!H202:'Input'!H205))/Input!H7</f>
        <v>1.6067419981641451</v>
      </c>
      <c r="M23" s="6">
        <f>(Input!I142+Input!I141+Input!I147-Input!I143-Input!I144-Input!I207-Input!I208-SUM(Input!I136:I139)-SUM(Input!I202:'Input'!I205))/Input!I7</f>
        <v>2.8225108183479155</v>
      </c>
      <c r="N23" s="6">
        <f>(Input!J142+Input!J141+Input!J147-Input!J143-Input!J144-Input!J207-Input!J208-SUM(Input!J136:J139)-SUM(Input!J202:'Input'!J205))/Input!J7</f>
        <v>2.9704828084627599</v>
      </c>
      <c r="O23" s="6">
        <f>AVERAGE(E23:N23)</f>
        <v>2.8058338260216846</v>
      </c>
    </row>
    <row r="24" spans="2:15" x14ac:dyDescent="0.2">
      <c r="B24" s="26" t="s">
        <v>287</v>
      </c>
      <c r="E24" s="6">
        <f>Input!A127/Input!A$7</f>
        <v>128.88983473971209</v>
      </c>
      <c r="F24" s="6">
        <f>Input!B127/Input!B$7</f>
        <v>124.89607671521813</v>
      </c>
      <c r="G24" s="6">
        <f>Input!C127/Input!C$7</f>
        <v>126.60840133243666</v>
      </c>
      <c r="H24" s="6">
        <f>Input!D127/Input!D$7</f>
        <v>131.30353740877905</v>
      </c>
      <c r="I24" s="6">
        <f>Input!E127/Input!E$7</f>
        <v>125.32863982219214</v>
      </c>
      <c r="J24" s="6">
        <f>Input!F127/Input!F$7</f>
        <v>133.44760076653009</v>
      </c>
      <c r="K24" s="6">
        <f>Input!G127/Input!G$7</f>
        <v>140.19956711996713</v>
      </c>
      <c r="L24" s="6">
        <f>Input!H127/Input!H$7</f>
        <v>132.72096305421206</v>
      </c>
      <c r="M24" s="6">
        <f>Input!I127/Input!I$7</f>
        <v>136.51060255793826</v>
      </c>
      <c r="N24" s="6">
        <f>Input!J127/Input!J$7</f>
        <v>140.2123248228402</v>
      </c>
      <c r="O24" s="16">
        <f>AVERAGE(E24:N24)</f>
        <v>132.01175483398259</v>
      </c>
    </row>
    <row r="25" spans="2:15" s="4" customFormat="1" x14ac:dyDescent="0.2">
      <c r="B25" s="27" t="s">
        <v>288</v>
      </c>
      <c r="E25" s="8">
        <f t="shared" ref="E25:N25" si="5">+E21+E23-E24</f>
        <v>207.19284438440062</v>
      </c>
      <c r="F25" s="8">
        <f t="shared" si="5"/>
        <v>251.08530537946788</v>
      </c>
      <c r="G25" s="8">
        <f t="shared" si="5"/>
        <v>277.64792028224531</v>
      </c>
      <c r="H25" s="8">
        <f t="shared" si="5"/>
        <v>209.11286852367482</v>
      </c>
      <c r="I25" s="8">
        <f t="shared" si="5"/>
        <v>110.53731072985474</v>
      </c>
      <c r="J25" s="8">
        <f t="shared" si="5"/>
        <v>87.758671225751897</v>
      </c>
      <c r="K25" s="8">
        <f t="shared" si="5"/>
        <v>155.47030540057176</v>
      </c>
      <c r="L25" s="8">
        <f t="shared" si="5"/>
        <v>162.43700095780309</v>
      </c>
      <c r="M25" s="8">
        <f t="shared" si="5"/>
        <v>139.16977760682116</v>
      </c>
      <c r="N25" s="8">
        <f t="shared" si="5"/>
        <v>165.96773740694303</v>
      </c>
      <c r="O25" s="8">
        <f>AVERAGE(E25:N25)</f>
        <v>176.63797418975344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554.57038652597043</v>
      </c>
      <c r="F31" s="6">
        <f>Input!B35/Input!B7</f>
        <v>604.19568345973323</v>
      </c>
      <c r="G31" s="6">
        <f>Input!C35/Input!C7</f>
        <v>620.2206094685522</v>
      </c>
      <c r="H31" s="6">
        <f>Input!D35/Input!D7</f>
        <v>577.38425516832388</v>
      </c>
      <c r="I31" s="6">
        <f>Input!E35/Input!E7</f>
        <v>452.10125307083746</v>
      </c>
      <c r="J31" s="6">
        <f>Input!F35/Input!F7</f>
        <v>484.11520198307102</v>
      </c>
      <c r="K31" s="6">
        <f>Input!G35/Input!G7</f>
        <v>530.10892161354218</v>
      </c>
      <c r="L31" s="6">
        <f>Input!H35/Input!H7</f>
        <v>541.80936062392561</v>
      </c>
      <c r="M31" s="6">
        <f>Input!I35/Input!I7</f>
        <v>535.01931519056313</v>
      </c>
      <c r="N31" s="6">
        <f>Input!J35/Input!J7</f>
        <v>555.95398628770249</v>
      </c>
      <c r="O31" s="6">
        <f>AVERAGE(E31:N31)</f>
        <v>545.54789733922212</v>
      </c>
    </row>
    <row r="32" spans="2:15" x14ac:dyDescent="0.2">
      <c r="B32" s="26" t="s">
        <v>302</v>
      </c>
      <c r="E32" s="6">
        <f>(Input!A131-Input!A209)/Input!A$7</f>
        <v>197.64512029541476</v>
      </c>
      <c r="F32" s="6">
        <f>(Input!B131-Input!B209)/Input!B$7</f>
        <v>196.64736564573536</v>
      </c>
      <c r="G32" s="6">
        <f>(Input!C131-Input!C209)/Input!C$7</f>
        <v>193.29348310036286</v>
      </c>
      <c r="H32" s="6">
        <f>(Input!D131-Input!D209)/Input!D$7</f>
        <v>194.47925755833072</v>
      </c>
      <c r="I32" s="6">
        <f>(Input!E131-Input!E209)/Input!E$7</f>
        <v>181.45271151778493</v>
      </c>
      <c r="J32" s="6">
        <f>(Input!F131-Input!F209)/Input!F$7</f>
        <v>196.59825532841953</v>
      </c>
      <c r="K32" s="6">
        <f>(Input!G131-Input!G209)/Input!G$7</f>
        <v>192.00892386935601</v>
      </c>
      <c r="L32" s="6">
        <f>(Input!H131-Input!H209)/Input!H$7</f>
        <v>186.71581823394811</v>
      </c>
      <c r="M32" s="6">
        <f>(Input!I131-Input!I209)/Input!I$7</f>
        <v>187.97674680257717</v>
      </c>
      <c r="N32" s="6">
        <f>(Input!J131-Input!J209)/Input!J$7</f>
        <v>194.4304950881322</v>
      </c>
      <c r="O32" s="6">
        <f>AVERAGE(E32:N32)</f>
        <v>192.12481774400615</v>
      </c>
    </row>
    <row r="33" spans="2:15" s="4" customFormat="1" x14ac:dyDescent="0.2">
      <c r="B33" s="27" t="s">
        <v>283</v>
      </c>
      <c r="E33" s="8">
        <f t="shared" ref="E33:N33" si="7">+E31-E32</f>
        <v>356.92526623055568</v>
      </c>
      <c r="F33" s="8">
        <f t="shared" si="7"/>
        <v>407.54831781399787</v>
      </c>
      <c r="G33" s="8">
        <f t="shared" si="7"/>
        <v>426.92712636818931</v>
      </c>
      <c r="H33" s="8">
        <f t="shared" si="7"/>
        <v>382.90499760999319</v>
      </c>
      <c r="I33" s="8">
        <f t="shared" si="7"/>
        <v>270.6485415530525</v>
      </c>
      <c r="J33" s="8">
        <f t="shared" si="7"/>
        <v>287.51694665465152</v>
      </c>
      <c r="K33" s="8">
        <f t="shared" si="7"/>
        <v>338.09999774418617</v>
      </c>
      <c r="L33" s="8">
        <f t="shared" si="7"/>
        <v>355.09354238997753</v>
      </c>
      <c r="M33" s="8">
        <f t="shared" si="7"/>
        <v>347.04256838798597</v>
      </c>
      <c r="N33" s="8">
        <f t="shared" si="7"/>
        <v>361.52349119957029</v>
      </c>
      <c r="O33" s="8">
        <f>AVERAGE(E33:N33)</f>
        <v>353.42307959521594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8.2492498176623688</v>
      </c>
      <c r="F35" s="6">
        <f>(Input!B136+Input!B144+Input!B204)/Input!B7</f>
        <v>4.9586477982689052</v>
      </c>
      <c r="G35" s="6">
        <f>(Input!C136+Input!C144+Input!C204)/Input!C7</f>
        <v>4.4679276367548315</v>
      </c>
      <c r="H35" s="6">
        <f>(Input!D136+Input!D144+Input!D204)/Input!D7</f>
        <v>5.2815481188618341</v>
      </c>
      <c r="I35" s="6">
        <f>(Input!E136+Input!E144+Input!E204)/Input!E7</f>
        <v>5.1428536225419172</v>
      </c>
      <c r="J35" s="6">
        <f>(Input!F136+Input!F144+Input!F204)/Input!F7</f>
        <v>4.9434998516795297</v>
      </c>
      <c r="K35" s="6">
        <f>(Input!G136+Input!G144+Input!G204)/Input!G7</f>
        <v>5.5454109484444984</v>
      </c>
      <c r="L35" s="6">
        <f>(Input!H136+Input!H144+Input!H204)/Input!H7</f>
        <v>5.0555725848706485</v>
      </c>
      <c r="M35" s="6">
        <f>(Input!I136+Input!I144+Input!I204)/Input!I7</f>
        <v>5.9153077539506995</v>
      </c>
      <c r="N35" s="6">
        <f>(Input!J136+Input!J144+Input!J204)/Input!J7</f>
        <v>5.9378271380695331</v>
      </c>
      <c r="O35" s="6">
        <f>AVERAGE(E35:N35)</f>
        <v>5.5497845271104769</v>
      </c>
    </row>
    <row r="36" spans="2:15" ht="13.15" customHeight="1" x14ac:dyDescent="0.2">
      <c r="B36" s="26" t="s">
        <v>298</v>
      </c>
      <c r="E36" s="6">
        <f>Input!A18/Input!A7</f>
        <v>55.397782126752531</v>
      </c>
      <c r="F36" s="6">
        <f>Input!B18/Input!B7</f>
        <v>46.138724258259238</v>
      </c>
      <c r="G36" s="6">
        <f>Input!C18/Input!C7</f>
        <v>45.727625216060567</v>
      </c>
      <c r="H36" s="6">
        <f>Input!D18/Input!D7</f>
        <v>42.889840209137574</v>
      </c>
      <c r="I36" s="6">
        <f>Input!E18/Input!E7</f>
        <v>40.042406310886662</v>
      </c>
      <c r="J36" s="6">
        <f>Input!F18/Input!F7</f>
        <v>43.358161189951247</v>
      </c>
      <c r="K36" s="6">
        <f>Input!G18/Input!G7</f>
        <v>45.780287636333533</v>
      </c>
      <c r="L36" s="6">
        <f>Input!H18/Input!H7</f>
        <v>47.969708342371725</v>
      </c>
      <c r="M36" s="6">
        <f>Input!I18/Input!I7</f>
        <v>49.014001923261851</v>
      </c>
      <c r="N36" s="6">
        <f>Input!J18/Input!J7</f>
        <v>42.770203126199185</v>
      </c>
      <c r="O36" s="6">
        <f>AVERAGE(E36:N36)</f>
        <v>45.908874033921407</v>
      </c>
    </row>
    <row r="37" spans="2:15" ht="13.15" customHeight="1" x14ac:dyDescent="0.2">
      <c r="B37" s="27" t="s">
        <v>313</v>
      </c>
      <c r="E37" s="8">
        <f t="shared" ref="E37:N37" si="8">+E33+E35-E36</f>
        <v>309.77673392146551</v>
      </c>
      <c r="F37" s="8">
        <f t="shared" si="8"/>
        <v>366.36824135400752</v>
      </c>
      <c r="G37" s="8">
        <f t="shared" si="8"/>
        <v>385.66742878888357</v>
      </c>
      <c r="H37" s="8">
        <f t="shared" si="8"/>
        <v>345.29670551971748</v>
      </c>
      <c r="I37" s="8">
        <f t="shared" si="8"/>
        <v>235.74898886470774</v>
      </c>
      <c r="J37" s="8">
        <f t="shared" si="8"/>
        <v>249.10228531637978</v>
      </c>
      <c r="K37" s="8">
        <f t="shared" si="8"/>
        <v>297.86512105629714</v>
      </c>
      <c r="L37" s="8">
        <f t="shared" si="8"/>
        <v>312.17940663247646</v>
      </c>
      <c r="M37" s="8">
        <f t="shared" si="8"/>
        <v>303.94387421867481</v>
      </c>
      <c r="N37" s="8">
        <f t="shared" si="8"/>
        <v>324.6911152114406</v>
      </c>
      <c r="O37" s="8">
        <f>AVERAGE(E37:N37)</f>
        <v>313.06399008840509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10.413736720312704</v>
      </c>
      <c r="F39" s="6">
        <f>(Input!B129+Input!B202)/Input!B7</f>
        <v>12.098784658160277</v>
      </c>
      <c r="G39" s="6">
        <f>(Input!C129+Input!C202)/Input!C7</f>
        <v>13.785749210060409</v>
      </c>
      <c r="H39" s="6">
        <f>(Input!D129+Input!D202)/Input!D7</f>
        <v>11.852343229524001</v>
      </c>
      <c r="I39" s="6">
        <f>(Input!E129+Input!E202)/Input!E7</f>
        <v>13.031245966740983</v>
      </c>
      <c r="J39" s="6">
        <f>(Input!F129+Input!F202)/Input!F7</f>
        <v>5.4986088939485898</v>
      </c>
      <c r="K39" s="6">
        <f>(Input!G129+Input!G202)/Input!G7</f>
        <v>6.5490554458946608</v>
      </c>
      <c r="L39" s="6">
        <f>(Input!H129+Input!H202)/Input!H7</f>
        <v>3.73581769452076</v>
      </c>
      <c r="M39" s="6">
        <f>(Input!I129+Input!I202)/Input!I7</f>
        <v>2.9712690322787449</v>
      </c>
      <c r="N39" s="6">
        <f>(Input!J129+Input!J202)/Input!J7</f>
        <v>6.3679158458901481</v>
      </c>
      <c r="O39" s="6">
        <f>AVERAGE(E39:N39)</f>
        <v>8.6304526697331276</v>
      </c>
    </row>
    <row r="40" spans="2:15" x14ac:dyDescent="0.2">
      <c r="B40" s="26" t="s">
        <v>285</v>
      </c>
      <c r="E40" s="6">
        <f>Input!A124/Input!A7</f>
        <v>55.702246340003086</v>
      </c>
      <c r="F40" s="6">
        <f>Input!B124/Input!B7</f>
        <v>50.338235593323382</v>
      </c>
      <c r="G40" s="6">
        <f>Input!C124/Input!C7</f>
        <v>49.284208259661973</v>
      </c>
      <c r="H40" s="6">
        <f>Input!D124/Input!D7</f>
        <v>46.887682773562837</v>
      </c>
      <c r="I40" s="6">
        <f>Input!E124/Input!E7</f>
        <v>46.37638547294511</v>
      </c>
      <c r="J40" s="6">
        <f>Input!F124/Input!F7</f>
        <v>46.668063451987543</v>
      </c>
      <c r="K40" s="6">
        <f>Input!G124/Input!G7</f>
        <v>45.040686199651802</v>
      </c>
      <c r="L40" s="6">
        <f>Input!H124/Input!H7</f>
        <v>44.923477948862029</v>
      </c>
      <c r="M40" s="6">
        <f>Input!I124/Input!I7</f>
        <v>47.836560630829887</v>
      </c>
      <c r="N40" s="6">
        <f>Input!J124/Input!J7</f>
        <v>44.409152319066742</v>
      </c>
      <c r="O40" s="6">
        <f>AVERAGE(E40:N40)</f>
        <v>47.746669898989438</v>
      </c>
    </row>
    <row r="41" spans="2:15" s="4" customFormat="1" x14ac:dyDescent="0.2">
      <c r="B41" s="27" t="s">
        <v>301</v>
      </c>
      <c r="E41" s="8">
        <f t="shared" ref="E41:N41" si="9">+E37+E39-E40</f>
        <v>264.48822430177518</v>
      </c>
      <c r="F41" s="8">
        <f t="shared" si="9"/>
        <v>328.12879041884446</v>
      </c>
      <c r="G41" s="8">
        <f t="shared" si="9"/>
        <v>350.16896973928203</v>
      </c>
      <c r="H41" s="8">
        <f t="shared" si="9"/>
        <v>310.26136597567864</v>
      </c>
      <c r="I41" s="8">
        <f t="shared" si="9"/>
        <v>202.40384935850361</v>
      </c>
      <c r="J41" s="8">
        <f t="shared" si="9"/>
        <v>207.93283075834083</v>
      </c>
      <c r="K41" s="8">
        <f t="shared" si="9"/>
        <v>259.37349030254001</v>
      </c>
      <c r="L41" s="8">
        <f t="shared" si="9"/>
        <v>270.99174637813519</v>
      </c>
      <c r="M41" s="8">
        <f t="shared" si="9"/>
        <v>259.07858262012371</v>
      </c>
      <c r="N41" s="8">
        <f t="shared" si="9"/>
        <v>286.64987873826402</v>
      </c>
      <c r="O41" s="8">
        <f>AVERAGE(E41:N41)</f>
        <v>273.9477728591487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16.38767778342476</v>
      </c>
      <c r="F43" s="6">
        <f>(Input!B137+Input!B139+Input!B205+Input!B208)/Input!B7</f>
        <v>22.436817754705611</v>
      </c>
      <c r="G43" s="6">
        <f>(Input!C137+Input!C139+Input!C205+Input!C208)/Input!C7</f>
        <v>19.410044092091045</v>
      </c>
      <c r="H43" s="6">
        <f>(Input!D137+Input!D139+Input!D205+Input!D208)/Input!D7</f>
        <v>17.185555007037923</v>
      </c>
      <c r="I43" s="6">
        <f>(Input!E137+Input!E139+Input!E205+Input!E208)/Input!E7</f>
        <v>18.695804134611066</v>
      </c>
      <c r="J43" s="6">
        <f>(Input!F137+Input!F139+Input!F205+Input!F208)/Input!F7</f>
        <v>19.016663271900565</v>
      </c>
      <c r="K43" s="6">
        <f>(Input!G137+Input!G139+Input!G205+Input!G208)/Input!G7</f>
        <v>18.455255874829973</v>
      </c>
      <c r="L43" s="6">
        <f>(Input!H137+Input!H139+Input!H205+Input!H208)/Input!H7</f>
        <v>18.574113993780735</v>
      </c>
      <c r="M43" s="6">
        <f>(Input!I137+Input!I139+Input!I205+Input!I208)/Input!I7</f>
        <v>17.46704061287944</v>
      </c>
      <c r="N43" s="6">
        <f>(Input!J137+Input!J139+Input!J205+Input!J208)/Input!J7</f>
        <v>17.920860919951902</v>
      </c>
      <c r="O43" s="6">
        <f>AVERAGE(E43:N43)</f>
        <v>18.5549833445213</v>
      </c>
    </row>
    <row r="44" spans="2:15" ht="13.15" customHeight="1" x14ac:dyDescent="0.2">
      <c r="B44" s="26" t="s">
        <v>300</v>
      </c>
      <c r="E44" s="6">
        <f>(Input!A19+Input!A20)/Input!A7</f>
        <v>31.472933480874499</v>
      </c>
      <c r="F44" s="6">
        <f>(Input!B19+Input!B20)/Input!B7</f>
        <v>35.703839793987818</v>
      </c>
      <c r="G44" s="6">
        <f>(Input!C19+Input!C20)/Input!C7</f>
        <v>32.341541614751911</v>
      </c>
      <c r="H44" s="6">
        <f>(Input!D19+Input!D20)/Input!D7</f>
        <v>31.446140971940771</v>
      </c>
      <c r="I44" s="6">
        <f>(Input!E19+Input!E20)/Input!E7</f>
        <v>29.725358451916879</v>
      </c>
      <c r="J44" s="6">
        <f>(Input!F19+Input!F20)/Input!F7</f>
        <v>32.996858251753139</v>
      </c>
      <c r="K44" s="6">
        <f>(Input!G19+Input!G20)/Input!G7</f>
        <v>34.078140266972603</v>
      </c>
      <c r="L44" s="6">
        <f>(Input!H19+Input!H20)/Input!H7</f>
        <v>29.361969873621888</v>
      </c>
      <c r="M44" s="6">
        <f>(Input!I19+Input!I20)/Input!I7</f>
        <v>29.499866205083823</v>
      </c>
      <c r="N44" s="6">
        <f>(Input!J19+Input!J20)/Input!J7</f>
        <v>33.202693340837577</v>
      </c>
      <c r="O44" s="6">
        <f>AVERAGE(E44:N44)</f>
        <v>31.982934225174098</v>
      </c>
    </row>
    <row r="45" spans="2:15" ht="13.15" customHeight="1" x14ac:dyDescent="0.2">
      <c r="B45" s="27" t="s">
        <v>314</v>
      </c>
      <c r="E45" s="8">
        <f t="shared" ref="E45:N45" si="10">+E41+E43-E44</f>
        <v>249.40296860432542</v>
      </c>
      <c r="F45" s="8">
        <f t="shared" si="10"/>
        <v>314.86176837956225</v>
      </c>
      <c r="G45" s="8">
        <f t="shared" si="10"/>
        <v>337.23747221662114</v>
      </c>
      <c r="H45" s="8">
        <f t="shared" si="10"/>
        <v>296.00078001077577</v>
      </c>
      <c r="I45" s="8">
        <f t="shared" si="10"/>
        <v>191.37429504119777</v>
      </c>
      <c r="J45" s="8">
        <f t="shared" si="10"/>
        <v>193.95263577848826</v>
      </c>
      <c r="K45" s="8">
        <f t="shared" si="10"/>
        <v>243.75060591039735</v>
      </c>
      <c r="L45" s="8">
        <f t="shared" si="10"/>
        <v>260.20389049829402</v>
      </c>
      <c r="M45" s="8">
        <f t="shared" si="10"/>
        <v>247.04575702791931</v>
      </c>
      <c r="N45" s="8">
        <f t="shared" si="10"/>
        <v>271.36804631737834</v>
      </c>
      <c r="O45" s="8">
        <f>AVERAGE(E45:N45)</f>
        <v>260.519821978496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4.1968003285396893</v>
      </c>
      <c r="F47" s="6">
        <f>(Input!B142+Input!B141+Input!B147-Input!B143-Input!B144-Input!B207-Input!B208-SUM(Input!B136:B139)-SUM(Input!B202:'Input'!B205))/Input!B7</f>
        <v>2.9452636882464636</v>
      </c>
      <c r="G47" s="6">
        <f>(Input!C142+Input!C141+Input!C147-Input!C143-Input!C144-Input!C207-Input!C208-SUM(Input!C136:C139)-SUM(Input!C202:'Input'!C205))/Input!C7</f>
        <v>2.6512837756723333</v>
      </c>
      <c r="H47" s="6">
        <f>(Input!D142+Input!D141+Input!D147-Input!D143-Input!D144-Input!D207-Input!D208-SUM(Input!D136:D139)-SUM(Input!D202:'Input'!D205))/Input!D7</f>
        <v>3.2250531862724201</v>
      </c>
      <c r="I47" s="6">
        <f>(Input!E142+Input!E141+Input!E147-Input!E143-Input!E144-Input!E207-Input!E208-SUM(Input!E136:E139)-SUM(Input!E202:'Input'!E205))/Input!E7</f>
        <v>3.6187596611643991</v>
      </c>
      <c r="J47" s="6">
        <f>(Input!F142+Input!F141+Input!F147-Input!F143-Input!F144-Input!F207-Input!F208-SUM(Input!F136:F139)-SUM(Input!F202:'Input'!F205))/Input!F7</f>
        <v>2.0486925209454112</v>
      </c>
      <c r="K47" s="6">
        <f>(Input!G142+Input!G141+Input!G147-Input!G143-Input!G144-Input!G207-Input!G208-SUM(Input!G136:G139)-SUM(Input!G202:'Input'!G205))/Input!G7</f>
        <v>1.9727494744013083</v>
      </c>
      <c r="L47" s="6">
        <f>(Input!H142+Input!H141+Input!H147-Input!H143-Input!H144-Input!H207-Input!H208-SUM(Input!H136:H139)-SUM(Input!H202:'Input'!H205))/Input!H7</f>
        <v>1.6067419981641451</v>
      </c>
      <c r="M47" s="6">
        <f>(Input!I142+Input!I141+Input!I147-Input!I143-Input!I144-Input!I207-Input!I208-SUM(Input!I136:I139)-SUM(Input!I202:'Input'!I205))/Input!I7</f>
        <v>2.8225108183479155</v>
      </c>
      <c r="N47" s="6">
        <f>(Input!J142+Input!J141+Input!J147-Input!J143-Input!J144-Input!J207-Input!J208-SUM(Input!J136:J139)-SUM(Input!J202:'Input'!J205))/Input!J7</f>
        <v>2.9704828084627599</v>
      </c>
      <c r="O47" s="6">
        <f>AVERAGE(E47:N47)</f>
        <v>2.8058338260216846</v>
      </c>
    </row>
    <row r="48" spans="2:15" x14ac:dyDescent="0.2">
      <c r="B48" s="26" t="s">
        <v>287</v>
      </c>
      <c r="E48" s="6">
        <f>Input!A127/Input!A7</f>
        <v>128.88983473971209</v>
      </c>
      <c r="F48" s="6">
        <f>Input!B127/Input!B7</f>
        <v>124.89607671521813</v>
      </c>
      <c r="G48" s="6">
        <f>Input!C127/Input!C7</f>
        <v>126.60840133243666</v>
      </c>
      <c r="H48" s="6">
        <f>Input!D127/Input!D7</f>
        <v>131.30353740877905</v>
      </c>
      <c r="I48" s="6">
        <f>Input!E127/Input!E7</f>
        <v>125.32863982219214</v>
      </c>
      <c r="J48" s="6">
        <f>Input!F127/Input!F7</f>
        <v>133.44760076653009</v>
      </c>
      <c r="K48" s="6">
        <f>Input!G127/Input!G7</f>
        <v>140.19956711996713</v>
      </c>
      <c r="L48" s="6">
        <f>Input!H127/Input!H7</f>
        <v>132.72096305421206</v>
      </c>
      <c r="M48" s="6">
        <f>Input!I127/Input!I7</f>
        <v>136.51060255793826</v>
      </c>
      <c r="N48" s="6">
        <f>Input!J127/Input!J7</f>
        <v>140.2123248228402</v>
      </c>
      <c r="O48" s="16">
        <f>AVERAGE(E48:N48)</f>
        <v>132.01175483398259</v>
      </c>
    </row>
    <row r="49" spans="2:15" s="4" customFormat="1" x14ac:dyDescent="0.2">
      <c r="B49" s="27" t="s">
        <v>288</v>
      </c>
      <c r="E49" s="8">
        <f t="shared" ref="E49:N49" si="11">+E45+E47-E48</f>
        <v>124.70993419315303</v>
      </c>
      <c r="F49" s="8">
        <f t="shared" si="11"/>
        <v>192.91095535259061</v>
      </c>
      <c r="G49" s="8">
        <f t="shared" si="11"/>
        <v>213.28035465985681</v>
      </c>
      <c r="H49" s="8">
        <f t="shared" si="11"/>
        <v>167.92229578826914</v>
      </c>
      <c r="I49" s="8">
        <f t="shared" si="11"/>
        <v>69.664414880170028</v>
      </c>
      <c r="J49" s="8">
        <f t="shared" si="11"/>
        <v>62.553727532903594</v>
      </c>
      <c r="K49" s="8">
        <f t="shared" si="11"/>
        <v>105.52378826483152</v>
      </c>
      <c r="L49" s="8">
        <f t="shared" si="11"/>
        <v>129.08966944224608</v>
      </c>
      <c r="M49" s="8">
        <f t="shared" si="11"/>
        <v>113.35766528832897</v>
      </c>
      <c r="N49" s="8">
        <f t="shared" si="11"/>
        <v>134.12620430300089</v>
      </c>
      <c r="O49" s="8">
        <f>AVERAGE(E49:N49)</f>
        <v>131.31390097053506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84.901258553888965</v>
      </c>
      <c r="F7" s="6">
        <f>Input!B132/Input!B$34</f>
        <v>91.815113172707612</v>
      </c>
      <c r="G7" s="6">
        <f>Input!C132/Input!C$34</f>
        <v>97.274468337775062</v>
      </c>
      <c r="H7" s="6">
        <f>Input!D132/Input!D$34</f>
        <v>89.533768149119425</v>
      </c>
      <c r="I7" s="6">
        <f>Input!E132/Input!E$34</f>
        <v>69.436450968295247</v>
      </c>
      <c r="J7" s="6">
        <f>Input!F132/Input!F$34</f>
        <v>74.552838030450658</v>
      </c>
      <c r="K7" s="6">
        <f>Input!G132/Input!G$34</f>
        <v>82.348817136188885</v>
      </c>
      <c r="L7" s="6">
        <f>Input!H132/Input!H$34</f>
        <v>81.908496578589521</v>
      </c>
      <c r="M7" s="6">
        <f>Input!I132/Input!I$34</f>
        <v>83.062003993413597</v>
      </c>
      <c r="N7" s="6">
        <f>Input!J132/Input!J$34</f>
        <v>89.288476396953286</v>
      </c>
      <c r="O7" s="6">
        <f>AVERAGE(E7:N7)</f>
        <v>84.412169131738239</v>
      </c>
    </row>
    <row r="8" spans="1:15" ht="12" customHeight="1" x14ac:dyDescent="0.2">
      <c r="B8" t="s">
        <v>180</v>
      </c>
      <c r="E8" s="6">
        <f>Input!A133/Input!A$34</f>
        <v>0.21026038425047186</v>
      </c>
      <c r="F8" s="6">
        <f>Input!B133/Input!B$34</f>
        <v>0.10701103435961232</v>
      </c>
      <c r="G8" s="6">
        <f>Input!C133/Input!C$34</f>
        <v>-0.16187104540779323</v>
      </c>
      <c r="H8" s="6">
        <f>Input!D133/Input!D$34</f>
        <v>-1.5251763518363704E-2</v>
      </c>
      <c r="I8" s="6">
        <f>Input!E133/Input!E$34</f>
        <v>0.60330576952554171</v>
      </c>
      <c r="J8" s="6">
        <f>Input!F133/Input!F$34</f>
        <v>-0.10979910124790487</v>
      </c>
      <c r="K8" s="6">
        <f>Input!G133/Input!G$34</f>
        <v>-0.5427746095666226</v>
      </c>
      <c r="L8" s="6">
        <f>Input!H133/Input!H$34</f>
        <v>0.94677425368392765</v>
      </c>
      <c r="M8" s="6">
        <f>Input!I133/Input!I$34</f>
        <v>-5.3359934017324105E-2</v>
      </c>
      <c r="N8" s="6">
        <f>Input!J133/Input!J$34</f>
        <v>-0.55717353995140251</v>
      </c>
      <c r="O8" s="6">
        <f>AVERAGE(E8:N8)</f>
        <v>4.2712144811014249E-2</v>
      </c>
    </row>
    <row r="9" spans="1:15" ht="12" customHeight="1" x14ac:dyDescent="0.2">
      <c r="B9" t="s">
        <v>181</v>
      </c>
      <c r="E9" s="6">
        <f>Input!A134/Input!A$34</f>
        <v>0.28994674718989588</v>
      </c>
      <c r="F9" s="6">
        <f>Input!B134/Input!B$34</f>
        <v>0.31015589263305648</v>
      </c>
      <c r="G9" s="6">
        <f>Input!C134/Input!C$34</f>
        <v>0.32970966910798782</v>
      </c>
      <c r="H9" s="6">
        <f>Input!D134/Input!D$34</f>
        <v>0.30241554053970698</v>
      </c>
      <c r="I9" s="6">
        <f>Input!E134/Input!E$34</f>
        <v>0.29630142844366986</v>
      </c>
      <c r="J9" s="6">
        <f>Input!F134/Input!F$34</f>
        <v>0.29114881270093901</v>
      </c>
      <c r="K9" s="6">
        <f>Input!G134/Input!G$34</f>
        <v>0.26493171391654219</v>
      </c>
      <c r="L9" s="6">
        <f>Input!H134/Input!H$34</f>
        <v>0.2999012267534833</v>
      </c>
      <c r="M9" s="6">
        <f>Input!I134/Input!I$34</f>
        <v>0.28042379108214577</v>
      </c>
      <c r="N9" s="6">
        <f>Input!J134/Input!J$34</f>
        <v>0.32548018735703294</v>
      </c>
      <c r="O9" s="6">
        <f>AVERAGE(E9:N9)</f>
        <v>0.29904150097244597</v>
      </c>
    </row>
    <row r="10" spans="1:15" ht="12" customHeight="1" x14ac:dyDescent="0.2">
      <c r="B10" t="s">
        <v>182</v>
      </c>
      <c r="E10" s="6">
        <f>Input!A135/Input!A$34</f>
        <v>-0.12894746210104488</v>
      </c>
      <c r="F10" s="6">
        <f>Input!B135/Input!B$34</f>
        <v>-0.15904637517852696</v>
      </c>
      <c r="G10" s="6">
        <f>Input!C135/Input!C$34</f>
        <v>-0.14101234493393108</v>
      </c>
      <c r="H10" s="6">
        <f>Input!D135/Input!D$34</f>
        <v>-0.18968571779222118</v>
      </c>
      <c r="I10" s="6">
        <f>Input!E135/Input!E$34</f>
        <v>-0.12500837186560021</v>
      </c>
      <c r="J10" s="6">
        <f>Input!F135/Input!F$34</f>
        <v>-0.14715363651525384</v>
      </c>
      <c r="K10" s="6">
        <f>Input!G135/Input!G$34</f>
        <v>-0.15987379275489916</v>
      </c>
      <c r="L10" s="6">
        <f>Input!H135/Input!H$34</f>
        <v>-0.21557205103554708</v>
      </c>
      <c r="M10" s="6">
        <f>Input!I135/Input!I$34</f>
        <v>-0.27103757342560691</v>
      </c>
      <c r="N10" s="6">
        <f>Input!J135/Input!J$34</f>
        <v>-0.29151038609844376</v>
      </c>
      <c r="O10" s="6">
        <f>AVERAGE(E10:N10)</f>
        <v>-0.18288477117010751</v>
      </c>
    </row>
    <row r="11" spans="1:15" ht="12.75" customHeight="1" x14ac:dyDescent="0.2">
      <c r="B11" s="28" t="s">
        <v>68</v>
      </c>
      <c r="E11" s="8">
        <f>Input!A27/Input!A$34</f>
        <v>85.272518223228289</v>
      </c>
      <c r="F11" s="8">
        <f>Input!B27/Input!B$34</f>
        <v>92.073233724521756</v>
      </c>
      <c r="G11" s="8">
        <f>Input!C27/Input!C$34</f>
        <v>97.301294616541327</v>
      </c>
      <c r="H11" s="8">
        <f>Input!D27/Input!D$34</f>
        <v>89.631246208348529</v>
      </c>
      <c r="I11" s="8">
        <f>Input!E27/Input!E$34</f>
        <v>70.211049794398861</v>
      </c>
      <c r="J11" s="8">
        <f>Input!F27/Input!F$34</f>
        <v>74.58703410538844</v>
      </c>
      <c r="K11" s="8">
        <f>Input!G27/Input!G$34</f>
        <v>81.911100447783909</v>
      </c>
      <c r="L11" s="8">
        <f>Input!H27/Input!H$34</f>
        <v>82.939600007991373</v>
      </c>
      <c r="M11" s="8">
        <f>Input!I27/Input!I$34</f>
        <v>83.018030277052802</v>
      </c>
      <c r="N11" s="8">
        <f>Input!J27/Input!J$34</f>
        <v>88.765272658260457</v>
      </c>
      <c r="O11" s="8">
        <f>AVERAGE(E11:N11)</f>
        <v>84.571038006351571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5.2889167007432757E-2</v>
      </c>
      <c r="F13" s="8">
        <f>Input!B28/Input!B34</f>
        <v>7.9459242387159332E-2</v>
      </c>
      <c r="G13" s="8">
        <f>Input!C28/Input!C34</f>
        <v>8.6114305163899049E-2</v>
      </c>
      <c r="H13" s="8">
        <f>Input!D28/Input!D34</f>
        <v>9.5208525388431817E-2</v>
      </c>
      <c r="I13" s="8">
        <f>Input!E28/Input!E34</f>
        <v>8.7085489246846129E-2</v>
      </c>
      <c r="J13" s="8">
        <f>Input!F28/Input!F34</f>
        <v>7.5610839587722384E-2</v>
      </c>
      <c r="K13" s="8">
        <f>Input!G28/Input!G34</f>
        <v>0.17437519713428876</v>
      </c>
      <c r="L13" s="8">
        <f>Input!H28/Input!H34</f>
        <v>8.2441489094465012E-2</v>
      </c>
      <c r="M13" s="8">
        <f>Input!I28/Input!I34</f>
        <v>0.11360356384117859</v>
      </c>
      <c r="N13" s="8">
        <f>Input!J28/Input!J34</f>
        <v>0.17451695072766038</v>
      </c>
      <c r="O13" s="8">
        <f>AVERAGE(E13:N13)</f>
        <v>0.10213047695790842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0.56993643527490889</v>
      </c>
      <c r="F15" s="16">
        <f>Input!B136/Input!B$34</f>
        <v>0.37593383914673534</v>
      </c>
      <c r="G15" s="16">
        <f>Input!C136/Input!C$34</f>
        <v>0.29640500410791726</v>
      </c>
      <c r="H15" s="16">
        <f>Input!D136/Input!D$34</f>
        <v>0.41050924511977105</v>
      </c>
      <c r="I15" s="16">
        <f>Input!E136/Input!E$34</f>
        <v>0.29708622935229284</v>
      </c>
      <c r="J15" s="16">
        <f>Input!F136/Input!F$34</f>
        <v>0.31241378623796878</v>
      </c>
      <c r="K15" s="16">
        <f>Input!G136/Input!G$34</f>
        <v>0.37663156932195452</v>
      </c>
      <c r="L15" s="16">
        <f>Input!H136/Input!H$34</f>
        <v>0.33984750512496925</v>
      </c>
      <c r="M15" s="16">
        <f>Input!I136/Input!I$34</f>
        <v>0.43126342396255229</v>
      </c>
      <c r="N15" s="16">
        <f>Input!J136/Input!J$34</f>
        <v>0.38176246265413044</v>
      </c>
      <c r="O15" s="6">
        <f t="shared" ref="O15:O26" si="1">AVERAGE(E15:N15)</f>
        <v>0.37917895003032004</v>
      </c>
    </row>
    <row r="16" spans="1:15" ht="12" customHeight="1" x14ac:dyDescent="0.2">
      <c r="B16" t="s">
        <v>184</v>
      </c>
      <c r="E16" s="16">
        <f>Input!A137/Input!A$34</f>
        <v>0.78972681661177446</v>
      </c>
      <c r="F16" s="16">
        <f>Input!B137/Input!B$34</f>
        <v>0.99297504841556683</v>
      </c>
      <c r="G16" s="16">
        <f>Input!C137/Input!C$34</f>
        <v>1.0095387051173237</v>
      </c>
      <c r="H16" s="16">
        <f>Input!D137/Input!D$34</f>
        <v>1.069028178049348</v>
      </c>
      <c r="I16" s="16">
        <f>Input!E137/Input!E$34</f>
        <v>1.1685336720068706</v>
      </c>
      <c r="J16" s="16">
        <f>Input!F137/Input!F$34</f>
        <v>1.1302439599851157</v>
      </c>
      <c r="K16" s="16">
        <f>Input!G137/Input!G$34</f>
        <v>1.110469719697325</v>
      </c>
      <c r="L16" s="16">
        <f>Input!H137/Input!H$34</f>
        <v>1.2178190506560471</v>
      </c>
      <c r="M16" s="16">
        <f>Input!I137/Input!I$34</f>
        <v>1.1080959319029273</v>
      </c>
      <c r="N16" s="16">
        <f>Input!J137/Input!J$34</f>
        <v>1.0882009239093793</v>
      </c>
      <c r="O16" s="6">
        <f t="shared" si="1"/>
        <v>1.068463200635168</v>
      </c>
    </row>
    <row r="17" spans="2:15" ht="12" customHeight="1" x14ac:dyDescent="0.2">
      <c r="B17" t="s">
        <v>185</v>
      </c>
      <c r="E17" s="16">
        <f>Input!A138/Input!A$34</f>
        <v>7.5700648677095458E-2</v>
      </c>
      <c r="F17" s="16">
        <f>Input!B138/Input!B$34</f>
        <v>0.14924109280511666</v>
      </c>
      <c r="G17" s="16">
        <f>Input!C138/Input!C$34</f>
        <v>0.14375510714091339</v>
      </c>
      <c r="H17" s="16">
        <f>Input!D138/Input!D$34</f>
        <v>0.14441316293439285</v>
      </c>
      <c r="I17" s="16">
        <f>Input!E138/Input!E$34</f>
        <v>0.15671741268131129</v>
      </c>
      <c r="J17" s="16">
        <f>Input!F138/Input!F$34</f>
        <v>0.18023389414720498</v>
      </c>
      <c r="K17" s="16">
        <f>Input!G138/Input!G$34</f>
        <v>0.21368075140593215</v>
      </c>
      <c r="L17" s="16">
        <f>Input!H138/Input!H$34</f>
        <v>0.14510696418209268</v>
      </c>
      <c r="M17" s="16">
        <f>Input!I138/Input!I$34</f>
        <v>0.14573319234237536</v>
      </c>
      <c r="N17" s="16">
        <f>Input!J138/Input!J$34</f>
        <v>0.18490297360934385</v>
      </c>
      <c r="O17" s="6">
        <f t="shared" si="1"/>
        <v>0.15394851999257786</v>
      </c>
    </row>
    <row r="18" spans="2:15" ht="12" customHeight="1" x14ac:dyDescent="0.2">
      <c r="B18" t="s">
        <v>186</v>
      </c>
      <c r="E18" s="16">
        <f>Input!A139/Input!A$34</f>
        <v>1.0638869342661306</v>
      </c>
      <c r="F18" s="16">
        <f>Input!B139/Input!B$34</f>
        <v>1.7816793716833685</v>
      </c>
      <c r="G18" s="16">
        <f>Input!C139/Input!C$34</f>
        <v>1.4749681584695196</v>
      </c>
      <c r="H18" s="16">
        <f>Input!D139/Input!D$34</f>
        <v>1.1561502266515404</v>
      </c>
      <c r="I18" s="16">
        <f>Input!E139/Input!E$34</f>
        <v>1.2048452209809091</v>
      </c>
      <c r="J18" s="16">
        <f>Input!F139/Input!F$34</f>
        <v>1.366811670263568</v>
      </c>
      <c r="K18" s="16">
        <f>Input!G139/Input!G$34</f>
        <v>1.1810649897069503</v>
      </c>
      <c r="L18" s="16">
        <f>Input!H139/Input!H$34</f>
        <v>1.1858917392123538</v>
      </c>
      <c r="M18" s="16">
        <f>Input!I139/Input!I$34</f>
        <v>1.2013132129807145</v>
      </c>
      <c r="N18" s="16">
        <f>Input!J139/Input!J$34</f>
        <v>1.1611729353033158</v>
      </c>
      <c r="O18" s="6">
        <f t="shared" si="1"/>
        <v>1.2777784459518371</v>
      </c>
    </row>
    <row r="19" spans="2:15" ht="12" customHeight="1" x14ac:dyDescent="0.2">
      <c r="B19" t="s">
        <v>311</v>
      </c>
      <c r="E19" s="16">
        <f>E20-SUM(E15:E18)</f>
        <v>8.7617689195496062E-3</v>
      </c>
      <c r="F19" s="16">
        <f t="shared" ref="F19:N19" si="2">F20-SUM(F15:F18)</f>
        <v>4.9706098709467739E-5</v>
      </c>
      <c r="G19" s="16">
        <f t="shared" si="2"/>
        <v>0</v>
      </c>
      <c r="H19" s="16">
        <f t="shared" si="2"/>
        <v>0</v>
      </c>
      <c r="I19" s="16">
        <f t="shared" si="2"/>
        <v>1.1128655987382885E-2</v>
      </c>
      <c r="J19" s="16">
        <f t="shared" si="2"/>
        <v>0</v>
      </c>
      <c r="K19" s="16">
        <f t="shared" si="2"/>
        <v>-8.0664639412475481E-9</v>
      </c>
      <c r="L19" s="16">
        <f t="shared" si="2"/>
        <v>4.1188484569776307E-3</v>
      </c>
      <c r="M19" s="16">
        <f t="shared" si="2"/>
        <v>4.5979317944500053E-3</v>
      </c>
      <c r="N19" s="16">
        <f t="shared" si="2"/>
        <v>5.7736638317202882E-3</v>
      </c>
      <c r="O19" s="6">
        <f t="shared" si="1"/>
        <v>3.443056702232594E-3</v>
      </c>
    </row>
    <row r="20" spans="2:15" ht="12.75" customHeight="1" x14ac:dyDescent="0.2">
      <c r="B20" s="28" t="s">
        <v>187</v>
      </c>
      <c r="E20" s="8">
        <f>Input!A141/Input!A$34</f>
        <v>2.5080126037494588</v>
      </c>
      <c r="F20" s="8">
        <f>Input!B141/Input!B$34</f>
        <v>3.299879058149497</v>
      </c>
      <c r="G20" s="8">
        <f>Input!C141/Input!C$34</f>
        <v>2.9246669748356742</v>
      </c>
      <c r="H20" s="8">
        <f>Input!D141/Input!D$34</f>
        <v>2.7801008127550526</v>
      </c>
      <c r="I20" s="8">
        <f>Input!E141/Input!E$34</f>
        <v>2.8383111910087671</v>
      </c>
      <c r="J20" s="8">
        <f>Input!F141/Input!F$34</f>
        <v>2.9897033106338573</v>
      </c>
      <c r="K20" s="8">
        <f>Input!G141/Input!G$34</f>
        <v>2.8818470220656982</v>
      </c>
      <c r="L20" s="8">
        <f>Input!H141/Input!H$34</f>
        <v>2.8927841076324405</v>
      </c>
      <c r="M20" s="8">
        <f>Input!I141/Input!I$34</f>
        <v>2.8910036929830198</v>
      </c>
      <c r="N20" s="8">
        <f>Input!J141/Input!J$34</f>
        <v>2.82181295930789</v>
      </c>
      <c r="O20" s="8">
        <f t="shared" si="1"/>
        <v>2.8828121733121357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3.9518512553252665E-2</v>
      </c>
      <c r="F22" s="16">
        <f>Input!B202/Input!B$34</f>
        <v>7.7982205989170481E-2</v>
      </c>
      <c r="G22" s="16">
        <f>Input!C202/Input!C$34</f>
        <v>5.2559687484230198E-2</v>
      </c>
      <c r="H22" s="16">
        <f>Input!D202/Input!D$34</f>
        <v>5.9519730701021484E-2</v>
      </c>
      <c r="I22" s="16">
        <f>Input!E202/Input!E$34</f>
        <v>7.4362944096900085E-2</v>
      </c>
      <c r="J22" s="16">
        <f>Input!F202/Input!F$34</f>
        <v>4.446406765055725E-2</v>
      </c>
      <c r="K22" s="16">
        <f>Input!G202/Input!G$34</f>
        <v>5.1172443553347581E-2</v>
      </c>
      <c r="L22" s="16">
        <f>Input!H202/Input!H$34</f>
        <v>3.255366511352762E-2</v>
      </c>
      <c r="M22" s="16">
        <f>Input!I202/Input!I$34</f>
        <v>4.9074432808339147E-2</v>
      </c>
      <c r="N22" s="16">
        <f>Input!J202/Input!J$34</f>
        <v>0.19874380997471747</v>
      </c>
      <c r="O22" s="6">
        <f t="shared" si="1"/>
        <v>6.7995149992506401E-2</v>
      </c>
    </row>
    <row r="23" spans="2:15" ht="12" customHeight="1" x14ac:dyDescent="0.2">
      <c r="B23" t="s">
        <v>305</v>
      </c>
      <c r="E23" s="16">
        <f>Input!A203/Input!A$34</f>
        <v>3.6693184828955556</v>
      </c>
      <c r="F23" s="16">
        <f>Input!B203/Input!B$34</f>
        <v>3.4479597062745357</v>
      </c>
      <c r="G23" s="16">
        <f>Input!C203/Input!C$34</f>
        <v>3.5125838642198639</v>
      </c>
      <c r="H23" s="16">
        <f>Input!D203/Input!D$34</f>
        <v>3.7498403231643009</v>
      </c>
      <c r="I23" s="16">
        <f>Input!E203/Input!E$34</f>
        <v>3.5603197946241516</v>
      </c>
      <c r="J23" s="16">
        <f>Input!F203/Input!F$34</f>
        <v>3.9698635280281911</v>
      </c>
      <c r="K23" s="16">
        <f>Input!G203/Input!G$34</f>
        <v>4.2498094176963468</v>
      </c>
      <c r="L23" s="16">
        <f>Input!H203/Input!H$34</f>
        <v>3.9894835554074053</v>
      </c>
      <c r="M23" s="16">
        <f>Input!I203/Input!I$34</f>
        <v>4.329832400407911</v>
      </c>
      <c r="N23" s="16">
        <f>Input!J203/Input!J$34</f>
        <v>4.4782227230143716</v>
      </c>
      <c r="O23" s="6">
        <f t="shared" si="1"/>
        <v>3.8957233795732633</v>
      </c>
    </row>
    <row r="24" spans="2:15" ht="12" customHeight="1" x14ac:dyDescent="0.2">
      <c r="B24" t="s">
        <v>306</v>
      </c>
      <c r="E24" s="16">
        <f>Input!A204/Input!A$34</f>
        <v>0.10793279616367178</v>
      </c>
      <c r="F24" s="16">
        <f>Input!B204/Input!B$34</f>
        <v>0.11887518888739976</v>
      </c>
      <c r="G24" s="16">
        <f>Input!C204/Input!C$34</f>
        <v>6.7723917353219171E-2</v>
      </c>
      <c r="H24" s="16">
        <f>Input!D204/Input!D$34</f>
        <v>8.5622651491326293E-2</v>
      </c>
      <c r="I24" s="16">
        <f>Input!E204/Input!E$34</f>
        <v>0.13130452881485905</v>
      </c>
      <c r="J24" s="16">
        <f>Input!F204/Input!F$34</f>
        <v>0.17154886470367675</v>
      </c>
      <c r="K24" s="16">
        <f>Input!G204/Input!G$34</f>
        <v>0.19709364991686459</v>
      </c>
      <c r="L24" s="16">
        <f>Input!H204/Input!H$34</f>
        <v>0.13258671335612446</v>
      </c>
      <c r="M24" s="16">
        <f>Input!I204/Input!I$34</f>
        <v>0.22432083923696416</v>
      </c>
      <c r="N24" s="16">
        <f>Input!J204/Input!J$34</f>
        <v>0.1711500254351542</v>
      </c>
      <c r="O24" s="6">
        <f t="shared" si="1"/>
        <v>0.14081591753592601</v>
      </c>
    </row>
    <row r="25" spans="2:15" ht="12" customHeight="1" x14ac:dyDescent="0.2">
      <c r="B25" t="s">
        <v>307</v>
      </c>
      <c r="E25" s="16">
        <f>Input!A205/Input!A$34</f>
        <v>0.19404347806873684</v>
      </c>
      <c r="F25" s="16">
        <f>Input!B205/Input!B$34</f>
        <v>0.21197551646724749</v>
      </c>
      <c r="G25" s="16">
        <f>Input!C205/Input!C$34</f>
        <v>0.16535376147632561</v>
      </c>
      <c r="H25" s="16">
        <f>Input!D205/Input!D$34</f>
        <v>0.16584520009926784</v>
      </c>
      <c r="I25" s="16">
        <f>Input!E205/Input!E$34</f>
        <v>0.1694786537405624</v>
      </c>
      <c r="J25" s="16">
        <f>Input!F205/Input!F$34</f>
        <v>0.20665300672106096</v>
      </c>
      <c r="K25" s="16">
        <f>Input!G205/Input!G$34</f>
        <v>0.20880350935050751</v>
      </c>
      <c r="L25" s="16">
        <f>Input!H205/Input!H$34</f>
        <v>0.20887318358681567</v>
      </c>
      <c r="M25" s="16">
        <f>Input!I205/Input!I$34</f>
        <v>0.2145891839438252</v>
      </c>
      <c r="N25" s="16">
        <f>Input!J205/Input!J$34</f>
        <v>0.26644854653144645</v>
      </c>
      <c r="O25" s="6">
        <f t="shared" si="1"/>
        <v>0.20120640399857956</v>
      </c>
    </row>
    <row r="26" spans="2:15" ht="12" customHeight="1" x14ac:dyDescent="0.2">
      <c r="B26" t="s">
        <v>308</v>
      </c>
      <c r="E26" s="16">
        <f>E27-SUM(E22:E25)</f>
        <v>0.35334723788457989</v>
      </c>
      <c r="F26" s="16">
        <f t="shared" ref="F26:N26" si="3">F27-SUM(F22:F25)</f>
        <v>0.29990404397376302</v>
      </c>
      <c r="G26" s="16">
        <f t="shared" si="3"/>
        <v>0.26177226881170279</v>
      </c>
      <c r="H26" s="16">
        <f t="shared" si="3"/>
        <v>0.21615615561377677</v>
      </c>
      <c r="I26" s="16">
        <f t="shared" si="3"/>
        <v>0.16172426819413532</v>
      </c>
      <c r="J26" s="16">
        <f t="shared" si="3"/>
        <v>0.17072282434121444</v>
      </c>
      <c r="K26" s="16">
        <f t="shared" si="3"/>
        <v>0.21730293238056131</v>
      </c>
      <c r="L26" s="16">
        <f t="shared" si="3"/>
        <v>0.19640923482513806</v>
      </c>
      <c r="M26" s="16">
        <f t="shared" si="3"/>
        <v>0.36488468216459147</v>
      </c>
      <c r="N26" s="16">
        <f t="shared" si="3"/>
        <v>0.40085233504992246</v>
      </c>
      <c r="O26" s="6">
        <f t="shared" si="1"/>
        <v>0.26430759832393858</v>
      </c>
    </row>
    <row r="27" spans="2:15" ht="12.75" customHeight="1" x14ac:dyDescent="0.2">
      <c r="B27" s="28" t="s">
        <v>188</v>
      </c>
      <c r="E27" s="8">
        <f>Input!A142/Input!A$34</f>
        <v>4.3641605075657965</v>
      </c>
      <c r="F27" s="8">
        <f>Input!B142/Input!B$34</f>
        <v>4.1566966615921164</v>
      </c>
      <c r="G27" s="8">
        <f>Input!C142/Input!C$34</f>
        <v>4.0599934993453415</v>
      </c>
      <c r="H27" s="8">
        <f>Input!D142/Input!D$34</f>
        <v>4.276984061069693</v>
      </c>
      <c r="I27" s="8">
        <f>Input!E142/Input!E$34</f>
        <v>4.0971901894706084</v>
      </c>
      <c r="J27" s="8">
        <f>Input!F142/Input!F$34</f>
        <v>4.5632522914447016</v>
      </c>
      <c r="K27" s="8">
        <f>Input!G142/Input!G$34</f>
        <v>4.9241819528976274</v>
      </c>
      <c r="L27" s="8">
        <f>Input!H142/Input!H$34</f>
        <v>4.5599063522890111</v>
      </c>
      <c r="M27" s="8">
        <f>Input!I142/Input!I$34</f>
        <v>5.1827015385616306</v>
      </c>
      <c r="N27" s="8">
        <f>Input!J142/Input!J$34</f>
        <v>5.5154174400056126</v>
      </c>
      <c r="O27" s="8">
        <f>AVERAGE(E27:N27)</f>
        <v>4.5700484494242142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1.1357071795452782</v>
      </c>
      <c r="F29" s="16">
        <f>Input!B143/Input!B$34</f>
        <v>1.3106960612081078</v>
      </c>
      <c r="G29" s="16">
        <f>Input!C143/Input!C$34</f>
        <v>1.6070092836805405</v>
      </c>
      <c r="H29" s="16">
        <f>Input!D143/Input!D$34</f>
        <v>1.3686352831384601</v>
      </c>
      <c r="I29" s="16">
        <f>Input!E143/Input!E$34</f>
        <v>1.4699131635042317</v>
      </c>
      <c r="J29" s="16">
        <f>Input!F143/Input!F$34</f>
        <v>0.48785497527423549</v>
      </c>
      <c r="K29" s="16">
        <f>Input!G143/Input!G$34</f>
        <v>0.4553573426461624</v>
      </c>
      <c r="L29" s="16">
        <f>Input!H143/Input!H$34</f>
        <v>0.26949819358170057</v>
      </c>
      <c r="M29" s="16">
        <f>Input!I143/Input!I$34</f>
        <v>0.12507960764801715</v>
      </c>
      <c r="N29" s="16">
        <f>Input!J143/Input!J$34</f>
        <v>0.38226527189319398</v>
      </c>
      <c r="O29" s="16">
        <f t="shared" ref="O29:O35" si="4">AVERAGE(E29:N29)</f>
        <v>0.86120163621199275</v>
      </c>
    </row>
    <row r="30" spans="2:15" ht="12" customHeight="1" x14ac:dyDescent="0.2">
      <c r="B30" t="s">
        <v>309</v>
      </c>
      <c r="E30" s="16">
        <f>Input!A207/Input!A$34</f>
        <v>0.44824297991679585</v>
      </c>
      <c r="F30" s="16">
        <f>Input!B207/Input!B$34</f>
        <v>0.37585619398784742</v>
      </c>
      <c r="G30" s="16">
        <f>Input!C207/Input!C$34</f>
        <v>0.25313043486734288</v>
      </c>
      <c r="H30" s="16">
        <f>Input!D207/Input!D$34</f>
        <v>0.51251466839962645</v>
      </c>
      <c r="I30" s="16">
        <f>Input!E207/Input!E$34</f>
        <v>0.8364607025090538</v>
      </c>
      <c r="J30" s="16">
        <f>Input!F207/Input!F$34</f>
        <v>0.43845238288121208</v>
      </c>
      <c r="K30" s="16">
        <f>Input!G207/Input!G$34</f>
        <v>0.2049274525651201</v>
      </c>
      <c r="L30" s="16">
        <f>Input!H207/Input!H$34</f>
        <v>0.14777523262768955</v>
      </c>
      <c r="M30" s="16">
        <f>Input!I207/Input!I$34</f>
        <v>0.13659829218767619</v>
      </c>
      <c r="N30" s="16">
        <f>Input!J207/Input!J$34</f>
        <v>0.19627279640691539</v>
      </c>
      <c r="O30" s="16">
        <f t="shared" si="4"/>
        <v>0.355023113634928</v>
      </c>
    </row>
    <row r="31" spans="2:15" ht="12" customHeight="1" x14ac:dyDescent="0.2">
      <c r="B31" t="s">
        <v>190</v>
      </c>
      <c r="E31" s="16">
        <f>Input!A144/Input!A$34</f>
        <v>0.35494925905248709</v>
      </c>
      <c r="F31" s="16">
        <f>Input!B144/Input!B$34</f>
        <v>0.16806836604337161</v>
      </c>
      <c r="G31" s="16">
        <f>Input!C144/Input!C$34</f>
        <v>0.24823344222443733</v>
      </c>
      <c r="H31" s="16">
        <f>Input!D144/Input!D$34</f>
        <v>0.24704966111203966</v>
      </c>
      <c r="I31" s="16">
        <f>Input!E144/Input!E$34</f>
        <v>0.27728455753319925</v>
      </c>
      <c r="J31" s="16">
        <f>Input!F144/Input!F$34</f>
        <v>0.22463248433056915</v>
      </c>
      <c r="K31" s="16">
        <f>Input!G144/Input!G$34</f>
        <v>0.18376501255601532</v>
      </c>
      <c r="L31" s="16">
        <f>Input!H144/Input!H$34</f>
        <v>0.24425836051451244</v>
      </c>
      <c r="M31" s="16">
        <f>Input!I144/Input!I$34</f>
        <v>0.20742458681489989</v>
      </c>
      <c r="N31" s="16">
        <f>Input!J144/Input!J$34</f>
        <v>0.32399999153704251</v>
      </c>
      <c r="O31" s="16">
        <f t="shared" si="4"/>
        <v>0.24796657217185741</v>
      </c>
    </row>
    <row r="32" spans="2:15" ht="12" customHeight="1" x14ac:dyDescent="0.2">
      <c r="B32" t="s">
        <v>310</v>
      </c>
      <c r="E32" s="16">
        <f>Input!A208/Input!A$34</f>
        <v>4.104689414927325E-3</v>
      </c>
      <c r="F32" s="16">
        <f>Input!B208/Input!B$34</f>
        <v>1.2748097466280505E-2</v>
      </c>
      <c r="G32" s="16">
        <f>Input!C208/Input!C$34</f>
        <v>1.0428763174812132E-2</v>
      </c>
      <c r="H32" s="16">
        <f>Input!D208/Input!D$34</f>
        <v>2.7204394459167332E-2</v>
      </c>
      <c r="I32" s="16">
        <f>Input!E208/Input!E$34</f>
        <v>2.2482331337779344E-2</v>
      </c>
      <c r="J32" s="16">
        <f>Input!F208/Input!F$34</f>
        <v>2.2116282191613702E-2</v>
      </c>
      <c r="K32" s="16">
        <f>Input!G208/Input!G$34</f>
        <v>2.0606789726377646E-2</v>
      </c>
      <c r="L32" s="16">
        <f>Input!H208/Input!H$34</f>
        <v>2.0536100935267528E-2</v>
      </c>
      <c r="M32" s="16">
        <f>Input!I208/Input!I$34</f>
        <v>2.4340871683017004E-2</v>
      </c>
      <c r="N32" s="16">
        <f>Input!J208/Input!J$34</f>
        <v>0.13077309475450216</v>
      </c>
      <c r="O32" s="16">
        <f t="shared" si="4"/>
        <v>2.9534141514374466E-2</v>
      </c>
    </row>
    <row r="33" spans="2:15" ht="12" customHeight="1" x14ac:dyDescent="0.2">
      <c r="B33" t="s">
        <v>191</v>
      </c>
      <c r="E33" s="16">
        <f>Input!A145/Input!A$34</f>
        <v>7.4836176762012721E-2</v>
      </c>
      <c r="F33" s="16">
        <f>Input!B145/Input!B$34</f>
        <v>6.2261246065185322E-2</v>
      </c>
      <c r="G33" s="16">
        <f>Input!C145/Input!C$34</f>
        <v>6.7055169733716127E-2</v>
      </c>
      <c r="H33" s="16">
        <f>Input!D145/Input!D$34</f>
        <v>4.509315950176649E-2</v>
      </c>
      <c r="I33" s="16">
        <f>Input!E145/Input!E$34</f>
        <v>4.4229833943709496E-2</v>
      </c>
      <c r="J33" s="16">
        <f>Input!F145/Input!F$34</f>
        <v>6.5121002274721923E-2</v>
      </c>
      <c r="K33" s="16">
        <f>Input!G145/Input!G$34</f>
        <v>3.5930997598436307E-2</v>
      </c>
      <c r="L33" s="16">
        <f>Input!H145/Input!H$34</f>
        <v>1.9974031646852141E-2</v>
      </c>
      <c r="M33" s="16">
        <f>Input!I145/Input!I$34</f>
        <v>1.8151128315972865E-2</v>
      </c>
      <c r="N33" s="16">
        <f>Input!J145/Input!J$34</f>
        <v>1.2259887903216712E-2</v>
      </c>
      <c r="O33" s="16">
        <f t="shared" si="4"/>
        <v>4.4491263374559012E-2</v>
      </c>
    </row>
    <row r="34" spans="2:15" ht="12" customHeight="1" x14ac:dyDescent="0.2">
      <c r="B34" t="s">
        <v>192</v>
      </c>
      <c r="E34" s="16">
        <f>E35-SUM(E29:E33)</f>
        <v>8.8500532835144696E-2</v>
      </c>
      <c r="F34" s="16">
        <f t="shared" ref="F34:N34" si="5">F35-SUM(F29:F33)</f>
        <v>3.1511035224661033E-2</v>
      </c>
      <c r="G34" s="16">
        <f t="shared" si="5"/>
        <v>3.4550514650602437E-2</v>
      </c>
      <c r="H34" s="16">
        <f t="shared" si="5"/>
        <v>0.19255703044330641</v>
      </c>
      <c r="I34" s="16">
        <f t="shared" si="5"/>
        <v>0.27946440299613018</v>
      </c>
      <c r="J34" s="16">
        <f t="shared" si="5"/>
        <v>5.7813217495694458E-2</v>
      </c>
      <c r="K34" s="16">
        <f t="shared" si="5"/>
        <v>1.6239065848011047E-2</v>
      </c>
      <c r="L34" s="16">
        <f t="shared" si="5"/>
        <v>7.2742738209309321E-3</v>
      </c>
      <c r="M34" s="16">
        <f t="shared" si="5"/>
        <v>2.4154099848471611E-2</v>
      </c>
      <c r="N34" s="16">
        <f t="shared" si="5"/>
        <v>1.9802102051290404E-2</v>
      </c>
      <c r="O34" s="16">
        <f t="shared" si="4"/>
        <v>7.5186627521424326E-2</v>
      </c>
    </row>
    <row r="35" spans="2:15" ht="12.75" customHeight="1" x14ac:dyDescent="0.2">
      <c r="B35" s="28" t="s">
        <v>193</v>
      </c>
      <c r="E35" s="8">
        <f>Input!A147/Input!A$34</f>
        <v>2.1063408175266458</v>
      </c>
      <c r="F35" s="8">
        <f>Input!B147/Input!B$34</f>
        <v>1.9611409999954537</v>
      </c>
      <c r="G35" s="8">
        <f>Input!C147/Input!C$34</f>
        <v>2.2204076083314517</v>
      </c>
      <c r="H35" s="8">
        <f>Input!D147/Input!D$34</f>
        <v>2.3930541970543664</v>
      </c>
      <c r="I35" s="8">
        <f>Input!E147/Input!E$34</f>
        <v>2.9298349918241038</v>
      </c>
      <c r="J35" s="8">
        <f>Input!F147/Input!F$34</f>
        <v>1.2959903444480467</v>
      </c>
      <c r="K35" s="8">
        <f>Input!G147/Input!G$34</f>
        <v>0.91682666094012277</v>
      </c>
      <c r="L35" s="8">
        <f>Input!H147/Input!H$34</f>
        <v>0.70931619312695315</v>
      </c>
      <c r="M35" s="8">
        <f>Input!I147/Input!I$34</f>
        <v>0.53574858649805468</v>
      </c>
      <c r="N35" s="8">
        <f>Input!J147/Input!J$34</f>
        <v>1.0653731445461612</v>
      </c>
      <c r="O35" s="8">
        <f t="shared" si="4"/>
        <v>1.6134033544291362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94.303921319077631</v>
      </c>
      <c r="F37" s="30">
        <f t="shared" ref="F37:N37" si="6">+F11+F13+F20+F27+F35</f>
        <v>101.57040968664599</v>
      </c>
      <c r="G37" s="30">
        <f t="shared" si="6"/>
        <v>106.5924770042177</v>
      </c>
      <c r="H37" s="30">
        <f t="shared" si="6"/>
        <v>99.176593804616076</v>
      </c>
      <c r="I37" s="30">
        <f t="shared" si="6"/>
        <v>80.163471655949195</v>
      </c>
      <c r="J37" s="30">
        <f t="shared" si="6"/>
        <v>83.511590891502763</v>
      </c>
      <c r="K37" s="30">
        <f t="shared" si="6"/>
        <v>90.808331280821633</v>
      </c>
      <c r="L37" s="30">
        <f t="shared" si="6"/>
        <v>91.184048150134231</v>
      </c>
      <c r="M37" s="30">
        <f t="shared" si="6"/>
        <v>91.741087658936692</v>
      </c>
      <c r="N37" s="30">
        <f t="shared" si="6"/>
        <v>98.342393152847777</v>
      </c>
      <c r="O37" s="7">
        <f>AVERAGE(E37:N37)</f>
        <v>93.739432460474973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71.297772435632041</v>
      </c>
      <c r="F39" s="30">
        <f>Input!B24/Input!B$6</f>
        <v>70.82279179204734</v>
      </c>
      <c r="G39" s="30">
        <f>Input!C24/Input!C$6</f>
        <v>70.970059673821922</v>
      </c>
      <c r="H39" s="30">
        <f>Input!D24/Input!D$6</f>
        <v>71.890542598778879</v>
      </c>
      <c r="I39" s="30">
        <f>Input!E24/Input!E$6</f>
        <v>66.525339873645919</v>
      </c>
      <c r="J39" s="30">
        <f>Input!F24/Input!F$6</f>
        <v>73.710283938265988</v>
      </c>
      <c r="K39" s="30">
        <f>Input!G24/Input!G$6</f>
        <v>71.348137347683306</v>
      </c>
      <c r="L39" s="30">
        <f>Input!H24/Input!H$6</f>
        <v>71.163803456604185</v>
      </c>
      <c r="M39" s="30">
        <f>Input!I24/Input!I$6</f>
        <v>74.701169851037903</v>
      </c>
      <c r="N39" s="30">
        <f>Input!J24/Input!J$6</f>
        <v>75.836032149343396</v>
      </c>
      <c r="O39" s="7">
        <f>AVERAGE(E39:N39)</f>
        <v>71.826593311686082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23.00614888344559</v>
      </c>
      <c r="F41" s="11">
        <f t="shared" ref="F41:N41" si="7">+F37-F39</f>
        <v>30.747617894598648</v>
      </c>
      <c r="G41" s="11">
        <f t="shared" si="7"/>
        <v>35.622417330395777</v>
      </c>
      <c r="H41" s="11">
        <f t="shared" si="7"/>
        <v>27.286051205837197</v>
      </c>
      <c r="I41" s="11">
        <f t="shared" si="7"/>
        <v>13.638131782303276</v>
      </c>
      <c r="J41" s="11">
        <f t="shared" si="7"/>
        <v>9.8013069532367751</v>
      </c>
      <c r="K41" s="11">
        <f t="shared" si="7"/>
        <v>19.460193933138328</v>
      </c>
      <c r="L41" s="11">
        <f t="shared" si="7"/>
        <v>20.020244693530046</v>
      </c>
      <c r="M41" s="11">
        <f t="shared" si="7"/>
        <v>17.039917807898789</v>
      </c>
      <c r="N41" s="11">
        <f t="shared" si="7"/>
        <v>22.506361003504381</v>
      </c>
      <c r="O41" s="11">
        <f>AVERAGE(E41:N41)</f>
        <v>21.91283914878888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2.0912357029517401</v>
      </c>
      <c r="F43" s="8">
        <f>(Input!B25+Input!B26)/Input!B$6</f>
        <v>2.5460657771486752</v>
      </c>
      <c r="G43" s="8">
        <f>(Input!C25+Input!C26)/Input!C$6</f>
        <v>3.1124127372082393</v>
      </c>
      <c r="H43" s="8">
        <f>(Input!D25+Input!D26)/Input!D$6</f>
        <v>3.04794126329806</v>
      </c>
      <c r="I43" s="8">
        <f>(Input!E25+Input!E26)/Input!E$6</f>
        <v>2.9311782557941966</v>
      </c>
      <c r="J43" s="8">
        <f>(Input!F25+Input!F26)/Input!F$6</f>
        <v>3.0673690997246981</v>
      </c>
      <c r="K43" s="8">
        <f>(Input!G25+Input!G26)/Input!G$6</f>
        <v>2.8223412886840999</v>
      </c>
      <c r="L43" s="8">
        <f>(Input!H25+Input!H26)/Input!H$6</f>
        <v>3.0385157641698726</v>
      </c>
      <c r="M43" s="8">
        <f>(Input!I25+Input!I26)/Input!I$6</f>
        <v>3.1335115990871585</v>
      </c>
      <c r="N43" s="8">
        <f>(Input!J25+Input!J26)/Input!J$6</f>
        <v>3.1918405785290735</v>
      </c>
      <c r="O43" s="8">
        <f>AVERAGE(E43:N43)</f>
        <v>2.8982412066595815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20.914913180493851</v>
      </c>
      <c r="F45" s="11">
        <f t="shared" ref="F45:N45" si="8">+F41-F43</f>
        <v>28.201552117449971</v>
      </c>
      <c r="G45" s="11">
        <f t="shared" si="8"/>
        <v>32.510004593187539</v>
      </c>
      <c r="H45" s="11">
        <f t="shared" si="8"/>
        <v>24.238109942539136</v>
      </c>
      <c r="I45" s="11">
        <f t="shared" si="8"/>
        <v>10.706953526509079</v>
      </c>
      <c r="J45" s="11">
        <f t="shared" si="8"/>
        <v>6.7339378535120771</v>
      </c>
      <c r="K45" s="11">
        <f t="shared" si="8"/>
        <v>16.637852644454227</v>
      </c>
      <c r="L45" s="11">
        <f t="shared" si="8"/>
        <v>16.981728929360173</v>
      </c>
      <c r="M45" s="11">
        <f t="shared" si="8"/>
        <v>13.90640620881163</v>
      </c>
      <c r="N45" s="11">
        <f t="shared" si="8"/>
        <v>19.314520424975306</v>
      </c>
      <c r="O45" s="11">
        <f>AVERAGE(E45:N45)</f>
        <v>19.014597942129303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84.963822685667054</v>
      </c>
      <c r="F7" s="6">
        <f>Input!B149/Input!B$153</f>
        <v>92.089400126777164</v>
      </c>
      <c r="G7" s="6">
        <f>Input!C149/Input!C$153</f>
        <v>96.891250513664005</v>
      </c>
      <c r="H7" s="6">
        <f>Input!D149/Input!D$153</f>
        <v>89.506014425583899</v>
      </c>
      <c r="I7" s="6">
        <f>Input!E149/Input!E$153</f>
        <v>71.997132508561137</v>
      </c>
      <c r="J7" s="6">
        <f>Input!F149/Input!F$153</f>
        <v>76.2499211687865</v>
      </c>
      <c r="K7" s="6">
        <f>Input!G149/Input!G$153</f>
        <v>83.935245729858423</v>
      </c>
      <c r="L7" s="6">
        <f>Input!H149/Input!H$153</f>
        <v>84.236976394790702</v>
      </c>
      <c r="M7" s="6">
        <f>Input!I149/Input!I$153</f>
        <v>85.142713555444828</v>
      </c>
      <c r="N7" s="6">
        <f>Input!J149/Input!J$153</f>
        <v>90.994703782216632</v>
      </c>
      <c r="O7" s="6">
        <f>AVERAGE(E7:N7)</f>
        <v>85.600718089135043</v>
      </c>
    </row>
    <row r="8" spans="1:15" ht="12" customHeight="1" x14ac:dyDescent="0.2">
      <c r="B8" t="s">
        <v>180</v>
      </c>
      <c r="E8" s="6">
        <f>Input!A150/Input!A$153</f>
        <v>0.23139886607405308</v>
      </c>
      <c r="F8" s="6">
        <f>Input!B150/Input!B$153</f>
        <v>8.6302148019983135E-2</v>
      </c>
      <c r="G8" s="6">
        <f>Input!C150/Input!C$153</f>
        <v>-0.13221306944839292</v>
      </c>
      <c r="H8" s="6">
        <f>Input!D150/Input!D$153</f>
        <v>-0.17683915296000122</v>
      </c>
      <c r="I8" s="6">
        <f>Input!E150/Input!E$153</f>
        <v>0.66815092510767149</v>
      </c>
      <c r="J8" s="6">
        <f>Input!F150/Input!F$153</f>
        <v>-8.2454446805235268E-2</v>
      </c>
      <c r="K8" s="6">
        <f>Input!G150/Input!G$153</f>
        <v>-0.48746050453669615</v>
      </c>
      <c r="L8" s="6">
        <f>Input!H150/Input!H$153</f>
        <v>1.1651773244641468</v>
      </c>
      <c r="M8" s="6">
        <f>Input!I150/Input!I$153</f>
        <v>-9.8603527711666597E-2</v>
      </c>
      <c r="N8" s="6">
        <f>Input!J150/Input!J$153</f>
        <v>-0.67149571878104852</v>
      </c>
      <c r="O8" s="6">
        <f>AVERAGE(E8:N8)</f>
        <v>5.0196284342281371E-2</v>
      </c>
    </row>
    <row r="9" spans="1:15" ht="12" customHeight="1" x14ac:dyDescent="0.2">
      <c r="B9" t="s">
        <v>181</v>
      </c>
      <c r="E9" s="6">
        <f>Input!A151/Input!A$153</f>
        <v>0.24873897602387765</v>
      </c>
      <c r="F9" s="6">
        <f>Input!B151/Input!B$153</f>
        <v>0.31117604681757177</v>
      </c>
      <c r="G9" s="6">
        <f>Input!C151/Input!C$153</f>
        <v>0.32049009384015992</v>
      </c>
      <c r="H9" s="6">
        <f>Input!D151/Input!D$153</f>
        <v>0.28307045165305439</v>
      </c>
      <c r="I9" s="6">
        <f>Input!E151/Input!E$153</f>
        <v>0.31181400530508085</v>
      </c>
      <c r="J9" s="6">
        <f>Input!F151/Input!F$153</f>
        <v>0.29697545006690029</v>
      </c>
      <c r="K9" s="6">
        <f>Input!G151/Input!G$153</f>
        <v>0.27285249968595743</v>
      </c>
      <c r="L9" s="6">
        <f>Input!H151/Input!H$153</f>
        <v>0.30769345160425327</v>
      </c>
      <c r="M9" s="6">
        <f>Input!I151/Input!I$153</f>
        <v>0.29248913868759402</v>
      </c>
      <c r="N9" s="6">
        <f>Input!J151/Input!J$153</f>
        <v>0.33792638586271018</v>
      </c>
      <c r="O9" s="6">
        <f>AVERAGE(E9:N9)</f>
        <v>0.29832264995471597</v>
      </c>
    </row>
    <row r="10" spans="1:15" ht="12" customHeight="1" x14ac:dyDescent="0.2">
      <c r="B10" t="s">
        <v>182</v>
      </c>
      <c r="E10" s="6">
        <f>Input!A152/Input!A$153</f>
        <v>-0.14519620507531422</v>
      </c>
      <c r="F10" s="6">
        <f>Input!B152/Input!B$153</f>
        <v>-0.17532000641427306</v>
      </c>
      <c r="G10" s="6">
        <f>Input!C152/Input!C$153</f>
        <v>-0.14235165553101045</v>
      </c>
      <c r="H10" s="6">
        <f>Input!D152/Input!D$153</f>
        <v>-0.19378668580909994</v>
      </c>
      <c r="I10" s="6">
        <f>Input!E152/Input!E$153</f>
        <v>-0.12325314088219076</v>
      </c>
      <c r="J10" s="6">
        <f>Input!F152/Input!F$153</f>
        <v>-0.14474525221682386</v>
      </c>
      <c r="K10" s="6">
        <f>Input!G152/Input!G$153</f>
        <v>-0.1663563378560679</v>
      </c>
      <c r="L10" s="6">
        <f>Input!H152/Input!H$153</f>
        <v>-0.24256000271647679</v>
      </c>
      <c r="M10" s="6">
        <f>Input!I152/Input!I$153</f>
        <v>-0.27864740357647061</v>
      </c>
      <c r="N10" s="6">
        <f>Input!J152/Input!J$153</f>
        <v>-0.30403915722078434</v>
      </c>
      <c r="O10" s="6">
        <f>AVERAGE(E10:N10)</f>
        <v>-0.19162558472985119</v>
      </c>
    </row>
    <row r="11" spans="1:15" ht="12.75" customHeight="1" x14ac:dyDescent="0.2">
      <c r="B11" s="28" t="s">
        <v>68</v>
      </c>
      <c r="E11" s="8">
        <f>Input!A35/Input!A$153</f>
        <v>85.298764322689664</v>
      </c>
      <c r="F11" s="8">
        <f>Input!B35/Input!B$153</f>
        <v>92.311558315200443</v>
      </c>
      <c r="G11" s="8">
        <f>Input!C35/Input!C$153</f>
        <v>96.937175882524755</v>
      </c>
      <c r="H11" s="8">
        <f>Input!D35/Input!D$153</f>
        <v>89.418459038467844</v>
      </c>
      <c r="I11" s="8">
        <f>Input!E35/Input!E$153</f>
        <v>72.853844298091701</v>
      </c>
      <c r="J11" s="8">
        <f>Input!F35/Input!F$153</f>
        <v>76.319696919831358</v>
      </c>
      <c r="K11" s="8">
        <f>Input!G35/Input!G$153</f>
        <v>83.554281387151619</v>
      </c>
      <c r="L11" s="8">
        <f>Input!H35/Input!H$153</f>
        <v>85.467287168142619</v>
      </c>
      <c r="M11" s="8">
        <f>Input!I35/Input!I$153</f>
        <v>85.057951762844269</v>
      </c>
      <c r="N11" s="8">
        <f>Input!J35/Input!J$153</f>
        <v>90.357095292077503</v>
      </c>
      <c r="O11" s="8">
        <f>AVERAGE(E11:N11)</f>
        <v>85.757611438702185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6.519702896725528E-2</v>
      </c>
      <c r="F13" s="8">
        <f>Input!B28/Input!B$34/Input!B$5*Input!B$6</f>
        <v>9.0946000186689802E-2</v>
      </c>
      <c r="G13" s="8">
        <f>Input!C28/Input!C$34/Input!C$5*Input!C$6</f>
        <v>9.8315808984678135E-2</v>
      </c>
      <c r="H13" s="8">
        <f>Input!D28/Input!D$34/Input!D$5*Input!D$6</f>
        <v>0.10476303348827837</v>
      </c>
      <c r="I13" s="8">
        <f>Input!E28/Input!E$34/Input!E$5*Input!E$6</f>
        <v>0.10251718248847221</v>
      </c>
      <c r="J13" s="8">
        <f>Input!F28/Input!F$34/Input!F$5*Input!F$6</f>
        <v>8.2995036676585213E-2</v>
      </c>
      <c r="K13" s="8">
        <f>Input!G28/Input!G$34/Input!G$5*Input!G$6</f>
        <v>0.20148941943991525</v>
      </c>
      <c r="L13" s="8">
        <f>Input!H28/Input!H$34/Input!H$5*Input!H$6</f>
        <v>9.2006403999555675E-2</v>
      </c>
      <c r="M13" s="8">
        <f>Input!I28/Input!I$34/Input!I$5*Input!I$6</f>
        <v>0.12417418873635359</v>
      </c>
      <c r="N13" s="8">
        <f>Input!J28/Input!J$34/Input!J$5*Input!J$6</f>
        <v>0.1923048591540571</v>
      </c>
      <c r="O13" s="8">
        <f>AVERAGE(E13:N13)</f>
        <v>0.11547089621218407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0.70256660073489985</v>
      </c>
      <c r="F15" s="16">
        <f>Input!B136/Input!B$34/Input!B$5*Input!B$6</f>
        <v>0.43027944865916673</v>
      </c>
      <c r="G15" s="16">
        <f>Input!C136/Input!C$34/Input!C$5*Input!C$6</f>
        <v>0.33840251872801946</v>
      </c>
      <c r="H15" s="16">
        <f>Input!D136/Input!D$34/Input!D$5*Input!D$6</f>
        <v>0.45170528183556818</v>
      </c>
      <c r="I15" s="16">
        <f>Input!E136/Input!E$34/Input!E$5*Input!E$6</f>
        <v>0.34973040230607783</v>
      </c>
      <c r="J15" s="16">
        <f>Input!F136/Input!F$34/Input!F$5*Input!F$6</f>
        <v>0.34292429218444187</v>
      </c>
      <c r="K15" s="16">
        <f>Input!G136/Input!G$34/Input!G$5*Input!G$6</f>
        <v>0.43519535743941246</v>
      </c>
      <c r="L15" s="16">
        <f>Input!H136/Input!H$34/Input!H$5*Input!H$6</f>
        <v>0.37927683255382005</v>
      </c>
      <c r="M15" s="16">
        <f>Input!I136/Input!I$34/Input!I$5*Input!I$6</f>
        <v>0.47139177673227878</v>
      </c>
      <c r="N15" s="16">
        <f>Input!J136/Input!J$34/Input!J$5*Input!J$6</f>
        <v>0.4206741884092095</v>
      </c>
      <c r="O15" s="6">
        <f t="shared" ref="O15:O26" si="1">AVERAGE(E15:N15)</f>
        <v>0.4322146699582895</v>
      </c>
    </row>
    <row r="16" spans="1:15" ht="12" customHeight="1" x14ac:dyDescent="0.2">
      <c r="B16" t="s">
        <v>184</v>
      </c>
      <c r="E16" s="16">
        <f>Input!A137/Input!A$34/Input!A$5*Input!A$6</f>
        <v>0.97350450105633801</v>
      </c>
      <c r="F16" s="16">
        <f>Input!B137/Input!B$34/Input!B$5*Input!B$6</f>
        <v>1.1365211424816475</v>
      </c>
      <c r="G16" s="16">
        <f>Input!C137/Input!C$34/Input!C$5*Input!C$6</f>
        <v>1.1525798681885357</v>
      </c>
      <c r="H16" s="16">
        <f>Input!D137/Input!D$34/Input!D$5*Input!D$6</f>
        <v>1.1763088899862826</v>
      </c>
      <c r="I16" s="16">
        <f>Input!E137/Input!E$34/Input!E$5*Input!E$6</f>
        <v>1.3755997782534286</v>
      </c>
      <c r="J16" s="16">
        <f>Input!F137/Input!F$34/Input!F$5*Input!F$6</f>
        <v>1.2406242203358036</v>
      </c>
      <c r="K16" s="16">
        <f>Input!G137/Input!G$34/Input!G$5*Input!G$6</f>
        <v>1.2831406232338654</v>
      </c>
      <c r="L16" s="16">
        <f>Input!H137/Input!H$34/Input!H$5*Input!H$6</f>
        <v>1.3591112048525369</v>
      </c>
      <c r="M16" s="16">
        <f>Input!I137/Input!I$34/Input!I$5*Input!I$6</f>
        <v>1.211202437086081</v>
      </c>
      <c r="N16" s="16">
        <f>Input!J137/Input!J$34/Input!J$5*Input!J$6</f>
        <v>1.1991174755870861</v>
      </c>
      <c r="O16" s="6">
        <f t="shared" si="1"/>
        <v>1.2107710141061605</v>
      </c>
    </row>
    <row r="17" spans="2:15" ht="12" customHeight="1" x14ac:dyDescent="0.2">
      <c r="B17" t="s">
        <v>185</v>
      </c>
      <c r="E17" s="16">
        <f>Input!A138/Input!A$34/Input!A$5*Input!A$6</f>
        <v>9.3316980846890746E-2</v>
      </c>
      <c r="F17" s="16">
        <f>Input!B138/Input!B$34/Input!B$5*Input!B$6</f>
        <v>0.17081562882242277</v>
      </c>
      <c r="G17" s="16">
        <f>Input!C138/Input!C$34/Input!C$5*Input!C$6</f>
        <v>0.16412371472240597</v>
      </c>
      <c r="H17" s="16">
        <f>Input!D138/Input!D$34/Input!D$5*Input!D$6</f>
        <v>0.15890552829087556</v>
      </c>
      <c r="I17" s="16">
        <f>Input!E138/Input!E$34/Input!E$5*Input!E$6</f>
        <v>0.18448799833266194</v>
      </c>
      <c r="J17" s="16">
        <f>Input!F138/Input!F$34/Input!F$5*Input!F$6</f>
        <v>0.19783563754448777</v>
      </c>
      <c r="K17" s="16">
        <f>Input!G138/Input!G$34/Input!G$5*Input!G$6</f>
        <v>0.24690673475258823</v>
      </c>
      <c r="L17" s="16">
        <f>Input!H138/Input!H$34/Input!H$5*Input!H$6</f>
        <v>0.16194236805194998</v>
      </c>
      <c r="M17" s="16">
        <f>Input!I138/Input!I$34/Input!I$5*Input!I$6</f>
        <v>0.15929342636092511</v>
      </c>
      <c r="N17" s="16">
        <f>Input!J138/Input!J$34/Input!J$5*Input!J$6</f>
        <v>0.20374949338073334</v>
      </c>
      <c r="O17" s="6">
        <f t="shared" si="1"/>
        <v>0.17413775111059415</v>
      </c>
    </row>
    <row r="18" spans="2:15" ht="12" customHeight="1" x14ac:dyDescent="0.2">
      <c r="B18" t="s">
        <v>186</v>
      </c>
      <c r="E18" s="16">
        <f>Input!A139/Input!A$34/Input!A$5*Input!A$6</f>
        <v>1.3114645436084393</v>
      </c>
      <c r="F18" s="16">
        <f>Input!B139/Input!B$34/Input!B$5*Input!B$6</f>
        <v>2.0392418503089358</v>
      </c>
      <c r="G18" s="16">
        <f>Input!C139/Input!C$34/Input!C$5*Input!C$6</f>
        <v>1.6839558474120297</v>
      </c>
      <c r="H18" s="16">
        <f>Input!D139/Input!D$34/Input!D$5*Input!D$6</f>
        <v>1.2721739404955923</v>
      </c>
      <c r="I18" s="16">
        <f>Input!E139/Input!E$34/Input!E$5*Input!E$6</f>
        <v>1.4183457939766557</v>
      </c>
      <c r="J18" s="16">
        <f>Input!F139/Input!F$34/Input!F$5*Input!F$6</f>
        <v>1.5002952661555893</v>
      </c>
      <c r="K18" s="16">
        <f>Input!G139/Input!G$34/Input!G$5*Input!G$6</f>
        <v>1.3647130039577662</v>
      </c>
      <c r="L18" s="16">
        <f>Input!H139/Input!H$34/Input!H$5*Input!H$6</f>
        <v>1.3234796660779018</v>
      </c>
      <c r="M18" s="16">
        <f>Input!I139/Input!I$34/Input!I$5*Input!I$6</f>
        <v>1.3130934329550605</v>
      </c>
      <c r="N18" s="16">
        <f>Input!J139/Input!J$34/Input!J$5*Input!J$6</f>
        <v>1.2795272713965371</v>
      </c>
      <c r="O18" s="6">
        <f t="shared" si="1"/>
        <v>1.4506290616344506</v>
      </c>
    </row>
    <row r="19" spans="2:15" ht="12" customHeight="1" x14ac:dyDescent="0.2">
      <c r="B19" t="s">
        <v>311</v>
      </c>
      <c r="E19" s="16">
        <f>E20-SUM(E15:E18)</f>
        <v>1.0800724125074268E-2</v>
      </c>
      <c r="F19" s="16">
        <f t="shared" ref="F19:N19" si="2">F20-SUM(F15:F18)</f>
        <v>5.689169348599421E-5</v>
      </c>
      <c r="G19" s="16">
        <f t="shared" si="2"/>
        <v>0</v>
      </c>
      <c r="H19" s="16">
        <f t="shared" si="2"/>
        <v>0</v>
      </c>
      <c r="I19" s="16">
        <f t="shared" si="2"/>
        <v>1.3100672300021987E-2</v>
      </c>
      <c r="J19" s="16">
        <f t="shared" si="2"/>
        <v>0</v>
      </c>
      <c r="K19" s="16">
        <f t="shared" si="2"/>
        <v>-9.3207468410128058E-9</v>
      </c>
      <c r="L19" s="16">
        <f t="shared" si="2"/>
        <v>4.5967199198866382E-3</v>
      </c>
      <c r="M19" s="16">
        <f t="shared" si="2"/>
        <v>5.0257617907050189E-3</v>
      </c>
      <c r="N19" s="16">
        <f t="shared" si="2"/>
        <v>6.3621533915894091E-3</v>
      </c>
      <c r="O19" s="6">
        <f t="shared" si="1"/>
        <v>3.9942913900016478E-3</v>
      </c>
    </row>
    <row r="20" spans="2:15" ht="12.75" customHeight="1" x14ac:dyDescent="0.2">
      <c r="B20" s="28" t="s">
        <v>187</v>
      </c>
      <c r="E20" s="8">
        <f>Input!A141/Input!A$34/Input!A$5*Input!A$6</f>
        <v>3.0916533503716424</v>
      </c>
      <c r="F20" s="8">
        <f>Input!B141/Input!B$34/Input!B$5*Input!B$6</f>
        <v>3.7769149619656588</v>
      </c>
      <c r="G20" s="8">
        <f>Input!C141/Input!C$34/Input!C$5*Input!C$6</f>
        <v>3.3390619490509912</v>
      </c>
      <c r="H20" s="8">
        <f>Input!D141/Input!D$34/Input!D$5*Input!D$6</f>
        <v>3.0590936406083196</v>
      </c>
      <c r="I20" s="8">
        <f>Input!E141/Input!E$34/Input!E$5*Input!E$6</f>
        <v>3.3412646451688461</v>
      </c>
      <c r="J20" s="8">
        <f>Input!F141/Input!F$34/Input!F$5*Input!F$6</f>
        <v>3.2816794162203227</v>
      </c>
      <c r="K20" s="8">
        <f>Input!G141/Input!G$34/Input!G$5*Input!G$6</f>
        <v>3.3299557100628854</v>
      </c>
      <c r="L20" s="8">
        <f>Input!H141/Input!H$34/Input!H$5*Input!H$6</f>
        <v>3.2284067914560954</v>
      </c>
      <c r="M20" s="8">
        <f>Input!I141/Input!I$34/Input!I$5*Input!I$6</f>
        <v>3.1600068349250505</v>
      </c>
      <c r="N20" s="8">
        <f>Input!J141/Input!J$34/Input!J$5*Input!J$6</f>
        <v>3.1094305821651558</v>
      </c>
      <c r="O20" s="8">
        <f t="shared" si="1"/>
        <v>3.271746788199497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4.8714883471603354E-2</v>
      </c>
      <c r="F22" s="16">
        <f>Input!B202/Input!B$34/Input!B$5*Input!B$6</f>
        <v>8.9255440995693172E-2</v>
      </c>
      <c r="G22" s="16">
        <f>Input!C202/Input!C$34/Input!C$5*Input!C$6</f>
        <v>6.0006850025194874E-2</v>
      </c>
      <c r="H22" s="16">
        <f>Input!D202/Input!D$34/Input!D$5*Input!D$6</f>
        <v>6.5492743587876795E-2</v>
      </c>
      <c r="I22" s="16">
        <f>Input!E202/Input!E$34/Input!E$5*Input!E$6</f>
        <v>8.7540181220696928E-2</v>
      </c>
      <c r="J22" s="16">
        <f>Input!F202/Input!F$34/Input!F$5*Input!F$6</f>
        <v>4.8806453486959986E-2</v>
      </c>
      <c r="K22" s="16">
        <f>Input!G202/Input!G$34/Input!G$5*Input!G$6</f>
        <v>5.9129429599700578E-2</v>
      </c>
      <c r="L22" s="16">
        <f>Input!H202/Input!H$34/Input!H$5*Input!H$6</f>
        <v>3.6330562402499746E-2</v>
      </c>
      <c r="M22" s="16">
        <f>Input!I202/Input!I$34/Input!I$5*Input!I$6</f>
        <v>5.3640728121799972E-2</v>
      </c>
      <c r="N22" s="16">
        <f>Input!J202/Input!J$34/Input!J$5*Input!J$6</f>
        <v>0.21900107826529355</v>
      </c>
      <c r="O22" s="6">
        <f t="shared" si="1"/>
        <v>7.6791835117731896E-2</v>
      </c>
    </row>
    <row r="23" spans="2:15" ht="12" customHeight="1" x14ac:dyDescent="0.2">
      <c r="B23" t="s">
        <v>305</v>
      </c>
      <c r="E23" s="16">
        <f>Input!A210/Input!A$36</f>
        <v>4.2448649843288315</v>
      </c>
      <c r="F23" s="16">
        <f>Input!B210/Input!B$36</f>
        <v>3.9059923735043429</v>
      </c>
      <c r="G23" s="16">
        <f>Input!C210/Input!C$36</f>
        <v>3.7528598683803294</v>
      </c>
      <c r="H23" s="16">
        <f>Input!D210/Input!D$36</f>
        <v>3.9308996202190598</v>
      </c>
      <c r="I23" s="16">
        <f>Input!E210/Input!E$36</f>
        <v>4.0488708789101313</v>
      </c>
      <c r="J23" s="16">
        <f>Input!F210/Input!F$36</f>
        <v>4.223732345255252</v>
      </c>
      <c r="K23" s="16">
        <f>Input!G210/Input!G$36</f>
        <v>4.5699840938450853</v>
      </c>
      <c r="L23" s="16">
        <f>Input!H210/Input!H$36</f>
        <v>4.2284063662544868</v>
      </c>
      <c r="M23" s="16">
        <f>Input!I210/Input!I$36</f>
        <v>4.4566104755474534</v>
      </c>
      <c r="N23" s="16">
        <f>Input!J210/Input!J$36</f>
        <v>4.3885694810937297</v>
      </c>
      <c r="O23" s="6">
        <f t="shared" si="1"/>
        <v>4.1750790487338714</v>
      </c>
    </row>
    <row r="24" spans="2:15" ht="12" customHeight="1" x14ac:dyDescent="0.2">
      <c r="B24" t="s">
        <v>306</v>
      </c>
      <c r="E24" s="16">
        <f>Input!A204/Input!A$34/Input!A$5*Input!A$6</f>
        <v>0.13304988594376693</v>
      </c>
      <c r="F24" s="16">
        <f>Input!B204/Input!B$34/Input!B$5*Input!B$6</f>
        <v>0.13605998026094124</v>
      </c>
      <c r="G24" s="16">
        <f>Input!C204/Input!C$34/Input!C$5*Input!C$6</f>
        <v>7.7319693975589784E-2</v>
      </c>
      <c r="H24" s="16">
        <f>Input!D204/Input!D$34/Input!D$5*Input!D$6</f>
        <v>9.4215183660757568E-2</v>
      </c>
      <c r="I24" s="16">
        <f>Input!E204/Input!E$34/Input!E$5*Input!E$6</f>
        <v>0.15457190926401393</v>
      </c>
      <c r="J24" s="16">
        <f>Input!F204/Input!F$34/Input!F$5*Input!F$6</f>
        <v>0.18830242324435334</v>
      </c>
      <c r="K24" s="16">
        <f>Input!G204/Input!G$34/Input!G$5*Input!G$6</f>
        <v>0.22774044560052864</v>
      </c>
      <c r="L24" s="16">
        <f>Input!H204/Input!H$34/Input!H$5*Input!H$6</f>
        <v>0.14796950962444322</v>
      </c>
      <c r="M24" s="16">
        <f>Input!I204/Input!I$34/Input!I$5*Input!I$6</f>
        <v>0.24519352463141034</v>
      </c>
      <c r="N24" s="16">
        <f>Input!J204/Input!J$34/Input!J$5*Input!J$6</f>
        <v>0.1885947548263231</v>
      </c>
      <c r="O24" s="6">
        <f t="shared" si="1"/>
        <v>0.15930173110321283</v>
      </c>
    </row>
    <row r="25" spans="2:15" ht="12" customHeight="1" x14ac:dyDescent="0.2">
      <c r="B25" t="s">
        <v>307</v>
      </c>
      <c r="E25" s="16">
        <f>Input!A205/Input!A$34/Input!A$5*Input!A$6</f>
        <v>0.23919942355636817</v>
      </c>
      <c r="F25" s="16">
        <f>Input!B205/Input!B$34/Input!B$5*Input!B$6</f>
        <v>0.24261904318533181</v>
      </c>
      <c r="G25" s="16">
        <f>Input!C205/Input!C$34/Input!C$5*Input!C$6</f>
        <v>0.18878267434502499</v>
      </c>
      <c r="H25" s="16">
        <f>Input!D205/Input!D$34/Input!D$5*Input!D$6</f>
        <v>0.18248834525044416</v>
      </c>
      <c r="I25" s="16">
        <f>Input!E205/Input!E$34/Input!E$5*Input!E$6</f>
        <v>0.19951055248909977</v>
      </c>
      <c r="J25" s="16">
        <f>Input!F205/Input!F$34/Input!F$5*Input!F$6</f>
        <v>0.22683485550034888</v>
      </c>
      <c r="K25" s="16">
        <f>Input!G205/Input!G$34/Input!G$5*Input!G$6</f>
        <v>0.24127111290747771</v>
      </c>
      <c r="L25" s="16">
        <f>Input!H205/Input!H$34/Input!H$5*Input!H$6</f>
        <v>0.2331067854893</v>
      </c>
      <c r="M25" s="16">
        <f>Input!I205/Input!I$34/Input!I$5*Input!I$6</f>
        <v>0.23455635480831583</v>
      </c>
      <c r="N25" s="16">
        <f>Input!J205/Input!J$34/Input!J$5*Input!J$6</f>
        <v>0.29360672415422717</v>
      </c>
      <c r="O25" s="6">
        <f t="shared" si="1"/>
        <v>0.22819758716859387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0.43557483332310826</v>
      </c>
      <c r="F26" s="16">
        <f>(Input!B142-SUM(Input!B202:'Input'!B205))/Input!B$34/Input!B$5*Input!B$6</f>
        <v>0.34325866217464207</v>
      </c>
      <c r="G26" s="16">
        <f>(Input!C142-SUM(Input!C202:'Input'!C205))/Input!C$34/Input!C$5*Input!C$6</f>
        <v>0.2988626840685048</v>
      </c>
      <c r="H26" s="16">
        <f>(Input!D142-SUM(Input!D202:'Input'!D205))/Input!D$34/Input!D$5*Input!D$6</f>
        <v>0.23784818089426096</v>
      </c>
      <c r="I26" s="16">
        <f>(Input!E142-SUM(Input!E202:'Input'!E205))/Input!E$34/Input!E$5*Input!E$6</f>
        <v>0.19038207695288623</v>
      </c>
      <c r="J26" s="16">
        <f>(Input!F142-SUM(Input!F202:'Input'!F205))/Input!F$34/Input!F$5*Input!F$6</f>
        <v>0.18739571131584432</v>
      </c>
      <c r="K26" s="16">
        <f>(Input!G142-SUM(Input!G202:'Input'!G205))/Input!G$34/Input!G$5*Input!G$6</f>
        <v>0.25109214158612031</v>
      </c>
      <c r="L26" s="16">
        <f>(Input!H142-SUM(Input!H202:'Input'!H205))/Input!H$34/Input!H$5*Input!H$6</f>
        <v>0.21919676132801011</v>
      </c>
      <c r="M26" s="16">
        <f>(Input!I142-SUM(Input!I202:'Input'!I205))/Input!I$34/Input!I$5*Input!I$6</f>
        <v>0.39883660211095345</v>
      </c>
      <c r="N26" s="16">
        <f>(Input!J142-SUM(Input!J202:'Input'!J205))/Input!J$34/Input!J$5*Input!J$6</f>
        <v>0.44170982538908532</v>
      </c>
      <c r="O26" s="6">
        <f t="shared" si="1"/>
        <v>0.30041574791434156</v>
      </c>
    </row>
    <row r="27" spans="2:15" ht="12.75" customHeight="1" x14ac:dyDescent="0.2">
      <c r="B27" s="28" t="s">
        <v>188</v>
      </c>
      <c r="E27" s="8">
        <f>SUM(E22:E26)</f>
        <v>5.1014040106236784</v>
      </c>
      <c r="F27" s="8">
        <f t="shared" ref="F27:N27" si="3">SUM(F22:F26)</f>
        <v>4.7171855001209515</v>
      </c>
      <c r="G27" s="8">
        <f t="shared" si="3"/>
        <v>4.3778317707946437</v>
      </c>
      <c r="H27" s="8">
        <f t="shared" si="3"/>
        <v>4.5109440736124</v>
      </c>
      <c r="I27" s="8">
        <f t="shared" si="3"/>
        <v>4.6808755988368285</v>
      </c>
      <c r="J27" s="8">
        <f t="shared" si="3"/>
        <v>4.8750717888027584</v>
      </c>
      <c r="K27" s="8">
        <f t="shared" si="3"/>
        <v>5.3492172235389122</v>
      </c>
      <c r="L27" s="8">
        <f t="shared" si="3"/>
        <v>4.8650099850987392</v>
      </c>
      <c r="M27" s="8">
        <f t="shared" si="3"/>
        <v>5.3888376852199329</v>
      </c>
      <c r="N27" s="8">
        <f t="shared" si="3"/>
        <v>5.5314818637286587</v>
      </c>
      <c r="O27" s="8">
        <f>AVERAGE(E27:N27)</f>
        <v>4.9397859500377503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1.3999981106287316</v>
      </c>
      <c r="F29" s="16">
        <f>Input!B143/Input!B$34/Input!B$5*Input!B$6</f>
        <v>1.5001724235743454</v>
      </c>
      <c r="G29" s="16">
        <f>Input!C143/Input!C$34/Input!C$5*Input!C$6</f>
        <v>1.8347058304683981</v>
      </c>
      <c r="H29" s="16">
        <f>Input!D143/Input!D$34/Input!D$5*Input!D$6</f>
        <v>1.5059826146419375</v>
      </c>
      <c r="I29" s="16">
        <f>Input!E143/Input!E$34/Input!E$5*Input!E$6</f>
        <v>1.7303842158827649</v>
      </c>
      <c r="J29" s="16">
        <f>Input!F143/Input!F$34/Input!F$5*Input!F$6</f>
        <v>0.53549916634326589</v>
      </c>
      <c r="K29" s="16">
        <f>Input!G143/Input!G$34/Input!G$5*Input!G$6</f>
        <v>0.52616248248207065</v>
      </c>
      <c r="L29" s="16">
        <f>Input!H143/Input!H$34/Input!H$5*Input!H$6</f>
        <v>0.30076554836869313</v>
      </c>
      <c r="M29" s="16">
        <f>Input!I143/Input!I$34/Input!I$5*Input!I$6</f>
        <v>0.1367180595572485</v>
      </c>
      <c r="N29" s="16">
        <f>Input!J143/Input!J$34/Input!J$5*Input!J$6</f>
        <v>0.42122824725275626</v>
      </c>
      <c r="O29" s="16">
        <f t="shared" ref="O29:O35" si="4">AVERAGE(E29:N29)</f>
        <v>0.98916166992002119</v>
      </c>
    </row>
    <row r="30" spans="2:15" ht="11.25" customHeight="1" x14ac:dyDescent="0.2">
      <c r="B30" t="s">
        <v>309</v>
      </c>
      <c r="E30" s="16">
        <f>Input!A211/Input!A$36</f>
        <v>0.46093906348941216</v>
      </c>
      <c r="F30" s="16">
        <f>Input!B211/Input!B$36</f>
        <v>0.35118012728999132</v>
      </c>
      <c r="G30" s="16">
        <f>Input!C211/Input!C$36</f>
        <v>0.25067484492256598</v>
      </c>
      <c r="H30" s="16">
        <f>Input!D211/Input!D$36</f>
        <v>0.5120880918346532</v>
      </c>
      <c r="I30" s="16">
        <f>Input!E211/Input!E$36</f>
        <v>0.71329199005726274</v>
      </c>
      <c r="J30" s="16">
        <f>Input!F211/Input!F$36</f>
        <v>0.38145486915936444</v>
      </c>
      <c r="K30" s="16">
        <f>Input!G211/Input!G$36</f>
        <v>0.1914310286143994</v>
      </c>
      <c r="L30" s="16">
        <f>Input!H211/Input!H$36</f>
        <v>0.15050610158249997</v>
      </c>
      <c r="M30" s="16">
        <f>Input!I211/Input!I$36</f>
        <v>0.136516569842801</v>
      </c>
      <c r="N30" s="16">
        <f>Input!J211/Input!J$36</f>
        <v>0.20084772539444201</v>
      </c>
      <c r="O30" s="6">
        <f t="shared" si="4"/>
        <v>0.3348930412187392</v>
      </c>
    </row>
    <row r="31" spans="2:15" ht="11.25" customHeight="1" x14ac:dyDescent="0.2">
      <c r="B31" t="s">
        <v>190</v>
      </c>
      <c r="E31" s="16">
        <f>Input!A144/Input!A$34/Input!A$5*Input!A$6</f>
        <v>0.43754966156110192</v>
      </c>
      <c r="F31" s="16">
        <f>Input!B144/Input!B$34/Input!B$5*Input!B$6</f>
        <v>0.19236460341619385</v>
      </c>
      <c r="G31" s="16">
        <f>Input!C144/Input!C$34/Input!C$5*Input!C$6</f>
        <v>0.28340554618535235</v>
      </c>
      <c r="H31" s="16">
        <f>Input!D144/Input!D$34/Input!D$5*Input!D$6</f>
        <v>0.27184195758474744</v>
      </c>
      <c r="I31" s="16">
        <f>Input!E144/Input!E$34/Input!E$5*Input!E$6</f>
        <v>0.32641984137323715</v>
      </c>
      <c r="J31" s="16">
        <f>Input!F144/Input!F$34/Input!F$5*Input!F$6</f>
        <v>0.24657021899800904</v>
      </c>
      <c r="K31" s="16">
        <f>Input!G144/Input!G$34/Input!G$5*Input!G$6</f>
        <v>0.21233929080387209</v>
      </c>
      <c r="L31" s="16">
        <f>Input!H144/Input!H$34/Input!H$5*Input!H$6</f>
        <v>0.27259737353866126</v>
      </c>
      <c r="M31" s="16">
        <f>Input!I144/Input!I$34/Input!I$5*Input!I$6</f>
        <v>0.22672510369236601</v>
      </c>
      <c r="N31" s="16">
        <f>Input!J144/Input!J$34/Input!J$5*Input!J$6</f>
        <v>0.35702418864559743</v>
      </c>
      <c r="O31" s="6">
        <f t="shared" si="4"/>
        <v>0.28268377857991384</v>
      </c>
    </row>
    <row r="32" spans="2:15" ht="11.25" customHeight="1" x14ac:dyDescent="0.2">
      <c r="B32" t="s">
        <v>310</v>
      </c>
      <c r="E32" s="16">
        <f>Input!A208/Input!A$34/Input!A$5*Input!A$6</f>
        <v>5.0598935439651379E-3</v>
      </c>
      <c r="F32" s="16">
        <f>Input!B208/Input!B$34/Input!B$5*Input!B$6</f>
        <v>1.4590983247729086E-2</v>
      </c>
      <c r="G32" s="16">
        <f>Input!C208/Input!C$34/Input!C$5*Input!C$6</f>
        <v>1.1906410744298821E-2</v>
      </c>
      <c r="H32" s="16">
        <f>Input!D208/Input!D$34/Input!D$5*Input!D$6</f>
        <v>2.9934450472020112E-2</v>
      </c>
      <c r="I32" s="16">
        <f>Input!E208/Input!E$34/Input!E$5*Input!E$6</f>
        <v>2.6466237767676017E-2</v>
      </c>
      <c r="J32" s="16">
        <f>Input!F208/Input!F$34/Input!F$5*Input!F$6</f>
        <v>2.4276170740216742E-2</v>
      </c>
      <c r="K32" s="16">
        <f>Input!G208/Input!G$34/Input!G$5*Input!G$6</f>
        <v>2.3811013072522522E-2</v>
      </c>
      <c r="L32" s="16">
        <f>Input!H208/Input!H$34/Input!H$5*Input!H$6</f>
        <v>2.2918712652810778E-2</v>
      </c>
      <c r="M32" s="16">
        <f>Input!I208/Input!I$34/Input!I$5*Input!I$6</f>
        <v>2.6605749786158827E-2</v>
      </c>
      <c r="N32" s="16">
        <f>Input!J208/Input!J$34/Input!J$5*Input!J$6</f>
        <v>0.14410234342880238</v>
      </c>
      <c r="O32" s="6">
        <f t="shared" si="4"/>
        <v>3.2967196545620039E-2</v>
      </c>
    </row>
    <row r="33" spans="2:15" ht="11.25" customHeight="1" x14ac:dyDescent="0.2">
      <c r="B33" t="s">
        <v>191</v>
      </c>
      <c r="E33" s="16">
        <f>Input!A145/Input!A$34/Input!A$5*Input!A$6</f>
        <v>9.2251337281714002E-2</v>
      </c>
      <c r="F33" s="16">
        <f>Input!B145/Input!B$34/Input!B$5*Input!B$6</f>
        <v>7.1261833440069824E-2</v>
      </c>
      <c r="G33" s="16">
        <f>Input!C145/Input!C$34/Input!C$5*Input!C$6</f>
        <v>7.6556191754990274E-2</v>
      </c>
      <c r="H33" s="16">
        <f>Input!D145/Input!D$34/Input!D$5*Input!D$6</f>
        <v>4.9618415574681669E-2</v>
      </c>
      <c r="I33" s="16">
        <f>Input!E145/Input!E$34/Input!E$5*Input!E$6</f>
        <v>5.2067433932528578E-2</v>
      </c>
      <c r="J33" s="16">
        <f>Input!F145/Input!F$34/Input!F$5*Input!F$6</f>
        <v>7.1480755956109601E-2</v>
      </c>
      <c r="K33" s="16">
        <f>Input!G145/Input!G$34/Input!G$5*Input!G$6</f>
        <v>4.1518036767754958E-2</v>
      </c>
      <c r="L33" s="16">
        <f>Input!H145/Input!H$34/Input!H$5*Input!H$6</f>
        <v>2.2291431721889788E-2</v>
      </c>
      <c r="M33" s="16">
        <f>Input!I145/Input!I$34/Input!I$5*Input!I$6</f>
        <v>1.9840060972351296E-2</v>
      </c>
      <c r="N33" s="16">
        <f>Input!J145/Input!J$34/Input!J$5*Input!J$6</f>
        <v>1.3509495820562377E-2</v>
      </c>
      <c r="O33" s="6">
        <f t="shared" si="4"/>
        <v>5.1039499322265237E-2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0.10909553183281505</v>
      </c>
      <c r="F34" s="16">
        <f>(Input!B147-Input!B143-Input!B144-Input!B145-Input!B207-Input!B208)/Input!B$34/Input!B$5*Input!B$6</f>
        <v>3.6066321919625104E-2</v>
      </c>
      <c r="G34" s="16">
        <f>(Input!C147-Input!C143-Input!C144-Input!C145-Input!C207-Input!C208)/Input!C$34/Input!C$5*Input!C$6</f>
        <v>3.9445964201253257E-2</v>
      </c>
      <c r="H34" s="16">
        <f>(Input!D147-Input!D143-Input!D144-Input!D145-Input!D207-Input!D208)/Input!D$34/Input!D$5*Input!D$6</f>
        <v>0.21188080107778473</v>
      </c>
      <c r="I34" s="16">
        <f>(Input!E147-Input!E143-Input!E144-Input!E145-Input!E207-Input!E208)/Input!E$34/Input!E$5*Input!E$6</f>
        <v>0.32898595907037137</v>
      </c>
      <c r="J34" s="16">
        <f>(Input!F147-Input!F143-Input!F144-Input!F145-Input!F207-Input!F208)/Input!F$34/Input!F$5*Input!F$6</f>
        <v>6.3459288808448477E-2</v>
      </c>
      <c r="K34" s="16">
        <f>(Input!G147-Input!G143-Input!G144-Input!G145-Input!G207-Input!G208)/Input!G$34/Input!G$5*Input!G$6</f>
        <v>1.8764136205921992E-2</v>
      </c>
      <c r="L34" s="16">
        <f>(Input!H147-Input!H143-Input!H144-Input!H145-Input!H207-Input!H208)/Input!H$34/Input!H$5*Input!H$6</f>
        <v>8.1182397761528063E-3</v>
      </c>
      <c r="M34" s="16">
        <f>(Input!I147-Input!I143-Input!I144-Input!I145-Input!I207-Input!I208)/Input!I$34/Input!I$5*Input!I$6</f>
        <v>2.6401599139389498E-2</v>
      </c>
      <c r="N34" s="16">
        <f>(Input!J147-Input!J143-Input!J144-Input!J145-Input!J207-Input!J208)/Input!J$34/Input!J$5*Input!J$6</f>
        <v>2.1820461737669491E-2</v>
      </c>
      <c r="O34" s="6">
        <f t="shared" si="4"/>
        <v>8.6403830376943158E-2</v>
      </c>
    </row>
    <row r="35" spans="2:15" ht="12.75" customHeight="1" x14ac:dyDescent="0.2">
      <c r="B35" s="28" t="s">
        <v>193</v>
      </c>
      <c r="E35" s="8">
        <f>SUM(E29:E34)</f>
        <v>2.5048935983377403</v>
      </c>
      <c r="F35" s="8">
        <f t="shared" ref="F35:N35" si="5">SUM(F29:F34)</f>
        <v>2.1656362928879545</v>
      </c>
      <c r="G35" s="8">
        <f t="shared" si="5"/>
        <v>2.4966947882768586</v>
      </c>
      <c r="H35" s="8">
        <f t="shared" si="5"/>
        <v>2.5813463311858245</v>
      </c>
      <c r="I35" s="8">
        <f t="shared" si="5"/>
        <v>3.1776156780838409</v>
      </c>
      <c r="J35" s="8">
        <f t="shared" si="5"/>
        <v>1.3227404700054144</v>
      </c>
      <c r="K35" s="8">
        <f t="shared" si="5"/>
        <v>1.0140259879465416</v>
      </c>
      <c r="L35" s="8">
        <f t="shared" si="5"/>
        <v>0.77719740764070766</v>
      </c>
      <c r="M35" s="8">
        <f t="shared" si="5"/>
        <v>0.57280714299031499</v>
      </c>
      <c r="N35" s="8">
        <f t="shared" si="5"/>
        <v>1.1585324622798299</v>
      </c>
      <c r="O35" s="8">
        <f t="shared" si="4"/>
        <v>1.7771490159635022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96.061912310989996</v>
      </c>
      <c r="F37" s="30">
        <f t="shared" ref="F37:N37" si="6">+F11+F13+F20+F27+F35</f>
        <v>103.06224107036169</v>
      </c>
      <c r="G37" s="30">
        <f t="shared" si="6"/>
        <v>107.24908019963192</v>
      </c>
      <c r="H37" s="30">
        <f t="shared" si="6"/>
        <v>99.674606117362671</v>
      </c>
      <c r="I37" s="30">
        <f t="shared" si="6"/>
        <v>84.156117402669693</v>
      </c>
      <c r="J37" s="30">
        <f t="shared" si="6"/>
        <v>85.882183631536435</v>
      </c>
      <c r="K37" s="30">
        <f t="shared" si="6"/>
        <v>93.448969728139872</v>
      </c>
      <c r="L37" s="30">
        <f t="shared" si="6"/>
        <v>94.429907756337727</v>
      </c>
      <c r="M37" s="30">
        <f t="shared" si="6"/>
        <v>94.303777614715926</v>
      </c>
      <c r="N37" s="30">
        <f t="shared" si="6"/>
        <v>100.34884505940522</v>
      </c>
      <c r="O37" s="7">
        <f>AVERAGE(E37:N37)</f>
        <v>95.861764089115113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80.433465394471398</v>
      </c>
      <c r="F39" s="30">
        <f>(Input!B24-Input!B125)/Input!B$5+Input!B131/Input!B5</f>
        <v>76.739119696897035</v>
      </c>
      <c r="G39" s="30">
        <f>(Input!C24-Input!C125)/Input!C$5+Input!C131/Input!C5</f>
        <v>76.618113054152303</v>
      </c>
      <c r="H39" s="30">
        <f>(Input!D24-Input!D125)/Input!D$5+Input!D131/Input!D5</f>
        <v>75.912191997015213</v>
      </c>
      <c r="I39" s="30">
        <f>(Input!E24-Input!E125)/Input!E$5+Input!E131/Input!E5</f>
        <v>74.808044929206602</v>
      </c>
      <c r="J39" s="30">
        <f>(Input!F24-Input!F125)/Input!F$5+Input!F131/Input!F5</f>
        <v>78.852466999272934</v>
      </c>
      <c r="K39" s="30">
        <f>(Input!G24-Input!G125)/Input!G$5+Input!G131/Input!G5</f>
        <v>78.881178874339383</v>
      </c>
      <c r="L39" s="30">
        <f>(Input!H24-Input!H125)/Input!H$5+Input!H131/Input!H5</f>
        <v>77.549203639515653</v>
      </c>
      <c r="M39" s="30">
        <f>(Input!I24-Input!I125)/Input!I$5+Input!I131/Input!I5</f>
        <v>79.99762441883712</v>
      </c>
      <c r="N39" s="30">
        <f>(Input!J24-Input!J125)/Input!J$5+Input!J131/Input!J5</f>
        <v>80.778623115663834</v>
      </c>
      <c r="O39" s="7">
        <f>AVERAGE(E39:N39)</f>
        <v>78.057003211937143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15.628446916518598</v>
      </c>
      <c r="F41" s="11">
        <f t="shared" ref="F41:N41" si="7">+F37-F39</f>
        <v>26.323121373464659</v>
      </c>
      <c r="G41" s="11">
        <f t="shared" si="7"/>
        <v>30.630967145479616</v>
      </c>
      <c r="H41" s="11">
        <f t="shared" si="7"/>
        <v>23.762414120347458</v>
      </c>
      <c r="I41" s="11">
        <f t="shared" si="7"/>
        <v>9.3480724734630911</v>
      </c>
      <c r="J41" s="11">
        <f t="shared" si="7"/>
        <v>7.0297166322635007</v>
      </c>
      <c r="K41" s="11">
        <f t="shared" si="7"/>
        <v>14.567790853800489</v>
      </c>
      <c r="L41" s="11">
        <f t="shared" si="7"/>
        <v>16.880704116822074</v>
      </c>
      <c r="M41" s="11">
        <f t="shared" si="7"/>
        <v>14.306153195878807</v>
      </c>
      <c r="N41" s="11">
        <f t="shared" si="7"/>
        <v>19.570221943741387</v>
      </c>
      <c r="O41" s="11">
        <f>AVERAGE(E41:N41)</f>
        <v>17.804760877177969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2.5778881086091272</v>
      </c>
      <c r="F43" s="8">
        <f>(Input!B25+Input!B26)/Input!B$5</f>
        <v>2.9141292024363339</v>
      </c>
      <c r="G43" s="8">
        <f>(Input!C25+Input!C26)/Input!C$5</f>
        <v>3.5534093385581418</v>
      </c>
      <c r="H43" s="8">
        <f>(Input!D25+Input!D26)/Input!D$5</f>
        <v>3.3538128159686593</v>
      </c>
      <c r="I43" s="8">
        <f>(Input!E25+Input!E26)/Input!E$5</f>
        <v>3.4505879079777695</v>
      </c>
      <c r="J43" s="8">
        <f>(Input!F25+Input!F26)/Input!F$5</f>
        <v>3.3669300899234211</v>
      </c>
      <c r="K43" s="8">
        <f>(Input!G25+Input!G26)/Input!G$5</f>
        <v>3.2611972176313544</v>
      </c>
      <c r="L43" s="8">
        <f>(Input!H25+Input!H26)/Input!H$5</f>
        <v>3.3910463290746327</v>
      </c>
      <c r="M43" s="8">
        <f>(Input!I25+Input!I26)/Input!I$5</f>
        <v>3.4250797031031346</v>
      </c>
      <c r="N43" s="8">
        <f>(Input!J25+Input!J26)/Input!J$5</f>
        <v>3.5171738351886712</v>
      </c>
      <c r="O43" s="8">
        <f>AVERAGE(E43:N43)</f>
        <v>3.2811254548471247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13.050558807909471</v>
      </c>
      <c r="F45" s="11">
        <f t="shared" ref="F45:N45" si="8">+F41-F43</f>
        <v>23.408992171028324</v>
      </c>
      <c r="G45" s="11">
        <f t="shared" si="8"/>
        <v>27.077557806921476</v>
      </c>
      <c r="H45" s="11">
        <f t="shared" si="8"/>
        <v>20.408601304378799</v>
      </c>
      <c r="I45" s="11">
        <f t="shared" si="8"/>
        <v>5.8974845654853212</v>
      </c>
      <c r="J45" s="11">
        <f t="shared" si="8"/>
        <v>3.6627865423400796</v>
      </c>
      <c r="K45" s="11">
        <f t="shared" si="8"/>
        <v>11.306593636169135</v>
      </c>
      <c r="L45" s="11">
        <f t="shared" si="8"/>
        <v>13.48965778774744</v>
      </c>
      <c r="M45" s="11">
        <f t="shared" si="8"/>
        <v>10.881073492775672</v>
      </c>
      <c r="N45" s="11">
        <f t="shared" si="8"/>
        <v>16.053048108552716</v>
      </c>
      <c r="O45" s="11">
        <f>AVERAGE(E45:N45)</f>
        <v>14.523635422330841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678.11691801913116</v>
      </c>
      <c r="F7" s="6">
        <f>Input!B132/Input!B$7</f>
        <v>686.82204710758867</v>
      </c>
      <c r="G7" s="6">
        <f>Input!C132/Input!C$7</f>
        <v>709.73546254736436</v>
      </c>
      <c r="H7" s="6">
        <f>Input!D132/Input!D$7</f>
        <v>636.28718962205164</v>
      </c>
      <c r="I7" s="6">
        <f>Input!E132/Input!E$7</f>
        <v>506.04222006028971</v>
      </c>
      <c r="J7" s="6">
        <f>Input!F132/Input!F$7</f>
        <v>520.11639002325001</v>
      </c>
      <c r="K7" s="6">
        <f>Input!G132/Input!G$7</f>
        <v>602.85666134129269</v>
      </c>
      <c r="L7" s="6">
        <f>Input!H132/Input!H$7</f>
        <v>577.78517862011677</v>
      </c>
      <c r="M7" s="6">
        <f>Input!I132/Input!I$7</f>
        <v>569.33056511844086</v>
      </c>
      <c r="N7" s="6">
        <f>Input!J132/Input!J$7</f>
        <v>604.5980078794546</v>
      </c>
      <c r="O7" s="6">
        <f>AVERAGE(E7:N7)</f>
        <v>609.16906403389817</v>
      </c>
    </row>
    <row r="8" spans="1:15" ht="12" customHeight="1" x14ac:dyDescent="0.2">
      <c r="B8" t="s">
        <v>180</v>
      </c>
      <c r="E8" s="6">
        <f>Input!A133/Input!A$7</f>
        <v>1.6793758558826124</v>
      </c>
      <c r="F8" s="6">
        <f>Input!B133/Input!B$7</f>
        <v>0.80049498543576225</v>
      </c>
      <c r="G8" s="6">
        <f>Input!C133/Input!C$7</f>
        <v>-1.1810459954054713</v>
      </c>
      <c r="H8" s="6">
        <f>Input!D133/Input!D$7</f>
        <v>-0.10838929206818176</v>
      </c>
      <c r="I8" s="6">
        <f>Input!E133/Input!E$7</f>
        <v>4.3968000485117829</v>
      </c>
      <c r="J8" s="6">
        <f>Input!F133/Input!F$7</f>
        <v>-0.7660112435361891</v>
      </c>
      <c r="K8" s="6">
        <f>Input!G133/Input!G$7</f>
        <v>-3.973527493940896</v>
      </c>
      <c r="L8" s="6">
        <f>Input!H133/Input!H$7</f>
        <v>6.6785761444519958</v>
      </c>
      <c r="M8" s="6">
        <f>Input!I133/Input!I$7</f>
        <v>-0.36574414206494216</v>
      </c>
      <c r="N8" s="6">
        <f>Input!J133/Input!J$7</f>
        <v>-3.7727826242676965</v>
      </c>
      <c r="O8" s="6">
        <f>AVERAGE(E8:N8)</f>
        <v>0.33877462429987759</v>
      </c>
    </row>
    <row r="9" spans="1:15" ht="12" customHeight="1" x14ac:dyDescent="0.2">
      <c r="B9" t="s">
        <v>181</v>
      </c>
      <c r="E9" s="6">
        <f>Input!A134/Input!A$7</f>
        <v>2.315840753636015</v>
      </c>
      <c r="F9" s="6">
        <f>Input!B134/Input!B$7</f>
        <v>2.3201180910164023</v>
      </c>
      <c r="G9" s="6">
        <f>Input!C134/Input!C$7</f>
        <v>2.4056327267514166</v>
      </c>
      <c r="H9" s="6">
        <f>Input!D134/Input!D$7</f>
        <v>2.1491682788058357</v>
      </c>
      <c r="I9" s="6">
        <f>Input!E134/Input!E$7</f>
        <v>2.159399430208969</v>
      </c>
      <c r="J9" s="6">
        <f>Input!F134/Input!F$7</f>
        <v>2.0311938944526373</v>
      </c>
      <c r="K9" s="6">
        <f>Input!G134/Input!G$7</f>
        <v>1.9395038579730202</v>
      </c>
      <c r="L9" s="6">
        <f>Input!H134/Input!H$7</f>
        <v>2.1155129334097391</v>
      </c>
      <c r="M9" s="6">
        <f>Input!I134/Input!I$7</f>
        <v>1.9221043049011124</v>
      </c>
      <c r="N9" s="6">
        <f>Input!J134/Input!J$7</f>
        <v>2.2039201565657858</v>
      </c>
      <c r="O9" s="6">
        <f>AVERAGE(E9:N9)</f>
        <v>2.156239442772093</v>
      </c>
    </row>
    <row r="10" spans="1:15" ht="12" customHeight="1" x14ac:dyDescent="0.2">
      <c r="B10" t="s">
        <v>182</v>
      </c>
      <c r="E10" s="6">
        <f>Input!A135/Input!A$7</f>
        <v>-1.0299194272938601</v>
      </c>
      <c r="F10" s="6">
        <f>Input!B135/Input!B$7</f>
        <v>-1.1897448384088956</v>
      </c>
      <c r="G10" s="6">
        <f>Input!C135/Input!C$7</f>
        <v>-1.0288564262212156</v>
      </c>
      <c r="H10" s="6">
        <f>Input!D135/Input!D$7</f>
        <v>-1.3480343202403358</v>
      </c>
      <c r="I10" s="6">
        <f>Input!E135/Input!E$7</f>
        <v>-0.91104186839668611</v>
      </c>
      <c r="J10" s="6">
        <f>Input!F135/Input!F$7</f>
        <v>-1.0266144150253036</v>
      </c>
      <c r="K10" s="6">
        <f>Input!G135/Input!G$7</f>
        <v>-1.1703990936116655</v>
      </c>
      <c r="L10" s="6">
        <f>Input!H135/Input!H$7</f>
        <v>-1.5206522060085814</v>
      </c>
      <c r="M10" s="6">
        <f>Input!I135/Input!I$7</f>
        <v>-1.8577685033817355</v>
      </c>
      <c r="N10" s="6">
        <f>Input!J135/Input!J$7</f>
        <v>-1.9739008416690116</v>
      </c>
      <c r="O10" s="6">
        <f>AVERAGE(E10:N10)</f>
        <v>-1.305693194025729</v>
      </c>
    </row>
    <row r="11" spans="1:15" ht="12.75" customHeight="1" x14ac:dyDescent="0.2">
      <c r="B11" s="28" t="s">
        <v>68</v>
      </c>
      <c r="E11" s="8">
        <f>Input!A27/Input!A$7</f>
        <v>681.08221520135589</v>
      </c>
      <c r="F11" s="8">
        <f>Input!B27/Input!B$7</f>
        <v>688.752915345632</v>
      </c>
      <c r="G11" s="8">
        <f>Input!C27/Input!C$7</f>
        <v>709.93119285248906</v>
      </c>
      <c r="H11" s="8">
        <f>Input!D27/Input!D$7</f>
        <v>636.97993428854886</v>
      </c>
      <c r="I11" s="8">
        <f>Input!E27/Input!E$7</f>
        <v>511.68737767061378</v>
      </c>
      <c r="J11" s="8">
        <f>Input!F27/Input!F$7</f>
        <v>520.35495825914109</v>
      </c>
      <c r="K11" s="8">
        <f>Input!G27/Input!G$7</f>
        <v>599.65223861171319</v>
      </c>
      <c r="L11" s="8">
        <f>Input!H27/Input!H$7</f>
        <v>585.05861549196993</v>
      </c>
      <c r="M11" s="8">
        <f>Input!I27/Input!I$7</f>
        <v>569.02915677789531</v>
      </c>
      <c r="N11" s="8">
        <f>Input!J27/Input!J$7</f>
        <v>601.05524457008357</v>
      </c>
      <c r="O11" s="8">
        <f>AVERAGE(E11:N11)</f>
        <v>610.35838490694425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0.42243235893747055</v>
      </c>
      <c r="F13" s="8">
        <f>Input!B28/Input!B$7</f>
        <v>0.5943940777517801</v>
      </c>
      <c r="G13" s="8">
        <f>Input!C28/Input!C$7</f>
        <v>0.62830850943556771</v>
      </c>
      <c r="H13" s="8">
        <f>Input!D28/Input!D$7</f>
        <v>0.67661583221392474</v>
      </c>
      <c r="I13" s="8">
        <f>Input!E28/Input!E$7</f>
        <v>0.63466570798142341</v>
      </c>
      <c r="J13" s="8">
        <f>Input!F28/Input!F$7</f>
        <v>0.52749751682062795</v>
      </c>
      <c r="K13" s="8">
        <f>Input!G28/Input!G$7</f>
        <v>1.2765605241330147</v>
      </c>
      <c r="L13" s="8">
        <f>Input!H28/Input!H$7</f>
        <v>0.58154492503046418</v>
      </c>
      <c r="M13" s="8">
        <f>Input!I28/Input!I$7</f>
        <v>0.77867109016892644</v>
      </c>
      <c r="N13" s="8">
        <f>Input!J28/Input!J$7</f>
        <v>1.1817045716186139</v>
      </c>
      <c r="O13" s="8">
        <f>AVERAGE(E13:N13)</f>
        <v>0.73023951140918131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4.5521532370467792</v>
      </c>
      <c r="F15" s="16">
        <f>Input!B136/Input!B$7</f>
        <v>2.8121693701350958</v>
      </c>
      <c r="G15" s="16">
        <f>Input!C136/Input!C$7</f>
        <v>2.1626347209773686</v>
      </c>
      <c r="H15" s="16">
        <f>Input!D136/Input!D$7</f>
        <v>2.9173548627607717</v>
      </c>
      <c r="I15" s="16">
        <f>Input!E136/Input!E$7</f>
        <v>2.1651189390341861</v>
      </c>
      <c r="J15" s="16">
        <f>Input!F136/Input!F$7</f>
        <v>2.1795485589055499</v>
      </c>
      <c r="K15" s="16">
        <f>Input!G136/Input!G$7</f>
        <v>2.7572326881351636</v>
      </c>
      <c r="L15" s="16">
        <f>Input!H136/Input!H$7</f>
        <v>2.3972952703854005</v>
      </c>
      <c r="M15" s="16">
        <f>Input!I136/Input!I$7</f>
        <v>2.9560019873705805</v>
      </c>
      <c r="N15" s="16">
        <f>Input!J136/Input!J$7</f>
        <v>2.5850236639463788</v>
      </c>
      <c r="O15" s="6">
        <f t="shared" ref="O15:O26" si="1">AVERAGE(E15:N15)</f>
        <v>2.748453329869728</v>
      </c>
    </row>
    <row r="16" spans="1:15" ht="12" customHeight="1" x14ac:dyDescent="0.2">
      <c r="B16" t="s">
        <v>184</v>
      </c>
      <c r="E16" s="16">
        <f>Input!A137/Input!A$7</f>
        <v>6.3076463656651631</v>
      </c>
      <c r="F16" s="16">
        <f>Input!B137/Input!B$7</f>
        <v>7.4279400407280969</v>
      </c>
      <c r="G16" s="16">
        <f>Input!C137/Input!C$7</f>
        <v>7.3658117292188479</v>
      </c>
      <c r="H16" s="16">
        <f>Input!D137/Input!D$7</f>
        <v>7.5972334137094153</v>
      </c>
      <c r="I16" s="16">
        <f>Input!E137/Input!E$7</f>
        <v>8.5160944338523272</v>
      </c>
      <c r="J16" s="16">
        <f>Input!F137/Input!F$7</f>
        <v>7.8851244814172432</v>
      </c>
      <c r="K16" s="16">
        <f>Input!G137/Input!G$7</f>
        <v>8.1294922139583843</v>
      </c>
      <c r="L16" s="16">
        <f>Input!H137/Input!H$7</f>
        <v>8.5905348907870529</v>
      </c>
      <c r="M16" s="16">
        <f>Input!I137/Input!I$7</f>
        <v>7.5952042183543282</v>
      </c>
      <c r="N16" s="16">
        <f>Input!J137/Input!J$7</f>
        <v>7.3685220906137268</v>
      </c>
      <c r="O16" s="6">
        <f t="shared" si="1"/>
        <v>7.6783603878304589</v>
      </c>
    </row>
    <row r="17" spans="2:15" ht="12" customHeight="1" x14ac:dyDescent="0.2">
      <c r="B17" t="s">
        <v>185</v>
      </c>
      <c r="E17" s="16">
        <f>Input!A138/Input!A$7</f>
        <v>0.60463050191862677</v>
      </c>
      <c r="F17" s="16">
        <f>Input!B138/Input!B$7</f>
        <v>1.116396520474507</v>
      </c>
      <c r="G17" s="16">
        <f>Input!C138/Input!C$7</f>
        <v>1.0488682097538744</v>
      </c>
      <c r="H17" s="16">
        <f>Input!D138/Input!D$7</f>
        <v>1.0262970886572698</v>
      </c>
      <c r="I17" s="16">
        <f>Input!E138/Input!E$7</f>
        <v>1.1421325014374133</v>
      </c>
      <c r="J17" s="16">
        <f>Input!F138/Input!F$7</f>
        <v>1.257398173700486</v>
      </c>
      <c r="K17" s="16">
        <f>Input!G138/Input!G$7</f>
        <v>1.5643074043484766</v>
      </c>
      <c r="L17" s="16">
        <f>Input!H138/Input!H$7</f>
        <v>1.0235892089476937</v>
      </c>
      <c r="M17" s="16">
        <f>Input!I138/Input!I$7</f>
        <v>0.99889668878417792</v>
      </c>
      <c r="N17" s="16">
        <f>Input!J138/Input!J$7</f>
        <v>1.2520313259484765</v>
      </c>
      <c r="O17" s="6">
        <f t="shared" si="1"/>
        <v>1.1034547623971003</v>
      </c>
    </row>
    <row r="18" spans="2:15" ht="12" customHeight="1" x14ac:dyDescent="0.2">
      <c r="B18" t="s">
        <v>186</v>
      </c>
      <c r="E18" s="16">
        <f>Input!A139/Input!A$7</f>
        <v>8.4973973445570845</v>
      </c>
      <c r="F18" s="16">
        <f>Input!B139/Input!B$7</f>
        <v>13.327834939843891</v>
      </c>
      <c r="G18" s="16">
        <f>Input!C139/Input!C$7</f>
        <v>10.76168522000007</v>
      </c>
      <c r="H18" s="16">
        <f>Input!D139/Input!D$7</f>
        <v>8.2163813017652139</v>
      </c>
      <c r="I18" s="16">
        <f>Input!E139/Input!E$7</f>
        <v>8.7807274414500291</v>
      </c>
      <c r="J18" s="16">
        <f>Input!F139/Input!F$7</f>
        <v>9.535534401638369</v>
      </c>
      <c r="K18" s="16">
        <f>Input!G139/Input!G$7</f>
        <v>8.6463038727598196</v>
      </c>
      <c r="L18" s="16">
        <f>Input!H139/Input!H$7</f>
        <v>8.3653186053476691</v>
      </c>
      <c r="M18" s="16">
        <f>Input!I139/Input!I$7</f>
        <v>8.2341419367246846</v>
      </c>
      <c r="N18" s="16">
        <f>Input!J139/Input!J$7</f>
        <v>7.8626366113228778</v>
      </c>
      <c r="O18" s="6">
        <f t="shared" si="1"/>
        <v>9.2227961675409702</v>
      </c>
    </row>
    <row r="19" spans="2:15" ht="13.5" customHeight="1" x14ac:dyDescent="0.2">
      <c r="B19" t="s">
        <v>311</v>
      </c>
      <c r="E19" s="16">
        <f>E20-SUM(E15:E18)</f>
        <v>6.998133876130197E-2</v>
      </c>
      <c r="F19" s="16">
        <f t="shared" ref="F19:N19" si="2">F20-SUM(F15:F18)</f>
        <v>3.7182598038398851E-4</v>
      </c>
      <c r="G19" s="16">
        <f t="shared" si="2"/>
        <v>0</v>
      </c>
      <c r="H19" s="16">
        <f t="shared" si="2"/>
        <v>0</v>
      </c>
      <c r="I19" s="16">
        <f t="shared" si="2"/>
        <v>8.1103940417605713E-2</v>
      </c>
      <c r="J19" s="16">
        <f t="shared" si="2"/>
        <v>0</v>
      </c>
      <c r="K19" s="16">
        <f t="shared" si="2"/>
        <v>-5.9052712941820573E-8</v>
      </c>
      <c r="L19" s="16">
        <f t="shared" si="2"/>
        <v>2.9054489959296603E-2</v>
      </c>
      <c r="M19" s="16">
        <f t="shared" si="2"/>
        <v>3.1515530339458309E-2</v>
      </c>
      <c r="N19" s="16">
        <f t="shared" si="2"/>
        <v>3.9095141855767679E-2</v>
      </c>
      <c r="O19" s="6">
        <f t="shared" si="1"/>
        <v>2.5112220826110133E-2</v>
      </c>
    </row>
    <row r="20" spans="2:15" ht="12.75" customHeight="1" x14ac:dyDescent="0.2">
      <c r="B20" s="28" t="s">
        <v>187</v>
      </c>
      <c r="E20" s="8">
        <f>Input!A141/Input!A$7</f>
        <v>20.031808787948954</v>
      </c>
      <c r="F20" s="8">
        <f>Input!B141/Input!B$7</f>
        <v>24.684712697161974</v>
      </c>
      <c r="G20" s="8">
        <f>Input!C141/Input!C$7</f>
        <v>21.338999879950165</v>
      </c>
      <c r="H20" s="8">
        <f>Input!D141/Input!D$7</f>
        <v>19.757266666892672</v>
      </c>
      <c r="I20" s="8">
        <f>Input!E141/Input!E$7</f>
        <v>20.685177256191562</v>
      </c>
      <c r="J20" s="8">
        <f>Input!F141/Input!F$7</f>
        <v>20.857605615661647</v>
      </c>
      <c r="K20" s="8">
        <f>Input!G141/Input!G$7</f>
        <v>21.09733612014913</v>
      </c>
      <c r="L20" s="8">
        <f>Input!H141/Input!H$7</f>
        <v>20.405792465427115</v>
      </c>
      <c r="M20" s="8">
        <f>Input!I141/Input!I$7</f>
        <v>19.815760361573229</v>
      </c>
      <c r="N20" s="8">
        <f>Input!J141/Input!J$7</f>
        <v>19.107308833687227</v>
      </c>
      <c r="O20" s="8">
        <f t="shared" si="1"/>
        <v>20.778176868464367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0.31563927783594126</v>
      </c>
      <c r="F22" s="6">
        <f>Input!B202/Input!B$7</f>
        <v>0.58334512156729135</v>
      </c>
      <c r="G22" s="6">
        <f>Input!C202/Input!C$7</f>
        <v>0.38348679510056805</v>
      </c>
      <c r="H22" s="6">
        <f>Input!D202/Input!D$7</f>
        <v>0.42298724780284785</v>
      </c>
      <c r="I22" s="6">
        <f>Input!E202/Input!E$7</f>
        <v>0.54194574746046265</v>
      </c>
      <c r="J22" s="6">
        <f>Input!F202/Input!F$7</f>
        <v>0.31020268259555095</v>
      </c>
      <c r="K22" s="6">
        <f>Input!G202/Input!G$7</f>
        <v>0.37462163448234564</v>
      </c>
      <c r="L22" s="6">
        <f>Input!H202/Input!H$7</f>
        <v>0.22963460444316844</v>
      </c>
      <c r="M22" s="6">
        <f>Input!I202/Input!I$7</f>
        <v>0.33637009968907267</v>
      </c>
      <c r="N22" s="6">
        <f>Input!J202/Input!J$7</f>
        <v>1.3457516181022795</v>
      </c>
      <c r="O22" s="6">
        <f t="shared" si="1"/>
        <v>0.48439848290795284</v>
      </c>
    </row>
    <row r="23" spans="2:15" ht="12" customHeight="1" x14ac:dyDescent="0.2">
      <c r="B23" t="s">
        <v>305</v>
      </c>
      <c r="E23" s="6">
        <f>Input!A203/Input!A$7</f>
        <v>29.307303369035786</v>
      </c>
      <c r="F23" s="6">
        <f>Input!B203/Input!B$7</f>
        <v>25.792428522670427</v>
      </c>
      <c r="G23" s="6">
        <f>Input!C203/Input!C$7</f>
        <v>25.628568073503136</v>
      </c>
      <c r="H23" s="6">
        <f>Input!D203/Input!D$7</f>
        <v>26.64888801266347</v>
      </c>
      <c r="I23" s="6">
        <f>Input!E203/Input!E$7</f>
        <v>25.947065379520126</v>
      </c>
      <c r="J23" s="6">
        <f>Input!F203/Input!F$7</f>
        <v>27.695673855361939</v>
      </c>
      <c r="K23" s="6">
        <f>Input!G203/Input!G$7</f>
        <v>31.111872713995531</v>
      </c>
      <c r="L23" s="6">
        <f>Input!H203/Input!H$7</f>
        <v>28.141945768122167</v>
      </c>
      <c r="M23" s="6">
        <f>Input!I203/Input!I$7</f>
        <v>29.677900952014618</v>
      </c>
      <c r="N23" s="6">
        <f>Input!J203/Input!J$7</f>
        <v>30.32333674435263</v>
      </c>
      <c r="O23" s="6">
        <f t="shared" si="1"/>
        <v>28.02749833912398</v>
      </c>
    </row>
    <row r="24" spans="2:15" ht="12" customHeight="1" x14ac:dyDescent="0.2">
      <c r="B24" t="s">
        <v>306</v>
      </c>
      <c r="E24" s="6">
        <f>Input!A204/Input!A$7</f>
        <v>0.86207267517995634</v>
      </c>
      <c r="F24" s="6">
        <f>Input!B204/Input!B$7</f>
        <v>0.88924467618273106</v>
      </c>
      <c r="G24" s="6">
        <f>Input!C204/Input!C$7</f>
        <v>0.49412828082804083</v>
      </c>
      <c r="H24" s="6">
        <f>Input!D204/Input!D$7</f>
        <v>0.60849216347810109</v>
      </c>
      <c r="I24" s="6">
        <f>Input!E204/Input!E$7</f>
        <v>0.95692729594979864</v>
      </c>
      <c r="J24" s="6">
        <f>Input!F204/Input!F$7</f>
        <v>1.1968072387240269</v>
      </c>
      <c r="K24" s="6">
        <f>Input!G204/Input!G$7</f>
        <v>1.4428770672436826</v>
      </c>
      <c r="L24" s="6">
        <f>Input!H204/Input!H$7</f>
        <v>0.93527095550606409</v>
      </c>
      <c r="M24" s="6">
        <f>Input!I204/Input!I$7</f>
        <v>1.5375587396223995</v>
      </c>
      <c r="N24" s="6">
        <f>Input!J204/Input!J$7</f>
        <v>1.158906150067794</v>
      </c>
      <c r="O24" s="6">
        <f t="shared" si="1"/>
        <v>1.0082285242782596</v>
      </c>
    </row>
    <row r="25" spans="2:15" ht="12" customHeight="1" x14ac:dyDescent="0.2">
      <c r="B25" t="s">
        <v>307</v>
      </c>
      <c r="E25" s="6">
        <f>Input!A205/Input!A$7</f>
        <v>1.5498494080174905</v>
      </c>
      <c r="F25" s="6">
        <f>Input!B205/Input!B$7</f>
        <v>1.5856807569671474</v>
      </c>
      <c r="G25" s="6">
        <f>Input!C205/Input!C$7</f>
        <v>1.2064566416116049</v>
      </c>
      <c r="H25" s="6">
        <f>Input!D205/Input!D$7</f>
        <v>1.1786075629891579</v>
      </c>
      <c r="I25" s="6">
        <f>Input!E205/Input!E$7</f>
        <v>1.2351344718188857</v>
      </c>
      <c r="J25" s="6">
        <f>Input!F205/Input!F$7</f>
        <v>1.4417105865145952</v>
      </c>
      <c r="K25" s="6">
        <f>Input!G205/Input!G$7</f>
        <v>1.5286022422788867</v>
      </c>
      <c r="L25" s="6">
        <f>Input!H205/Input!H$7</f>
        <v>1.4733981788063597</v>
      </c>
      <c r="M25" s="6">
        <f>Input!I205/Input!I$7</f>
        <v>1.470855210436901</v>
      </c>
      <c r="N25" s="6">
        <f>Input!J205/Input!J$7</f>
        <v>1.8041999027859499</v>
      </c>
      <c r="O25" s="6">
        <f t="shared" si="1"/>
        <v>1.4474494962226978</v>
      </c>
    </row>
    <row r="26" spans="2:15" ht="12" customHeight="1" x14ac:dyDescent="0.2">
      <c r="B26" t="s">
        <v>308</v>
      </c>
      <c r="E26" s="16">
        <f>E27-SUM(E22:E25)</f>
        <v>2.8222283629962561</v>
      </c>
      <c r="F26" s="16">
        <f t="shared" ref="F26:N26" si="3">F27-SUM(F22:F25)</f>
        <v>2.2434292383918013</v>
      </c>
      <c r="G26" s="16">
        <f t="shared" si="3"/>
        <v>1.9099468284114813</v>
      </c>
      <c r="H26" s="16">
        <f t="shared" si="3"/>
        <v>1.5361510591839149</v>
      </c>
      <c r="I26" s="16">
        <f t="shared" si="3"/>
        <v>1.1786216975858075</v>
      </c>
      <c r="J26" s="16">
        <f t="shared" si="3"/>
        <v>1.1910443845834351</v>
      </c>
      <c r="K26" s="16">
        <f t="shared" si="3"/>
        <v>1.590824554261232</v>
      </c>
      <c r="L26" s="16">
        <f t="shared" si="3"/>
        <v>1.3854770819434918</v>
      </c>
      <c r="M26" s="16">
        <f t="shared" si="3"/>
        <v>2.5010232394140388</v>
      </c>
      <c r="N26" s="16">
        <f t="shared" si="3"/>
        <v>2.7142866919082067</v>
      </c>
      <c r="O26" s="6">
        <f t="shared" si="1"/>
        <v>1.9073033138679665</v>
      </c>
    </row>
    <row r="27" spans="2:15" ht="12.75" customHeight="1" x14ac:dyDescent="0.2">
      <c r="B27" s="28" t="s">
        <v>188</v>
      </c>
      <c r="E27" s="8">
        <f>Input!A142/Input!A$7</f>
        <v>34.85709309306543</v>
      </c>
      <c r="F27" s="8">
        <f>Input!B142/Input!B$7</f>
        <v>31.094128315779397</v>
      </c>
      <c r="G27" s="8">
        <f>Input!C142/Input!C$7</f>
        <v>29.622586619454832</v>
      </c>
      <c r="H27" s="8">
        <f>Input!D142/Input!D$7</f>
        <v>30.39512604611749</v>
      </c>
      <c r="I27" s="8">
        <f>Input!E142/Input!E$7</f>
        <v>29.859694592335082</v>
      </c>
      <c r="J27" s="8">
        <f>Input!F142/Input!F$7</f>
        <v>31.835438747779548</v>
      </c>
      <c r="K27" s="8">
        <f>Input!G142/Input!G$7</f>
        <v>36.04879821226168</v>
      </c>
      <c r="L27" s="8">
        <f>Input!H142/Input!H$7</f>
        <v>32.165726588821251</v>
      </c>
      <c r="M27" s="8">
        <f>Input!I142/Input!I$7</f>
        <v>35.523708241177033</v>
      </c>
      <c r="N27" s="8">
        <f>Input!J142/Input!J$7</f>
        <v>37.346481107216867</v>
      </c>
      <c r="O27" s="8">
        <f>AVERAGE(E27:N27)</f>
        <v>32.874878156400861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9.0710345816206654</v>
      </c>
      <c r="F29" s="16">
        <f>Input!B143/Input!B$7</f>
        <v>9.8046489383666984</v>
      </c>
      <c r="G29" s="16">
        <f>Input!C143/Input!C$7</f>
        <v>11.725085695770399</v>
      </c>
      <c r="H29" s="16">
        <f>Input!D143/Input!D$7</f>
        <v>9.7264430608499577</v>
      </c>
      <c r="I29" s="16">
        <f>Input!E143/Input!E$7</f>
        <v>10.712502009861684</v>
      </c>
      <c r="J29" s="16">
        <f>Input!F143/Input!F$7</f>
        <v>3.4035105208319245</v>
      </c>
      <c r="K29" s="16">
        <f>Input!G143/Input!G$7</f>
        <v>3.3335658829308241</v>
      </c>
      <c r="L29" s="16">
        <f>Input!H143/Input!H$7</f>
        <v>1.9010489560994341</v>
      </c>
      <c r="M29" s="16">
        <f>Input!I143/Input!I$7</f>
        <v>0.85733115363656753</v>
      </c>
      <c r="N29" s="16">
        <f>Input!J143/Input!J$7</f>
        <v>2.5884283302207782</v>
      </c>
      <c r="O29" s="16">
        <f t="shared" ref="O29:O35" si="4">AVERAGE(E29:N29)</f>
        <v>6.3123599130188932</v>
      </c>
    </row>
    <row r="30" spans="2:15" ht="12" customHeight="1" x14ac:dyDescent="0.2">
      <c r="B30" t="s">
        <v>309</v>
      </c>
      <c r="E30" s="16">
        <f>Input!A207/Input!A$7</f>
        <v>3.5801724643687951</v>
      </c>
      <c r="F30" s="16">
        <f>Input!B207/Input!B$7</f>
        <v>2.8115885462910404</v>
      </c>
      <c r="G30" s="16">
        <f>Input!C207/Input!C$7</f>
        <v>1.8468941475121128</v>
      </c>
      <c r="H30" s="16">
        <f>Input!D207/Input!D$7</f>
        <v>3.6422740239519711</v>
      </c>
      <c r="I30" s="16">
        <f>Input!E207/Input!E$7</f>
        <v>6.0959974910604693</v>
      </c>
      <c r="J30" s="16">
        <f>Input!F207/Input!F$7</f>
        <v>3.0588543187064681</v>
      </c>
      <c r="K30" s="16">
        <f>Input!G207/Input!G$7</f>
        <v>1.50022652622041</v>
      </c>
      <c r="L30" s="16">
        <f>Input!H207/Input!H$7</f>
        <v>1.0424112606864457</v>
      </c>
      <c r="M30" s="16">
        <f>Input!I207/Input!I$7</f>
        <v>0.93628348879699963</v>
      </c>
      <c r="N30" s="16">
        <f>Input!J207/Input!J$7</f>
        <v>1.3290196730538004</v>
      </c>
      <c r="O30" s="6">
        <f t="shared" si="4"/>
        <v>2.584372194064851</v>
      </c>
    </row>
    <row r="31" spans="2:15" ht="12" customHeight="1" x14ac:dyDescent="0.2">
      <c r="B31" t="s">
        <v>190</v>
      </c>
      <c r="E31" s="16">
        <f>Input!A144/Input!A$7</f>
        <v>2.8350239054356332</v>
      </c>
      <c r="F31" s="16">
        <f>Input!B144/Input!B$7</f>
        <v>1.2572337519510781</v>
      </c>
      <c r="G31" s="16">
        <f>Input!C144/Input!C$7</f>
        <v>1.8111646349494219</v>
      </c>
      <c r="H31" s="16">
        <f>Input!D144/Input!D$7</f>
        <v>1.7557010926229626</v>
      </c>
      <c r="I31" s="16">
        <f>Input!E144/Input!E$7</f>
        <v>2.0208073875579333</v>
      </c>
      <c r="J31" s="16">
        <f>Input!F144/Input!F$7</f>
        <v>1.5671440540499519</v>
      </c>
      <c r="K31" s="16">
        <f>Input!G144/Input!G$7</f>
        <v>1.3453011930656522</v>
      </c>
      <c r="L31" s="16">
        <f>Input!H144/Input!H$7</f>
        <v>1.7230063589791837</v>
      </c>
      <c r="M31" s="16">
        <f>Input!I144/Input!I$7</f>
        <v>1.4217470269577202</v>
      </c>
      <c r="N31" s="16">
        <f>Input!J144/Input!J$7</f>
        <v>2.193897324055361</v>
      </c>
      <c r="O31" s="6">
        <f t="shared" si="4"/>
        <v>1.7931026729624897</v>
      </c>
    </row>
    <row r="32" spans="2:15" ht="12" customHeight="1" x14ac:dyDescent="0.2">
      <c r="B32" t="s">
        <v>310</v>
      </c>
      <c r="E32" s="16">
        <f>Input!A208/Input!A$7</f>
        <v>3.2784665185022391E-2</v>
      </c>
      <c r="F32" s="16">
        <f>Input!B208/Input!B$7</f>
        <v>9.5362017166477756E-2</v>
      </c>
      <c r="G32" s="16">
        <f>Input!C208/Input!C$7</f>
        <v>7.6090501260523302E-2</v>
      </c>
      <c r="H32" s="16">
        <f>Input!D208/Input!D$7</f>
        <v>0.19333272857413564</v>
      </c>
      <c r="I32" s="16">
        <f>Input!E208/Input!E$7</f>
        <v>0.16384778748982484</v>
      </c>
      <c r="J32" s="16">
        <f>Input!F208/Input!F$7</f>
        <v>0.15429380233035878</v>
      </c>
      <c r="K32" s="16">
        <f>Input!G208/Input!G$7</f>
        <v>0.15085754583288011</v>
      </c>
      <c r="L32" s="16">
        <f>Input!H208/Input!H$7</f>
        <v>0.14486231883965342</v>
      </c>
      <c r="M32" s="16">
        <f>Input!I208/Input!I$7</f>
        <v>0.16683924736352854</v>
      </c>
      <c r="N32" s="16">
        <f>Input!J208/Input!J$7</f>
        <v>0.88550231522934841</v>
      </c>
      <c r="O32" s="6">
        <f t="shared" si="4"/>
        <v>0.2063772929271753</v>
      </c>
    </row>
    <row r="33" spans="2:15" ht="12" customHeight="1" x14ac:dyDescent="0.2">
      <c r="B33" t="s">
        <v>191</v>
      </c>
      <c r="E33" s="16">
        <f>Input!A145/Input!A$7</f>
        <v>0.59772585714945747</v>
      </c>
      <c r="F33" s="16">
        <f>Input!B145/Input!B$7</f>
        <v>0.46574463615289829</v>
      </c>
      <c r="G33" s="16">
        <f>Input!C145/Input!C$7</f>
        <v>0.4892489542260457</v>
      </c>
      <c r="H33" s="16">
        <f>Input!D145/Input!D$7</f>
        <v>0.32046232749604325</v>
      </c>
      <c r="I33" s="16">
        <f>Input!E145/Input!E$7</f>
        <v>0.3223402557252304</v>
      </c>
      <c r="J33" s="16">
        <f>Input!F145/Input!F$7</f>
        <v>0.45431537568013186</v>
      </c>
      <c r="K33" s="16">
        <f>Input!G145/Input!G$7</f>
        <v>0.26304253059314558</v>
      </c>
      <c r="L33" s="16">
        <f>Input!H145/Input!H$7</f>
        <v>0.14089746393730065</v>
      </c>
      <c r="M33" s="16">
        <f>Input!I145/Input!I$7</f>
        <v>0.12441298842837453</v>
      </c>
      <c r="N33" s="16">
        <f>Input!J145/Input!J$7</f>
        <v>8.3015234464938983E-2</v>
      </c>
      <c r="O33" s="6">
        <f t="shared" si="4"/>
        <v>0.32612056238535669</v>
      </c>
    </row>
    <row r="34" spans="2:15" ht="12" customHeight="1" x14ac:dyDescent="0.2">
      <c r="B34" t="s">
        <v>192</v>
      </c>
      <c r="E34" s="16">
        <f>E35-SUM(E29:E33)</f>
        <v>0.70686476963267708</v>
      </c>
      <c r="F34" s="16">
        <f t="shared" ref="F34:N34" si="5">F35-SUM(F29:F33)</f>
        <v>0.23571798772137598</v>
      </c>
      <c r="G34" s="16">
        <f t="shared" si="5"/>
        <v>0.25208799303477925</v>
      </c>
      <c r="H34" s="16">
        <f t="shared" si="5"/>
        <v>1.3684397995924638</v>
      </c>
      <c r="I34" s="16">
        <f t="shared" si="5"/>
        <v>2.0366937674357501</v>
      </c>
      <c r="J34" s="16">
        <f t="shared" si="5"/>
        <v>0.40333276068186308</v>
      </c>
      <c r="K34" s="16">
        <f t="shared" si="5"/>
        <v>0.11888244859962871</v>
      </c>
      <c r="L34" s="16">
        <f t="shared" si="5"/>
        <v>5.1312962324066902E-2</v>
      </c>
      <c r="M34" s="16">
        <f t="shared" si="5"/>
        <v>0.16555906016604194</v>
      </c>
      <c r="N34" s="16">
        <f t="shared" si="5"/>
        <v>0.13408574023382513</v>
      </c>
      <c r="O34" s="6">
        <f t="shared" si="4"/>
        <v>0.54729772894224715</v>
      </c>
    </row>
    <row r="35" spans="2:15" ht="12.75" customHeight="1" x14ac:dyDescent="0.2">
      <c r="B35" s="28" t="s">
        <v>193</v>
      </c>
      <c r="E35" s="8">
        <f>Input!A147/Input!A$7</f>
        <v>16.823606243392252</v>
      </c>
      <c r="F35" s="8">
        <f>Input!B147/Input!B$7</f>
        <v>14.670295877649568</v>
      </c>
      <c r="G35" s="8">
        <f>Input!C147/Input!C$7</f>
        <v>16.200571926753284</v>
      </c>
      <c r="H35" s="8">
        <f>Input!D147/Input!D$7</f>
        <v>17.006653033087535</v>
      </c>
      <c r="I35" s="8">
        <f>Input!E147/Input!E$7</f>
        <v>21.352188699130892</v>
      </c>
      <c r="J35" s="8">
        <f>Input!F147/Input!F$7</f>
        <v>9.0414508322806988</v>
      </c>
      <c r="K35" s="8">
        <f>Input!G147/Input!G$7</f>
        <v>6.711876127242542</v>
      </c>
      <c r="L35" s="8">
        <f>Input!H147/Input!H$7</f>
        <v>5.0035393208660848</v>
      </c>
      <c r="M35" s="8">
        <f>Input!I147/Input!I$7</f>
        <v>3.6721729653492323</v>
      </c>
      <c r="N35" s="8">
        <f>Input!J147/Input!J$7</f>
        <v>7.2139486172580511</v>
      </c>
      <c r="O35" s="8">
        <f t="shared" si="4"/>
        <v>11.769630364301015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753.21715568470017</v>
      </c>
      <c r="F37" s="30">
        <f t="shared" ref="F37:N37" si="6">+F11+F13+F20+F27+F35</f>
        <v>759.79644631397468</v>
      </c>
      <c r="G37" s="30">
        <f t="shared" si="6"/>
        <v>777.72165978808289</v>
      </c>
      <c r="H37" s="30">
        <f t="shared" si="6"/>
        <v>704.81559586686046</v>
      </c>
      <c r="I37" s="30">
        <f t="shared" si="6"/>
        <v>584.21910392625284</v>
      </c>
      <c r="J37" s="30">
        <f t="shared" si="6"/>
        <v>582.61695097168365</v>
      </c>
      <c r="K37" s="30">
        <f t="shared" si="6"/>
        <v>664.78680959549968</v>
      </c>
      <c r="L37" s="30">
        <f t="shared" si="6"/>
        <v>643.21521879211491</v>
      </c>
      <c r="M37" s="30">
        <f t="shared" si="6"/>
        <v>628.81946943616367</v>
      </c>
      <c r="N37" s="30">
        <f t="shared" si="6"/>
        <v>665.90468769986433</v>
      </c>
      <c r="O37" s="7">
        <f>AVERAGE(E37:N37)</f>
        <v>676.51130980751975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546.02431130029936</v>
      </c>
      <c r="F39" s="30">
        <f>Input!B24/Input!B$7</f>
        <v>508.71114099470219</v>
      </c>
      <c r="G39" s="30">
        <f>Input!C24/Input!C$7</f>
        <v>500.07373950583758</v>
      </c>
      <c r="H39" s="30">
        <f>Input!D24/Input!D$7</f>
        <v>495.70272728473606</v>
      </c>
      <c r="I39" s="30">
        <f>Input!E24/Input!E$7</f>
        <v>473.68179319639802</v>
      </c>
      <c r="J39" s="30">
        <f>Input!F24/Input!F$7</f>
        <v>494.85827968687522</v>
      </c>
      <c r="K39" s="30">
        <f>Input!G24/Input!G$7</f>
        <v>509.31650419492786</v>
      </c>
      <c r="L39" s="30">
        <f>Input!H24/Input!H$7</f>
        <v>480.7782177703985</v>
      </c>
      <c r="M39" s="30">
        <f>Input!I24/Input!I$7</f>
        <v>489.6496918293426</v>
      </c>
      <c r="N39" s="30">
        <f>Input!J24/Input!J$7</f>
        <v>499.9369503568779</v>
      </c>
      <c r="O39" s="7">
        <f>AVERAGE(E39:N39)</f>
        <v>499.8733356120394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207.19284438440081</v>
      </c>
      <c r="F41" s="11">
        <f t="shared" ref="F41:N41" si="7">+F37-F39</f>
        <v>251.08530531927249</v>
      </c>
      <c r="G41" s="11">
        <f t="shared" si="7"/>
        <v>277.64792028224531</v>
      </c>
      <c r="H41" s="11">
        <f t="shared" si="7"/>
        <v>209.11286858212441</v>
      </c>
      <c r="I41" s="11">
        <f t="shared" si="7"/>
        <v>110.53731072985482</v>
      </c>
      <c r="J41" s="11">
        <f t="shared" si="7"/>
        <v>87.758671284808429</v>
      </c>
      <c r="K41" s="11">
        <f t="shared" si="7"/>
        <v>155.47030540057182</v>
      </c>
      <c r="L41" s="11">
        <f t="shared" si="7"/>
        <v>162.43700102171641</v>
      </c>
      <c r="M41" s="11">
        <f t="shared" si="7"/>
        <v>139.16977760682107</v>
      </c>
      <c r="N41" s="11">
        <f t="shared" si="7"/>
        <v>165.96773734298642</v>
      </c>
      <c r="O41" s="11">
        <f>AVERAGE(E41:N41)</f>
        <v>176.63797419548018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16.015444739198589</v>
      </c>
      <c r="F43" s="8">
        <f>(Input!B25+Input!B26)/Input!B$7</f>
        <v>18.288067919490071</v>
      </c>
      <c r="G43" s="8">
        <f>(Input!C25+Input!C26)/Input!C$7</f>
        <v>21.93088019842024</v>
      </c>
      <c r="H43" s="8">
        <f>(Input!D25+Input!D26)/Input!D$7</f>
        <v>21.016294246834569</v>
      </c>
      <c r="I43" s="8">
        <f>(Input!E25+Input!E26)/Input!E$7</f>
        <v>20.870930911739986</v>
      </c>
      <c r="J43" s="8">
        <f>(Input!F25+Input!F26)/Input!F$7</f>
        <v>20.592960910661116</v>
      </c>
      <c r="K43" s="8">
        <f>(Input!G25+Input!G26)/Input!G$7</f>
        <v>20.14719728130742</v>
      </c>
      <c r="L43" s="8">
        <f>(Input!H25+Input!H26)/Input!H$7</f>
        <v>20.528022994944081</v>
      </c>
      <c r="M43" s="8">
        <f>(Input!I25+Input!I26)/Input!I$7</f>
        <v>20.539477385646055</v>
      </c>
      <c r="N43" s="8">
        <f>(Input!J25+Input!J26)/Input!J$7</f>
        <v>21.041700094655784</v>
      </c>
      <c r="O43" s="8">
        <f>AVERAGE(E43:N43)</f>
        <v>20.097097668289795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191.17739964520223</v>
      </c>
      <c r="F45" s="11">
        <f t="shared" ref="F45:N45" si="8">+F41-F43</f>
        <v>232.79723739978243</v>
      </c>
      <c r="G45" s="11">
        <f t="shared" si="8"/>
        <v>255.71704008382505</v>
      </c>
      <c r="H45" s="11">
        <f t="shared" si="8"/>
        <v>188.09657433528983</v>
      </c>
      <c r="I45" s="11">
        <f t="shared" si="8"/>
        <v>89.666379818114834</v>
      </c>
      <c r="J45" s="11">
        <f t="shared" si="8"/>
        <v>67.165710374147309</v>
      </c>
      <c r="K45" s="11">
        <f t="shared" si="8"/>
        <v>135.32310811926439</v>
      </c>
      <c r="L45" s="11">
        <f t="shared" si="8"/>
        <v>141.90897802677233</v>
      </c>
      <c r="M45" s="11">
        <f t="shared" si="8"/>
        <v>118.63030022117502</v>
      </c>
      <c r="N45" s="11">
        <f t="shared" si="8"/>
        <v>144.92603724833063</v>
      </c>
      <c r="O45" s="11">
        <f>AVERAGE(E45:N45)</f>
        <v>156.54087652719039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552.39276162621729</v>
      </c>
      <c r="F7" s="6">
        <f>Input!B149/Input!B$7</f>
        <v>602.74161832487482</v>
      </c>
      <c r="G7" s="6">
        <f>Input!C149/Input!C$7</f>
        <v>619.92677111391106</v>
      </c>
      <c r="H7" s="6">
        <f>Input!D149/Input!D$7</f>
        <v>577.94960937504561</v>
      </c>
      <c r="I7" s="6">
        <f>Input!E149/Input!E$7</f>
        <v>446.78484901146413</v>
      </c>
      <c r="J7" s="6">
        <f>Input!F149/Input!F$7</f>
        <v>483.67259669015323</v>
      </c>
      <c r="K7" s="6">
        <f>Input!G149/Input!G$7</f>
        <v>532.52594433856291</v>
      </c>
      <c r="L7" s="6">
        <f>Input!H149/Input!H$7</f>
        <v>534.00995671670773</v>
      </c>
      <c r="M7" s="6">
        <f>Input!I149/Input!I$7</f>
        <v>535.5524716479149</v>
      </c>
      <c r="N7" s="6">
        <f>Input!J149/Input!J$7</f>
        <v>559.87709803269468</v>
      </c>
      <c r="O7" s="6">
        <f>AVERAGE(E7:N7)</f>
        <v>544.54336768775465</v>
      </c>
    </row>
    <row r="8" spans="1:15" ht="12" customHeight="1" x14ac:dyDescent="0.2">
      <c r="B8" t="s">
        <v>180</v>
      </c>
      <c r="E8" s="6">
        <f>Input!A150/Input!A$7</f>
        <v>1.5044410035635609</v>
      </c>
      <c r="F8" s="6">
        <f>Input!B150/Input!B$7</f>
        <v>0.56486301670839201</v>
      </c>
      <c r="G8" s="6">
        <f>Input!C150/Input!C$7</f>
        <v>-0.84592180209959011</v>
      </c>
      <c r="H8" s="6">
        <f>Input!D150/Input!D$7</f>
        <v>-1.141868733976755</v>
      </c>
      <c r="I8" s="6">
        <f>Input!E150/Input!E$7</f>
        <v>4.1462722165442392</v>
      </c>
      <c r="J8" s="6">
        <f>Input!F150/Input!F$7</f>
        <v>-0.52302947706211966</v>
      </c>
      <c r="K8" s="6">
        <f>Input!G150/Input!G$7</f>
        <v>-3.0926860730427777</v>
      </c>
      <c r="L8" s="6">
        <f>Input!H150/Input!H$7</f>
        <v>7.3864984147610837</v>
      </c>
      <c r="M8" s="6">
        <f>Input!I150/Input!I$7</f>
        <v>-0.62022175209154717</v>
      </c>
      <c r="N8" s="6">
        <f>Input!J150/Input!J$7</f>
        <v>-4.1316149044488224</v>
      </c>
      <c r="O8" s="6">
        <f>AVERAGE(E8:N8)</f>
        <v>0.3246731908855664</v>
      </c>
    </row>
    <row r="9" spans="1:15" ht="12" customHeight="1" x14ac:dyDescent="0.2">
      <c r="B9" t="s">
        <v>181</v>
      </c>
      <c r="E9" s="6">
        <f>Input!A151/Input!A$7</f>
        <v>1.6171778240044528</v>
      </c>
      <c r="F9" s="6">
        <f>Input!B151/Input!B$7</f>
        <v>2.03670296238821</v>
      </c>
      <c r="G9" s="6">
        <f>Input!C151/Input!C$7</f>
        <v>2.050550364403708</v>
      </c>
      <c r="H9" s="6">
        <f>Input!D151/Input!D$7</f>
        <v>1.8278152368690197</v>
      </c>
      <c r="I9" s="6">
        <f>Input!E151/Input!E$7</f>
        <v>1.9349905812335608</v>
      </c>
      <c r="J9" s="6">
        <f>Input!F151/Input!F$7</f>
        <v>1.8837906306699803</v>
      </c>
      <c r="K9" s="6">
        <f>Input!G151/Input!G$7</f>
        <v>1.7311087112087136</v>
      </c>
      <c r="L9" s="6">
        <f>Input!H151/Input!H$7</f>
        <v>1.9505848121035225</v>
      </c>
      <c r="M9" s="6">
        <f>Input!I151/Input!I$7</f>
        <v>1.839773183318909</v>
      </c>
      <c r="N9" s="6">
        <f>Input!J151/Input!J$7</f>
        <v>2.0792116068459157</v>
      </c>
      <c r="O9" s="6">
        <f>AVERAGE(E9:N9)</f>
        <v>1.8951705913045995</v>
      </c>
    </row>
    <row r="10" spans="1:15" ht="12" customHeight="1" x14ac:dyDescent="0.2">
      <c r="B10" t="s">
        <v>182</v>
      </c>
      <c r="E10" s="6">
        <f>Input!A152/Input!A$7</f>
        <v>-0.94399392781475711</v>
      </c>
      <c r="F10" s="6">
        <f>Input!B152/Input!B$7</f>
        <v>-1.1475008442382022</v>
      </c>
      <c r="G10" s="6">
        <f>Input!C152/Input!C$7</f>
        <v>-0.91079020766290941</v>
      </c>
      <c r="H10" s="6">
        <f>Input!D152/Input!D$7</f>
        <v>-1.2513007096139996</v>
      </c>
      <c r="I10" s="6">
        <f>Input!E152/Input!E$7</f>
        <v>-0.76485873840448093</v>
      </c>
      <c r="J10" s="6">
        <f>Input!F152/Input!F$7</f>
        <v>-0.91815586069013799</v>
      </c>
      <c r="K10" s="6">
        <f>Input!G152/Input!G$7</f>
        <v>-1.0554453631866074</v>
      </c>
      <c r="L10" s="6">
        <f>Input!H152/Input!H$7</f>
        <v>-1.5376793196466214</v>
      </c>
      <c r="M10" s="6">
        <f>Input!I152/Input!I$7</f>
        <v>-1.7527078885790301</v>
      </c>
      <c r="N10" s="6">
        <f>Input!J152/Input!J$7</f>
        <v>-1.870708447389291</v>
      </c>
      <c r="O10" s="6">
        <f>AVERAGE(E10:N10)</f>
        <v>-1.2153141307226039</v>
      </c>
    </row>
    <row r="11" spans="1:15" ht="12.75" customHeight="1" x14ac:dyDescent="0.2">
      <c r="B11" s="28" t="s">
        <v>68</v>
      </c>
      <c r="E11" s="8">
        <f>Input!A35/Input!A$7</f>
        <v>554.57038652597043</v>
      </c>
      <c r="F11" s="8">
        <f>Input!B35/Input!B$7</f>
        <v>604.19568345973323</v>
      </c>
      <c r="G11" s="8">
        <f>Input!C35/Input!C$7</f>
        <v>620.2206094685522</v>
      </c>
      <c r="H11" s="8">
        <f>Input!D35/Input!D$7</f>
        <v>577.38425516832388</v>
      </c>
      <c r="I11" s="8">
        <f>Input!E35/Input!E$7</f>
        <v>452.10125307083746</v>
      </c>
      <c r="J11" s="8">
        <f>Input!F35/Input!F$7</f>
        <v>484.11520198307102</v>
      </c>
      <c r="K11" s="8">
        <f>Input!G35/Input!G$7</f>
        <v>530.10892161354218</v>
      </c>
      <c r="L11" s="8">
        <f>Input!H35/Input!H$7</f>
        <v>541.80936062392561</v>
      </c>
      <c r="M11" s="8">
        <f>Input!I35/Input!I$7</f>
        <v>535.01931519056313</v>
      </c>
      <c r="N11" s="8">
        <f>Input!J35/Input!J$7</f>
        <v>555.95398628770249</v>
      </c>
      <c r="O11" s="8">
        <f>AVERAGE(E11:N11)</f>
        <v>545.54789733922212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0.42243235893747055</v>
      </c>
      <c r="F13" s="8">
        <f>Input!B28/Input!B7</f>
        <v>0.5943940777517801</v>
      </c>
      <c r="G13" s="8">
        <f>Input!C28/Input!C7</f>
        <v>0.62830850943556771</v>
      </c>
      <c r="H13" s="8">
        <f>Input!D28/Input!D7</f>
        <v>0.67661583221392474</v>
      </c>
      <c r="I13" s="8">
        <f>Input!E28/Input!E7</f>
        <v>0.63466570798142341</v>
      </c>
      <c r="J13" s="8">
        <f>Input!F28/Input!F7</f>
        <v>0.52749751682062795</v>
      </c>
      <c r="K13" s="8">
        <f>Input!G28/Input!G7</f>
        <v>1.2765605241330147</v>
      </c>
      <c r="L13" s="8">
        <f>Input!H28/Input!H7</f>
        <v>0.58154492503046418</v>
      </c>
      <c r="M13" s="8">
        <f>Input!I28/Input!I7</f>
        <v>0.77867109016892644</v>
      </c>
      <c r="N13" s="8">
        <f>Input!J28/Input!J7</f>
        <v>1.1817045716186139</v>
      </c>
      <c r="O13" s="8">
        <f>AVERAGE(E13:N13)</f>
        <v>0.73023951140918131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4.5521532370467792</v>
      </c>
      <c r="F15" s="16">
        <f>Input!B136/Input!B$7</f>
        <v>2.8121693701350958</v>
      </c>
      <c r="G15" s="16">
        <f>Input!C136/Input!C$7</f>
        <v>2.1626347209773686</v>
      </c>
      <c r="H15" s="16">
        <f>Input!D136/Input!D$7</f>
        <v>2.9173548627607717</v>
      </c>
      <c r="I15" s="16">
        <f>Input!E136/Input!E$7</f>
        <v>2.1651189390341861</v>
      </c>
      <c r="J15" s="16">
        <f>Input!F136/Input!F$7</f>
        <v>2.1795485589055499</v>
      </c>
      <c r="K15" s="16">
        <f>Input!G136/Input!G$7</f>
        <v>2.7572326881351636</v>
      </c>
      <c r="L15" s="16">
        <f>Input!H136/Input!H$7</f>
        <v>2.3972952703854005</v>
      </c>
      <c r="M15" s="16">
        <f>Input!I136/Input!I$7</f>
        <v>2.9560019873705805</v>
      </c>
      <c r="N15" s="16">
        <f>Input!J136/Input!J$7</f>
        <v>2.5850236639463788</v>
      </c>
      <c r="O15" s="6">
        <f t="shared" ref="O15:O26" si="1">AVERAGE(E15:N15)</f>
        <v>2.748453329869728</v>
      </c>
    </row>
    <row r="16" spans="1:15" ht="12" customHeight="1" x14ac:dyDescent="0.2">
      <c r="B16" t="s">
        <v>184</v>
      </c>
      <c r="E16" s="16">
        <f>Input!A137/Input!A$7</f>
        <v>6.3076463656651631</v>
      </c>
      <c r="F16" s="16">
        <f>Input!B137/Input!B$7</f>
        <v>7.4279400407280969</v>
      </c>
      <c r="G16" s="16">
        <f>Input!C137/Input!C$7</f>
        <v>7.3658117292188479</v>
      </c>
      <c r="H16" s="16">
        <f>Input!D137/Input!D$7</f>
        <v>7.5972334137094153</v>
      </c>
      <c r="I16" s="16">
        <f>Input!E137/Input!E$7</f>
        <v>8.5160944338523272</v>
      </c>
      <c r="J16" s="16">
        <f>Input!F137/Input!F$7</f>
        <v>7.8851244814172432</v>
      </c>
      <c r="K16" s="16">
        <f>Input!G137/Input!G$7</f>
        <v>8.1294922139583843</v>
      </c>
      <c r="L16" s="16">
        <f>Input!H137/Input!H$7</f>
        <v>8.5905348907870529</v>
      </c>
      <c r="M16" s="16">
        <f>Input!I137/Input!I$7</f>
        <v>7.5952042183543282</v>
      </c>
      <c r="N16" s="16">
        <f>Input!J137/Input!J$7</f>
        <v>7.3685220906137268</v>
      </c>
      <c r="O16" s="6">
        <f t="shared" si="1"/>
        <v>7.6783603878304589</v>
      </c>
    </row>
    <row r="17" spans="2:15" ht="12" customHeight="1" x14ac:dyDescent="0.2">
      <c r="B17" t="s">
        <v>185</v>
      </c>
      <c r="E17" s="16">
        <f>Input!A138/Input!A$7</f>
        <v>0.60463050191862677</v>
      </c>
      <c r="F17" s="16">
        <f>Input!B138/Input!B$7</f>
        <v>1.116396520474507</v>
      </c>
      <c r="G17" s="16">
        <f>Input!C138/Input!C$7</f>
        <v>1.0488682097538744</v>
      </c>
      <c r="H17" s="16">
        <f>Input!D138/Input!D$7</f>
        <v>1.0262970886572698</v>
      </c>
      <c r="I17" s="16">
        <f>Input!E138/Input!E$7</f>
        <v>1.1421325014374133</v>
      </c>
      <c r="J17" s="16">
        <f>Input!F138/Input!F$7</f>
        <v>1.257398173700486</v>
      </c>
      <c r="K17" s="16">
        <f>Input!G138/Input!G$7</f>
        <v>1.5643074043484766</v>
      </c>
      <c r="L17" s="16">
        <f>Input!H138/Input!H$7</f>
        <v>1.0235892089476937</v>
      </c>
      <c r="M17" s="16">
        <f>Input!I138/Input!I$7</f>
        <v>0.99889668878417792</v>
      </c>
      <c r="N17" s="16">
        <f>Input!J138/Input!J$7</f>
        <v>1.2520313259484765</v>
      </c>
      <c r="O17" s="6">
        <f t="shared" si="1"/>
        <v>1.1034547623971003</v>
      </c>
    </row>
    <row r="18" spans="2:15" ht="12" customHeight="1" x14ac:dyDescent="0.2">
      <c r="B18" t="s">
        <v>186</v>
      </c>
      <c r="E18" s="16">
        <f>Input!A139/Input!A$7</f>
        <v>8.4973973445570845</v>
      </c>
      <c r="F18" s="16">
        <f>Input!B139/Input!B$7</f>
        <v>13.327834939843891</v>
      </c>
      <c r="G18" s="16">
        <f>Input!C139/Input!C$7</f>
        <v>10.76168522000007</v>
      </c>
      <c r="H18" s="16">
        <f>Input!D139/Input!D$7</f>
        <v>8.2163813017652139</v>
      </c>
      <c r="I18" s="16">
        <f>Input!E139/Input!E$7</f>
        <v>8.7807274414500291</v>
      </c>
      <c r="J18" s="16">
        <f>Input!F139/Input!F$7</f>
        <v>9.535534401638369</v>
      </c>
      <c r="K18" s="16">
        <f>Input!G139/Input!G$7</f>
        <v>8.6463038727598196</v>
      </c>
      <c r="L18" s="16">
        <f>Input!H139/Input!H$7</f>
        <v>8.3653186053476691</v>
      </c>
      <c r="M18" s="16">
        <f>Input!I139/Input!I$7</f>
        <v>8.2341419367246846</v>
      </c>
      <c r="N18" s="16">
        <f>Input!J139/Input!J$7</f>
        <v>7.8626366113228778</v>
      </c>
      <c r="O18" s="6">
        <f t="shared" si="1"/>
        <v>9.2227961675409702</v>
      </c>
    </row>
    <row r="19" spans="2:15" ht="13.5" customHeight="1" x14ac:dyDescent="0.2">
      <c r="B19" t="s">
        <v>311</v>
      </c>
      <c r="E19" s="16">
        <f>E20-SUM(E15:E18)</f>
        <v>6.998133876130197E-2</v>
      </c>
      <c r="F19" s="16">
        <f t="shared" ref="F19:N19" si="2">F20-SUM(F15:F18)</f>
        <v>3.7182598038398851E-4</v>
      </c>
      <c r="G19" s="16">
        <f t="shared" si="2"/>
        <v>0</v>
      </c>
      <c r="H19" s="16">
        <f t="shared" si="2"/>
        <v>0</v>
      </c>
      <c r="I19" s="16">
        <f t="shared" si="2"/>
        <v>8.1103940417605713E-2</v>
      </c>
      <c r="J19" s="16">
        <f t="shared" si="2"/>
        <v>0</v>
      </c>
      <c r="K19" s="16">
        <f t="shared" si="2"/>
        <v>-5.9052712941820573E-8</v>
      </c>
      <c r="L19" s="16">
        <f t="shared" si="2"/>
        <v>2.9054489959296603E-2</v>
      </c>
      <c r="M19" s="16">
        <f t="shared" si="2"/>
        <v>3.1515530339458309E-2</v>
      </c>
      <c r="N19" s="16">
        <f t="shared" si="2"/>
        <v>3.9095141855767679E-2</v>
      </c>
      <c r="O19" s="6">
        <f t="shared" si="1"/>
        <v>2.5112220826110133E-2</v>
      </c>
    </row>
    <row r="20" spans="2:15" ht="12.75" customHeight="1" x14ac:dyDescent="0.2">
      <c r="B20" s="28" t="s">
        <v>187</v>
      </c>
      <c r="E20" s="8">
        <f>Input!A141/Input!A$7</f>
        <v>20.031808787948954</v>
      </c>
      <c r="F20" s="8">
        <f>Input!B141/Input!B$7</f>
        <v>24.684712697161974</v>
      </c>
      <c r="G20" s="8">
        <f>Input!C141/Input!C$7</f>
        <v>21.338999879950165</v>
      </c>
      <c r="H20" s="8">
        <f>Input!D141/Input!D$7</f>
        <v>19.757266666892672</v>
      </c>
      <c r="I20" s="8">
        <f>Input!E141/Input!E$7</f>
        <v>20.685177256191562</v>
      </c>
      <c r="J20" s="8">
        <f>Input!F141/Input!F$7</f>
        <v>20.857605615661647</v>
      </c>
      <c r="K20" s="8">
        <f>Input!G141/Input!G$7</f>
        <v>21.09733612014913</v>
      </c>
      <c r="L20" s="8">
        <f>Input!H141/Input!H$7</f>
        <v>20.405792465427115</v>
      </c>
      <c r="M20" s="8">
        <f>Input!I141/Input!I$7</f>
        <v>19.815760361573229</v>
      </c>
      <c r="N20" s="8">
        <f>Input!J141/Input!J$7</f>
        <v>19.107308833687227</v>
      </c>
      <c r="O20" s="8">
        <f t="shared" si="1"/>
        <v>20.778176868464367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0.31563927783594126</v>
      </c>
      <c r="F22" s="16">
        <f>Input!B202/Input!B$7</f>
        <v>0.58334512156729135</v>
      </c>
      <c r="G22" s="16">
        <f>Input!C202/Input!C$7</f>
        <v>0.38348679510056805</v>
      </c>
      <c r="H22" s="16">
        <f>Input!D202/Input!D$7</f>
        <v>0.42298724780284785</v>
      </c>
      <c r="I22" s="16">
        <f>Input!E202/Input!E$7</f>
        <v>0.54194574746046265</v>
      </c>
      <c r="J22" s="16">
        <f>Input!F202/Input!F$7</f>
        <v>0.31020268259555095</v>
      </c>
      <c r="K22" s="16">
        <f>Input!G202/Input!G$7</f>
        <v>0.37462163448234564</v>
      </c>
      <c r="L22" s="16">
        <f>Input!H202/Input!H$7</f>
        <v>0.22963460444316844</v>
      </c>
      <c r="M22" s="16">
        <f>Input!I202/Input!I$7</f>
        <v>0.33637009968907267</v>
      </c>
      <c r="N22" s="16">
        <f>Input!J202/Input!J$7</f>
        <v>1.3457516181022795</v>
      </c>
      <c r="O22" s="6">
        <f t="shared" si="1"/>
        <v>0.48439848290795284</v>
      </c>
    </row>
    <row r="23" spans="2:15" ht="12" customHeight="1" x14ac:dyDescent="0.2">
      <c r="B23" t="s">
        <v>305</v>
      </c>
      <c r="E23" s="16">
        <f>Input!A210/Input!A$7</f>
        <v>27.59801309904331</v>
      </c>
      <c r="F23" s="16">
        <f>Input!B210/Input!B$7</f>
        <v>25.565419702262314</v>
      </c>
      <c r="G23" s="16">
        <f>Input!C210/Input!C$7</f>
        <v>24.011438476789007</v>
      </c>
      <c r="H23" s="16">
        <f>Input!D210/Input!D$7</f>
        <v>25.382226380461262</v>
      </c>
      <c r="I23" s="16">
        <f>Input!E210/Input!E$7</f>
        <v>25.125641831439232</v>
      </c>
      <c r="J23" s="16">
        <f>Input!F210/Input!F$7</f>
        <v>26.792205943815151</v>
      </c>
      <c r="K23" s="16">
        <f>Input!G210/Input!G$7</f>
        <v>28.994197539131576</v>
      </c>
      <c r="L23" s="16">
        <f>Input!H210/Input!H$7</f>
        <v>26.805462366570026</v>
      </c>
      <c r="M23" s="16">
        <f>Input!I210/Input!I$7</f>
        <v>28.03233131390839</v>
      </c>
      <c r="N23" s="16">
        <f>Input!J210/Input!J$7</f>
        <v>27.002225881961678</v>
      </c>
      <c r="O23" s="6">
        <f t="shared" si="1"/>
        <v>26.530916253538198</v>
      </c>
    </row>
    <row r="24" spans="2:15" ht="12" customHeight="1" x14ac:dyDescent="0.2">
      <c r="B24" t="s">
        <v>306</v>
      </c>
      <c r="E24" s="16">
        <f>Input!A204/Input!A$7</f>
        <v>0.86207267517995634</v>
      </c>
      <c r="F24" s="16">
        <f>Input!B204/Input!B$7</f>
        <v>0.88924467618273106</v>
      </c>
      <c r="G24" s="16">
        <f>Input!C204/Input!C$7</f>
        <v>0.49412828082804083</v>
      </c>
      <c r="H24" s="16">
        <f>Input!D204/Input!D$7</f>
        <v>0.60849216347810109</v>
      </c>
      <c r="I24" s="16">
        <f>Input!E204/Input!E$7</f>
        <v>0.95692729594979864</v>
      </c>
      <c r="J24" s="16">
        <f>Input!F204/Input!F$7</f>
        <v>1.1968072387240269</v>
      </c>
      <c r="K24" s="16">
        <f>Input!G204/Input!G$7</f>
        <v>1.4428770672436826</v>
      </c>
      <c r="L24" s="16">
        <f>Input!H204/Input!H$7</f>
        <v>0.93527095550606409</v>
      </c>
      <c r="M24" s="16">
        <f>Input!I204/Input!I$7</f>
        <v>1.5375587396223995</v>
      </c>
      <c r="N24" s="16">
        <f>Input!J204/Input!J$7</f>
        <v>1.158906150067794</v>
      </c>
      <c r="O24" s="6">
        <f t="shared" si="1"/>
        <v>1.0082285242782596</v>
      </c>
    </row>
    <row r="25" spans="2:15" ht="12" customHeight="1" x14ac:dyDescent="0.2">
      <c r="B25" t="s">
        <v>307</v>
      </c>
      <c r="E25" s="16">
        <f>Input!A205/Input!A$7</f>
        <v>1.5498494080174905</v>
      </c>
      <c r="F25" s="16">
        <f>Input!B205/Input!B$7</f>
        <v>1.5856807569671474</v>
      </c>
      <c r="G25" s="16">
        <f>Input!C205/Input!C$7</f>
        <v>1.2064566416116049</v>
      </c>
      <c r="H25" s="16">
        <f>Input!D205/Input!D$7</f>
        <v>1.1786075629891579</v>
      </c>
      <c r="I25" s="16">
        <f>Input!E205/Input!E$7</f>
        <v>1.2351344718188857</v>
      </c>
      <c r="J25" s="16">
        <f>Input!F205/Input!F$7</f>
        <v>1.4417105865145952</v>
      </c>
      <c r="K25" s="16">
        <f>Input!G205/Input!G$7</f>
        <v>1.5286022422788867</v>
      </c>
      <c r="L25" s="16">
        <f>Input!H205/Input!H$7</f>
        <v>1.4733981788063597</v>
      </c>
      <c r="M25" s="16">
        <f>Input!I205/Input!I$7</f>
        <v>1.470855210436901</v>
      </c>
      <c r="N25" s="16">
        <f>Input!J205/Input!J$7</f>
        <v>1.8041999027859499</v>
      </c>
      <c r="O25" s="6">
        <f t="shared" si="1"/>
        <v>1.4474494962226978</v>
      </c>
    </row>
    <row r="26" spans="2:15" ht="12" customHeight="1" x14ac:dyDescent="0.2">
      <c r="B26" t="s">
        <v>308</v>
      </c>
      <c r="E26" s="16">
        <f>(Input!A142-SUM(Input!A202:'Input'!A205))/Input!A$7</f>
        <v>2.8222283629962535</v>
      </c>
      <c r="F26" s="16">
        <f>(Input!B142-SUM(Input!B202:'Input'!B205))/Input!B$7</f>
        <v>2.2434292383918022</v>
      </c>
      <c r="G26" s="16">
        <f>(Input!C142-SUM(Input!C202:'Input'!C205))/Input!C$7</f>
        <v>1.9099468284114833</v>
      </c>
      <c r="H26" s="16">
        <f>(Input!D142-SUM(Input!D202:'Input'!D205))/Input!D$7</f>
        <v>1.5361510591839125</v>
      </c>
      <c r="I26" s="16">
        <f>(Input!E142-SUM(Input!E202:'Input'!E205))/Input!E$7</f>
        <v>1.1786216975858097</v>
      </c>
      <c r="J26" s="16">
        <f>(Input!F142-SUM(Input!F202:'Input'!F205))/Input!F$7</f>
        <v>1.191044384583436</v>
      </c>
      <c r="K26" s="16">
        <f>(Input!G142-SUM(Input!G202:'Input'!G205))/Input!G$7</f>
        <v>1.5908245542612385</v>
      </c>
      <c r="L26" s="16">
        <f>(Input!H142-SUM(Input!H202:'Input'!H205))/Input!H$7</f>
        <v>1.3854770819434896</v>
      </c>
      <c r="M26" s="16">
        <f>(Input!I142-SUM(Input!I202:'Input'!I205))/Input!I$7</f>
        <v>2.5010232394140486</v>
      </c>
      <c r="N26" s="16">
        <f>(Input!J142-SUM(Input!J202:'Input'!J205))/Input!J$7</f>
        <v>2.71428669190822</v>
      </c>
      <c r="O26" s="6">
        <f t="shared" si="1"/>
        <v>1.9073033138679694</v>
      </c>
    </row>
    <row r="27" spans="2:15" ht="12.75" customHeight="1" x14ac:dyDescent="0.2">
      <c r="B27" s="28" t="s">
        <v>188</v>
      </c>
      <c r="E27" s="8">
        <f>SUM(E22:E26)</f>
        <v>33.147802823072951</v>
      </c>
      <c r="F27" s="8">
        <f t="shared" ref="F27:N27" si="3">SUM(F22:F26)</f>
        <v>30.867119495371284</v>
      </c>
      <c r="G27" s="8">
        <f t="shared" si="3"/>
        <v>28.005457022740707</v>
      </c>
      <c r="H27" s="8">
        <f t="shared" si="3"/>
        <v>29.128464413915278</v>
      </c>
      <c r="I27" s="8">
        <f t="shared" si="3"/>
        <v>29.038271044254191</v>
      </c>
      <c r="J27" s="8">
        <f t="shared" si="3"/>
        <v>30.931970836232761</v>
      </c>
      <c r="K27" s="8">
        <f t="shared" si="3"/>
        <v>33.931123037397732</v>
      </c>
      <c r="L27" s="8">
        <f t="shared" si="3"/>
        <v>30.829243187269107</v>
      </c>
      <c r="M27" s="8">
        <f t="shared" si="3"/>
        <v>33.878138603070809</v>
      </c>
      <c r="N27" s="8">
        <f t="shared" si="3"/>
        <v>34.025370244825922</v>
      </c>
      <c r="O27" s="8">
        <f>AVERAGE(E27:N27)</f>
        <v>31.378296070815072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9.0710345816206654</v>
      </c>
      <c r="F29" s="16">
        <f>Input!B143/Input!B$7</f>
        <v>9.8046489383666984</v>
      </c>
      <c r="G29" s="16">
        <f>Input!C143/Input!C$7</f>
        <v>11.725085695770399</v>
      </c>
      <c r="H29" s="16">
        <f>Input!D143/Input!D$7</f>
        <v>9.7264430608499577</v>
      </c>
      <c r="I29" s="16">
        <f>Input!E143/Input!E$7</f>
        <v>10.712502009861684</v>
      </c>
      <c r="J29" s="16">
        <f>Input!F143/Input!F$7</f>
        <v>3.4035105208319245</v>
      </c>
      <c r="K29" s="16">
        <f>Input!G143/Input!G$7</f>
        <v>3.3335658829308241</v>
      </c>
      <c r="L29" s="16">
        <f>Input!H143/Input!H$7</f>
        <v>1.9010489560994341</v>
      </c>
      <c r="M29" s="16">
        <f>Input!I143/Input!I$7</f>
        <v>0.85733115363656753</v>
      </c>
      <c r="N29" s="16">
        <f>Input!J143/Input!J$7</f>
        <v>2.5884283302207782</v>
      </c>
      <c r="O29" s="16">
        <f t="shared" ref="O29:O35" si="4">AVERAGE(E29:N29)</f>
        <v>6.3123599130188932</v>
      </c>
    </row>
    <row r="30" spans="2:15" ht="12" customHeight="1" x14ac:dyDescent="0.2">
      <c r="B30" t="s">
        <v>309</v>
      </c>
      <c r="E30" s="16">
        <f>Input!A211/Input!A$7</f>
        <v>2.9967978625951304</v>
      </c>
      <c r="F30" s="16">
        <f>Input!B211/Input!B$7</f>
        <v>2.298536834368591</v>
      </c>
      <c r="G30" s="16">
        <f>Input!C211/Input!C$7</f>
        <v>1.6038604764463384</v>
      </c>
      <c r="H30" s="16">
        <f>Input!D211/Input!D$7</f>
        <v>3.3066058992779013</v>
      </c>
      <c r="I30" s="16">
        <f>Input!E211/Input!E$7</f>
        <v>4.4263992602889548</v>
      </c>
      <c r="J30" s="16">
        <f>Input!F211/Input!F$7</f>
        <v>2.4196650207415384</v>
      </c>
      <c r="K30" s="16">
        <f>Input!G211/Input!G$7</f>
        <v>1.2145313735862633</v>
      </c>
      <c r="L30" s="16">
        <f>Input!H211/Input!H$7</f>
        <v>0.95411492946987464</v>
      </c>
      <c r="M30" s="16">
        <f>Input!I211/Input!I$7</f>
        <v>0.85869692598647307</v>
      </c>
      <c r="N30" s="16">
        <f>Input!J211/Input!J$7</f>
        <v>1.2357866663255648</v>
      </c>
      <c r="O30" s="6">
        <f t="shared" si="4"/>
        <v>2.131499524908663</v>
      </c>
    </row>
    <row r="31" spans="2:15" ht="12" customHeight="1" x14ac:dyDescent="0.2">
      <c r="B31" t="s">
        <v>190</v>
      </c>
      <c r="E31" s="16">
        <f>Input!A144/Input!A$7</f>
        <v>2.8350239054356332</v>
      </c>
      <c r="F31" s="16">
        <f>Input!B144/Input!B$7</f>
        <v>1.2572337519510781</v>
      </c>
      <c r="G31" s="16">
        <f>Input!C144/Input!C$7</f>
        <v>1.8111646349494219</v>
      </c>
      <c r="H31" s="16">
        <f>Input!D144/Input!D$7</f>
        <v>1.7557010926229626</v>
      </c>
      <c r="I31" s="16">
        <f>Input!E144/Input!E$7</f>
        <v>2.0208073875579333</v>
      </c>
      <c r="J31" s="16">
        <f>Input!F144/Input!F$7</f>
        <v>1.5671440540499519</v>
      </c>
      <c r="K31" s="16">
        <f>Input!G144/Input!G$7</f>
        <v>1.3453011930656522</v>
      </c>
      <c r="L31" s="16">
        <f>Input!H144/Input!H$7</f>
        <v>1.7230063589791837</v>
      </c>
      <c r="M31" s="16">
        <f>Input!I144/Input!I$7</f>
        <v>1.4217470269577202</v>
      </c>
      <c r="N31" s="16">
        <f>Input!J144/Input!J$7</f>
        <v>2.193897324055361</v>
      </c>
      <c r="O31" s="6">
        <f t="shared" si="4"/>
        <v>1.7931026729624897</v>
      </c>
    </row>
    <row r="32" spans="2:15" ht="12" customHeight="1" x14ac:dyDescent="0.2">
      <c r="B32" t="s">
        <v>310</v>
      </c>
      <c r="E32" s="16">
        <f>Input!A208/Input!A$7</f>
        <v>3.2784665185022391E-2</v>
      </c>
      <c r="F32" s="16">
        <f>Input!B208/Input!B$7</f>
        <v>9.5362017166477756E-2</v>
      </c>
      <c r="G32" s="16">
        <f>Input!C208/Input!C$7</f>
        <v>7.6090501260523302E-2</v>
      </c>
      <c r="H32" s="16">
        <f>Input!D208/Input!D$7</f>
        <v>0.19333272857413564</v>
      </c>
      <c r="I32" s="16">
        <f>Input!E208/Input!E$7</f>
        <v>0.16384778748982484</v>
      </c>
      <c r="J32" s="16">
        <f>Input!F208/Input!F$7</f>
        <v>0.15429380233035878</v>
      </c>
      <c r="K32" s="16">
        <f>Input!G208/Input!G$7</f>
        <v>0.15085754583288011</v>
      </c>
      <c r="L32" s="16">
        <f>Input!H208/Input!H$7</f>
        <v>0.14486231883965342</v>
      </c>
      <c r="M32" s="16">
        <f>Input!I208/Input!I$7</f>
        <v>0.16683924736352854</v>
      </c>
      <c r="N32" s="16">
        <f>Input!J208/Input!J$7</f>
        <v>0.88550231522934841</v>
      </c>
      <c r="O32" s="6">
        <f t="shared" si="4"/>
        <v>0.2063772929271753</v>
      </c>
    </row>
    <row r="33" spans="2:15" ht="12" customHeight="1" x14ac:dyDescent="0.2">
      <c r="B33" t="s">
        <v>191</v>
      </c>
      <c r="E33" s="16">
        <f>Input!A145/Input!A$7</f>
        <v>0.59772585714945747</v>
      </c>
      <c r="F33" s="16">
        <f>Input!B145/Input!B$7</f>
        <v>0.46574463615289829</v>
      </c>
      <c r="G33" s="16">
        <f>Input!C145/Input!C$7</f>
        <v>0.4892489542260457</v>
      </c>
      <c r="H33" s="16">
        <f>Input!D145/Input!D$7</f>
        <v>0.32046232749604325</v>
      </c>
      <c r="I33" s="16">
        <f>Input!E145/Input!E$7</f>
        <v>0.3223402557252304</v>
      </c>
      <c r="J33" s="16">
        <f>Input!F145/Input!F$7</f>
        <v>0.45431537568013186</v>
      </c>
      <c r="K33" s="16">
        <f>Input!G145/Input!G$7</f>
        <v>0.26304253059314558</v>
      </c>
      <c r="L33" s="16">
        <f>Input!H145/Input!H$7</f>
        <v>0.14089746393730065</v>
      </c>
      <c r="M33" s="16">
        <f>Input!I145/Input!I$7</f>
        <v>0.12441298842837453</v>
      </c>
      <c r="N33" s="16">
        <f>Input!J145/Input!J$7</f>
        <v>8.3015234464938983E-2</v>
      </c>
      <c r="O33" s="6">
        <f t="shared" si="4"/>
        <v>0.32612056238535669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0.70686476963267852</v>
      </c>
      <c r="F34" s="16">
        <f>(Input!B147-Input!B143-Input!B144-Input!B145-Input!B207-Input!B208)/Input!B$7</f>
        <v>0.23571798772137564</v>
      </c>
      <c r="G34" s="16">
        <f>(Input!C147-Input!C143-Input!C144-Input!C145-Input!C207-Input!C208)/Input!C$7</f>
        <v>0.25208799303477891</v>
      </c>
      <c r="H34" s="16">
        <f>(Input!D147-Input!D143-Input!D144-Input!D145-Input!D207-Input!D208)/Input!D$7</f>
        <v>1.3684397995924651</v>
      </c>
      <c r="I34" s="16">
        <f>(Input!E147-Input!E143-Input!E144-Input!E145-Input!E207-Input!E208)/Input!E$7</f>
        <v>2.036693767435751</v>
      </c>
      <c r="J34" s="16">
        <f>(Input!F147-Input!F143-Input!F144-Input!F145-Input!F207-Input!F208)/Input!F$7</f>
        <v>0.40333276068186369</v>
      </c>
      <c r="K34" s="16">
        <f>(Input!G147-Input!G143-Input!G144-Input!G145-Input!G207-Input!G208)/Input!G$7</f>
        <v>0.11888244859963022</v>
      </c>
      <c r="L34" s="16">
        <f>(Input!H147-Input!H143-Input!H144-Input!H145-Input!H207-Input!H208)/Input!H$7</f>
        <v>5.1312962324067318E-2</v>
      </c>
      <c r="M34" s="16">
        <f>(Input!I147-Input!I143-Input!I144-Input!I145-Input!I207-Input!I208)/Input!I$7</f>
        <v>0.16555906016604197</v>
      </c>
      <c r="N34" s="16">
        <f>(Input!J147-Input!J143-Input!J144-Input!J145-Input!J207-Input!J208)/Input!J$7</f>
        <v>0.13408574023382436</v>
      </c>
      <c r="O34" s="6">
        <f t="shared" si="4"/>
        <v>0.54729772894224771</v>
      </c>
    </row>
    <row r="35" spans="2:15" ht="12.75" customHeight="1" x14ac:dyDescent="0.2">
      <c r="B35" s="28" t="s">
        <v>193</v>
      </c>
      <c r="E35" s="8">
        <f>SUM(E29:E34)</f>
        <v>16.240231641618589</v>
      </c>
      <c r="F35" s="8">
        <f t="shared" ref="F35:N35" si="5">SUM(F29:F34)</f>
        <v>14.15724416572712</v>
      </c>
      <c r="G35" s="8">
        <f t="shared" si="5"/>
        <v>15.95753825568751</v>
      </c>
      <c r="H35" s="8">
        <f t="shared" si="5"/>
        <v>16.670984908413466</v>
      </c>
      <c r="I35" s="8">
        <f t="shared" si="5"/>
        <v>19.682590468359376</v>
      </c>
      <c r="J35" s="8">
        <f t="shared" si="5"/>
        <v>8.4022615343157678</v>
      </c>
      <c r="K35" s="8">
        <f t="shared" si="5"/>
        <v>6.4261809746083962</v>
      </c>
      <c r="L35" s="8">
        <f t="shared" si="5"/>
        <v>4.9152429896495136</v>
      </c>
      <c r="M35" s="8">
        <f t="shared" si="5"/>
        <v>3.594586402538706</v>
      </c>
      <c r="N35" s="8">
        <f t="shared" si="5"/>
        <v>7.1207156105298148</v>
      </c>
      <c r="O35" s="8">
        <f t="shared" si="4"/>
        <v>11.316757695144826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624.41266213754852</v>
      </c>
      <c r="F37" s="30">
        <f t="shared" ref="F37:N37" si="6">+F11+F13+F20+F27+F35</f>
        <v>674.49915389574539</v>
      </c>
      <c r="G37" s="30">
        <f t="shared" si="6"/>
        <v>686.15091313636617</v>
      </c>
      <c r="H37" s="30">
        <f t="shared" si="6"/>
        <v>643.61758698975916</v>
      </c>
      <c r="I37" s="30">
        <f t="shared" si="6"/>
        <v>522.14195754762397</v>
      </c>
      <c r="J37" s="30">
        <f t="shared" si="6"/>
        <v>544.83453748610191</v>
      </c>
      <c r="K37" s="30">
        <f t="shared" si="6"/>
        <v>592.84012226983054</v>
      </c>
      <c r="L37" s="30">
        <f t="shared" si="6"/>
        <v>598.5411841913018</v>
      </c>
      <c r="M37" s="30">
        <f t="shared" si="6"/>
        <v>593.08647164791478</v>
      </c>
      <c r="N37" s="30">
        <f t="shared" si="6"/>
        <v>617.38908554836416</v>
      </c>
      <c r="O37" s="7">
        <f>AVERAGE(E37:N37)</f>
        <v>609.75136748505565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499.70272794439541</v>
      </c>
      <c r="F39" s="30">
        <f>(Input!B24-Input!B125)/Input!B$7+Input!B131/Input!B7</f>
        <v>481.58819860335007</v>
      </c>
      <c r="G39" s="30">
        <f>(Input!C24-Input!C125)/Input!C$7+Input!C131/Input!C7</f>
        <v>472.8705584765093</v>
      </c>
      <c r="H39" s="30">
        <f>(Input!D24-Input!D125)/Input!D$7+Input!D131/Input!D7</f>
        <v>475.69529114304049</v>
      </c>
      <c r="I39" s="30">
        <f>(Input!E24-Input!E125)/Input!E$7+Input!E131/Input!E7</f>
        <v>452.47754266745392</v>
      </c>
      <c r="J39" s="30">
        <f>(Input!F24-Input!F125)/Input!F$7+Input!F131/Input!F7</f>
        <v>482.28080989414178</v>
      </c>
      <c r="K39" s="30">
        <f>(Input!G24-Input!G125)/Input!G$7+Input!G131/Input!G7</f>
        <v>487.31633400499896</v>
      </c>
      <c r="L39" s="30">
        <f>(Input!H24-Input!H125)/Input!H$7+Input!H131/Input!H7</f>
        <v>469.45151468514251</v>
      </c>
      <c r="M39" s="30">
        <f>(Input!I24-Input!I125)/Input!I$7+Input!I131/Input!I7</f>
        <v>479.72880635958592</v>
      </c>
      <c r="N39" s="30">
        <f>(Input!J24-Input!J125)/Input!J$7+Input!J131/Input!J7</f>
        <v>483.26288130931977</v>
      </c>
      <c r="O39" s="7">
        <f>AVERAGE(E39:N39)</f>
        <v>478.43746650879382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124.70993419315312</v>
      </c>
      <c r="F41" s="11">
        <f t="shared" ref="F41:N41" si="7">+F37-F39</f>
        <v>192.91095529239533</v>
      </c>
      <c r="G41" s="11">
        <f t="shared" si="7"/>
        <v>213.28035465985687</v>
      </c>
      <c r="H41" s="11">
        <f t="shared" si="7"/>
        <v>167.92229584671867</v>
      </c>
      <c r="I41" s="11">
        <f t="shared" si="7"/>
        <v>69.664414880170057</v>
      </c>
      <c r="J41" s="11">
        <f t="shared" si="7"/>
        <v>62.553727591960126</v>
      </c>
      <c r="K41" s="11">
        <f t="shared" si="7"/>
        <v>105.52378826483158</v>
      </c>
      <c r="L41" s="11">
        <f t="shared" si="7"/>
        <v>129.08966950615928</v>
      </c>
      <c r="M41" s="11">
        <f t="shared" si="7"/>
        <v>113.35766528832886</v>
      </c>
      <c r="N41" s="11">
        <f t="shared" si="7"/>
        <v>134.1262042390444</v>
      </c>
      <c r="O41" s="11">
        <f>AVERAGE(E41:N41)</f>
        <v>131.31390097626186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16.015444739198589</v>
      </c>
      <c r="F43" s="8">
        <f>(Input!B25+Input!B26)/Input!B$7</f>
        <v>18.288067919490071</v>
      </c>
      <c r="G43" s="8">
        <f>(Input!C25+Input!C26)/Input!C$7</f>
        <v>21.93088019842024</v>
      </c>
      <c r="H43" s="8">
        <f>(Input!D25+Input!D26)/Input!D$7</f>
        <v>21.016294246834569</v>
      </c>
      <c r="I43" s="8">
        <f>(Input!E25+Input!E26)/Input!E$7</f>
        <v>20.870930911739986</v>
      </c>
      <c r="J43" s="8">
        <f>(Input!F25+Input!F26)/Input!F$7</f>
        <v>20.592960910661116</v>
      </c>
      <c r="K43" s="8">
        <f>(Input!G25+Input!G26)/Input!G$7</f>
        <v>20.14719728130742</v>
      </c>
      <c r="L43" s="8">
        <f>(Input!H25+Input!H26)/Input!H$7</f>
        <v>20.528022994944081</v>
      </c>
      <c r="M43" s="8">
        <f>(Input!I25+Input!I26)/Input!I$7</f>
        <v>20.539477385646055</v>
      </c>
      <c r="N43" s="8">
        <f>(Input!J25+Input!J26)/Input!J$7</f>
        <v>21.041700094655784</v>
      </c>
      <c r="O43" s="8">
        <f>AVERAGE(E43:N43)</f>
        <v>20.097097668289795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108.69448945395453</v>
      </c>
      <c r="F45" s="11">
        <f t="shared" ref="F45:N45" si="8">+F41-F43</f>
        <v>174.62288737290527</v>
      </c>
      <c r="G45" s="11">
        <f t="shared" si="8"/>
        <v>191.34947446143661</v>
      </c>
      <c r="H45" s="11">
        <f t="shared" si="8"/>
        <v>146.90600159988409</v>
      </c>
      <c r="I45" s="11">
        <f t="shared" si="8"/>
        <v>48.793483968430067</v>
      </c>
      <c r="J45" s="11">
        <f t="shared" si="8"/>
        <v>41.960766681299006</v>
      </c>
      <c r="K45" s="11">
        <f t="shared" si="8"/>
        <v>85.376590983524153</v>
      </c>
      <c r="L45" s="11">
        <f t="shared" si="8"/>
        <v>108.5616465112152</v>
      </c>
      <c r="M45" s="11">
        <f t="shared" si="8"/>
        <v>92.818187902682808</v>
      </c>
      <c r="N45" s="11">
        <f t="shared" si="8"/>
        <v>113.08450414438862</v>
      </c>
      <c r="O45" s="11">
        <f>AVERAGE(E45:N45)</f>
        <v>111.21680330797203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Größenklasse 3: &gt;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91.216758128782445</v>
      </c>
      <c r="F7" s="6">
        <f>(Input!B$132+Input!B$28+Input!B$141)/Input!B$6</f>
        <v>99.138760078427993</v>
      </c>
      <c r="G7" s="6">
        <f>(Input!C$132+Input!C$28+Input!C$141)/Input!C$6</f>
        <v>103.84266402030458</v>
      </c>
      <c r="H7" s="6">
        <f>(Input!D$132+Input!D$28+Input!D$141)/Input!D$6</f>
        <v>95.242635580100114</v>
      </c>
      <c r="I7" s="6">
        <f>(Input!E$132+Input!E$28+Input!E$141)/Input!E$6</f>
        <v>74.064363425138794</v>
      </c>
      <c r="J7" s="6">
        <f>(Input!F$132+Input!F$28+Input!F$141)/Input!F$6</f>
        <v>80.657898335580043</v>
      </c>
      <c r="K7" s="6">
        <f>(Input!G$132+Input!G$28+Input!G$141)/Input!G$6</f>
        <v>87.586079299818834</v>
      </c>
      <c r="L7" s="6">
        <f>(Input!H$132+Input!H$28+Input!H$141)/Input!H$6</f>
        <v>88.629076920748247</v>
      </c>
      <c r="M7" s="6">
        <f>(Input!I$132+Input!I$28+Input!I$141)/Input!I$6</f>
        <v>89.999213935013003</v>
      </c>
      <c r="N7" s="6">
        <f>(Input!J$132+Input!J$28+Input!J$141)/Input!J$6</f>
        <v>94.789857405079005</v>
      </c>
      <c r="O7" s="6">
        <f>AVERAGE(E7:N7)</f>
        <v>90.516730712899317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91.738438278844214</v>
      </c>
      <c r="F8" s="6">
        <f>(Input!B$132+Input!B$133+Input!B$134+Input!B$28+Input!B$141)/Input!B$6</f>
        <v>99.573211994981193</v>
      </c>
      <c r="G8" s="6">
        <f>(Input!C$132+Input!C$133+Input!C$134+Input!C$28+Input!C$141)/Input!C$6</f>
        <v>104.01645637637846</v>
      </c>
      <c r="H8" s="6">
        <f>(Input!D$132+Input!D$133+Input!D$134+Input!D$28+Input!D$141)/Input!D$6</f>
        <v>95.538604717660405</v>
      </c>
      <c r="I8" s="6">
        <f>(Input!E$132+Input!E$133+Input!E$134+Input!E$28+Input!E$141)/Input!E$6</f>
        <v>74.985136410011535</v>
      </c>
      <c r="J8" s="6">
        <f>(Input!F$132+Input!F$133+Input!F$134+Input!F$28+Input!F$141)/Input!F$6</f>
        <v>80.846350214149865</v>
      </c>
      <c r="K8" s="6">
        <f>(Input!G$132+Input!G$133+Input!G$134+Input!G$28+Input!G$141)/Input!G$6</f>
        <v>87.301140962749116</v>
      </c>
      <c r="L8" s="6">
        <f>(Input!H$132+Input!H$133+Input!H$134+Input!H$28+Input!H$141)/Input!H$6</f>
        <v>89.930759908008042</v>
      </c>
      <c r="M8" s="6">
        <f>(Input!I$132+Input!I$133+Input!I$134+Input!I$28+Input!I$141)/Input!I$6</f>
        <v>90.236652918052201</v>
      </c>
      <c r="N8" s="6">
        <f>(Input!J$132+Input!J$133+Input!J$134+Input!J$28+Input!J$141)/Input!J$6</f>
        <v>94.551874786563587</v>
      </c>
      <c r="O8" s="6">
        <f>AVERAGE(E8:N8)</f>
        <v>90.871862656739864</v>
      </c>
    </row>
    <row r="9" spans="1:15" ht="12" customHeight="1" x14ac:dyDescent="0.2">
      <c r="B9" s="19" t="s">
        <v>209</v>
      </c>
      <c r="E9" s="6">
        <f>(Input!A$148-Input!A$154+Input!A$155)/Input!A$6</f>
        <v>44.778249156412045</v>
      </c>
      <c r="F9" s="6">
        <f>(Input!B$148-Input!B$154+Input!B$155)/Input!B$6</f>
        <v>53.186437281921982</v>
      </c>
      <c r="G9" s="6">
        <f>(Input!C$148-Input!C$154+Input!C$155)/Input!C$6</f>
        <v>58.338129175397633</v>
      </c>
      <c r="H9" s="6">
        <f>(Input!D$148-Input!D$154+Input!D$155)/Input!D$6</f>
        <v>50.369861554526018</v>
      </c>
      <c r="I9" s="6">
        <f>(Input!E$148-Input!E$154+Input!E$155)/Input!E$6</f>
        <v>34.207436985414041</v>
      </c>
      <c r="J9" s="6">
        <f>(Input!F$148-Input!F$154+Input!F$155)/Input!F$6</f>
        <v>34.598203122506717</v>
      </c>
      <c r="K9" s="6">
        <f>(Input!G$148-Input!G$154+Input!G$155)/Input!G$6</f>
        <v>42.824524440988391</v>
      </c>
      <c r="L9" s="6">
        <f>(Input!H$148-Input!H$154+Input!H$155)/Input!H$6</f>
        <v>45.047366924333694</v>
      </c>
      <c r="M9" s="6">
        <f>(Input!I$148-Input!I$154+Input!I$155)/Input!I$6</f>
        <v>44.252795755423165</v>
      </c>
      <c r="N9" s="6">
        <f>(Input!J$148-Input!J$154+Input!J$155)/Input!J$6</f>
        <v>49.122608629427837</v>
      </c>
      <c r="O9" s="6">
        <f>AVERAGE(E9:N9)</f>
        <v>45.672561302635145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29.742451009552674</v>
      </c>
      <c r="F10" s="6">
        <f>(Input!B$132+Input!B$135+Input!B$28+Input!B$141+Input!B$142+Input!B$147-Input!B$156+Input!B$157)/Input!B$6</f>
        <v>37.894849527396204</v>
      </c>
      <c r="G10" s="6">
        <f>(Input!C$132+Input!C$135+Input!C$28+Input!C$141+Input!C$142+Input!C$147-Input!C$156+Input!C$157)/Input!C$6</f>
        <v>42.812471449989836</v>
      </c>
      <c r="H10" s="6">
        <f>(Input!D$132+Input!D$135+Input!D$28+Input!D$141+Input!D$142+Input!D$147-Input!D$156+Input!D$157)/Input!D$6</f>
        <v>34.030227992805365</v>
      </c>
      <c r="I10" s="6">
        <f>(Input!E$132+Input!E$135+Input!E$28+Input!E$141+Input!E$142+Input!E$147-Input!E$156+Input!E$157)/Input!E$6</f>
        <v>18.702412426400976</v>
      </c>
      <c r="J10" s="6">
        <f>(Input!F$132+Input!F$135+Input!F$28+Input!F$141+Input!F$142+Input!F$147-Input!F$156+Input!F$157)/Input!F$6</f>
        <v>17.31400842665624</v>
      </c>
      <c r="K10" s="6">
        <f>(Input!G$132+Input!G$135+Input!G$28+Input!G$141+Input!G$142+Input!G$147-Input!G$156+Input!G$157)/Input!G$6</f>
        <v>26.358225209500102</v>
      </c>
      <c r="L10" s="6">
        <f>(Input!H$132+Input!H$135+Input!H$28+Input!H$141+Input!H$142+Input!H$147-Input!H$156+Input!H$157)/Input!H$6</f>
        <v>27.382880765224698</v>
      </c>
      <c r="M10" s="6">
        <f>(Input!I$132+Input!I$135+Input!I$28+Input!I$141+Input!I$142+Input!I$147-Input!I$156+Input!I$157)/Input!I$6</f>
        <v>26.086177324332841</v>
      </c>
      <c r="N10" s="6">
        <f>(Input!J$132+Input!J$135+Input!J$28+Input!J$141+Input!J$142+Input!J$147-Input!J$156+Input!J$157)/Input!J$6</f>
        <v>30.428497388314568</v>
      </c>
      <c r="O10" s="6">
        <f>AVERAGE(E10:N10)</f>
        <v>29.075220152017344</v>
      </c>
    </row>
    <row r="11" spans="1:15" ht="12" customHeight="1" x14ac:dyDescent="0.2">
      <c r="B11" t="s">
        <v>211</v>
      </c>
      <c r="E11" s="6">
        <f>Input!A$148/Input!A34-Input!A$24/Input!A$6</f>
        <v>23.006148883445576</v>
      </c>
      <c r="F11" s="6">
        <f>Input!B$148/Input!B34-Input!B$24/Input!B$6</f>
        <v>30.747617902645615</v>
      </c>
      <c r="G11" s="6">
        <f>Input!C$148/Input!C34-Input!C$24/Input!C$6</f>
        <v>35.622417330395777</v>
      </c>
      <c r="H11" s="6">
        <f>Input!D$148/Input!D34-Input!D$24/Input!D$6</f>
        <v>27.286051205837211</v>
      </c>
      <c r="I11" s="6">
        <f>Input!E$148/Input!E34-Input!E$24/Input!E$6</f>
        <v>13.638131782303262</v>
      </c>
      <c r="J11" s="6">
        <f>Input!F$148/Input!F34-Input!F$24/Input!F$6</f>
        <v>9.8013069532367894</v>
      </c>
      <c r="K11" s="6">
        <f>Input!G$148/Input!G34-Input!G$24/Input!G$6</f>
        <v>19.460193925071877</v>
      </c>
      <c r="L11" s="6">
        <f>Input!H$148/Input!H34-Input!H$24/Input!H$6</f>
        <v>20.020244702590574</v>
      </c>
      <c r="M11" s="6">
        <f>Input!I$148/Input!I34-Input!I$24/Input!I$6</f>
        <v>17.039917807898789</v>
      </c>
      <c r="N11" s="6">
        <f>Input!J$148/Input!J34-Input!J$24/Input!J$6</f>
        <v>22.506360994059136</v>
      </c>
      <c r="O11" s="6">
        <f>AVERAGE(E11:N11)</f>
        <v>21.912839148748464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698.57115916601754</v>
      </c>
      <c r="F15" s="6">
        <f>(Input!B$132+Input!B$28+Input!B$141)/Input!B$7</f>
        <v>712.10115388250244</v>
      </c>
      <c r="G15" s="6">
        <f>(Input!C$132+Input!C$28+Input!C$141)/Input!C$7</f>
        <v>731.70277093675008</v>
      </c>
      <c r="H15" s="6">
        <f>(Input!D$132+Input!D$28+Input!D$141)/Input!D$7</f>
        <v>656.72107212115827</v>
      </c>
      <c r="I15" s="6">
        <f>(Input!E$132+Input!E$28+Input!E$141)/Input!E$7</f>
        <v>527.3620630244626</v>
      </c>
      <c r="J15" s="6">
        <f>(Input!F$132+Input!F$28+Input!F$141)/Input!F$7</f>
        <v>541.50149315573219</v>
      </c>
      <c r="K15" s="6">
        <f>(Input!G$132+Input!G$28+Input!G$141)/Input!G$7</f>
        <v>625.23055798557493</v>
      </c>
      <c r="L15" s="6">
        <f>(Input!H$132+Input!H$28+Input!H$141)/Input!H$7</f>
        <v>598.77251601057435</v>
      </c>
      <c r="M15" s="6">
        <f>(Input!I$132+Input!I$28+Input!I$141)/Input!I$7</f>
        <v>589.924996570183</v>
      </c>
      <c r="N15" s="6">
        <f>(Input!J$132+Input!J$28+Input!J$141)/Input!J$7</f>
        <v>624.88702128476041</v>
      </c>
      <c r="O15" s="6">
        <f>AVERAGE(E15:N15)</f>
        <v>630.6774804137716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702.56637577553624</v>
      </c>
      <c r="F16" s="6">
        <f>(Input!B$132+Input!B$133+Input!B$134+Input!B$28+Input!B$141)/Input!B$7</f>
        <v>715.22176695895462</v>
      </c>
      <c r="G16" s="6">
        <f>(Input!C$132+Input!C$133+Input!C$134+Input!C$28+Input!C$141)/Input!C$7</f>
        <v>732.92735766809596</v>
      </c>
      <c r="H16" s="6">
        <f>(Input!D$132+Input!D$133+Input!D$134+Input!D$28+Input!D$141)/Input!D$7</f>
        <v>658.76185110789584</v>
      </c>
      <c r="I16" s="6">
        <f>(Input!E$132+Input!E$133+Input!E$134+Input!E$28+Input!E$141)/Input!E$7</f>
        <v>533.91826250318343</v>
      </c>
      <c r="J16" s="6">
        <f>(Input!F$132+Input!F$133+Input!F$134+Input!F$28+Input!F$141)/Input!F$7</f>
        <v>542.76667580664866</v>
      </c>
      <c r="K16" s="6">
        <f>(Input!G$132+Input!G$133+Input!G$134+Input!G$28+Input!G$141)/Input!G$7</f>
        <v>623.19653434960708</v>
      </c>
      <c r="L16" s="6">
        <f>(Input!H$132+Input!H$133+Input!H$134+Input!H$28+Input!H$141)/Input!H$7</f>
        <v>607.56660508843606</v>
      </c>
      <c r="M16" s="6">
        <f>(Input!I$132+Input!I$133+Input!I$134+Input!I$28+Input!I$141)/Input!I$7</f>
        <v>591.4813567330192</v>
      </c>
      <c r="N16" s="6">
        <f>(Input!J$132+Input!J$133+Input!J$134+Input!J$28+Input!J$141)/Input!J$7</f>
        <v>623.31815881705847</v>
      </c>
      <c r="O16" s="6">
        <f>AVERAGE(E16:N16)</f>
        <v>633.17249448084351</v>
      </c>
    </row>
    <row r="17" spans="2:15" ht="12" customHeight="1" x14ac:dyDescent="0.2">
      <c r="B17" s="19" t="s">
        <v>209</v>
      </c>
      <c r="E17" s="6">
        <f>(Input!A$148-Input!A$154+Input!A$155)/Input!A$7</f>
        <v>342.92814237550942</v>
      </c>
      <c r="F17" s="6">
        <f>(Input!B$148-Input!B$154+Input!B$155)/Input!B$7</f>
        <v>382.03144087533508</v>
      </c>
      <c r="G17" s="6">
        <f>(Input!C$148-Input!C$154+Input!C$155)/Input!C$7</f>
        <v>411.06582897909851</v>
      </c>
      <c r="H17" s="6">
        <f>(Input!D$148-Input!D$154+Input!D$155)/Input!D$7</f>
        <v>347.3124119382739</v>
      </c>
      <c r="I17" s="6">
        <f>(Input!E$148-Input!E$154+Input!E$155)/Input!E$7</f>
        <v>243.56794151941975</v>
      </c>
      <c r="J17" s="6">
        <f>(Input!F$148-Input!F$154+Input!F$155)/Input!F$7</f>
        <v>232.27704958781794</v>
      </c>
      <c r="K17" s="6">
        <f>(Input!G$148-Input!G$154+Input!G$155)/Input!G$7</f>
        <v>305.70156268841504</v>
      </c>
      <c r="L17" s="6">
        <f>(Input!H$148-Input!H$154+Input!H$155)/Input!H$7</f>
        <v>304.33720140235772</v>
      </c>
      <c r="M17" s="6">
        <f>(Input!I$148-Input!I$154+Input!I$155)/Input!I$7</f>
        <v>290.06731551110687</v>
      </c>
      <c r="N17" s="6">
        <f>(Input!J$148-Input!J$154+Input!J$155)/Input!J$7</f>
        <v>323.83296509248129</v>
      </c>
      <c r="O17" s="6">
        <f>AVERAGE(E17:N17)</f>
        <v>318.3121859969815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227.77852342491525</v>
      </c>
      <c r="F18" s="6">
        <f>(Input!B$132+Input!B$135+Input!B$28+Input!B$141+Input!B$142+Input!B$147-Input!B$156+Input!B$157)/Input!B$7</f>
        <v>272.19390330598264</v>
      </c>
      <c r="G18" s="6">
        <f>(Input!C$132+Input!C$135+Input!C$28+Input!C$141+Input!C$142+Input!C$147-Input!C$156+Input!C$157)/Input!C$7</f>
        <v>301.66795397778725</v>
      </c>
      <c r="H18" s="6">
        <f>(Input!D$132+Input!D$135+Input!D$28+Input!D$141+Input!D$142+Input!D$147-Input!D$156+Input!D$157)/Input!D$7</f>
        <v>234.64667557595428</v>
      </c>
      <c r="I18" s="6">
        <f>(Input!E$132+Input!E$135+Input!E$28+Input!E$141+Input!E$142+Input!E$147-Input!E$156+Input!E$157)/Input!E$7</f>
        <v>133.16718519683519</v>
      </c>
      <c r="J18" s="6">
        <f>(Input!F$132+Input!F$135+Input!F$28+Input!F$141+Input!F$142+Input!F$147-Input!F$156+Input!F$157)/Input!F$7</f>
        <v>116.23860290207325</v>
      </c>
      <c r="K18" s="6">
        <f>(Input!G$132+Input!G$135+Input!G$28+Input!G$141+Input!G$142+Input!G$147-Input!G$156+Input!G$157)/Input!G$7</f>
        <v>188.15738741806291</v>
      </c>
      <c r="L18" s="6">
        <f>(Input!H$132+Input!H$135+Input!H$28+Input!H$141+Input!H$142+Input!H$147-Input!H$156+Input!H$157)/Input!H$7</f>
        <v>184.99703461960337</v>
      </c>
      <c r="M18" s="6">
        <f>(Input!I$132+Input!I$135+Input!I$28+Input!I$141+Input!I$142+Input!I$147-Input!I$156+Input!I$157)/Input!I$7</f>
        <v>170.98913863512527</v>
      </c>
      <c r="N18" s="6">
        <f>(Input!J$132+Input!J$135+Input!J$28+Input!J$141+Input!J$142+Input!J$147-Input!J$156+Input!J$157)/Input!J$7</f>
        <v>200.59501739619853</v>
      </c>
      <c r="O18" s="6">
        <f>AVERAGE(E18:N18)</f>
        <v>203.04314224525379</v>
      </c>
    </row>
    <row r="19" spans="2:15" ht="12" customHeight="1" x14ac:dyDescent="0.2">
      <c r="B19" t="s">
        <v>211</v>
      </c>
      <c r="E19" s="6">
        <f>(Input!A$148-Input!A$24)/Input!A$7</f>
        <v>207.19284438440067</v>
      </c>
      <c r="F19" s="6">
        <f>(Input!B$148-Input!B$24)/Input!B$7</f>
        <v>251.08530537946783</v>
      </c>
      <c r="G19" s="6">
        <f>(Input!C$148-Input!C$24)/Input!C$7</f>
        <v>277.64792028224531</v>
      </c>
      <c r="H19" s="6">
        <f>(Input!D$148-Input!D$24)/Input!D$7</f>
        <v>209.11286858212455</v>
      </c>
      <c r="I19" s="6">
        <f>(Input!E$148-Input!E$24)/Input!E$7</f>
        <v>110.53731072985474</v>
      </c>
      <c r="J19" s="6">
        <f>(Input!F$148-Input!F$24)/Input!F$7</f>
        <v>87.758671284808429</v>
      </c>
      <c r="K19" s="6">
        <f>(Input!G$148-Input!G$24)/Input!G$7</f>
        <v>155.47030534151895</v>
      </c>
      <c r="L19" s="6">
        <f>(Input!H$148-Input!H$24)/Input!H$7</f>
        <v>162.43700108562948</v>
      </c>
      <c r="M19" s="6">
        <f>(Input!I$148-Input!I$24)/Input!I$7</f>
        <v>139.1697776068211</v>
      </c>
      <c r="N19" s="6">
        <f>(Input!J$148-Input!J$24)/Input!J$7</f>
        <v>165.9677372790299</v>
      </c>
      <c r="O19" s="6">
        <f>AVERAGE(E19:N19)</f>
        <v>176.63797419559009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137.94571781813025</v>
      </c>
      <c r="F23" s="16">
        <f>Input!B148/Input!B24*100</f>
        <v>149.35714694364884</v>
      </c>
      <c r="G23" s="16">
        <f>Input!C148/Input!C24*100</f>
        <v>155.52139581586732</v>
      </c>
      <c r="H23" s="16">
        <f>Input!D148/Input!D24*100</f>
        <v>142.18513578239973</v>
      </c>
      <c r="I23" s="16">
        <f>Input!E148/Input!E24*100</f>
        <v>123.33577357574808</v>
      </c>
      <c r="J23" s="16">
        <f>Input!F148/Input!F24*100</f>
        <v>117.73410184029625</v>
      </c>
      <c r="K23" s="16">
        <f>Input!G148/Input!G24*100</f>
        <v>130.5252832101464</v>
      </c>
      <c r="L23" s="16">
        <f>Input!H148/Input!H24*100</f>
        <v>133.78626466043502</v>
      </c>
      <c r="M23" s="16">
        <f>Input!I148/Input!I24*100</f>
        <v>128.42231495885957</v>
      </c>
      <c r="N23" s="16">
        <f>Input!J148/Input!J24*100</f>
        <v>133.19773366632623</v>
      </c>
      <c r="O23" s="16">
        <f>AVERAGE(E23:N23)</f>
        <v>135.20108682718578</v>
      </c>
    </row>
    <row r="24" spans="2:15" ht="12" customHeight="1" x14ac:dyDescent="0.2">
      <c r="B24" t="s">
        <v>215</v>
      </c>
      <c r="E24" s="16">
        <f>+E11/E7*100</f>
        <v>25.221405973412068</v>
      </c>
      <c r="F24" s="16">
        <f t="shared" ref="F24:N24" si="1">+F11/F7*100</f>
        <v>31.014729131493464</v>
      </c>
      <c r="G24" s="16">
        <f t="shared" si="1"/>
        <v>34.304221358795694</v>
      </c>
      <c r="H24" s="16">
        <f t="shared" si="1"/>
        <v>28.648987965992749</v>
      </c>
      <c r="I24" s="16">
        <f t="shared" si="1"/>
        <v>18.413891852440106</v>
      </c>
      <c r="J24" s="16">
        <f t="shared" si="1"/>
        <v>12.151701390058671</v>
      </c>
      <c r="K24" s="16">
        <f t="shared" si="1"/>
        <v>22.218364014739191</v>
      </c>
      <c r="L24" s="16">
        <f t="shared" si="1"/>
        <v>22.588799746264527</v>
      </c>
      <c r="M24" s="16">
        <f t="shared" si="1"/>
        <v>18.933407374205558</v>
      </c>
      <c r="N24" s="16">
        <f t="shared" si="1"/>
        <v>23.743427419538669</v>
      </c>
      <c r="O24" s="6">
        <f>AVERAGE(E24:N24)</f>
        <v>23.723893622694071</v>
      </c>
    </row>
    <row r="25" spans="2:15" ht="12" customHeight="1" x14ac:dyDescent="0.2">
      <c r="B25" t="s">
        <v>216</v>
      </c>
      <c r="E25" s="16">
        <f>+E9/E8*100</f>
        <v>48.810782041335827</v>
      </c>
      <c r="F25" s="16">
        <f t="shared" ref="F25:N25" si="2">+F9/F8*100</f>
        <v>53.414403549222399</v>
      </c>
      <c r="G25" s="16">
        <f t="shared" si="2"/>
        <v>56.085480324674755</v>
      </c>
      <c r="H25" s="16">
        <f t="shared" si="2"/>
        <v>52.721998299411112</v>
      </c>
      <c r="I25" s="16">
        <f t="shared" si="2"/>
        <v>45.618956800146442</v>
      </c>
      <c r="J25" s="16">
        <f t="shared" si="2"/>
        <v>42.795009336675385</v>
      </c>
      <c r="K25" s="16">
        <f t="shared" si="2"/>
        <v>49.053796970719276</v>
      </c>
      <c r="L25" s="16">
        <f t="shared" si="2"/>
        <v>50.091166771428973</v>
      </c>
      <c r="M25" s="16">
        <f t="shared" si="2"/>
        <v>49.040821356274193</v>
      </c>
      <c r="N25" s="16">
        <f t="shared" si="2"/>
        <v>51.953077334864716</v>
      </c>
      <c r="O25" s="6">
        <f>AVERAGE(E25:N25)</f>
        <v>49.95854927847531</v>
      </c>
    </row>
    <row r="26" spans="2:15" ht="12" customHeight="1" x14ac:dyDescent="0.2">
      <c r="B26" t="s">
        <v>217</v>
      </c>
      <c r="E26" s="16">
        <f>+E10/E8*100</f>
        <v>32.420925805548158</v>
      </c>
      <c r="F26" s="16">
        <f t="shared" ref="F26:N26" si="3">+F10/F8*100</f>
        <v>38.057273405327351</v>
      </c>
      <c r="G26" s="16">
        <f t="shared" si="3"/>
        <v>41.159325112052464</v>
      </c>
      <c r="H26" s="16">
        <f t="shared" si="3"/>
        <v>35.619347899598161</v>
      </c>
      <c r="I26" s="16">
        <f t="shared" si="3"/>
        <v>24.941492836844329</v>
      </c>
      <c r="J26" s="16">
        <f t="shared" si="3"/>
        <v>21.415943182090505</v>
      </c>
      <c r="K26" s="16">
        <f t="shared" si="3"/>
        <v>30.192303237762953</v>
      </c>
      <c r="L26" s="16">
        <f t="shared" si="3"/>
        <v>30.448848417643966</v>
      </c>
      <c r="M26" s="16">
        <f t="shared" si="3"/>
        <v>28.908626905768354</v>
      </c>
      <c r="N26" s="16">
        <f t="shared" si="3"/>
        <v>32.18180227203559</v>
      </c>
      <c r="O26" s="6">
        <f>AVERAGE(E26:N26)</f>
        <v>31.534588907467185</v>
      </c>
    </row>
    <row r="27" spans="2:15" ht="12" customHeight="1" x14ac:dyDescent="0.2">
      <c r="B27" t="s">
        <v>218</v>
      </c>
      <c r="E27" s="16">
        <f>+E11/E8*100</f>
        <v>25.077981830818914</v>
      </c>
      <c r="F27" s="16">
        <f t="shared" ref="F27:N27" si="4">+F11/F8*100</f>
        <v>30.879407509918828</v>
      </c>
      <c r="G27" s="16">
        <f t="shared" si="4"/>
        <v>34.246905318037179</v>
      </c>
      <c r="H27" s="16">
        <f t="shared" si="4"/>
        <v>28.560236237983656</v>
      </c>
      <c r="I27" s="16">
        <f t="shared" si="4"/>
        <v>18.18778018583745</v>
      </c>
      <c r="J27" s="16">
        <f t="shared" si="4"/>
        <v>12.123375918980383</v>
      </c>
      <c r="K27" s="16">
        <f t="shared" si="4"/>
        <v>22.290881551451232</v>
      </c>
      <c r="L27" s="16">
        <f t="shared" si="4"/>
        <v>22.261843136953004</v>
      </c>
      <c r="M27" s="16">
        <f t="shared" si="4"/>
        <v>18.88358805082617</v>
      </c>
      <c r="N27" s="16">
        <f t="shared" si="4"/>
        <v>23.803188508809377</v>
      </c>
      <c r="O27" s="6">
        <f>AVERAGE(E27:N27)</f>
        <v>23.631518824961617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31.627828138746715</v>
      </c>
      <c r="F31" s="17">
        <f>Input!B14/(Input!B97+Input!B98)*2</f>
        <v>31.166263046849366</v>
      </c>
      <c r="G31" s="17">
        <f>Input!C14/(Input!C97+Input!C98)*2</f>
        <v>30.983644331640917</v>
      </c>
      <c r="H31" s="17">
        <f>Input!D14/(Input!D97+Input!D98)*2</f>
        <v>31.354402195383582</v>
      </c>
      <c r="I31" s="17">
        <f>Input!E14/(Input!E97+Input!E98)*2</f>
        <v>34.316487638748413</v>
      </c>
      <c r="J31" s="17">
        <f>Input!F14/(Input!F97+Input!F98)*2</f>
        <v>36.300120419082489</v>
      </c>
      <c r="K31" s="17">
        <f>Input!G14/(Input!G97+Input!G98)*2</f>
        <v>35.006681908713567</v>
      </c>
      <c r="L31" s="17">
        <f>Input!H14/(Input!H97+Input!H98)*2</f>
        <v>35.059738349981068</v>
      </c>
      <c r="M31" s="17">
        <f>Input!I14/(Input!I97+Input!I98)*2</f>
        <v>36.066640814896147</v>
      </c>
      <c r="N31" s="17">
        <f>Input!J14/(Input!J97+Input!J98)*2</f>
        <v>37.33970575690693</v>
      </c>
      <c r="O31" s="6">
        <f t="shared" ref="O31:O37" si="5">AVERAGE(E31:N31)</f>
        <v>33.922151260094914</v>
      </c>
    </row>
    <row r="32" spans="2:15" x14ac:dyDescent="0.2">
      <c r="B32" t="s">
        <v>221</v>
      </c>
      <c r="E32" s="17">
        <f>'DB-fm'!E9</f>
        <v>53.538884082973453</v>
      </c>
      <c r="F32" s="17">
        <f>'DB-fm'!F9</f>
        <v>60.864514082506702</v>
      </c>
      <c r="G32" s="17">
        <f>'DB-fm'!G9</f>
        <v>66.138998651188615</v>
      </c>
      <c r="H32" s="17">
        <f>'DB-fm'!H9</f>
        <v>58.62645509162212</v>
      </c>
      <c r="I32" s="17">
        <f>'DB-fm'!I9</f>
        <v>41.995677835206997</v>
      </c>
      <c r="J32" s="17">
        <f>'DB-fm'!J9</f>
        <v>43.486966876872792</v>
      </c>
      <c r="K32" s="17">
        <f>'DB-fm'!K9</f>
        <v>52.154327122236211</v>
      </c>
      <c r="L32" s="17">
        <f>'DB-fm'!L9</f>
        <v>53.654096341305817</v>
      </c>
      <c r="M32" s="17">
        <f>'DB-fm'!M9</f>
        <v>52.885484330002221</v>
      </c>
      <c r="N32" s="17">
        <f>'DB-fm'!N9</f>
        <v>57.133607316485254</v>
      </c>
      <c r="O32" s="6">
        <f t="shared" si="5"/>
        <v>54.047901173040017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4.3373211081037875</v>
      </c>
      <c r="F33" s="17">
        <f>(Input!B24-Input!B125-Input!B28-Input!B141-Input!B142-Input!B147+Input!B203+Input!B207)/F32/Input!B7</f>
        <v>3.5264778788941697</v>
      </c>
      <c r="G33" s="17">
        <f>(Input!C24-Input!C125-Input!C28-Input!C141-Input!C142-Input!C147+Input!C203+Input!C207)/G32/Input!C7</f>
        <v>3.2302692218714584</v>
      </c>
      <c r="H33" s="17">
        <f>(Input!D24-Input!D125-Input!D28-Input!D141-Input!D142-Input!D147+Input!D203+Input!D207)/H32/Input!D7</f>
        <v>3.6669913169284571</v>
      </c>
      <c r="I33" s="17">
        <f>(Input!E24-Input!E125-Input!E28-Input!E141-Input!E142-Input!E147+Input!E203+Input!E207)/I32/Input!E7</f>
        <v>4.7858288527108321</v>
      </c>
      <c r="J33" s="17">
        <f>(Input!F24-Input!F125-Input!F28-Input!F141-Input!F142-Input!F147+Input!F203+Input!F207)/J32/Input!F7</f>
        <v>5.1731181827337611</v>
      </c>
      <c r="K33" s="17">
        <f>(Input!G24-Input!G125-Input!G28-Input!G141-Input!G142-Input!G147+Input!G203+Input!G207)/K32/Input!G7</f>
        <v>4.4593847205478534</v>
      </c>
      <c r="L33" s="17">
        <f>(Input!H24-Input!H125-Input!H28-Input!H141-Input!H142-Input!H147+Input!H203+Input!H207)/L32/Input!H7</f>
        <v>4.2122389210724291</v>
      </c>
      <c r="M33" s="17">
        <f>(Input!I24-Input!I125-Input!I28-Input!I141-Input!I142-Input!I147+Input!I203+Input!I207)/M32/Input!I7</f>
        <v>4.4186964733361886</v>
      </c>
      <c r="N33" s="17">
        <f>(Input!J24-Input!J125-Input!J28-Input!J141-Input!J142-Input!J147+Input!J203+Input!J207)/N32/Input!J7</f>
        <v>3.9800967878832516</v>
      </c>
      <c r="O33" s="6">
        <f t="shared" si="5"/>
        <v>4.1790423464082185</v>
      </c>
    </row>
    <row r="34" spans="1:15" x14ac:dyDescent="0.2">
      <c r="B34" t="s">
        <v>223</v>
      </c>
      <c r="E34" s="17">
        <f>E33*Input!A7/Input!A5*100</f>
        <v>69.814661346454869</v>
      </c>
      <c r="F34" s="17">
        <f>F33*Input!B7/Input!B5*100</f>
        <v>56.192989953187933</v>
      </c>
      <c r="G34" s="17">
        <f>G33*Input!C7/Input!C5*100</f>
        <v>52.339298355575437</v>
      </c>
      <c r="H34" s="17">
        <f>H33*Input!D7/Input!D5*100</f>
        <v>58.518415902997802</v>
      </c>
      <c r="I34" s="17">
        <f>I33*Input!E7/Input!E5*100</f>
        <v>79.124037344812294</v>
      </c>
      <c r="J34" s="17">
        <f>J33*Input!F7/Input!F5*100</f>
        <v>84.580004515810515</v>
      </c>
      <c r="K34" s="17">
        <f>K33*Input!G7/Input!G5*100</f>
        <v>72.183405165200696</v>
      </c>
      <c r="L34" s="17">
        <f>L33*Input!H7/Input!H5*100</f>
        <v>69.582430485419763</v>
      </c>
      <c r="M34" s="17">
        <f>M33*Input!I7/Input!I5*100</f>
        <v>73.684385054382133</v>
      </c>
      <c r="N34" s="17">
        <f>N33*Input!J7/Input!J5*100</f>
        <v>66.528332886071624</v>
      </c>
      <c r="O34" s="6">
        <f t="shared" si="5"/>
        <v>68.2547961009913</v>
      </c>
    </row>
    <row r="35" spans="1:15" x14ac:dyDescent="0.2">
      <c r="B35" t="s">
        <v>224</v>
      </c>
      <c r="E35" s="17">
        <f>Input!A6/E33/Input!A7*100</f>
        <v>176.56899399332247</v>
      </c>
      <c r="F35" s="17">
        <f>Input!B6/F33/Input!B7*100</f>
        <v>203.68405978914757</v>
      </c>
      <c r="G35" s="17">
        <f>Input!C6/G33/Input!C7*100</f>
        <v>218.1323906446145</v>
      </c>
      <c r="H35" s="17">
        <f>Input!D6/H33/Input!D7*100</f>
        <v>188.03542033131609</v>
      </c>
      <c r="I35" s="17">
        <f>Input!E6/I33/Input!E7*100</f>
        <v>148.77927104498568</v>
      </c>
      <c r="J35" s="17">
        <f>Input!F6/J33/Input!F7*100</f>
        <v>129.7777847497963</v>
      </c>
      <c r="K35" s="17">
        <f>Input!G6/K33/Input!G7*100</f>
        <v>160.07745402925966</v>
      </c>
      <c r="L35" s="17">
        <f>Input!H6/L33/Input!H7*100</f>
        <v>160.38828181525366</v>
      </c>
      <c r="M35" s="17">
        <f>Input!I6/M33/Input!I7*100</f>
        <v>148.3419255763219</v>
      </c>
      <c r="N35" s="17">
        <f>Input!J6/N33/Input!J7*100</f>
        <v>165.6326694425118</v>
      </c>
      <c r="O35" s="6">
        <f t="shared" si="5"/>
        <v>169.94182514165297</v>
      </c>
    </row>
    <row r="36" spans="1:15" x14ac:dyDescent="0.2">
      <c r="B36" t="s">
        <v>225</v>
      </c>
      <c r="E36" s="17">
        <f>(Input!A5-E33*Input!A7)/Input!A5*100</f>
        <v>30.185338653545134</v>
      </c>
      <c r="F36" s="17">
        <f>(Input!B5-F33*Input!B7)/Input!B5*100</f>
        <v>43.807010046812067</v>
      </c>
      <c r="G36" s="17">
        <f>(Input!C5-G33*Input!C7)/Input!C5*100</f>
        <v>47.66070164442457</v>
      </c>
      <c r="H36" s="17">
        <f>(Input!D5-H33*Input!D7)/Input!D5*100</f>
        <v>41.481584097002198</v>
      </c>
      <c r="I36" s="17">
        <f>(Input!E5-I33*Input!E7)/Input!E5*100</f>
        <v>20.875962655187706</v>
      </c>
      <c r="J36" s="17">
        <f>(Input!F5-J33*Input!F7)/Input!F5*100</f>
        <v>15.419995484189485</v>
      </c>
      <c r="K36" s="17">
        <f>(Input!G5-K33*Input!G7)/Input!G5*100</f>
        <v>27.816594834799297</v>
      </c>
      <c r="L36" s="17">
        <f>(Input!H5-L33*Input!H7)/Input!H5*100</f>
        <v>30.417569514580229</v>
      </c>
      <c r="M36" s="17">
        <f>(Input!I5-M33*Input!I7)/Input!I5*100</f>
        <v>26.31561494561786</v>
      </c>
      <c r="N36" s="17">
        <f>(Input!J5-N33*Input!J7)/Input!J5*100</f>
        <v>33.471667113928376</v>
      </c>
      <c r="O36" s="6">
        <f t="shared" si="5"/>
        <v>31.745203899008697</v>
      </c>
    </row>
    <row r="37" spans="1:15" x14ac:dyDescent="0.2">
      <c r="B37" t="s">
        <v>226</v>
      </c>
      <c r="E37" s="17">
        <f>(Input!A6-E33*Input!A7)/Input!A6*100</f>
        <v>43.364914904718873</v>
      </c>
      <c r="F37" s="17">
        <f>(Input!B6-F33*Input!B7)/Input!B6*100</f>
        <v>50.904356431465793</v>
      </c>
      <c r="G37" s="17">
        <f>(Input!C6-G33*Input!C7)/Input!C6*100</f>
        <v>54.156281098609547</v>
      </c>
      <c r="H37" s="17">
        <f>(Input!D6-H33*Input!D7)/Input!D6*100</f>
        <v>46.818530347207329</v>
      </c>
      <c r="I37" s="17">
        <f>(Input!E6-I33*Input!E7)/Input!E6*100</f>
        <v>32.786335557617107</v>
      </c>
      <c r="J37" s="17">
        <f>(Input!F6-J33*Input!F7)/Input!F6*100</f>
        <v>22.945209619046956</v>
      </c>
      <c r="K37" s="17">
        <f>(Input!G6-K33*Input!G7)/Input!G6*100</f>
        <v>37.530240840960928</v>
      </c>
      <c r="L37" s="17">
        <f>(Input!H6-L33*Input!H7)/Input!H6*100</f>
        <v>37.65130540198259</v>
      </c>
      <c r="M37" s="17">
        <f>(Input!I6-M33*Input!I7)/Input!I6*100</f>
        <v>32.588174508662391</v>
      </c>
      <c r="N37" s="17">
        <f>(Input!J6-N33*Input!J7)/Input!J6*100</f>
        <v>39.625437218043359</v>
      </c>
      <c r="O37" s="6">
        <f t="shared" si="5"/>
        <v>39.837078592831496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Größenklasse 3: &gt; 5.000 ha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0.84589939434492478</v>
      </c>
      <c r="F44" s="17">
        <f>(Input!B124-Input!B28-Input!B138-Input!B202-Input!B143)/F$32/Kenndat!F$12</f>
        <v>0.62827168690325019</v>
      </c>
      <c r="G44" s="17">
        <f>(Input!C124-Input!C28-Input!C138-Input!C202-Input!C143)/G$32/Kenndat!G$12</f>
        <v>0.53672507557632343</v>
      </c>
      <c r="H44" s="17">
        <f>(Input!D124-Input!D28-Input!D138-Input!D202-Input!D143)/H$32/Kenndat!H$12</f>
        <v>0.59760289939559186</v>
      </c>
      <c r="I44" s="17">
        <f>(Input!E124-Input!E28-Input!E138-Input!E202-Input!E143)/I$32/Kenndat!I$12</f>
        <v>0.79401360390114473</v>
      </c>
      <c r="J44" s="17">
        <f>(Input!F124-Input!F28-Input!F138-Input!F202-Input!F143)/J$32/Kenndat!J$12</f>
        <v>0.94670788778174497</v>
      </c>
      <c r="K44" s="17">
        <f>(Input!G124-Input!G28-Input!G138-Input!G202-Input!G143)/K$32/Kenndat!K$12</f>
        <v>0.73803331147466911</v>
      </c>
      <c r="L44" s="17">
        <f>(Input!H124-Input!H28-Input!H138-Input!H202-Input!H143)/L$32/Kenndat!L$12</f>
        <v>0.76765173701439815</v>
      </c>
      <c r="M44" s="17">
        <f>(Input!I124-Input!I28-Input!I138-Input!I202-Input!I143)/M$32/Kenndat!M$12</f>
        <v>0.84834793832263</v>
      </c>
      <c r="N44" s="17">
        <f>(Input!J124-Input!J28-Input!J138-Input!J202-Input!J143)/N$32/Kenndat!N$12</f>
        <v>0.66582941739441392</v>
      </c>
      <c r="O44" s="6">
        <f t="shared" ref="O44:O60" si="7">AVERAGE(E44:N44)</f>
        <v>0.73690829521090906</v>
      </c>
    </row>
    <row r="45" spans="1:15" ht="12.75" customHeight="1" x14ac:dyDescent="0.2">
      <c r="B45" t="s">
        <v>61</v>
      </c>
      <c r="E45" s="17">
        <f>(Input!A18-Input!A136-Input!A204-Input!A144)/E$32/Kenndat!E$12</f>
        <v>0.88064092325907184</v>
      </c>
      <c r="F45" s="17">
        <f>(Input!B18-Input!B136-Input!B204-Input!B144)/F$32/Kenndat!F$12</f>
        <v>0.67658597264355802</v>
      </c>
      <c r="G45" s="17">
        <f>(Input!C18-Input!C136-Input!C204-Input!C144)/G$32/Kenndat!G$12</f>
        <v>0.62383311541963071</v>
      </c>
      <c r="H45" s="17">
        <f>(Input!D18-Input!D136-Input!D204-Input!D144)/H$32/Kenndat!H$12</f>
        <v>0.64149012645402248</v>
      </c>
      <c r="I45" s="17">
        <f>(Input!E18-Input!E136-Input!E204-Input!E144)/I$32/Kenndat!I$12</f>
        <v>0.83102725059688798</v>
      </c>
      <c r="J45" s="17">
        <f>(Input!F18-Input!F136-Input!F204-Input!F144)/J$32/Kenndat!J$12</f>
        <v>0.88336032832635603</v>
      </c>
      <c r="K45" s="17">
        <f>(Input!G18-Input!G136-Input!G204-Input!G144)/K$32/Kenndat!K$12</f>
        <v>0.77145807276142064</v>
      </c>
      <c r="L45" s="17">
        <f>(Input!H18-Input!H136-Input!H204-Input!H144)/L$32/Kenndat!L$12</f>
        <v>0.79982962502088495</v>
      </c>
      <c r="M45" s="17">
        <f>(Input!I18-Input!I136-Input!I204-Input!I144)/M$32/Kenndat!M$12</f>
        <v>0.81494373579672463</v>
      </c>
      <c r="N45" s="17">
        <f>(Input!J18-Input!J136-Input!J204-Input!J144)/N$32/Kenndat!N$12</f>
        <v>0.64467093394087327</v>
      </c>
      <c r="O45" s="6">
        <f t="shared" si="7"/>
        <v>0.75678400842194304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0.28176260965900818</v>
      </c>
      <c r="F46" s="17">
        <f>(Input!B19+Input!B20-Input!B137-Input!B205-Input!B139-Input!B208)/F$32/Kenndat!F$12</f>
        <v>0.21797630752950234</v>
      </c>
      <c r="G46" s="17">
        <f>(Input!C19+Input!C20-Input!C137-Input!C205-Input!C139-Input!C208)/G$32/Kenndat!G$12</f>
        <v>0.19552000765630687</v>
      </c>
      <c r="H46" s="17">
        <f>(Input!D19+Input!D20-Input!D137-Input!D205-Input!D139-Input!D208)/H$32/Kenndat!H$12</f>
        <v>0.24324489588559017</v>
      </c>
      <c r="I46" s="17">
        <f>(Input!E19+Input!E20-Input!E137-Input!E205-Input!E139-Input!E208)/I$32/Kenndat!I$12</f>
        <v>0.26263546359666579</v>
      </c>
      <c r="J46" s="17">
        <f>(Input!F19+Input!F20-Input!F137-Input!F205-Input!F139-Input!F208)/J$32/Kenndat!J$12</f>
        <v>0.32148011194792031</v>
      </c>
      <c r="K46" s="17">
        <f>(Input!G19+Input!G20-Input!G137-Input!G205-Input!G139-Input!G208)/K$32/Kenndat!K$12</f>
        <v>0.29955106803557535</v>
      </c>
      <c r="L46" s="17">
        <f>(Input!H19+Input!H20-Input!H137-Input!H205-Input!H139-Input!H208)/L$32/Kenndat!L$12</f>
        <v>0.20106304300080216</v>
      </c>
      <c r="M46" s="17">
        <f>(Input!I19+Input!I20-Input!I137-Input!I205-Input!I139-Input!I208)/M$32/Kenndat!M$12</f>
        <v>0.22752605454306282</v>
      </c>
      <c r="N46" s="17">
        <f>(Input!J19+Input!J20-Input!J137-Input!J205-Input!J139-Input!J208)/N$32/Kenndat!N$12</f>
        <v>0.26747536412734574</v>
      </c>
      <c r="O46" s="6">
        <f t="shared" si="7"/>
        <v>0.25182349259817793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2.3290181808407837</v>
      </c>
      <c r="F47" s="17">
        <f>(Input!B127-(Input!B142+Input!B141+Input!B147-Input!B143-Input!B144-Input!B207-Input!B208-SUM(Input!B136:B139)-SUM(Input!B202:'Input'!B205)))/F$32/Kenndat!F$12</f>
        <v>2.0036439108288548</v>
      </c>
      <c r="G47" s="17">
        <f>(Input!C127-(Input!C142+Input!C141+Input!C147-Input!C143-Input!C144-Input!C207-Input!C208-SUM(Input!C136:C139)-SUM(Input!C202:'Input'!C205)))/G$32/Kenndat!G$12</f>
        <v>1.8741910232191974</v>
      </c>
      <c r="H47" s="17">
        <f>(Input!D127-(Input!D142+Input!D141+Input!D147-Input!D143-Input!D144-Input!D207-Input!D208-SUM(Input!D136:D139)-SUM(Input!D202:'Input'!D205)))/H$32/Kenndat!H$12</f>
        <v>2.1846533961902361</v>
      </c>
      <c r="I47" s="17">
        <f>(Input!E127-(Input!E142+Input!E141+Input!E147-Input!E143-Input!E144-Input!E207-Input!E208-SUM(Input!E136:E139)-SUM(Input!E202:'Input'!E205)))/I$32/Kenndat!I$12</f>
        <v>2.8981525346161336</v>
      </c>
      <c r="J47" s="17">
        <f>(Input!F127-(Input!F142+Input!F141+Input!F147-Input!F143-Input!F144-Input!F207-Input!F208-SUM(Input!F136:F139)-SUM(Input!F202:'Input'!F205)))/J$32/Kenndat!J$12</f>
        <v>3.0215698560357671</v>
      </c>
      <c r="K47" s="17">
        <f>(Input!G127-(Input!G142+Input!G141+Input!G147-Input!G143-Input!G144-Input!G207-Input!G208-SUM(Input!G136:G139)-SUM(Input!G202:'Input'!G205)))/K$32/Kenndat!K$12</f>
        <v>2.6503422682761877</v>
      </c>
      <c r="L47" s="17">
        <f>(Input!H127-(Input!H142+Input!H141+Input!H147-Input!H143-Input!H144-Input!H207-Input!H208-SUM(Input!H136:H139)-SUM(Input!H202:'Input'!H205)))/L$32/Kenndat!L$12</f>
        <v>2.443694517227553</v>
      </c>
      <c r="M47" s="17">
        <f>(Input!I127-(Input!I142+Input!I141+Input!I147-Input!I143-Input!I144-Input!I207-Input!I208-SUM(Input!I136:I139)-SUM(Input!I202:'Input'!I205)))/M$32/Kenndat!M$12</f>
        <v>2.5278787446737705</v>
      </c>
      <c r="N47" s="17">
        <f>(Input!J127-(Input!J142+Input!J141+Input!J147-Input!J143-Input!J144-Input!J207-Input!J208-SUM(Input!J136:J139)-SUM(Input!J202:'Input'!J205)))/N$32/Kenndat!N$12</f>
        <v>2.4021210713011967</v>
      </c>
      <c r="O47" s="6">
        <f t="shared" si="7"/>
        <v>2.433526550320968</v>
      </c>
    </row>
    <row r="48" spans="1:15" ht="12.75" customHeight="1" x14ac:dyDescent="0.2">
      <c r="B48" s="4" t="s">
        <v>317</v>
      </c>
      <c r="E48" s="33">
        <f>SUM(E44:E47)</f>
        <v>4.3373211081037883</v>
      </c>
      <c r="F48" s="33">
        <f t="shared" ref="F48:N48" si="8">SUM(F44:F47)</f>
        <v>3.5264778779051653</v>
      </c>
      <c r="G48" s="33">
        <f t="shared" si="8"/>
        <v>3.2302692218714584</v>
      </c>
      <c r="H48" s="33">
        <f t="shared" si="8"/>
        <v>3.666991317925441</v>
      </c>
      <c r="I48" s="33">
        <f t="shared" si="8"/>
        <v>4.7858288527108321</v>
      </c>
      <c r="J48" s="33">
        <f t="shared" si="8"/>
        <v>5.1731181840917886</v>
      </c>
      <c r="K48" s="33">
        <f t="shared" si="8"/>
        <v>4.4593847205478525</v>
      </c>
      <c r="L48" s="33">
        <f t="shared" si="8"/>
        <v>4.2122389222636381</v>
      </c>
      <c r="M48" s="33">
        <f t="shared" si="8"/>
        <v>4.4186964733361878</v>
      </c>
      <c r="N48" s="33">
        <f t="shared" si="8"/>
        <v>3.9800967867638297</v>
      </c>
      <c r="O48" s="8">
        <f t="shared" si="7"/>
        <v>4.1790423465519986</v>
      </c>
    </row>
    <row r="49" spans="2:15" ht="12.75" customHeight="1" x14ac:dyDescent="0.2">
      <c r="B49" t="s">
        <v>318</v>
      </c>
      <c r="E49" s="17">
        <f>(Input!A212/E$32/Kenndat!E$12)*(-1)</f>
        <v>0.390313613143974</v>
      </c>
      <c r="F49" s="17">
        <f>(Input!B212/F$32/Kenndat!F$12)*(-1)</f>
        <v>0.39644618969306172</v>
      </c>
      <c r="G49" s="17">
        <f>(Input!C212/G$32/Kenndat!G$12)*(-1)</f>
        <v>0.29473267692709265</v>
      </c>
      <c r="H49" s="17">
        <f>(Input!D212/H$32/Kenndat!H$12)*(-1)</f>
        <v>0.30560291408032364</v>
      </c>
      <c r="I49" s="17">
        <f>(Input!E212/I$32/Kenndat!I$12)*(-1)</f>
        <v>0.38443671760863629</v>
      </c>
      <c r="J49" s="17">
        <f>(Input!F212/J$32/Kenndat!J$12)*(-1)</f>
        <v>0.48026904735708281</v>
      </c>
      <c r="K49" s="17">
        <f>(Input!G212/K$32/Kenndat!K$12)*(-1)</f>
        <v>0.33853934974159372</v>
      </c>
      <c r="L49" s="17">
        <f>(Input!H212/L$32/Kenndat!L$12)*(-1)</f>
        <v>0.38535390376324136</v>
      </c>
      <c r="M49" s="17">
        <f>(Input!I212/M$32/Kenndat!M$12)*(-1)</f>
        <v>0.35114238372739237</v>
      </c>
      <c r="N49" s="17">
        <f>(Input!J212/N$32/Kenndat!N$12)*(-1)</f>
        <v>0.40465648593597903</v>
      </c>
      <c r="O49" s="6">
        <f t="shared" si="7"/>
        <v>0.3731493281978378</v>
      </c>
    </row>
    <row r="50" spans="2:15" ht="12.75" customHeight="1" x14ac:dyDescent="0.2">
      <c r="B50" s="4" t="s">
        <v>319</v>
      </c>
      <c r="E50" s="33">
        <f>E48+E49</f>
        <v>4.7276347212477621</v>
      </c>
      <c r="F50" s="33">
        <f t="shared" ref="F50:N50" si="9">F48+F49</f>
        <v>3.9229240675982271</v>
      </c>
      <c r="G50" s="33">
        <f t="shared" si="9"/>
        <v>3.5250018987985512</v>
      </c>
      <c r="H50" s="33">
        <f t="shared" si="9"/>
        <v>3.9725942320057648</v>
      </c>
      <c r="I50" s="33">
        <f t="shared" si="9"/>
        <v>5.1702655703194687</v>
      </c>
      <c r="J50" s="33">
        <f t="shared" si="9"/>
        <v>5.6533872314488711</v>
      </c>
      <c r="K50" s="33">
        <f t="shared" si="9"/>
        <v>4.7979240702894463</v>
      </c>
      <c r="L50" s="33">
        <f t="shared" si="9"/>
        <v>4.5975928260268795</v>
      </c>
      <c r="M50" s="33">
        <f t="shared" si="9"/>
        <v>4.7698388570635801</v>
      </c>
      <c r="N50" s="33">
        <f t="shared" si="9"/>
        <v>4.3847532726998084</v>
      </c>
      <c r="O50" s="8">
        <f t="shared" si="7"/>
        <v>4.552191674749837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13.615819137536878</v>
      </c>
      <c r="F54" s="17">
        <f>F44*Kenndat!F$12/Kenndat!F$15*100</f>
        <v>10.011253665115154</v>
      </c>
      <c r="G54" s="17">
        <f>G44*Kenndat!G$12/Kenndat!G$15*100</f>
        <v>8.6964311442849205</v>
      </c>
      <c r="H54" s="17">
        <f>H44*Kenndat!H$12/Kenndat!H$15*100</f>
        <v>9.5366397106608893</v>
      </c>
      <c r="I54" s="17">
        <f>I44*Kenndat!I$12/Kenndat!I$15*100</f>
        <v>13.127415120951714</v>
      </c>
      <c r="J54" s="17">
        <f>J44*Kenndat!J$12/Kenndat!J$15*100</f>
        <v>15.478586530458632</v>
      </c>
      <c r="K54" s="17">
        <f>K44*Kenndat!K$12/Kenndat!K$15*100</f>
        <v>11.94643675889124</v>
      </c>
      <c r="L54" s="17">
        <f>L44*Kenndat!L$12/Kenndat!L$15*100</f>
        <v>12.680922100737988</v>
      </c>
      <c r="M54" s="17">
        <f>M44*Kenndat!M$12/Kenndat!M$15*100</f>
        <v>14.14670514814968</v>
      </c>
      <c r="N54" s="17">
        <f>N44*Kenndat!N$12/Kenndat!N$15*100</f>
        <v>11.129508523664084</v>
      </c>
      <c r="O54" s="6">
        <f t="shared" si="7"/>
        <v>12.036971784045118</v>
      </c>
    </row>
    <row r="55" spans="2:15" ht="12.75" customHeight="1" x14ac:dyDescent="0.2">
      <c r="B55" t="s">
        <v>61</v>
      </c>
      <c r="E55" s="17">
        <f>E45*Kenndat!E$12/Kenndat!E$15*100</f>
        <v>14.175027924561553</v>
      </c>
      <c r="F55" s="17">
        <f>F45*Kenndat!F$12/Kenndat!F$15*100</f>
        <v>10.781122147616994</v>
      </c>
      <c r="G55" s="17">
        <f>G45*Kenndat!G$12/Kenndat!G$15*100</f>
        <v>10.107822385503772</v>
      </c>
      <c r="H55" s="17">
        <f>H45*Kenndat!H$12/Kenndat!H$15*100</f>
        <v>10.236998883582446</v>
      </c>
      <c r="I55" s="17">
        <f>I45*Kenndat!I$12/Kenndat!I$15*100</f>
        <v>13.739361192061796</v>
      </c>
      <c r="J55" s="17">
        <f>J45*Kenndat!J$12/Kenndat!J$15*100</f>
        <v>14.442859783931658</v>
      </c>
      <c r="K55" s="17">
        <f>K45*Kenndat!K$12/Kenndat!K$15*100</f>
        <v>12.487478458073292</v>
      </c>
      <c r="L55" s="17">
        <f>L45*Kenndat!L$12/Kenndat!L$15*100</f>
        <v>13.212472114242191</v>
      </c>
      <c r="M55" s="17">
        <f>M45*Kenndat!M$12/Kenndat!M$15*100</f>
        <v>13.589670254215225</v>
      </c>
      <c r="N55" s="17">
        <f>N45*Kenndat!N$12/Kenndat!N$15*100</f>
        <v>10.775839076517244</v>
      </c>
      <c r="O55" s="6">
        <f t="shared" si="7"/>
        <v>12.354865222030616</v>
      </c>
    </row>
    <row r="56" spans="2:15" ht="12.75" customHeight="1" x14ac:dyDescent="0.2">
      <c r="B56" t="s">
        <v>316</v>
      </c>
      <c r="E56" s="17">
        <f>E46*Kenndat!E$12/Kenndat!E$15*100</f>
        <v>4.5353250735076314</v>
      </c>
      <c r="F56" s="17">
        <f>F46*Kenndat!F$12/Kenndat!F$15*100</f>
        <v>3.4733637583115304</v>
      </c>
      <c r="G56" s="17">
        <f>G46*Kenndat!G$12/Kenndat!G$15*100</f>
        <v>3.1679650556429859</v>
      </c>
      <c r="H56" s="17">
        <f>H46*Kenndat!H$12/Kenndat!H$15*100</f>
        <v>3.8817397570598269</v>
      </c>
      <c r="I56" s="17">
        <f>I46*Kenndat!I$12/Kenndat!I$15*100</f>
        <v>4.3421482190955993</v>
      </c>
      <c r="J56" s="17">
        <f>J46*Kenndat!J$12/Kenndat!J$15*100</f>
        <v>5.2561701395210072</v>
      </c>
      <c r="K56" s="17">
        <f>K46*Kenndat!K$12/Kenndat!K$15*100</f>
        <v>4.8487891192810366</v>
      </c>
      <c r="L56" s="17">
        <f>L46*Kenndat!L$12/Kenndat!L$15*100</f>
        <v>3.3213821615864885</v>
      </c>
      <c r="M56" s="17">
        <f>M46*Kenndat!M$12/Kenndat!M$15*100</f>
        <v>3.794131937783328</v>
      </c>
      <c r="N56" s="17">
        <f>N46*Kenndat!N$12/Kenndat!N$15*100</f>
        <v>4.4709189278160961</v>
      </c>
      <c r="O56" s="6">
        <f t="shared" si="7"/>
        <v>4.1091934149605525</v>
      </c>
    </row>
    <row r="57" spans="2:15" ht="12.75" customHeight="1" x14ac:dyDescent="0.2">
      <c r="B57" t="s">
        <v>65</v>
      </c>
      <c r="E57" s="17">
        <f>E47*Kenndat!E$12/Kenndat!E$15*100</f>
        <v>37.488489210848826</v>
      </c>
      <c r="F57" s="17">
        <f>F47*Kenndat!F$12/Kenndat!F$15*100</f>
        <v>31.927250366384868</v>
      </c>
      <c r="G57" s="17">
        <f>G47*Kenndat!G$12/Kenndat!G$15*100</f>
        <v>30.367079770143757</v>
      </c>
      <c r="H57" s="17">
        <f>H47*Kenndat!H$12/Kenndat!H$15*100</f>
        <v>34.863037567604657</v>
      </c>
      <c r="I57" s="17">
        <f>I47*Kenndat!I$12/Kenndat!I$15*100</f>
        <v>47.915112812703178</v>
      </c>
      <c r="J57" s="17">
        <f>J47*Kenndat!J$12/Kenndat!J$15*100</f>
        <v>49.402388084102846</v>
      </c>
      <c r="K57" s="17">
        <f>K47*Kenndat!K$12/Kenndat!K$15*100</f>
        <v>42.900700828955124</v>
      </c>
      <c r="L57" s="17">
        <f>L47*Kenndat!L$12/Kenndat!L$15*100</f>
        <v>40.367654128530816</v>
      </c>
      <c r="M57" s="17">
        <f>M47*Kenndat!M$12/Kenndat!M$15*100</f>
        <v>42.153877714233893</v>
      </c>
      <c r="N57" s="17">
        <f>N47*Kenndat!N$12/Kenndat!N$15*100</f>
        <v>40.152066339362769</v>
      </c>
      <c r="O57" s="6">
        <f t="shared" si="7"/>
        <v>39.753765682287074</v>
      </c>
    </row>
    <row r="58" spans="2:15" ht="12.75" customHeight="1" x14ac:dyDescent="0.2">
      <c r="B58" s="4" t="s">
        <v>317</v>
      </c>
      <c r="E58" s="33">
        <f>E48*Kenndat!E$12/Kenndat!E$15*100</f>
        <v>69.814661346454884</v>
      </c>
      <c r="F58" s="33">
        <f>F48*Kenndat!F$12/Kenndat!F$15*100</f>
        <v>56.192989937428536</v>
      </c>
      <c r="G58" s="33">
        <f>G48*Kenndat!G$12/Kenndat!G$15*100</f>
        <v>52.339298355575437</v>
      </c>
      <c r="H58" s="33">
        <f>H48*Kenndat!H$12/Kenndat!H$15*100</f>
        <v>58.518415918907827</v>
      </c>
      <c r="I58" s="33">
        <f>I48*Kenndat!I$12/Kenndat!I$15*100</f>
        <v>79.124037344812294</v>
      </c>
      <c r="J58" s="33">
        <f>J48*Kenndat!J$12/Kenndat!J$15*100</f>
        <v>84.580004538014137</v>
      </c>
      <c r="K58" s="33">
        <f>K48*Kenndat!K$12/Kenndat!K$15*100</f>
        <v>72.183405165200682</v>
      </c>
      <c r="L58" s="33">
        <f>L48*Kenndat!L$12/Kenndat!L$15*100</f>
        <v>69.582430505097477</v>
      </c>
      <c r="M58" s="33">
        <f>M48*Kenndat!M$12/Kenndat!M$15*100</f>
        <v>73.684385054382119</v>
      </c>
      <c r="N58" s="33">
        <f>N48*Kenndat!N$12/Kenndat!N$15*100</f>
        <v>66.528332867360191</v>
      </c>
      <c r="O58" s="8">
        <f t="shared" si="7"/>
        <v>68.254796103323358</v>
      </c>
    </row>
    <row r="59" spans="2:15" ht="12.75" customHeight="1" x14ac:dyDescent="0.2">
      <c r="B59" t="s">
        <v>318</v>
      </c>
      <c r="E59" s="17">
        <f>E49*Kenndat!E$12/Kenndat!E$15*100</f>
        <v>6.2825905763917183</v>
      </c>
      <c r="F59" s="17">
        <f>F49*Kenndat!F$12/Kenndat!F$15*100</f>
        <v>6.3172087049607732</v>
      </c>
      <c r="G59" s="17">
        <f>G49*Kenndat!G$12/Kenndat!G$15*100</f>
        <v>4.7754847826236002</v>
      </c>
      <c r="H59" s="17">
        <f>H49*Kenndat!H$12/Kenndat!H$15*100</f>
        <v>4.8768586783292305</v>
      </c>
      <c r="I59" s="17">
        <f>I49*Kenndat!I$12/Kenndat!I$15*100</f>
        <v>6.355886542736072</v>
      </c>
      <c r="J59" s="17">
        <f>J49*Kenndat!J$12/Kenndat!J$15*100</f>
        <v>7.8523545682460352</v>
      </c>
      <c r="K59" s="17">
        <f>K49*Kenndat!K$12/Kenndat!K$15*100</f>
        <v>5.4798867059307828</v>
      </c>
      <c r="L59" s="17">
        <f>L49*Kenndat!L$12/Kenndat!L$15*100</f>
        <v>6.3657028300911565</v>
      </c>
      <c r="M59" s="17">
        <f>M49*Kenndat!M$12/Kenndat!M$15*100</f>
        <v>5.8555075614749592</v>
      </c>
      <c r="N59" s="17">
        <f>N49*Kenndat!N$12/Kenndat!N$15*100</f>
        <v>6.7639363652697311</v>
      </c>
      <c r="O59" s="6">
        <f t="shared" si="7"/>
        <v>6.0925417316054062</v>
      </c>
    </row>
    <row r="60" spans="2:15" ht="12.75" customHeight="1" x14ac:dyDescent="0.2">
      <c r="B60" s="4" t="s">
        <v>319</v>
      </c>
      <c r="E60" s="33">
        <f>E50*Kenndat!E$12/Kenndat!E$15*100</f>
        <v>76.097251922846596</v>
      </c>
      <c r="F60" s="33">
        <f>F50*Kenndat!F$12/Kenndat!F$15*100</f>
        <v>62.510198642389327</v>
      </c>
      <c r="G60" s="33">
        <f>G50*Kenndat!G$12/Kenndat!G$15*100</f>
        <v>57.11478313819903</v>
      </c>
      <c r="H60" s="33">
        <f>H50*Kenndat!H$12/Kenndat!H$15*100</f>
        <v>63.395274597237048</v>
      </c>
      <c r="I60" s="33">
        <f>I50*Kenndat!I$12/Kenndat!I$15*100</f>
        <v>85.479923887548367</v>
      </c>
      <c r="J60" s="33">
        <f>J50*Kenndat!J$12/Kenndat!J$15*100</f>
        <v>92.432359106260179</v>
      </c>
      <c r="K60" s="33">
        <f>K50*Kenndat!K$12/Kenndat!K$15*100</f>
        <v>77.663291871131477</v>
      </c>
      <c r="L60" s="33">
        <f>L50*Kenndat!L$12/Kenndat!L$15*100</f>
        <v>75.948133335188643</v>
      </c>
      <c r="M60" s="33">
        <f>M50*Kenndat!M$12/Kenndat!M$15*100</f>
        <v>79.53989261585707</v>
      </c>
      <c r="N60" s="33">
        <f>N50*Kenndat!N$12/Kenndat!N$15*100</f>
        <v>73.29226923262992</v>
      </c>
      <c r="O60" s="8">
        <f t="shared" si="7"/>
        <v>74.347337834928766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2025-12-17T15:37:38Z</dcterms:modified>
</cp:coreProperties>
</file>