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A395FDF2-C19E-4790-B8D0-8E7F7085DC14}" xr6:coauthVersionLast="47" xr6:coauthVersionMax="47" xr10:uidLastSave="{00000000-0000-0000-0000-000000000000}"/>
  <bookViews>
    <workbookView xWindow="3885" yWindow="630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J36" i="6" s="1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I26" i="20" s="1"/>
  <c r="J10" i="20"/>
  <c r="K10" i="20"/>
  <c r="L10" i="20"/>
  <c r="M10" i="20"/>
  <c r="N10" i="20"/>
  <c r="N26" i="20" s="1"/>
  <c r="E11" i="20"/>
  <c r="E24" i="20" s="1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L12" i="13"/>
  <c r="M12" i="13"/>
  <c r="M13" i="13" s="1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H20" i="13"/>
  <c r="I20" i="13"/>
  <c r="I21" i="13" s="1"/>
  <c r="J20" i="13"/>
  <c r="K20" i="13"/>
  <c r="L20" i="13"/>
  <c r="M20" i="13"/>
  <c r="N20" i="13"/>
  <c r="I33" i="7"/>
  <c r="G15" i="12"/>
  <c r="J26" i="20"/>
  <c r="I13" i="13"/>
  <c r="I33" i="6"/>
  <c r="I32" i="14"/>
  <c r="M32" i="25"/>
  <c r="M33" i="7"/>
  <c r="M33" i="6"/>
  <c r="M36" i="6" s="1"/>
  <c r="E33" i="7"/>
  <c r="M32" i="14"/>
  <c r="N19" i="18" l="1"/>
  <c r="N30" i="4"/>
  <c r="M26" i="20"/>
  <c r="L26" i="18"/>
  <c r="L22" i="13"/>
  <c r="K27" i="19"/>
  <c r="K33" i="23"/>
  <c r="K19" i="18"/>
  <c r="K19" i="17"/>
  <c r="K15" i="12"/>
  <c r="K30" i="4"/>
  <c r="J30" i="4"/>
  <c r="J24" i="2"/>
  <c r="J10" i="4"/>
  <c r="I34" i="18"/>
  <c r="H26" i="18"/>
  <c r="H24" i="20"/>
  <c r="H19" i="16"/>
  <c r="H22" i="13"/>
  <c r="H13" i="7"/>
  <c r="G27" i="19"/>
  <c r="G26" i="18"/>
  <c r="G33" i="23"/>
  <c r="G26" i="20"/>
  <c r="O7" i="18"/>
  <c r="G21" i="13"/>
  <c r="G13" i="13"/>
  <c r="F34" i="16"/>
  <c r="F26" i="20"/>
  <c r="F19" i="5"/>
  <c r="E19" i="16"/>
  <c r="E15" i="8"/>
  <c r="O17" i="16"/>
  <c r="E13" i="13"/>
  <c r="M34" i="18"/>
  <c r="E25" i="20"/>
  <c r="K24" i="6"/>
  <c r="N36" i="3"/>
  <c r="N26" i="11" s="1"/>
  <c r="N24" i="3"/>
  <c r="L13" i="7"/>
  <c r="N10" i="4"/>
  <c r="H34" i="18"/>
  <c r="E29" i="2"/>
  <c r="N19" i="4"/>
  <c r="L13" i="13"/>
  <c r="M24" i="7"/>
  <c r="E15" i="4"/>
  <c r="J15" i="5"/>
  <c r="E33" i="25"/>
  <c r="E37" i="25" s="1"/>
  <c r="E41" i="25" s="1"/>
  <c r="K13" i="13"/>
  <c r="K36" i="3"/>
  <c r="K28" i="11" s="1"/>
  <c r="K24" i="3"/>
  <c r="K10" i="4"/>
  <c r="F30" i="5"/>
  <c r="F12" i="12"/>
  <c r="F21" i="12" s="1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F20" i="12"/>
  <c r="I36" i="2"/>
  <c r="N13" i="6"/>
  <c r="I36" i="3"/>
  <c r="I26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L13" i="6"/>
  <c r="M36" i="3"/>
  <c r="M27" i="11" s="1"/>
  <c r="G36" i="3"/>
  <c r="G28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L20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N37" i="14"/>
  <c r="N41" i="14" s="1"/>
  <c r="N45" i="14" s="1"/>
  <c r="N49" i="14" s="1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F37" i="19" s="1"/>
  <c r="F41" i="19" s="1"/>
  <c r="F45" i="19" s="1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N27" i="11"/>
  <c r="I34" i="20"/>
  <c r="I34" i="16"/>
  <c r="O39" i="17"/>
  <c r="J13" i="14"/>
  <c r="J17" i="14" s="1"/>
  <c r="J21" i="14" s="1"/>
  <c r="J25" i="14" s="1"/>
  <c r="K27" i="13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H31" i="7" s="1"/>
  <c r="H12" i="10" s="1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K30" i="13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I13" i="14"/>
  <c r="I17" i="14" s="1"/>
  <c r="I21" i="14" s="1"/>
  <c r="I25" i="14" s="1"/>
  <c r="O16" i="7"/>
  <c r="N16" i="13"/>
  <c r="N10" i="13"/>
  <c r="N13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K37" i="19"/>
  <c r="K41" i="19" s="1"/>
  <c r="K45" i="19" s="1"/>
  <c r="O47" i="25"/>
  <c r="E27" i="19"/>
  <c r="O23" i="25"/>
  <c r="N28" i="11" l="1"/>
  <c r="M27" i="10"/>
  <c r="M26" i="10"/>
  <c r="M31" i="6"/>
  <c r="M38" i="6" s="1"/>
  <c r="M42" i="6" s="1"/>
  <c r="L21" i="12"/>
  <c r="K13" i="14"/>
  <c r="K17" i="14" s="1"/>
  <c r="K21" i="14" s="1"/>
  <c r="K25" i="14" s="1"/>
  <c r="K31" i="6"/>
  <c r="J26" i="13"/>
  <c r="H37" i="17"/>
  <c r="H41" i="17" s="1"/>
  <c r="H45" i="17" s="1"/>
  <c r="G26" i="11"/>
  <c r="F31" i="6"/>
  <c r="F38" i="6" s="1"/>
  <c r="F42" i="6" s="1"/>
  <c r="E26" i="11"/>
  <c r="E30" i="13"/>
  <c r="I37" i="20"/>
  <c r="E28" i="11"/>
  <c r="I18" i="13"/>
  <c r="I46" i="20"/>
  <c r="I56" i="20" s="1"/>
  <c r="N31" i="6"/>
  <c r="N38" i="6" s="1"/>
  <c r="N42" i="6" s="1"/>
  <c r="I49" i="20"/>
  <c r="I59" i="20" s="1"/>
  <c r="I35" i="20"/>
  <c r="I28" i="11"/>
  <c r="I47" i="20"/>
  <c r="I57" i="20" s="1"/>
  <c r="I27" i="11"/>
  <c r="G27" i="11"/>
  <c r="K26" i="11"/>
  <c r="F30" i="13"/>
  <c r="M13" i="14"/>
  <c r="M17" i="14" s="1"/>
  <c r="M21" i="14" s="1"/>
  <c r="M25" i="14" s="1"/>
  <c r="K27" i="11"/>
  <c r="I37" i="19"/>
  <c r="I41" i="19" s="1"/>
  <c r="I45" i="19" s="1"/>
  <c r="I45" i="20"/>
  <c r="I55" i="20" s="1"/>
  <c r="I44" i="20"/>
  <c r="I54" i="20" s="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L21" i="11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H18" i="11"/>
  <c r="H19" i="11"/>
  <c r="O19" i="5"/>
  <c r="O29" i="3"/>
  <c r="O19" i="8"/>
  <c r="H9" i="10"/>
  <c r="K20" i="12"/>
  <c r="O30" i="8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H38" i="3"/>
  <c r="H42" i="3" s="1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J38" i="7"/>
  <c r="J42" i="7" s="1"/>
  <c r="F18" i="13"/>
  <c r="O17" i="13"/>
  <c r="E18" i="13"/>
  <c r="H22" i="11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N38" i="7"/>
  <c r="N42" i="7" s="1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I20" i="11"/>
  <c r="I22" i="11"/>
  <c r="O36" i="2"/>
  <c r="O36" i="5"/>
  <c r="J11" i="10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L17" i="11" l="1"/>
  <c r="K11" i="11"/>
  <c r="K12" i="11"/>
  <c r="K9" i="11"/>
  <c r="J12" i="10"/>
  <c r="I11" i="10"/>
  <c r="I11" i="11"/>
  <c r="I12" i="11"/>
  <c r="I38" i="3"/>
  <c r="I42" i="3" s="1"/>
  <c r="I9" i="11"/>
  <c r="I48" i="20"/>
  <c r="I50" i="20" s="1"/>
  <c r="I60" i="20" s="1"/>
  <c r="H16" i="11"/>
  <c r="H20" i="11"/>
  <c r="H17" i="11"/>
  <c r="O27" i="11"/>
  <c r="F19" i="10"/>
  <c r="F18" i="11"/>
  <c r="I19" i="11"/>
  <c r="E38" i="3"/>
  <c r="E42" i="3" s="1"/>
  <c r="L22" i="11"/>
  <c r="L20" i="11"/>
  <c r="M22" i="10"/>
  <c r="E9" i="11"/>
  <c r="N35" i="20"/>
  <c r="K10" i="11"/>
  <c r="E12" i="11"/>
  <c r="E11" i="11"/>
  <c r="I21" i="11"/>
  <c r="M16" i="11"/>
  <c r="I18" i="11"/>
  <c r="L33" i="20"/>
  <c r="L37" i="20" s="1"/>
  <c r="N22" i="11"/>
  <c r="N18" i="11"/>
  <c r="I16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5" i="20" l="1"/>
  <c r="L36" i="20"/>
  <c r="L34" i="20"/>
  <c r="I58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<sst xmlns="http://schemas.openxmlformats.org/spreadsheetml/2006/main" count="981" uniqueCount="336">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</sst>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80</v>
      </c>
      <c r="B1">
        <v>91</v>
      </c>
      <c r="C1">
        <v>95</v>
      </c>
      <c r="D1">
        <v>99</v>
      </c>
      <c r="E1">
        <v>99</v>
      </c>
      <c r="F1">
        <v>104</v>
      </c>
      <c r="G1">
        <v>100</v>
      </c>
      <c r="H1">
        <v>99</v>
      </c>
      <c r="I1">
        <v>102</v>
      </c>
      <c r="J1">
        <v>100</v>
      </c>
      <c r="K1">
        <v>104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5.46</v>
      </c>
      <c r="B4">
        <v>5.45</v>
      </c>
      <c r="C4">
        <v>5.54</v>
      </c>
      <c r="D4">
        <v>5.64</v>
      </c>
      <c r="E4">
        <v>5.64</v>
      </c>
      <c r="F4">
        <v>5.68</v>
      </c>
      <c r="G4">
        <v>5.61</v>
      </c>
      <c r="H4">
        <v>5.62</v>
      </c>
      <c r="I4">
        <v>5.77</v>
      </c>
      <c r="J4">
        <v>5.73</v>
      </c>
      <c r="K4" t="s">
        <v>22</v>
      </c>
      <c r="N4" s="13">
        <v>33</v>
      </c>
      <c r="O4" s="4" t="s">
        <v>327</v>
      </c>
    </row>
    <row r="5" spans="1:15" x14ac:dyDescent="0.2">
      <c r="A5">
        <v>1672951</v>
      </c>
      <c r="B5">
        <v>1875518</v>
      </c>
      <c r="C5">
        <v>1921278</v>
      </c>
      <c r="D5">
        <v>1975822</v>
      </c>
      <c r="E5">
        <v>1954274</v>
      </c>
      <c r="F5">
        <v>1993972</v>
      </c>
      <c r="G5">
        <v>1980172</v>
      </c>
      <c r="H5">
        <v>1905122</v>
      </c>
      <c r="I5">
        <v>1875874</v>
      </c>
      <c r="J5">
        <v>1860867</v>
      </c>
      <c r="K5">
        <v>1896337</v>
      </c>
      <c r="L5" t="s">
        <v>23</v>
      </c>
      <c r="N5" s="13">
        <v>34</v>
      </c>
      <c r="O5" s="4" t="s">
        <v>328</v>
      </c>
    </row>
    <row r="6" spans="1:15" x14ac:dyDescent="0.2">
      <c r="A6">
        <v>2057895.95</v>
      </c>
      <c r="B6">
        <v>2148225.48</v>
      </c>
      <c r="C6">
        <v>2282302.89</v>
      </c>
      <c r="D6">
        <v>2306155.81</v>
      </c>
      <c r="E6">
        <v>2427076.84</v>
      </c>
      <c r="F6">
        <v>2494462.7200000002</v>
      </c>
      <c r="G6">
        <v>2432487.52</v>
      </c>
      <c r="H6">
        <v>2160333.92</v>
      </c>
      <c r="I6">
        <v>2058484.53</v>
      </c>
      <c r="J6">
        <v>2229646.84</v>
      </c>
      <c r="K6">
        <v>2117063.79</v>
      </c>
      <c r="L6" t="s">
        <v>24</v>
      </c>
      <c r="N6" s="13">
        <v>35</v>
      </c>
      <c r="O6" s="4" t="s">
        <v>329</v>
      </c>
    </row>
    <row r="7" spans="1:15" x14ac:dyDescent="0.2">
      <c r="A7">
        <v>280291.49</v>
      </c>
      <c r="B7">
        <v>313655.59999999998</v>
      </c>
      <c r="C7">
        <v>326618</v>
      </c>
      <c r="D7">
        <v>330693.69</v>
      </c>
      <c r="E7">
        <v>330902.69</v>
      </c>
      <c r="F7">
        <v>337319.47</v>
      </c>
      <c r="G7">
        <v>332063.99</v>
      </c>
      <c r="H7">
        <v>323110.39</v>
      </c>
      <c r="I7">
        <v>320017.61</v>
      </c>
      <c r="J7">
        <v>316805.12</v>
      </c>
      <c r="K7">
        <v>323869.3</v>
      </c>
      <c r="L7" t="s">
        <v>25</v>
      </c>
      <c r="N7" s="13">
        <v>36</v>
      </c>
      <c r="O7" s="4" t="s">
        <v>330</v>
      </c>
    </row>
    <row r="8" spans="1:15" x14ac:dyDescent="0.2">
      <c r="A8">
        <v>445</v>
      </c>
      <c r="B8">
        <v>19810.669999999998</v>
      </c>
      <c r="C8">
        <v>84869.46</v>
      </c>
      <c r="D8">
        <v>17344.330000000002</v>
      </c>
      <c r="E8">
        <v>23342.240000000002</v>
      </c>
      <c r="F8">
        <v>21843.95</v>
      </c>
      <c r="G8">
        <v>101910.25</v>
      </c>
      <c r="H8">
        <v>5875.66</v>
      </c>
      <c r="I8">
        <v>22700.53</v>
      </c>
      <c r="J8">
        <v>34493.97</v>
      </c>
      <c r="K8" t="s">
        <v>26</v>
      </c>
      <c r="N8" s="13">
        <v>41</v>
      </c>
      <c r="O8" s="4" t="s">
        <v>331</v>
      </c>
    </row>
    <row r="9" spans="1:15" x14ac:dyDescent="0.2">
      <c r="A9">
        <v>5264561.18</v>
      </c>
      <c r="B9">
        <v>6022543.21</v>
      </c>
      <c r="C9">
        <v>5974243.4699999997</v>
      </c>
      <c r="D9">
        <v>5479556.8600000003</v>
      </c>
      <c r="E9">
        <v>4962756.49</v>
      </c>
      <c r="F9">
        <v>5581073.0099999998</v>
      </c>
      <c r="G9">
        <v>5213199.0999999996</v>
      </c>
      <c r="H9">
        <v>4478144.12</v>
      </c>
      <c r="I9">
        <v>4666769.8099999996</v>
      </c>
      <c r="J9">
        <v>4137968.09</v>
      </c>
      <c r="K9" t="s">
        <v>27</v>
      </c>
      <c r="N9" s="13">
        <v>42</v>
      </c>
      <c r="O9" s="4" t="s">
        <v>332</v>
      </c>
    </row>
    <row r="10" spans="1:15" x14ac:dyDescent="0.2">
      <c r="A10">
        <v>4056377.75</v>
      </c>
      <c r="B10">
        <v>3839277.86</v>
      </c>
      <c r="C10">
        <v>3525276.52</v>
      </c>
      <c r="D10">
        <v>3429238.78</v>
      </c>
      <c r="E10">
        <v>3151830.56</v>
      </c>
      <c r="F10">
        <v>3093282.54</v>
      </c>
      <c r="G10">
        <v>3176600.08</v>
      </c>
      <c r="H10">
        <v>2528734.7599999998</v>
      </c>
      <c r="I10">
        <v>2668688.98</v>
      </c>
      <c r="J10">
        <v>2398935.33</v>
      </c>
      <c r="K10" t="s">
        <v>28</v>
      </c>
      <c r="N10" s="13">
        <v>43</v>
      </c>
      <c r="O10" s="4" t="s">
        <v>323</v>
      </c>
    </row>
    <row r="11" spans="1:15" x14ac:dyDescent="0.2">
      <c r="A11">
        <v>4838365.47</v>
      </c>
      <c r="B11">
        <v>4369510</v>
      </c>
      <c r="C11">
        <v>4254161.38</v>
      </c>
      <c r="D11">
        <v>3830641.77</v>
      </c>
      <c r="E11">
        <v>3973348.1</v>
      </c>
      <c r="F11">
        <v>3491872.37</v>
      </c>
      <c r="G11">
        <v>3002912.19</v>
      </c>
      <c r="H11">
        <v>2853583.59</v>
      </c>
      <c r="I11">
        <v>2760809.16</v>
      </c>
      <c r="J11">
        <v>2476269.4900000002</v>
      </c>
      <c r="K11" t="s">
        <v>29</v>
      </c>
      <c r="O11" s="4" t="s">
        <v>334</v>
      </c>
    </row>
    <row r="12" spans="1:15" x14ac:dyDescent="0.2">
      <c r="A12">
        <v>1987373.59</v>
      </c>
      <c r="B12">
        <v>2404770.96</v>
      </c>
      <c r="C12">
        <v>2017028.24</v>
      </c>
      <c r="D12">
        <v>1921219.36</v>
      </c>
      <c r="E12">
        <v>1693628.05</v>
      </c>
      <c r="F12">
        <v>1840512.44</v>
      </c>
      <c r="G12">
        <v>1788709.44</v>
      </c>
      <c r="H12">
        <v>1644143.59</v>
      </c>
      <c r="I12">
        <v>1676067.78</v>
      </c>
      <c r="J12">
        <v>1584084.61</v>
      </c>
      <c r="K12" t="s">
        <v>30</v>
      </c>
      <c r="O12" s="4" t="s">
        <v>335</v>
      </c>
    </row>
    <row r="13" spans="1:15" x14ac:dyDescent="0.2">
      <c r="A13">
        <v>426083.16</v>
      </c>
      <c r="B13">
        <v>411381.6</v>
      </c>
      <c r="C13">
        <v>432950.29</v>
      </c>
      <c r="D13">
        <v>382445.03</v>
      </c>
      <c r="E13">
        <v>361011.33</v>
      </c>
      <c r="F13">
        <v>356597</v>
      </c>
      <c r="G13">
        <v>327541.06</v>
      </c>
      <c r="H13">
        <v>351200.56</v>
      </c>
      <c r="I13">
        <v>327282.42</v>
      </c>
      <c r="J13">
        <v>310994.93</v>
      </c>
      <c r="K13" t="s">
        <v>31</v>
      </c>
    </row>
    <row r="14" spans="1:15" x14ac:dyDescent="0.2">
      <c r="A14">
        <v>64298301.399999999</v>
      </c>
      <c r="B14">
        <v>63474431.159999996</v>
      </c>
      <c r="C14">
        <v>62095192.82</v>
      </c>
      <c r="D14">
        <v>57328089.890000001</v>
      </c>
      <c r="E14">
        <v>56615752.689999998</v>
      </c>
      <c r="F14">
        <v>62273029.43</v>
      </c>
      <c r="G14">
        <v>57472848.939999998</v>
      </c>
      <c r="H14">
        <v>49852267.899999999</v>
      </c>
      <c r="I14">
        <v>48207478.990000002</v>
      </c>
      <c r="J14">
        <v>53023065.869999997</v>
      </c>
      <c r="K14" t="s">
        <v>32</v>
      </c>
    </row>
    <row r="15" spans="1:15" x14ac:dyDescent="0.2">
      <c r="A15">
        <v>6993626.2400000002</v>
      </c>
      <c r="B15">
        <v>6581813.0499999998</v>
      </c>
      <c r="C15">
        <v>6886225.7400000002</v>
      </c>
      <c r="D15">
        <v>5850790.21</v>
      </c>
      <c r="E15">
        <v>5936329.5300000003</v>
      </c>
      <c r="F15">
        <v>6545695.3300000001</v>
      </c>
      <c r="G15">
        <v>6561275.3499999996</v>
      </c>
      <c r="H15">
        <v>5333191.28</v>
      </c>
      <c r="I15">
        <v>5166622.7</v>
      </c>
      <c r="J15">
        <v>5746900.5300000003</v>
      </c>
      <c r="K15" t="s">
        <v>33</v>
      </c>
    </row>
    <row r="16" spans="1:15" x14ac:dyDescent="0.2">
      <c r="A16">
        <v>945871.82</v>
      </c>
      <c r="B16">
        <v>1052776.01</v>
      </c>
      <c r="C16">
        <v>966650.18</v>
      </c>
      <c r="D16">
        <v>745346</v>
      </c>
      <c r="E16">
        <v>742878.31</v>
      </c>
      <c r="F16">
        <v>898910.18</v>
      </c>
      <c r="G16">
        <v>1073556.3799999999</v>
      </c>
      <c r="H16">
        <v>913104.15</v>
      </c>
      <c r="I16">
        <v>630164.06000000006</v>
      </c>
      <c r="J16">
        <v>709981.36</v>
      </c>
      <c r="K16" t="s">
        <v>34</v>
      </c>
    </row>
    <row r="17" spans="1:11" x14ac:dyDescent="0.2">
      <c r="A17">
        <v>736370.43</v>
      </c>
      <c r="B17">
        <v>807676.07</v>
      </c>
      <c r="C17">
        <v>757773.57</v>
      </c>
      <c r="D17">
        <v>603035.98</v>
      </c>
      <c r="E17">
        <v>572387.24</v>
      </c>
      <c r="F17">
        <v>628129.94999999995</v>
      </c>
      <c r="G17">
        <v>677768.18</v>
      </c>
      <c r="H17">
        <v>625436.9</v>
      </c>
      <c r="I17">
        <v>627067.79</v>
      </c>
      <c r="J17">
        <v>638241.68000000005</v>
      </c>
      <c r="K17" t="s">
        <v>35</v>
      </c>
    </row>
    <row r="18" spans="1:11" x14ac:dyDescent="0.2">
      <c r="A18">
        <v>14015623.210000001</v>
      </c>
      <c r="B18">
        <v>13470822.039999999</v>
      </c>
      <c r="C18">
        <v>13182031.32</v>
      </c>
      <c r="D18">
        <v>11316282.289999999</v>
      </c>
      <c r="E18">
        <v>9966252.9000000004</v>
      </c>
      <c r="F18">
        <v>10688329.48</v>
      </c>
      <c r="G18">
        <v>11095682.52</v>
      </c>
      <c r="H18">
        <v>10711955.27</v>
      </c>
      <c r="I18">
        <v>11057583.32</v>
      </c>
      <c r="J18">
        <v>10326978.27</v>
      </c>
      <c r="K18" t="s">
        <v>36</v>
      </c>
    </row>
    <row r="19" spans="1:11" x14ac:dyDescent="0.2">
      <c r="A19">
        <v>10498215.59</v>
      </c>
      <c r="B19">
        <v>10484439.98</v>
      </c>
      <c r="C19">
        <v>9656889.8499999996</v>
      </c>
      <c r="D19">
        <v>8689699.9100000001</v>
      </c>
      <c r="E19">
        <v>7721592.4699999997</v>
      </c>
      <c r="F19">
        <v>8160693.5199999996</v>
      </c>
      <c r="G19">
        <v>8501867.7599999998</v>
      </c>
      <c r="H19">
        <v>7973866.8399999999</v>
      </c>
      <c r="I19">
        <v>7928864.1299999999</v>
      </c>
      <c r="J19">
        <v>8678621.3300000001</v>
      </c>
      <c r="K19" t="s">
        <v>37</v>
      </c>
    </row>
    <row r="20" spans="1:11" x14ac:dyDescent="0.2">
      <c r="A20">
        <v>48808.51</v>
      </c>
      <c r="B20">
        <v>35723.11</v>
      </c>
      <c r="C20">
        <v>45776.02</v>
      </c>
      <c r="D20">
        <v>35428.65</v>
      </c>
      <c r="E20">
        <v>78815.81</v>
      </c>
      <c r="F20">
        <v>81019.48</v>
      </c>
      <c r="G20">
        <v>104302.19</v>
      </c>
      <c r="H20">
        <v>48970.09</v>
      </c>
      <c r="I20">
        <v>31839.51</v>
      </c>
      <c r="J20">
        <v>33536.11</v>
      </c>
      <c r="K20" t="s">
        <v>38</v>
      </c>
    </row>
    <row r="21" spans="1:11" x14ac:dyDescent="0.2">
      <c r="A21">
        <v>2829565.66</v>
      </c>
      <c r="B21">
        <v>2983556.49</v>
      </c>
      <c r="C21">
        <v>2838215.87</v>
      </c>
      <c r="D21">
        <v>2542000.67</v>
      </c>
      <c r="E21">
        <v>2301223.39</v>
      </c>
      <c r="F21">
        <v>2524151.14</v>
      </c>
      <c r="G21">
        <v>2603764.02</v>
      </c>
      <c r="H21">
        <v>2352082.5699999998</v>
      </c>
      <c r="I21">
        <v>2336328.5699999998</v>
      </c>
      <c r="J21">
        <v>2382150.61</v>
      </c>
      <c r="K21" t="s">
        <v>39</v>
      </c>
    </row>
    <row r="22" spans="1:11" x14ac:dyDescent="0.2">
      <c r="A22">
        <v>29494619.899999999</v>
      </c>
      <c r="B22">
        <v>31228152</v>
      </c>
      <c r="C22">
        <v>30196163.789999999</v>
      </c>
      <c r="D22">
        <v>28663442.579999998</v>
      </c>
      <c r="E22">
        <v>27397476.100000001</v>
      </c>
      <c r="F22">
        <v>29162857.18</v>
      </c>
      <c r="G22">
        <v>29109953.300000001</v>
      </c>
      <c r="H22">
        <v>27228640.73</v>
      </c>
      <c r="I22">
        <v>27029000.140000001</v>
      </c>
      <c r="J22">
        <v>26841543.829999998</v>
      </c>
      <c r="K22" t="s">
        <v>40</v>
      </c>
    </row>
    <row r="23" spans="1:11" x14ac:dyDescent="0.2">
      <c r="A23">
        <v>3791667.32</v>
      </c>
      <c r="B23">
        <v>4291110.53</v>
      </c>
      <c r="C23">
        <v>4497453.95</v>
      </c>
      <c r="D23">
        <v>4679730.4000000004</v>
      </c>
      <c r="E23">
        <v>4637638.8</v>
      </c>
      <c r="F23">
        <v>4493377.6500000004</v>
      </c>
      <c r="G23">
        <v>4664102.5199999996</v>
      </c>
      <c r="H23">
        <v>4218129.3499999996</v>
      </c>
      <c r="I23">
        <v>3975329.57</v>
      </c>
      <c r="J23">
        <v>4056337.04</v>
      </c>
      <c r="K23" t="s">
        <v>41</v>
      </c>
    </row>
    <row r="24" spans="1:11" x14ac:dyDescent="0.2">
      <c r="A24">
        <v>150225876.22999999</v>
      </c>
      <c r="B24">
        <v>151477794.74000001</v>
      </c>
      <c r="C24">
        <v>147410902.47</v>
      </c>
      <c r="D24">
        <v>135514292.71000001</v>
      </c>
      <c r="E24">
        <v>130136264.01000001</v>
      </c>
      <c r="F24">
        <v>139841374.65000001</v>
      </c>
      <c r="G24">
        <v>135475993.28</v>
      </c>
      <c r="H24">
        <v>121119327.36</v>
      </c>
      <c r="I24">
        <v>119112597.45999999</v>
      </c>
      <c r="J24">
        <v>123380103.05</v>
      </c>
      <c r="K24" t="s">
        <v>42</v>
      </c>
    </row>
    <row r="25" spans="1:11" x14ac:dyDescent="0.2">
      <c r="A25">
        <v>1721832.56</v>
      </c>
      <c r="B25">
        <v>2234496.67</v>
      </c>
      <c r="C25">
        <v>2672348.36</v>
      </c>
      <c r="D25">
        <v>2252426.92</v>
      </c>
      <c r="E25">
        <v>2227900.7799999998</v>
      </c>
      <c r="F25">
        <v>2307824.0299999998</v>
      </c>
      <c r="G25">
        <v>2236445.4900000002</v>
      </c>
      <c r="H25">
        <v>2237534.02</v>
      </c>
      <c r="I25">
        <v>2224256.79</v>
      </c>
      <c r="J25">
        <v>2256941.94</v>
      </c>
      <c r="K25" t="s">
        <v>43</v>
      </c>
    </row>
    <row r="26" spans="1:11" x14ac:dyDescent="0.2">
      <c r="A26">
        <v>3158971.43</v>
      </c>
      <c r="B26">
        <v>3556615.7</v>
      </c>
      <c r="C26">
        <v>3664640.4</v>
      </c>
      <c r="D26">
        <v>3708599.24</v>
      </c>
      <c r="E26">
        <v>3578628.25</v>
      </c>
      <c r="F26">
        <v>3428149.55</v>
      </c>
      <c r="G26">
        <v>3318086</v>
      </c>
      <c r="H26">
        <v>3196568</v>
      </c>
      <c r="I26">
        <v>3067304.91</v>
      </c>
      <c r="J26">
        <v>3068706.12</v>
      </c>
      <c r="K26" t="s">
        <v>44</v>
      </c>
    </row>
    <row r="27" spans="1:11" x14ac:dyDescent="0.2">
      <c r="A27" s="35">
        <v>178859567.28999999</v>
      </c>
      <c r="B27" s="35">
        <v>193281123.88</v>
      </c>
      <c r="C27" s="35">
        <v>201580239.97</v>
      </c>
      <c r="D27" s="35">
        <v>171067045.21000001</v>
      </c>
      <c r="E27" s="35">
        <v>137167194.81</v>
      </c>
      <c r="F27" s="35">
        <v>148028770.77000001</v>
      </c>
      <c r="G27" s="35">
        <v>160141602.25999999</v>
      </c>
      <c r="H27" s="35">
        <v>144920647.66999999</v>
      </c>
      <c r="I27" s="35">
        <v>136751408.19</v>
      </c>
      <c r="J27" s="35">
        <v>155977221.59999999</v>
      </c>
      <c r="K27" t="s">
        <v>45</v>
      </c>
    </row>
    <row r="28" spans="1:11" x14ac:dyDescent="0.2">
      <c r="A28" s="35">
        <v>127493.47</v>
      </c>
      <c r="B28" s="35">
        <v>124005.94</v>
      </c>
      <c r="C28" s="35">
        <v>170632.86</v>
      </c>
      <c r="D28" s="35">
        <v>127119.26</v>
      </c>
      <c r="E28" s="35">
        <v>129573.29</v>
      </c>
      <c r="F28" s="35">
        <v>139399.93</v>
      </c>
      <c r="G28" s="35">
        <v>248585.69</v>
      </c>
      <c r="H28" s="35">
        <v>147706.51999999999</v>
      </c>
      <c r="I28" s="35">
        <v>213010.93</v>
      </c>
      <c r="J28" s="35">
        <v>242301.13</v>
      </c>
      <c r="K28" t="s">
        <v>46</v>
      </c>
    </row>
    <row r="29" spans="1:11" x14ac:dyDescent="0.2">
      <c r="A29" s="35">
        <v>20848575.989999998</v>
      </c>
      <c r="B29" s="35">
        <v>21450624.989999998</v>
      </c>
      <c r="C29" s="35">
        <v>20854158.120000001</v>
      </c>
      <c r="D29" s="35">
        <v>18662625.66</v>
      </c>
      <c r="E29" s="35">
        <v>18582725.390000001</v>
      </c>
      <c r="F29" s="35">
        <v>16560022.140000001</v>
      </c>
      <c r="G29" s="35">
        <v>15210383.289999999</v>
      </c>
      <c r="H29" s="35">
        <v>12970051.51</v>
      </c>
      <c r="I29" s="35">
        <v>12434825.41</v>
      </c>
      <c r="J29" s="35">
        <v>13612258.439999999</v>
      </c>
      <c r="K29" t="s">
        <v>47</v>
      </c>
    </row>
    <row r="30" spans="1:11" x14ac:dyDescent="0.2">
      <c r="A30">
        <v>52637011.659999996</v>
      </c>
      <c r="B30">
        <v>55760558.439999998</v>
      </c>
      <c r="C30">
        <v>52775755.939999998</v>
      </c>
      <c r="D30">
        <v>49539347.920000002</v>
      </c>
      <c r="E30">
        <v>47676252.039999999</v>
      </c>
      <c r="F30">
        <v>51407061.630000003</v>
      </c>
      <c r="G30">
        <v>47683127.920000002</v>
      </c>
      <c r="H30">
        <v>45259885.189999998</v>
      </c>
      <c r="I30">
        <v>45000766.460000001</v>
      </c>
      <c r="J30">
        <v>44847614.969999999</v>
      </c>
      <c r="K30" t="s">
        <v>76</v>
      </c>
    </row>
    <row r="31" spans="1:11" x14ac:dyDescent="0.2">
      <c r="A31">
        <v>6384522.4100000001</v>
      </c>
      <c r="B31">
        <v>6377885.3399999999</v>
      </c>
      <c r="C31">
        <v>6029541.6299999999</v>
      </c>
      <c r="D31">
        <v>5456657.3099999996</v>
      </c>
      <c r="E31">
        <v>5479021.04</v>
      </c>
      <c r="F31">
        <v>5756678.5599999996</v>
      </c>
      <c r="G31">
        <v>5548007.3899999997</v>
      </c>
      <c r="H31">
        <v>4980857.91</v>
      </c>
      <c r="I31">
        <v>4716696.95</v>
      </c>
      <c r="J31">
        <v>4921518.91</v>
      </c>
      <c r="K31" t="s">
        <v>77</v>
      </c>
    </row>
    <row r="32" spans="1:11" x14ac:dyDescent="0.2">
      <c r="A32">
        <v>838829.99</v>
      </c>
      <c r="B32">
        <v>1023665.39</v>
      </c>
      <c r="C32">
        <v>878260.17</v>
      </c>
      <c r="D32">
        <v>679020.45</v>
      </c>
      <c r="E32">
        <v>714415.2</v>
      </c>
      <c r="F32">
        <v>823449.22</v>
      </c>
      <c r="G32">
        <v>932311.11</v>
      </c>
      <c r="H32">
        <v>803245.24</v>
      </c>
      <c r="I32">
        <v>562560.43999999994</v>
      </c>
      <c r="J32">
        <v>602561.54</v>
      </c>
      <c r="K32" t="s">
        <v>78</v>
      </c>
    </row>
    <row r="33" spans="1:12" x14ac:dyDescent="0.2">
      <c r="A33">
        <v>618514.24</v>
      </c>
      <c r="B33">
        <v>729994.99</v>
      </c>
      <c r="C33">
        <v>672957.67</v>
      </c>
      <c r="D33">
        <v>548309.17000000004</v>
      </c>
      <c r="E33">
        <v>522531.87</v>
      </c>
      <c r="F33">
        <v>589754.94999999995</v>
      </c>
      <c r="G33">
        <v>593122.87</v>
      </c>
      <c r="H33">
        <v>577078.98</v>
      </c>
      <c r="I33">
        <v>594634.85</v>
      </c>
      <c r="J33">
        <v>590033.78</v>
      </c>
      <c r="K33" t="s">
        <v>79</v>
      </c>
    </row>
    <row r="34" spans="1:12" x14ac:dyDescent="0.2">
      <c r="A34" s="35">
        <v>2138999.5699999998</v>
      </c>
      <c r="B34" s="35">
        <v>2232681.13</v>
      </c>
      <c r="C34" s="35">
        <v>2367644.27</v>
      </c>
      <c r="D34" s="35">
        <v>2379784.92</v>
      </c>
      <c r="E34" s="35">
        <v>2485355.0299999998</v>
      </c>
      <c r="F34" s="35">
        <v>2579880.5</v>
      </c>
      <c r="G34" s="35">
        <v>2507656.75</v>
      </c>
      <c r="H34" s="35">
        <v>2251229.04</v>
      </c>
      <c r="I34" s="35">
        <v>2145184.54</v>
      </c>
      <c r="J34" s="35">
        <v>2307794.91</v>
      </c>
      <c r="K34" t="s">
        <v>80</v>
      </c>
    </row>
    <row r="35" spans="1:12" x14ac:dyDescent="0.2">
      <c r="A35" s="35">
        <v>145446890.90000001</v>
      </c>
      <c r="B35" s="35">
        <v>169300338.12</v>
      </c>
      <c r="C35" s="35">
        <v>169499042.24000001</v>
      </c>
      <c r="D35" s="35">
        <v>148140514.08000001</v>
      </c>
      <c r="E35" s="35">
        <v>115753321</v>
      </c>
      <c r="F35" s="35">
        <v>122645353.06999999</v>
      </c>
      <c r="G35" s="35">
        <v>132803412.61</v>
      </c>
      <c r="H35" s="35">
        <v>130215458</v>
      </c>
      <c r="I35" s="35">
        <v>126422715.31999999</v>
      </c>
      <c r="J35" s="35">
        <v>130619336.03</v>
      </c>
      <c r="K35" t="s">
        <v>117</v>
      </c>
    </row>
    <row r="36" spans="1:12" x14ac:dyDescent="0.2">
      <c r="A36" s="35">
        <v>1744958.49</v>
      </c>
      <c r="B36" s="35">
        <v>1950495.19</v>
      </c>
      <c r="C36" s="35">
        <v>1993330.75</v>
      </c>
      <c r="D36" s="35">
        <v>2033934.24</v>
      </c>
      <c r="E36" s="35">
        <v>2005404.98</v>
      </c>
      <c r="F36" s="35">
        <v>2062668.55</v>
      </c>
      <c r="G36" s="35">
        <v>2039574.53</v>
      </c>
      <c r="H36" s="35">
        <v>1986519.32</v>
      </c>
      <c r="I36" s="35">
        <v>1959504.2</v>
      </c>
      <c r="J36" s="35">
        <v>1925268.38</v>
      </c>
      <c r="K36" t="s">
        <v>118</v>
      </c>
    </row>
    <row r="37" spans="1:12" x14ac:dyDescent="0.2">
      <c r="A37">
        <v>6013993.7599999998</v>
      </c>
      <c r="B37">
        <v>6325346.8200000003</v>
      </c>
      <c r="C37">
        <v>6240024.0800000001</v>
      </c>
      <c r="D37">
        <v>6327573.0499999998</v>
      </c>
      <c r="E37">
        <v>6136284.2300000004</v>
      </c>
      <c r="F37">
        <v>6730226.8399999999</v>
      </c>
      <c r="G37">
        <v>7012580.9299999997</v>
      </c>
      <c r="H37">
        <v>6522530.5099999998</v>
      </c>
      <c r="I37">
        <v>6892839.7199999997</v>
      </c>
      <c r="J37">
        <v>7241128.6500000004</v>
      </c>
      <c r="K37" t="s">
        <v>146</v>
      </c>
      <c r="L37" t="s">
        <v>166</v>
      </c>
    </row>
    <row r="38" spans="1:12" x14ac:dyDescent="0.2">
      <c r="A38">
        <v>5779797.4299999997</v>
      </c>
      <c r="B38">
        <v>6207919.6399999997</v>
      </c>
      <c r="C38">
        <v>6149263.9699999997</v>
      </c>
      <c r="D38">
        <v>5833403.54</v>
      </c>
      <c r="E38">
        <v>5807492.4000000004</v>
      </c>
      <c r="F38">
        <v>6593226.25</v>
      </c>
      <c r="G38">
        <v>6570532.2199999997</v>
      </c>
      <c r="H38">
        <v>6198573.3099999996</v>
      </c>
      <c r="I38">
        <v>6467425.5800000001</v>
      </c>
      <c r="J38">
        <v>6697237.7400000002</v>
      </c>
      <c r="K38" t="s">
        <v>147</v>
      </c>
      <c r="L38" t="s">
        <v>166</v>
      </c>
    </row>
    <row r="39" spans="1:12" x14ac:dyDescent="0.2">
      <c r="A39">
        <v>207436.93</v>
      </c>
      <c r="B39">
        <v>242906</v>
      </c>
      <c r="C39">
        <v>266170.99</v>
      </c>
      <c r="D39">
        <v>250363.67</v>
      </c>
      <c r="E39">
        <v>232618.75</v>
      </c>
      <c r="F39">
        <v>193096.88</v>
      </c>
      <c r="G39">
        <v>218166.85</v>
      </c>
      <c r="H39">
        <v>212802.15</v>
      </c>
      <c r="I39">
        <v>222442.89</v>
      </c>
      <c r="J39">
        <v>275309.28000000003</v>
      </c>
      <c r="K39" t="s">
        <v>148</v>
      </c>
      <c r="L39" t="s">
        <v>166</v>
      </c>
    </row>
    <row r="40" spans="1:12" x14ac:dyDescent="0.2">
      <c r="A40">
        <v>16096596.869999999</v>
      </c>
      <c r="B40">
        <v>16616684.76</v>
      </c>
      <c r="C40">
        <v>15979566.43</v>
      </c>
      <c r="D40">
        <v>15222013.960000001</v>
      </c>
      <c r="E40">
        <v>14371677.52</v>
      </c>
      <c r="F40">
        <v>15358209.68</v>
      </c>
      <c r="G40">
        <v>15131814.859999999</v>
      </c>
      <c r="H40">
        <v>14291034.720000001</v>
      </c>
      <c r="I40">
        <v>14130319.18</v>
      </c>
      <c r="J40">
        <v>13948504.810000001</v>
      </c>
      <c r="K40" t="s">
        <v>149</v>
      </c>
      <c r="L40" t="s">
        <v>166</v>
      </c>
    </row>
    <row r="41" spans="1:12" x14ac:dyDescent="0.2">
      <c r="A41">
        <v>4211177.45</v>
      </c>
      <c r="B41">
        <v>4488294.76</v>
      </c>
      <c r="C41">
        <v>4361794.49</v>
      </c>
      <c r="D41">
        <v>4216740.66</v>
      </c>
      <c r="E41">
        <v>3974431.77</v>
      </c>
      <c r="F41">
        <v>4280197.2300000004</v>
      </c>
      <c r="G41">
        <v>4293320.42</v>
      </c>
      <c r="H41">
        <v>4071464.17</v>
      </c>
      <c r="I41">
        <v>4043983.65</v>
      </c>
      <c r="J41">
        <v>4070524.46</v>
      </c>
      <c r="K41" t="s">
        <v>150</v>
      </c>
      <c r="L41" t="s">
        <v>166</v>
      </c>
    </row>
    <row r="42" spans="1:12" x14ac:dyDescent="0.2">
      <c r="A42">
        <v>654414.35</v>
      </c>
      <c r="B42">
        <v>743308.80000000005</v>
      </c>
      <c r="C42">
        <v>677872.38</v>
      </c>
      <c r="D42">
        <v>661191.34</v>
      </c>
      <c r="E42">
        <v>763472.19</v>
      </c>
      <c r="F42">
        <v>791475.18</v>
      </c>
      <c r="G42">
        <v>741537.52</v>
      </c>
      <c r="H42">
        <v>761019.93</v>
      </c>
      <c r="I42">
        <v>765242.23</v>
      </c>
      <c r="J42">
        <v>707733.88</v>
      </c>
      <c r="K42" t="s">
        <v>151</v>
      </c>
      <c r="L42" t="s">
        <v>166</v>
      </c>
    </row>
    <row r="43" spans="1:12" x14ac:dyDescent="0.2">
      <c r="A43">
        <v>3178713.21</v>
      </c>
      <c r="B43">
        <v>3682011.83</v>
      </c>
      <c r="C43">
        <v>3573105.32</v>
      </c>
      <c r="D43">
        <v>2741676.81</v>
      </c>
      <c r="E43">
        <v>2406480.3199999998</v>
      </c>
      <c r="F43">
        <v>2759339.92</v>
      </c>
      <c r="G43">
        <v>2727602.44</v>
      </c>
      <c r="H43">
        <v>2490818.77</v>
      </c>
      <c r="I43">
        <v>2374524.41</v>
      </c>
      <c r="J43">
        <v>2524670.65</v>
      </c>
      <c r="K43" t="s">
        <v>152</v>
      </c>
      <c r="L43" t="s">
        <v>166</v>
      </c>
    </row>
    <row r="44" spans="1:12" x14ac:dyDescent="0.2">
      <c r="A44">
        <v>5398158.1600000001</v>
      </c>
      <c r="B44">
        <v>5986432.9000000004</v>
      </c>
      <c r="C44">
        <v>5943108.5800000001</v>
      </c>
      <c r="D44">
        <v>5719177.1500000004</v>
      </c>
      <c r="E44">
        <v>5418573.5999999996</v>
      </c>
      <c r="F44">
        <v>5221204.2300000004</v>
      </c>
      <c r="G44">
        <v>5067860.42</v>
      </c>
      <c r="H44">
        <v>4321030.55</v>
      </c>
      <c r="I44">
        <v>4857904.59</v>
      </c>
      <c r="J44">
        <v>4569367.59</v>
      </c>
      <c r="K44" t="s">
        <v>153</v>
      </c>
      <c r="L44" t="s">
        <v>166</v>
      </c>
    </row>
    <row r="45" spans="1:12" x14ac:dyDescent="0.2">
      <c r="A45">
        <v>71872911.560000002</v>
      </c>
      <c r="B45">
        <v>70025787.010000005</v>
      </c>
      <c r="C45">
        <v>68759757.090000004</v>
      </c>
      <c r="D45">
        <v>62136584.380000003</v>
      </c>
      <c r="E45">
        <v>61173051.990000002</v>
      </c>
      <c r="F45">
        <v>66692845.43</v>
      </c>
      <c r="G45">
        <v>60922342.850000001</v>
      </c>
      <c r="H45">
        <v>51556279.140000001</v>
      </c>
      <c r="I45">
        <v>48820172.130000003</v>
      </c>
      <c r="J45">
        <v>53134612.299999997</v>
      </c>
      <c r="K45" t="s">
        <v>154</v>
      </c>
      <c r="L45" t="s">
        <v>166</v>
      </c>
    </row>
    <row r="46" spans="1:12" x14ac:dyDescent="0.2">
      <c r="A46">
        <v>15483767.26</v>
      </c>
      <c r="B46">
        <v>13416683.380000001</v>
      </c>
      <c r="C46">
        <v>12657400.960000001</v>
      </c>
      <c r="D46">
        <v>10196677.23</v>
      </c>
      <c r="E46">
        <v>8566438.2100000009</v>
      </c>
      <c r="F46">
        <v>9399953.4399999995</v>
      </c>
      <c r="G46">
        <v>10044618.279999999</v>
      </c>
      <c r="H46">
        <v>9157818.0199999996</v>
      </c>
      <c r="I46">
        <v>9172268.0099999998</v>
      </c>
      <c r="J46">
        <v>8802520.6999999993</v>
      </c>
      <c r="K46" t="s">
        <v>155</v>
      </c>
      <c r="L46" t="s">
        <v>166</v>
      </c>
    </row>
    <row r="47" spans="1:12" x14ac:dyDescent="0.2">
      <c r="A47">
        <v>1204915.52</v>
      </c>
      <c r="B47">
        <v>1171439.8500000001</v>
      </c>
      <c r="C47">
        <v>983584.84</v>
      </c>
      <c r="D47">
        <v>739659.7</v>
      </c>
      <c r="E47">
        <v>811854.94</v>
      </c>
      <c r="F47">
        <v>746717.41</v>
      </c>
      <c r="G47">
        <v>817954.57</v>
      </c>
      <c r="H47">
        <v>783829.46</v>
      </c>
      <c r="I47">
        <v>1112166</v>
      </c>
      <c r="J47">
        <v>931426.2</v>
      </c>
      <c r="K47" t="s">
        <v>156</v>
      </c>
      <c r="L47" t="s">
        <v>166</v>
      </c>
    </row>
    <row r="48" spans="1:12" x14ac:dyDescent="0.2">
      <c r="A48">
        <v>918313.84</v>
      </c>
      <c r="B48">
        <v>962853.89</v>
      </c>
      <c r="C48">
        <v>870061.14</v>
      </c>
      <c r="D48">
        <v>818687.6</v>
      </c>
      <c r="E48">
        <v>762409.75</v>
      </c>
      <c r="F48">
        <v>857596</v>
      </c>
      <c r="G48">
        <v>720912.95</v>
      </c>
      <c r="H48">
        <v>740221.14</v>
      </c>
      <c r="I48">
        <v>610387.27</v>
      </c>
      <c r="J48">
        <v>598760.75</v>
      </c>
      <c r="K48" t="s">
        <v>157</v>
      </c>
      <c r="L48" t="s">
        <v>166</v>
      </c>
    </row>
    <row r="49" spans="1:12" x14ac:dyDescent="0.2">
      <c r="A49">
        <v>4982207.2300000004</v>
      </c>
      <c r="B49">
        <v>6368493.9299999997</v>
      </c>
      <c r="C49">
        <v>5592620.0899999999</v>
      </c>
      <c r="D49">
        <v>5125169.58</v>
      </c>
      <c r="E49">
        <v>4538671.42</v>
      </c>
      <c r="F49">
        <v>4688491.28</v>
      </c>
      <c r="G49">
        <v>5528077.5999999996</v>
      </c>
      <c r="H49">
        <v>4947477.3</v>
      </c>
      <c r="I49">
        <v>4663832.96</v>
      </c>
      <c r="J49">
        <v>4787223.82</v>
      </c>
      <c r="K49" t="s">
        <v>158</v>
      </c>
      <c r="L49" t="s">
        <v>166</v>
      </c>
    </row>
    <row r="50" spans="1:12" x14ac:dyDescent="0.2">
      <c r="A50">
        <v>3613501.38</v>
      </c>
      <c r="B50">
        <v>4094072.05</v>
      </c>
      <c r="C50">
        <v>4220262.1399999997</v>
      </c>
      <c r="D50">
        <v>4260586.5599999996</v>
      </c>
      <c r="E50">
        <v>4347145.82</v>
      </c>
      <c r="F50">
        <v>4222813.46</v>
      </c>
      <c r="G50">
        <v>4328503.24</v>
      </c>
      <c r="H50">
        <v>3957846.15</v>
      </c>
      <c r="I50">
        <v>3661305.27</v>
      </c>
      <c r="J50">
        <v>3661674.23</v>
      </c>
      <c r="K50" t="s">
        <v>159</v>
      </c>
      <c r="L50" t="s">
        <v>166</v>
      </c>
    </row>
    <row r="51" spans="1:12" x14ac:dyDescent="0.2">
      <c r="A51">
        <v>274085.59000000003</v>
      </c>
      <c r="B51">
        <v>254035.65</v>
      </c>
      <c r="C51">
        <v>243595.01</v>
      </c>
      <c r="D51">
        <v>246167.56</v>
      </c>
      <c r="E51">
        <v>238529</v>
      </c>
      <c r="F51">
        <v>280757.95</v>
      </c>
      <c r="G51">
        <v>243209.79</v>
      </c>
      <c r="H51">
        <v>246607.16</v>
      </c>
      <c r="I51">
        <v>256337.49</v>
      </c>
      <c r="J51">
        <v>255399.28</v>
      </c>
      <c r="K51" t="s">
        <v>160</v>
      </c>
      <c r="L51" t="s">
        <v>166</v>
      </c>
    </row>
    <row r="52" spans="1:12" x14ac:dyDescent="0.2">
      <c r="A52">
        <v>133248.57999999999</v>
      </c>
      <c r="B52">
        <v>170561.02</v>
      </c>
      <c r="C52">
        <v>179342.41</v>
      </c>
      <c r="D52">
        <v>198268.24</v>
      </c>
      <c r="E52">
        <v>202726.08</v>
      </c>
      <c r="F52">
        <v>238091.46</v>
      </c>
      <c r="G52">
        <v>253888.53</v>
      </c>
      <c r="H52">
        <v>257496.84</v>
      </c>
      <c r="I52">
        <v>256057.64</v>
      </c>
      <c r="J52">
        <v>258675.66</v>
      </c>
      <c r="K52" t="s">
        <v>161</v>
      </c>
      <c r="L52" t="s">
        <v>166</v>
      </c>
    </row>
    <row r="53" spans="1:12" x14ac:dyDescent="0.2">
      <c r="A53">
        <v>1222143.07</v>
      </c>
      <c r="B53">
        <v>1229779</v>
      </c>
      <c r="C53">
        <v>1230478.31</v>
      </c>
      <c r="D53">
        <v>1111342.6200000001</v>
      </c>
      <c r="E53">
        <v>1109635.22</v>
      </c>
      <c r="F53">
        <v>1143825.78</v>
      </c>
      <c r="G53">
        <v>1095568.57</v>
      </c>
      <c r="H53">
        <v>1075274.45</v>
      </c>
      <c r="I53">
        <v>1073617.76</v>
      </c>
      <c r="J53">
        <v>1023844.33</v>
      </c>
      <c r="K53" t="s">
        <v>162</v>
      </c>
      <c r="L53" t="s">
        <v>166</v>
      </c>
    </row>
    <row r="54" spans="1:12" x14ac:dyDescent="0.2">
      <c r="A54">
        <v>346954.13</v>
      </c>
      <c r="B54">
        <v>374803.54</v>
      </c>
      <c r="C54">
        <v>325685.11</v>
      </c>
      <c r="D54">
        <v>323446.52</v>
      </c>
      <c r="E54">
        <v>335082.2</v>
      </c>
      <c r="F54">
        <v>344617.44</v>
      </c>
      <c r="G54">
        <v>344113.67</v>
      </c>
      <c r="H54">
        <v>339768.36</v>
      </c>
      <c r="I54">
        <v>335639.21</v>
      </c>
      <c r="J54">
        <v>318600.94</v>
      </c>
      <c r="K54" t="s">
        <v>163</v>
      </c>
      <c r="L54" t="s">
        <v>166</v>
      </c>
    </row>
    <row r="55" spans="1:12" x14ac:dyDescent="0.2">
      <c r="A55">
        <v>2023110.67</v>
      </c>
      <c r="B55">
        <v>2118753.89</v>
      </c>
      <c r="C55">
        <v>2112992.81</v>
      </c>
      <c r="D55">
        <v>2206615.89</v>
      </c>
      <c r="E55">
        <v>1925456.72</v>
      </c>
      <c r="F55">
        <v>2176862.12</v>
      </c>
      <c r="G55">
        <v>2139752.3199999998</v>
      </c>
      <c r="H55">
        <v>1889990.22</v>
      </c>
      <c r="I55">
        <v>1942296.54</v>
      </c>
      <c r="J55">
        <v>2083880.65</v>
      </c>
      <c r="K55" t="s">
        <v>164</v>
      </c>
      <c r="L55" t="s">
        <v>166</v>
      </c>
    </row>
    <row r="56" spans="1:12" x14ac:dyDescent="0.2">
      <c r="A56">
        <v>6610429.2400000002</v>
      </c>
      <c r="B56">
        <v>6997626.0199999996</v>
      </c>
      <c r="C56">
        <v>7044216.3200000003</v>
      </c>
      <c r="D56">
        <v>7178946.6500000004</v>
      </c>
      <c r="E56">
        <v>7014231.8799999999</v>
      </c>
      <c r="F56">
        <v>7121826.6699999999</v>
      </c>
      <c r="G56">
        <v>7273635.25</v>
      </c>
      <c r="H56">
        <v>7297445.0099999998</v>
      </c>
      <c r="I56">
        <v>7453834.9299999997</v>
      </c>
      <c r="J56">
        <v>7489007.1299999999</v>
      </c>
      <c r="K56" t="s">
        <v>165</v>
      </c>
      <c r="L56" t="s">
        <v>166</v>
      </c>
    </row>
    <row r="57" spans="1:12" x14ac:dyDescent="0.2">
      <c r="A57">
        <v>3390206.33</v>
      </c>
      <c r="B57">
        <v>3687805.49</v>
      </c>
      <c r="C57">
        <v>3618536.98</v>
      </c>
      <c r="D57">
        <v>3606480.5</v>
      </c>
      <c r="E57">
        <v>3482832.53</v>
      </c>
      <c r="F57">
        <v>3923034.91</v>
      </c>
      <c r="G57">
        <v>4248535.59</v>
      </c>
      <c r="H57">
        <v>3825330.02</v>
      </c>
      <c r="I57">
        <v>4043366.75</v>
      </c>
      <c r="J57">
        <v>4394925.45</v>
      </c>
      <c r="K57" t="s">
        <v>146</v>
      </c>
      <c r="L57" t="s">
        <v>60</v>
      </c>
    </row>
    <row r="58" spans="1:12" x14ac:dyDescent="0.2">
      <c r="A58">
        <v>3159509.54</v>
      </c>
      <c r="B58">
        <v>3587837.53</v>
      </c>
      <c r="C58">
        <v>3548791.93</v>
      </c>
      <c r="D58">
        <v>3326066.14</v>
      </c>
      <c r="E58">
        <v>3344117.23</v>
      </c>
      <c r="F58">
        <v>3829151.21</v>
      </c>
      <c r="G58">
        <v>3944291.27</v>
      </c>
      <c r="H58">
        <v>3654936.27</v>
      </c>
      <c r="I58">
        <v>3840115.38</v>
      </c>
      <c r="J58">
        <v>4106015.55</v>
      </c>
      <c r="K58" t="s">
        <v>147</v>
      </c>
      <c r="L58" t="s">
        <v>60</v>
      </c>
    </row>
    <row r="59" spans="1:12" x14ac:dyDescent="0.2">
      <c r="A59">
        <v>158678.67000000001</v>
      </c>
      <c r="B59">
        <v>180991.17</v>
      </c>
      <c r="C59">
        <v>198245.03</v>
      </c>
      <c r="D59">
        <v>187236.48000000001</v>
      </c>
      <c r="E59">
        <v>174715.24</v>
      </c>
      <c r="F59">
        <v>144455.24</v>
      </c>
      <c r="G59">
        <v>167093.15</v>
      </c>
      <c r="H59">
        <v>163425.22</v>
      </c>
      <c r="I59">
        <v>174373.13</v>
      </c>
      <c r="J59">
        <v>211342.55</v>
      </c>
      <c r="K59" t="s">
        <v>148</v>
      </c>
      <c r="L59" t="s">
        <v>60</v>
      </c>
    </row>
    <row r="60" spans="1:12" x14ac:dyDescent="0.2">
      <c r="A60">
        <v>156918.51</v>
      </c>
      <c r="B60">
        <v>131029.05</v>
      </c>
      <c r="C60">
        <v>101950.72</v>
      </c>
      <c r="D60">
        <v>94955.7</v>
      </c>
      <c r="E60">
        <v>85007.52</v>
      </c>
      <c r="F60">
        <v>119212.61</v>
      </c>
      <c r="G60">
        <v>93975.62</v>
      </c>
      <c r="H60">
        <v>85338.18</v>
      </c>
      <c r="I60">
        <v>58632.1</v>
      </c>
      <c r="J60">
        <v>56896.04</v>
      </c>
      <c r="K60" t="s">
        <v>149</v>
      </c>
      <c r="L60" t="s">
        <v>60</v>
      </c>
    </row>
    <row r="61" spans="1:12" x14ac:dyDescent="0.2">
      <c r="A61">
        <v>34001.33</v>
      </c>
      <c r="B61">
        <v>32775.5</v>
      </c>
      <c r="C61">
        <v>28163.68</v>
      </c>
      <c r="D61">
        <v>26984.73</v>
      </c>
      <c r="E61">
        <v>25128.21</v>
      </c>
      <c r="F61">
        <v>32474.94</v>
      </c>
      <c r="G61">
        <v>27177.23</v>
      </c>
      <c r="H61">
        <v>22516.57</v>
      </c>
      <c r="I61">
        <v>16825.53</v>
      </c>
      <c r="J61">
        <v>15560.17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1167829.46</v>
      </c>
      <c r="B63">
        <v>1160895.99</v>
      </c>
      <c r="C63">
        <v>1242166.45</v>
      </c>
      <c r="D63">
        <v>881880.2</v>
      </c>
      <c r="E63">
        <v>772277.54</v>
      </c>
      <c r="F63">
        <v>915333.64</v>
      </c>
      <c r="G63">
        <v>922471.4</v>
      </c>
      <c r="H63">
        <v>751739.67</v>
      </c>
      <c r="I63">
        <v>700197.31</v>
      </c>
      <c r="J63">
        <v>785707.12</v>
      </c>
      <c r="K63" t="s">
        <v>152</v>
      </c>
      <c r="L63" t="s">
        <v>60</v>
      </c>
    </row>
    <row r="64" spans="1:12" x14ac:dyDescent="0.2">
      <c r="A64">
        <v>675170.63</v>
      </c>
      <c r="B64">
        <v>722993.35</v>
      </c>
      <c r="C64">
        <v>739382.37</v>
      </c>
      <c r="D64">
        <v>635692.96</v>
      </c>
      <c r="E64">
        <v>674118.36</v>
      </c>
      <c r="F64">
        <v>548608.34</v>
      </c>
      <c r="G64">
        <v>574590.62</v>
      </c>
      <c r="H64">
        <v>477553.14</v>
      </c>
      <c r="I64">
        <v>526195.23</v>
      </c>
      <c r="J64">
        <v>530764.34</v>
      </c>
      <c r="K64" t="s">
        <v>153</v>
      </c>
      <c r="L64" t="s">
        <v>60</v>
      </c>
    </row>
    <row r="65" spans="1:12" x14ac:dyDescent="0.2">
      <c r="A65">
        <v>60048504.68</v>
      </c>
      <c r="B65">
        <v>58266453.189999998</v>
      </c>
      <c r="C65">
        <v>57347221.93</v>
      </c>
      <c r="D65">
        <v>52201367.420000002</v>
      </c>
      <c r="E65">
        <v>51969548.420000002</v>
      </c>
      <c r="F65">
        <v>57242672.759999998</v>
      </c>
      <c r="G65">
        <v>52074335.770000003</v>
      </c>
      <c r="H65">
        <v>44070630.850000001</v>
      </c>
      <c r="I65">
        <v>41611179.950000003</v>
      </c>
      <c r="J65">
        <v>46322811.280000001</v>
      </c>
      <c r="K65" t="s">
        <v>154</v>
      </c>
      <c r="L65" t="s">
        <v>60</v>
      </c>
    </row>
    <row r="66" spans="1:12" x14ac:dyDescent="0.2">
      <c r="A66">
        <v>763181.59</v>
      </c>
      <c r="B66">
        <v>812363.29</v>
      </c>
      <c r="C66">
        <v>746142.65</v>
      </c>
      <c r="D66">
        <v>673821.27</v>
      </c>
      <c r="E66">
        <v>667571.80000000005</v>
      </c>
      <c r="F66">
        <v>715682.18</v>
      </c>
      <c r="G66">
        <v>708720.17</v>
      </c>
      <c r="H66">
        <v>636887.27</v>
      </c>
      <c r="I66">
        <v>567840.35</v>
      </c>
      <c r="J66">
        <v>634422.78</v>
      </c>
      <c r="K66" t="s">
        <v>155</v>
      </c>
      <c r="L66" t="s">
        <v>60</v>
      </c>
    </row>
    <row r="67" spans="1:12" x14ac:dyDescent="0.2">
      <c r="A67">
        <v>2307.92</v>
      </c>
      <c r="B67">
        <v>4077.24</v>
      </c>
      <c r="C67">
        <v>729.35</v>
      </c>
      <c r="D67">
        <v>5552.93</v>
      </c>
      <c r="E67">
        <v>721.06</v>
      </c>
      <c r="F67">
        <v>3222.57</v>
      </c>
      <c r="G67">
        <v>867.85</v>
      </c>
      <c r="H67">
        <v>351.02</v>
      </c>
      <c r="I67">
        <v>478.63</v>
      </c>
      <c r="J67">
        <v>1981.82</v>
      </c>
      <c r="K67" t="s">
        <v>156</v>
      </c>
      <c r="L67" t="s">
        <v>60</v>
      </c>
    </row>
    <row r="68" spans="1:12" x14ac:dyDescent="0.2">
      <c r="A68">
        <v>116371.71</v>
      </c>
      <c r="B68">
        <v>94961.99</v>
      </c>
      <c r="C68">
        <v>85491.65</v>
      </c>
      <c r="D68">
        <v>59044.88</v>
      </c>
      <c r="E68">
        <v>70760.42</v>
      </c>
      <c r="F68">
        <v>42628.11</v>
      </c>
      <c r="G68">
        <v>43703.68</v>
      </c>
      <c r="H68">
        <v>22524.16</v>
      </c>
      <c r="I68">
        <v>46881.38</v>
      </c>
      <c r="J68">
        <v>32638.2</v>
      </c>
      <c r="K68" t="s">
        <v>157</v>
      </c>
      <c r="L68" t="s">
        <v>60</v>
      </c>
    </row>
    <row r="69" spans="1:12" x14ac:dyDescent="0.2">
      <c r="A69">
        <v>1749020</v>
      </c>
      <c r="B69">
        <v>1905487.82</v>
      </c>
      <c r="C69">
        <v>1869344.48</v>
      </c>
      <c r="D69">
        <v>1690044.63</v>
      </c>
      <c r="E69">
        <v>1471076.5</v>
      </c>
      <c r="F69">
        <v>1573126.52</v>
      </c>
      <c r="G69">
        <v>1695602.93</v>
      </c>
      <c r="H69">
        <v>1782025.32</v>
      </c>
      <c r="I69">
        <v>1779787.86</v>
      </c>
      <c r="J69">
        <v>1848435.87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13.78</v>
      </c>
      <c r="E70">
        <v>50.22</v>
      </c>
      <c r="F70">
        <v>112.45</v>
      </c>
      <c r="G70">
        <v>140.47999999999999</v>
      </c>
      <c r="H70">
        <v>128.63</v>
      </c>
      <c r="I70">
        <v>92.17</v>
      </c>
      <c r="J70">
        <v>106.52</v>
      </c>
      <c r="K70" t="s">
        <v>159</v>
      </c>
      <c r="L70" t="s">
        <v>60</v>
      </c>
    </row>
    <row r="71" spans="1:12" x14ac:dyDescent="0.2">
      <c r="A71">
        <v>107483.48</v>
      </c>
      <c r="B71">
        <v>92157.97</v>
      </c>
      <c r="C71">
        <v>90234.92</v>
      </c>
      <c r="D71">
        <v>97518.58</v>
      </c>
      <c r="E71">
        <v>91116.73</v>
      </c>
      <c r="F71">
        <v>102852.62</v>
      </c>
      <c r="G71">
        <v>96787.28</v>
      </c>
      <c r="H71">
        <v>93066.64</v>
      </c>
      <c r="I71">
        <v>86809.88</v>
      </c>
      <c r="J71">
        <v>83561.38</v>
      </c>
      <c r="K71" t="s">
        <v>160</v>
      </c>
      <c r="L71" t="s">
        <v>60</v>
      </c>
    </row>
    <row r="72" spans="1:12" x14ac:dyDescent="0.2">
      <c r="A72">
        <v>2496.58</v>
      </c>
      <c r="B72">
        <v>1382.71</v>
      </c>
      <c r="C72">
        <v>1665.98</v>
      </c>
      <c r="D72">
        <v>1012.12</v>
      </c>
      <c r="E72">
        <v>1051.55</v>
      </c>
      <c r="F72">
        <v>1315.99</v>
      </c>
      <c r="G72">
        <v>1194.43</v>
      </c>
      <c r="H72">
        <v>323.13</v>
      </c>
      <c r="I72">
        <v>1016.55</v>
      </c>
      <c r="J72">
        <v>729.89</v>
      </c>
      <c r="K72" t="s">
        <v>161</v>
      </c>
      <c r="L72" t="s">
        <v>60</v>
      </c>
    </row>
    <row r="73" spans="1:12" x14ac:dyDescent="0.2">
      <c r="A73">
        <v>152674.1</v>
      </c>
      <c r="B73">
        <v>134356.07</v>
      </c>
      <c r="C73">
        <v>137637.53</v>
      </c>
      <c r="D73">
        <v>123253.38</v>
      </c>
      <c r="E73">
        <v>129440.73</v>
      </c>
      <c r="F73">
        <v>113077.69</v>
      </c>
      <c r="G73">
        <v>114892.43</v>
      </c>
      <c r="H73">
        <v>110227.95</v>
      </c>
      <c r="I73">
        <v>103953.13</v>
      </c>
      <c r="J73">
        <v>104067.07</v>
      </c>
      <c r="K73" t="s">
        <v>162</v>
      </c>
      <c r="L73" t="s">
        <v>60</v>
      </c>
    </row>
    <row r="74" spans="1:12" x14ac:dyDescent="0.2">
      <c r="A74">
        <v>6189.47</v>
      </c>
      <c r="B74">
        <v>6939.28</v>
      </c>
      <c r="C74">
        <v>5597.92</v>
      </c>
      <c r="D74">
        <v>5366.15</v>
      </c>
      <c r="E74">
        <v>6968.74</v>
      </c>
      <c r="F74">
        <v>6640.78</v>
      </c>
      <c r="G74">
        <v>6031.07</v>
      </c>
      <c r="H74">
        <v>4821.05</v>
      </c>
      <c r="I74">
        <v>5067.6499999999996</v>
      </c>
      <c r="J74">
        <v>5421.88</v>
      </c>
      <c r="K74" t="s">
        <v>163</v>
      </c>
      <c r="L74" t="s">
        <v>60</v>
      </c>
    </row>
    <row r="75" spans="1:12" x14ac:dyDescent="0.2">
      <c r="A75">
        <v>26852.98</v>
      </c>
      <c r="B75">
        <v>32465.96</v>
      </c>
      <c r="C75">
        <v>27322.7</v>
      </c>
      <c r="D75">
        <v>15709.49</v>
      </c>
      <c r="E75">
        <v>14847.36</v>
      </c>
      <c r="F75">
        <v>40404.1</v>
      </c>
      <c r="G75">
        <v>15458.84</v>
      </c>
      <c r="H75">
        <v>17880.7</v>
      </c>
      <c r="I75">
        <v>20752.259999999998</v>
      </c>
      <c r="J75">
        <v>11790.13</v>
      </c>
      <c r="K75" t="s">
        <v>164</v>
      </c>
      <c r="L75" t="s">
        <v>60</v>
      </c>
    </row>
    <row r="76" spans="1:12" x14ac:dyDescent="0.2">
      <c r="A76">
        <v>1256772.9099999999</v>
      </c>
      <c r="B76">
        <v>1061722.69</v>
      </c>
      <c r="C76">
        <v>917216.04</v>
      </c>
      <c r="D76">
        <v>895260.74</v>
      </c>
      <c r="E76">
        <v>885997.61</v>
      </c>
      <c r="F76">
        <v>991758.23</v>
      </c>
      <c r="G76">
        <v>1049579.04</v>
      </c>
      <c r="H76">
        <v>1004294.44</v>
      </c>
      <c r="I76">
        <v>1047768.3</v>
      </c>
      <c r="J76">
        <v>971011.4</v>
      </c>
      <c r="K76" t="s">
        <v>165</v>
      </c>
      <c r="L76" t="s">
        <v>60</v>
      </c>
    </row>
    <row r="77" spans="1:12" x14ac:dyDescent="0.2">
      <c r="A77">
        <v>2868771.74</v>
      </c>
      <c r="B77">
        <v>3381344.49</v>
      </c>
      <c r="C77">
        <v>3182384</v>
      </c>
      <c r="D77">
        <v>3321028.77</v>
      </c>
      <c r="E77">
        <v>3274879.05</v>
      </c>
      <c r="F77">
        <v>3716476.48</v>
      </c>
      <c r="G77">
        <v>3777161.82</v>
      </c>
      <c r="H77">
        <v>3567618.35</v>
      </c>
      <c r="I77">
        <v>3888009.98</v>
      </c>
      <c r="J77">
        <v>3982842.37</v>
      </c>
      <c r="K77" t="s">
        <v>146</v>
      </c>
      <c r="L77" t="s">
        <v>167</v>
      </c>
    </row>
    <row r="78" spans="1:12" x14ac:dyDescent="0.2">
      <c r="A78">
        <v>2663864.2400000002</v>
      </c>
      <c r="B78">
        <v>3272236.42</v>
      </c>
      <c r="C78">
        <v>3154901.58</v>
      </c>
      <c r="D78">
        <v>3076534.38</v>
      </c>
      <c r="E78">
        <v>3130332.89</v>
      </c>
      <c r="F78">
        <v>3600174.4</v>
      </c>
      <c r="G78">
        <v>3485949.34</v>
      </c>
      <c r="H78">
        <v>3417789.54</v>
      </c>
      <c r="I78">
        <v>3715627.09</v>
      </c>
      <c r="J78">
        <v>3747147.67</v>
      </c>
      <c r="K78" t="s">
        <v>147</v>
      </c>
      <c r="L78" t="s">
        <v>167</v>
      </c>
    </row>
    <row r="79" spans="1:12" x14ac:dyDescent="0.2">
      <c r="A79">
        <v>120430.31</v>
      </c>
      <c r="B79">
        <v>164198.82</v>
      </c>
      <c r="C79">
        <v>161616.38</v>
      </c>
      <c r="D79">
        <v>153967.01999999999</v>
      </c>
      <c r="E79">
        <v>153285.4</v>
      </c>
      <c r="F79">
        <v>114278.98</v>
      </c>
      <c r="G79">
        <v>138459.1</v>
      </c>
      <c r="H79">
        <v>144934.31</v>
      </c>
      <c r="I79">
        <v>161990.09</v>
      </c>
      <c r="J79">
        <v>184617.4</v>
      </c>
      <c r="K79" t="s">
        <v>148</v>
      </c>
      <c r="L79" t="s">
        <v>167</v>
      </c>
    </row>
    <row r="80" spans="1:12" x14ac:dyDescent="0.2">
      <c r="A80">
        <v>129964.09</v>
      </c>
      <c r="B80">
        <v>127580.37</v>
      </c>
      <c r="C80">
        <v>96852.57</v>
      </c>
      <c r="D80">
        <v>79459.320000000007</v>
      </c>
      <c r="E80">
        <v>62121.82</v>
      </c>
      <c r="F80">
        <v>92915.68</v>
      </c>
      <c r="G80">
        <v>79734.16</v>
      </c>
      <c r="H80">
        <v>84551.55</v>
      </c>
      <c r="I80">
        <v>55217.13</v>
      </c>
      <c r="J80">
        <v>48289.41</v>
      </c>
      <c r="K80" t="s">
        <v>149</v>
      </c>
      <c r="L80" t="s">
        <v>167</v>
      </c>
    </row>
    <row r="81" spans="1:12" x14ac:dyDescent="0.2">
      <c r="A81">
        <v>27464.15</v>
      </c>
      <c r="B81">
        <v>29851.83</v>
      </c>
      <c r="C81">
        <v>24623.66</v>
      </c>
      <c r="D81">
        <v>23391.200000000001</v>
      </c>
      <c r="E81">
        <v>18199.21</v>
      </c>
      <c r="F81">
        <v>24781.05</v>
      </c>
      <c r="G81">
        <v>22944.14</v>
      </c>
      <c r="H81">
        <v>22787.91</v>
      </c>
      <c r="I81">
        <v>15615.34</v>
      </c>
      <c r="J81">
        <v>13422.23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1008214.42</v>
      </c>
      <c r="B83">
        <v>1091271.95</v>
      </c>
      <c r="C83">
        <v>1106304.8799999999</v>
      </c>
      <c r="D83">
        <v>820652.33</v>
      </c>
      <c r="E83">
        <v>727696.96</v>
      </c>
      <c r="F83">
        <v>876750.14</v>
      </c>
      <c r="G83">
        <v>814315.72</v>
      </c>
      <c r="H83">
        <v>710599.31</v>
      </c>
      <c r="I83">
        <v>684126.65</v>
      </c>
      <c r="J83">
        <v>751222.44</v>
      </c>
      <c r="K83" t="s">
        <v>152</v>
      </c>
      <c r="L83" t="s">
        <v>167</v>
      </c>
    </row>
    <row r="84" spans="1:12" x14ac:dyDescent="0.2">
      <c r="A84">
        <v>583839.52</v>
      </c>
      <c r="B84">
        <v>660131.44999999995</v>
      </c>
      <c r="C84">
        <v>653393.49</v>
      </c>
      <c r="D84">
        <v>595077.67000000004</v>
      </c>
      <c r="E84">
        <v>640877.63</v>
      </c>
      <c r="F84">
        <v>521164.87</v>
      </c>
      <c r="G84">
        <v>526873.73</v>
      </c>
      <c r="H84">
        <v>443351.29</v>
      </c>
      <c r="I84">
        <v>503049.02</v>
      </c>
      <c r="J84">
        <v>485189.66</v>
      </c>
      <c r="K84" t="s">
        <v>153</v>
      </c>
      <c r="L84" t="s">
        <v>167</v>
      </c>
    </row>
    <row r="85" spans="1:12" x14ac:dyDescent="0.2">
      <c r="A85">
        <v>49292765.939999998</v>
      </c>
      <c r="B85">
        <v>51175468.049999997</v>
      </c>
      <c r="C85">
        <v>48296613.619999997</v>
      </c>
      <c r="D85">
        <v>44782146.979999997</v>
      </c>
      <c r="E85">
        <v>43057889.07</v>
      </c>
      <c r="F85">
        <v>46217150.539999999</v>
      </c>
      <c r="G85">
        <v>42520340.439999998</v>
      </c>
      <c r="H85">
        <v>39733095.270000003</v>
      </c>
      <c r="I85">
        <v>38278309.469999999</v>
      </c>
      <c r="J85">
        <v>38220474.270000003</v>
      </c>
      <c r="K85" t="s">
        <v>154</v>
      </c>
      <c r="L85" t="s">
        <v>167</v>
      </c>
    </row>
    <row r="86" spans="1:12" x14ac:dyDescent="0.2">
      <c r="A86">
        <v>652634.75</v>
      </c>
      <c r="B86">
        <v>774356.49</v>
      </c>
      <c r="C86">
        <v>686198.86</v>
      </c>
      <c r="D86">
        <v>622236.16000000003</v>
      </c>
      <c r="E86">
        <v>652107.15</v>
      </c>
      <c r="F86">
        <v>668491.49</v>
      </c>
      <c r="G86">
        <v>600770.80000000005</v>
      </c>
      <c r="H86">
        <v>595858.96</v>
      </c>
      <c r="I86">
        <v>565309.77</v>
      </c>
      <c r="J86">
        <v>616193.74</v>
      </c>
      <c r="K86" t="s">
        <v>155</v>
      </c>
      <c r="L86" t="s">
        <v>167</v>
      </c>
    </row>
    <row r="87" spans="1:12" x14ac:dyDescent="0.2">
      <c r="A87">
        <v>1877.82</v>
      </c>
      <c r="B87">
        <v>3525.41</v>
      </c>
      <c r="C87">
        <v>824.68</v>
      </c>
      <c r="D87">
        <v>702.57</v>
      </c>
      <c r="E87">
        <v>698.27</v>
      </c>
      <c r="F87">
        <v>3408.94</v>
      </c>
      <c r="G87">
        <v>781.54</v>
      </c>
      <c r="H87">
        <v>295.05</v>
      </c>
      <c r="I87">
        <v>406.94</v>
      </c>
      <c r="J87">
        <v>1454.9</v>
      </c>
      <c r="K87" t="s">
        <v>156</v>
      </c>
      <c r="L87" t="s">
        <v>167</v>
      </c>
    </row>
    <row r="88" spans="1:12" x14ac:dyDescent="0.2">
      <c r="A88">
        <v>95001.62</v>
      </c>
      <c r="B88">
        <v>68891.990000000005</v>
      </c>
      <c r="C88">
        <v>76087.83</v>
      </c>
      <c r="D88">
        <v>48600.07</v>
      </c>
      <c r="E88">
        <v>71920.61</v>
      </c>
      <c r="F88">
        <v>38823.120000000003</v>
      </c>
      <c r="G88">
        <v>40424.410000000003</v>
      </c>
      <c r="H88">
        <v>18095.560000000001</v>
      </c>
      <c r="I88">
        <v>38132.28</v>
      </c>
      <c r="J88">
        <v>22805.040000000001</v>
      </c>
      <c r="K88" t="s">
        <v>157</v>
      </c>
      <c r="L88" t="s">
        <v>167</v>
      </c>
    </row>
    <row r="89" spans="1:12" x14ac:dyDescent="0.2">
      <c r="A89">
        <v>1749666.1</v>
      </c>
      <c r="B89">
        <v>1876753.66</v>
      </c>
      <c r="C89">
        <v>1842088.43</v>
      </c>
      <c r="D89">
        <v>1646735.18</v>
      </c>
      <c r="E89">
        <v>1534501.05</v>
      </c>
      <c r="F89">
        <v>1523867.97</v>
      </c>
      <c r="G89">
        <v>1622796.72</v>
      </c>
      <c r="H89">
        <v>1731149.37</v>
      </c>
      <c r="I89">
        <v>1718076.21</v>
      </c>
      <c r="J89">
        <v>1764168.8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11.22</v>
      </c>
      <c r="E90">
        <v>68.73</v>
      </c>
      <c r="F90">
        <v>128.81</v>
      </c>
      <c r="G90">
        <v>140.53</v>
      </c>
      <c r="H90">
        <v>131.44</v>
      </c>
      <c r="I90">
        <v>94.4</v>
      </c>
      <c r="J90">
        <v>111.43</v>
      </c>
      <c r="K90" t="s">
        <v>159</v>
      </c>
      <c r="L90" t="s">
        <v>167</v>
      </c>
    </row>
    <row r="91" spans="1:12" x14ac:dyDescent="0.2">
      <c r="A91">
        <v>97900.28</v>
      </c>
      <c r="B91">
        <v>97515.78</v>
      </c>
      <c r="C91">
        <v>82639.740000000005</v>
      </c>
      <c r="D91">
        <v>91850.5</v>
      </c>
      <c r="E91">
        <v>89905.87</v>
      </c>
      <c r="F91">
        <v>100215.38</v>
      </c>
      <c r="G91">
        <v>88801.78</v>
      </c>
      <c r="H91">
        <v>89177.68</v>
      </c>
      <c r="I91">
        <v>83755.8</v>
      </c>
      <c r="J91">
        <v>83171.94</v>
      </c>
      <c r="K91" t="s">
        <v>160</v>
      </c>
      <c r="L91" t="s">
        <v>167</v>
      </c>
    </row>
    <row r="92" spans="1:12" x14ac:dyDescent="0.2">
      <c r="A92">
        <v>2106.0700000000002</v>
      </c>
      <c r="B92">
        <v>1309.1300000000001</v>
      </c>
      <c r="C92">
        <v>1261.4000000000001</v>
      </c>
      <c r="D92">
        <v>859.45</v>
      </c>
      <c r="E92">
        <v>1125.42</v>
      </c>
      <c r="F92">
        <v>1322.99</v>
      </c>
      <c r="G92">
        <v>892.15</v>
      </c>
      <c r="H92">
        <v>234.23</v>
      </c>
      <c r="I92">
        <v>749.81</v>
      </c>
      <c r="J92">
        <v>484.75</v>
      </c>
      <c r="K92" t="s">
        <v>161</v>
      </c>
      <c r="L92" t="s">
        <v>167</v>
      </c>
    </row>
    <row r="93" spans="1:12" x14ac:dyDescent="0.2">
      <c r="A93">
        <v>133156.82999999999</v>
      </c>
      <c r="B93">
        <v>125350.99</v>
      </c>
      <c r="C93">
        <v>124848.92</v>
      </c>
      <c r="D93">
        <v>111984.33</v>
      </c>
      <c r="E93">
        <v>124082.93</v>
      </c>
      <c r="F93">
        <v>106985.13</v>
      </c>
      <c r="G93">
        <v>100610.58</v>
      </c>
      <c r="H93">
        <v>100964.69</v>
      </c>
      <c r="I93">
        <v>98383.08</v>
      </c>
      <c r="J93">
        <v>95606.42</v>
      </c>
      <c r="K93" t="s">
        <v>162</v>
      </c>
      <c r="L93" t="s">
        <v>167</v>
      </c>
    </row>
    <row r="94" spans="1:12" x14ac:dyDescent="0.2">
      <c r="A94">
        <v>5408.04</v>
      </c>
      <c r="B94">
        <v>6350.44</v>
      </c>
      <c r="C94">
        <v>4912.7299999999996</v>
      </c>
      <c r="D94">
        <v>5172.88</v>
      </c>
      <c r="E94">
        <v>5574.93</v>
      </c>
      <c r="F94">
        <v>5776.41</v>
      </c>
      <c r="G94">
        <v>4644.17</v>
      </c>
      <c r="H94">
        <v>3474.6</v>
      </c>
      <c r="I94">
        <v>3773.88</v>
      </c>
      <c r="J94">
        <v>4143.3999999999996</v>
      </c>
      <c r="K94" t="s">
        <v>163</v>
      </c>
      <c r="L94" t="s">
        <v>167</v>
      </c>
    </row>
    <row r="95" spans="1:12" x14ac:dyDescent="0.2">
      <c r="A95">
        <v>22154.59</v>
      </c>
      <c r="B95">
        <v>28330.34</v>
      </c>
      <c r="C95">
        <v>25733.200000000001</v>
      </c>
      <c r="D95">
        <v>13198.18</v>
      </c>
      <c r="E95">
        <v>11432.7</v>
      </c>
      <c r="F95">
        <v>29215.96</v>
      </c>
      <c r="G95">
        <v>11267.29</v>
      </c>
      <c r="H95">
        <v>14745.1</v>
      </c>
      <c r="I95">
        <v>17020.560000000001</v>
      </c>
      <c r="J95">
        <v>8746.2000000000007</v>
      </c>
      <c r="K95" t="s">
        <v>164</v>
      </c>
      <c r="L95" t="s">
        <v>167</v>
      </c>
    </row>
    <row r="96" spans="1:12" x14ac:dyDescent="0.2">
      <c r="A96">
        <v>1023657.78</v>
      </c>
      <c r="B96">
        <v>1007636.56</v>
      </c>
      <c r="C96">
        <v>835229.46</v>
      </c>
      <c r="D96">
        <v>829726.65</v>
      </c>
      <c r="E96">
        <v>835520.48</v>
      </c>
      <c r="F96">
        <v>935016.03</v>
      </c>
      <c r="G96">
        <v>919660.86</v>
      </c>
      <c r="H96">
        <v>942213.1</v>
      </c>
      <c r="I96">
        <v>1047011.2</v>
      </c>
      <c r="J96">
        <v>931637.13</v>
      </c>
      <c r="K96" t="s">
        <v>165</v>
      </c>
      <c r="L96" t="s">
        <v>167</v>
      </c>
    </row>
    <row r="97" spans="1:12" x14ac:dyDescent="0.2">
      <c r="A97">
        <v>2019409.18</v>
      </c>
      <c r="B97">
        <v>2100750.36</v>
      </c>
      <c r="C97">
        <v>2233115.4700000002</v>
      </c>
      <c r="D97">
        <v>2254173.5099999998</v>
      </c>
      <c r="E97">
        <v>2174438.31</v>
      </c>
      <c r="F97">
        <v>2281714.89</v>
      </c>
      <c r="G97">
        <v>2196774.2200000002</v>
      </c>
      <c r="H97">
        <v>1916552</v>
      </c>
      <c r="I97">
        <v>1831472.71</v>
      </c>
      <c r="J97">
        <v>1997334.4</v>
      </c>
      <c r="K97" t="s">
        <v>173</v>
      </c>
    </row>
    <row r="98" spans="1:12" x14ac:dyDescent="0.2">
      <c r="A98">
        <v>2021361.47</v>
      </c>
      <c r="B98">
        <v>2100082.36</v>
      </c>
      <c r="C98">
        <v>2229000.91</v>
      </c>
      <c r="D98">
        <v>2253355.9900000002</v>
      </c>
      <c r="E98">
        <v>2174438.31</v>
      </c>
      <c r="F98">
        <v>2281703.89</v>
      </c>
      <c r="G98">
        <v>2196787.39</v>
      </c>
      <c r="H98">
        <v>1916536.22</v>
      </c>
      <c r="I98">
        <v>1831254.71</v>
      </c>
      <c r="J98">
        <v>1998153.89</v>
      </c>
      <c r="K98" t="s">
        <v>174</v>
      </c>
    </row>
    <row r="99" spans="1:12" x14ac:dyDescent="0.2">
      <c r="A99">
        <v>327240.27</v>
      </c>
      <c r="B99">
        <v>384096.56</v>
      </c>
      <c r="C99">
        <v>403343.86</v>
      </c>
      <c r="D99">
        <v>422698.94</v>
      </c>
      <c r="E99">
        <v>423943.04</v>
      </c>
      <c r="F99">
        <v>467660.97</v>
      </c>
      <c r="G99">
        <v>494728.78</v>
      </c>
      <c r="H99">
        <v>474901.26</v>
      </c>
      <c r="I99">
        <v>517642.39</v>
      </c>
      <c r="J99">
        <v>543100</v>
      </c>
      <c r="K99" t="s">
        <v>86</v>
      </c>
    </row>
    <row r="100" spans="1:12" x14ac:dyDescent="0.2">
      <c r="A100">
        <v>10374398.960000001</v>
      </c>
      <c r="B100">
        <v>11801342.26</v>
      </c>
      <c r="C100">
        <v>9327588.6799999997</v>
      </c>
      <c r="D100">
        <v>7569255.9500000002</v>
      </c>
      <c r="E100">
        <v>6827945.8799999999</v>
      </c>
      <c r="F100">
        <v>8334272.8600000003</v>
      </c>
      <c r="G100">
        <v>9096252.9900000002</v>
      </c>
      <c r="H100">
        <v>6170886.0099999998</v>
      </c>
      <c r="I100">
        <v>7251351</v>
      </c>
      <c r="J100">
        <v>6970025.5700000003</v>
      </c>
      <c r="K100" t="s">
        <v>87</v>
      </c>
    </row>
    <row r="101" spans="1:12" x14ac:dyDescent="0.2">
      <c r="A101">
        <v>44927798.57</v>
      </c>
      <c r="B101">
        <v>58186805.68</v>
      </c>
      <c r="C101">
        <v>67945327.150000006</v>
      </c>
      <c r="D101">
        <v>56509579.899999999</v>
      </c>
      <c r="E101">
        <v>55604376.789999999</v>
      </c>
      <c r="F101">
        <v>58301824.25</v>
      </c>
      <c r="G101">
        <v>56822446.009999998</v>
      </c>
      <c r="H101">
        <v>55375069.82</v>
      </c>
      <c r="I101">
        <v>55505177.270000003</v>
      </c>
      <c r="J101">
        <v>56164057.469999999</v>
      </c>
      <c r="K101" t="s">
        <v>88</v>
      </c>
    </row>
    <row r="102" spans="1:12" x14ac:dyDescent="0.2">
      <c r="A102">
        <v>164168.88</v>
      </c>
      <c r="B102">
        <v>204336.46</v>
      </c>
      <c r="C102">
        <v>212427.43</v>
      </c>
      <c r="D102">
        <v>218633.23</v>
      </c>
      <c r="E102">
        <v>220689.5</v>
      </c>
      <c r="F102">
        <v>248467.38</v>
      </c>
      <c r="G102">
        <v>270978.81</v>
      </c>
      <c r="H102">
        <v>247688.75</v>
      </c>
      <c r="I102">
        <v>270658.49</v>
      </c>
      <c r="J102">
        <v>296551.51</v>
      </c>
      <c r="K102" t="s">
        <v>86</v>
      </c>
      <c r="L102" t="s">
        <v>116</v>
      </c>
    </row>
    <row r="103" spans="1:12" x14ac:dyDescent="0.2">
      <c r="A103">
        <v>3487072.39</v>
      </c>
      <c r="B103">
        <v>2586812.4700000002</v>
      </c>
      <c r="C103">
        <v>1239419.72</v>
      </c>
      <c r="D103">
        <v>1020219.16</v>
      </c>
      <c r="E103">
        <v>726590.81</v>
      </c>
      <c r="F103">
        <v>693337.15</v>
      </c>
      <c r="G103">
        <v>718458.33</v>
      </c>
      <c r="H103">
        <v>944581.05</v>
      </c>
      <c r="I103">
        <v>1013955.59</v>
      </c>
      <c r="J103">
        <v>992117.51</v>
      </c>
      <c r="K103" t="s">
        <v>87</v>
      </c>
      <c r="L103" t="s">
        <v>116</v>
      </c>
    </row>
    <row r="104" spans="1:12" x14ac:dyDescent="0.2">
      <c r="A104">
        <v>6245392.1399999997</v>
      </c>
      <c r="B104">
        <v>4690804.59</v>
      </c>
      <c r="C104">
        <v>3422177.06</v>
      </c>
      <c r="D104">
        <v>3066155.31</v>
      </c>
      <c r="E104">
        <v>2810417.74</v>
      </c>
      <c r="F104">
        <v>3127562.08</v>
      </c>
      <c r="G104">
        <v>3481388.12</v>
      </c>
      <c r="H104">
        <v>3629848.92</v>
      </c>
      <c r="I104">
        <v>3372109.63</v>
      </c>
      <c r="J104">
        <v>3723399.5</v>
      </c>
      <c r="K104" t="s">
        <v>88</v>
      </c>
      <c r="L104" t="s">
        <v>116</v>
      </c>
    </row>
    <row r="105" spans="1:12" x14ac:dyDescent="0.2">
      <c r="A105">
        <v>139106.45000000001</v>
      </c>
      <c r="B105">
        <v>188145.72</v>
      </c>
      <c r="C105">
        <v>189489.5</v>
      </c>
      <c r="D105">
        <v>203150.26</v>
      </c>
      <c r="E105">
        <v>205900.16</v>
      </c>
      <c r="F105">
        <v>238138.94</v>
      </c>
      <c r="G105">
        <v>239842.64</v>
      </c>
      <c r="H105">
        <v>230512.63</v>
      </c>
      <c r="I105">
        <v>261401.95</v>
      </c>
      <c r="J105">
        <v>272417.14</v>
      </c>
      <c r="K105" t="s">
        <v>86</v>
      </c>
      <c r="L105" t="s">
        <v>167</v>
      </c>
    </row>
    <row r="106" spans="1:12" x14ac:dyDescent="0.2">
      <c r="A106">
        <v>2381103.91</v>
      </c>
      <c r="B106">
        <v>2642446.25</v>
      </c>
      <c r="C106">
        <v>1085468.94</v>
      </c>
      <c r="D106">
        <v>1047488.38</v>
      </c>
      <c r="E106">
        <v>628139.41</v>
      </c>
      <c r="F106">
        <v>727393.59</v>
      </c>
      <c r="G106">
        <v>685011.75</v>
      </c>
      <c r="H106">
        <v>839761.34</v>
      </c>
      <c r="I106">
        <v>994808.29</v>
      </c>
      <c r="J106">
        <v>809640.49</v>
      </c>
      <c r="K106" t="s">
        <v>87</v>
      </c>
      <c r="L106" t="s">
        <v>167</v>
      </c>
    </row>
    <row r="107" spans="1:12" x14ac:dyDescent="0.2">
      <c r="A107">
        <v>5009678.9400000004</v>
      </c>
      <c r="B107">
        <v>4737572.32</v>
      </c>
      <c r="C107">
        <v>3112882.81</v>
      </c>
      <c r="D107">
        <v>2860302.87</v>
      </c>
      <c r="E107">
        <v>2759077.27</v>
      </c>
      <c r="F107">
        <v>3013372.25</v>
      </c>
      <c r="G107">
        <v>3055499.82</v>
      </c>
      <c r="H107">
        <v>3324211.62</v>
      </c>
      <c r="I107">
        <v>3285422.0800000001</v>
      </c>
      <c r="J107">
        <v>3429464.31</v>
      </c>
      <c r="K107" t="s">
        <v>88</v>
      </c>
      <c r="L107" t="s">
        <v>167</v>
      </c>
    </row>
    <row r="108" spans="1:12" x14ac:dyDescent="0.2">
      <c r="A108">
        <v>193137.3</v>
      </c>
      <c r="B108">
        <v>193835.83</v>
      </c>
      <c r="C108">
        <v>166194.93</v>
      </c>
      <c r="D108">
        <v>151646.12</v>
      </c>
      <c r="E108">
        <v>144844.65</v>
      </c>
      <c r="F108">
        <v>152864.84</v>
      </c>
      <c r="G108">
        <v>147251.38</v>
      </c>
      <c r="H108">
        <v>187489.8</v>
      </c>
      <c r="I108">
        <v>207744.62</v>
      </c>
      <c r="J108">
        <v>188721.67</v>
      </c>
      <c r="K108" t="s">
        <v>102</v>
      </c>
    </row>
    <row r="109" spans="1:12" x14ac:dyDescent="0.2">
      <c r="A109">
        <v>1256772.9099999999</v>
      </c>
      <c r="B109">
        <v>1061722.69</v>
      </c>
      <c r="C109">
        <v>917216.04</v>
      </c>
      <c r="D109">
        <v>895260.74</v>
      </c>
      <c r="E109">
        <v>885997.61</v>
      </c>
      <c r="F109">
        <v>991758.23</v>
      </c>
      <c r="G109">
        <v>1049579.04</v>
      </c>
      <c r="H109">
        <v>1004294.44</v>
      </c>
      <c r="I109">
        <v>1047768.3</v>
      </c>
      <c r="J109">
        <v>971011.4</v>
      </c>
      <c r="K109" t="s">
        <v>103</v>
      </c>
    </row>
    <row r="110" spans="1:12" x14ac:dyDescent="0.2">
      <c r="A110">
        <v>1774312.63</v>
      </c>
      <c r="B110">
        <v>2084022.91</v>
      </c>
      <c r="C110">
        <v>2338756.52</v>
      </c>
      <c r="D110">
        <v>2406070.54</v>
      </c>
      <c r="E110">
        <v>2440826.02</v>
      </c>
      <c r="F110">
        <v>2424376.6</v>
      </c>
      <c r="G110">
        <v>2500363.7999999998</v>
      </c>
      <c r="H110">
        <v>2689684.31</v>
      </c>
      <c r="I110">
        <v>2768982.96</v>
      </c>
      <c r="J110">
        <v>2950560.44</v>
      </c>
      <c r="K110" t="s">
        <v>104</v>
      </c>
    </row>
    <row r="111" spans="1:12" x14ac:dyDescent="0.2">
      <c r="A111">
        <v>2092387.03</v>
      </c>
      <c r="B111">
        <v>2252339.63</v>
      </c>
      <c r="C111">
        <v>2253170.5499999998</v>
      </c>
      <c r="D111">
        <v>2241550.7599999998</v>
      </c>
      <c r="E111">
        <v>2255494.4300000002</v>
      </c>
      <c r="F111">
        <v>2246174.6800000002</v>
      </c>
      <c r="G111">
        <v>2215923.34</v>
      </c>
      <c r="H111">
        <v>2066850.68</v>
      </c>
      <c r="I111">
        <v>2006875.72</v>
      </c>
      <c r="J111">
        <v>1994029.45</v>
      </c>
      <c r="K111" t="s">
        <v>105</v>
      </c>
    </row>
    <row r="112" spans="1:12" x14ac:dyDescent="0.2">
      <c r="A112">
        <v>1293819.3700000001</v>
      </c>
      <c r="B112">
        <v>1405704.96</v>
      </c>
      <c r="C112">
        <v>1368878.28</v>
      </c>
      <c r="D112">
        <v>1484418.49</v>
      </c>
      <c r="E112">
        <v>1287069.17</v>
      </c>
      <c r="F112">
        <v>1306652.32</v>
      </c>
      <c r="G112">
        <v>1360517.69</v>
      </c>
      <c r="H112">
        <v>1349125.78</v>
      </c>
      <c r="I112">
        <v>1422463.33</v>
      </c>
      <c r="J112">
        <v>1384684.17</v>
      </c>
      <c r="K112" t="s">
        <v>106</v>
      </c>
    </row>
    <row r="113" spans="1:12" x14ac:dyDescent="0.2">
      <c r="A113">
        <v>256092.33</v>
      </c>
      <c r="B113">
        <v>316196.83</v>
      </c>
      <c r="C113">
        <v>263006.2</v>
      </c>
      <c r="D113">
        <v>224328.43</v>
      </c>
      <c r="E113">
        <v>154934.43</v>
      </c>
      <c r="F113">
        <v>79095.98</v>
      </c>
      <c r="G113">
        <v>139644.97</v>
      </c>
      <c r="H113">
        <v>147303.67000000001</v>
      </c>
      <c r="I113">
        <v>283420.21000000002</v>
      </c>
      <c r="J113">
        <v>96826.25</v>
      </c>
      <c r="K113" t="s">
        <v>107</v>
      </c>
    </row>
    <row r="114" spans="1:12" x14ac:dyDescent="0.2">
      <c r="A114">
        <v>3487072.39</v>
      </c>
      <c r="B114">
        <v>2586812.4700000002</v>
      </c>
      <c r="C114">
        <v>1239419.72</v>
      </c>
      <c r="D114">
        <v>1020219.16</v>
      </c>
      <c r="E114">
        <v>726590.81</v>
      </c>
      <c r="F114">
        <v>693337.15</v>
      </c>
      <c r="G114">
        <v>718458.33</v>
      </c>
      <c r="H114">
        <v>944581.05</v>
      </c>
      <c r="I114">
        <v>1013955.59</v>
      </c>
      <c r="J114">
        <v>992117.51</v>
      </c>
      <c r="K114" t="s">
        <v>108</v>
      </c>
    </row>
    <row r="115" spans="1:12" x14ac:dyDescent="0.2">
      <c r="A115">
        <v>1607615.21</v>
      </c>
      <c r="B115">
        <v>3126885.91</v>
      </c>
      <c r="C115">
        <v>2138244.6</v>
      </c>
      <c r="D115">
        <v>2164021.71</v>
      </c>
      <c r="E115">
        <v>2124751.8199999998</v>
      </c>
      <c r="F115">
        <v>2614791.4700000002</v>
      </c>
      <c r="G115">
        <v>2256792.12</v>
      </c>
      <c r="H115">
        <v>1774814.9</v>
      </c>
      <c r="I115">
        <v>1811876.8</v>
      </c>
      <c r="J115">
        <v>2382540.13</v>
      </c>
      <c r="K115" t="s">
        <v>109</v>
      </c>
    </row>
    <row r="116" spans="1:12" x14ac:dyDescent="0.2">
      <c r="A116">
        <v>3880819.15</v>
      </c>
      <c r="B116">
        <v>3662594.74</v>
      </c>
      <c r="C116">
        <v>4156304.05</v>
      </c>
      <c r="D116">
        <v>2628686.63</v>
      </c>
      <c r="E116">
        <v>2578163.1800000002</v>
      </c>
      <c r="F116">
        <v>3701631.02</v>
      </c>
      <c r="G116">
        <v>4848287.91</v>
      </c>
      <c r="H116">
        <v>2194897.67</v>
      </c>
      <c r="I116">
        <v>2812669.24</v>
      </c>
      <c r="J116">
        <v>2286862.71</v>
      </c>
      <c r="K116" t="s">
        <v>110</v>
      </c>
    </row>
    <row r="117" spans="1:12" x14ac:dyDescent="0.2">
      <c r="A117">
        <v>1142799.8799999999</v>
      </c>
      <c r="B117">
        <v>2108852.31</v>
      </c>
      <c r="C117">
        <v>1530614.11</v>
      </c>
      <c r="D117">
        <v>1532000.02</v>
      </c>
      <c r="E117">
        <v>1243505.6399999999</v>
      </c>
      <c r="F117">
        <v>1245417.24</v>
      </c>
      <c r="G117">
        <v>1133069.6599999999</v>
      </c>
      <c r="H117">
        <v>1109288.72</v>
      </c>
      <c r="I117">
        <v>1329429.1599999999</v>
      </c>
      <c r="J117">
        <v>1211678.97</v>
      </c>
      <c r="K117" t="s">
        <v>111</v>
      </c>
    </row>
    <row r="118" spans="1:12" x14ac:dyDescent="0.2">
      <c r="A118">
        <v>675782.24</v>
      </c>
      <c r="B118">
        <v>687017.17</v>
      </c>
      <c r="C118">
        <v>597094.43999999994</v>
      </c>
      <c r="D118">
        <v>537261.65</v>
      </c>
      <c r="E118">
        <v>438795.24</v>
      </c>
      <c r="F118">
        <v>489976.49</v>
      </c>
      <c r="G118">
        <v>503941.67</v>
      </c>
      <c r="H118">
        <v>563180.78</v>
      </c>
      <c r="I118">
        <v>705460.42</v>
      </c>
      <c r="J118">
        <v>584090.19999999995</v>
      </c>
      <c r="K118" t="s">
        <v>112</v>
      </c>
    </row>
    <row r="119" spans="1:12" x14ac:dyDescent="0.2">
      <c r="A119">
        <v>6245392.1399999997</v>
      </c>
      <c r="B119">
        <v>4690804.59</v>
      </c>
      <c r="C119">
        <v>3422177.06</v>
      </c>
      <c r="D119">
        <v>3066155.31</v>
      </c>
      <c r="E119">
        <v>2810417.74</v>
      </c>
      <c r="F119">
        <v>3127562.08</v>
      </c>
      <c r="G119">
        <v>3481388.12</v>
      </c>
      <c r="H119">
        <v>3629848.92</v>
      </c>
      <c r="I119">
        <v>3372109.63</v>
      </c>
      <c r="J119">
        <v>3723399.5</v>
      </c>
      <c r="K119" t="s">
        <v>113</v>
      </c>
    </row>
    <row r="120" spans="1:12" x14ac:dyDescent="0.2">
      <c r="A120">
        <v>9143001.0700000003</v>
      </c>
      <c r="B120">
        <v>12723764.039999999</v>
      </c>
      <c r="C120">
        <v>13452522.17</v>
      </c>
      <c r="D120">
        <v>13998146.83</v>
      </c>
      <c r="E120">
        <v>14197005.66</v>
      </c>
      <c r="F120">
        <v>15782377.16</v>
      </c>
      <c r="G120">
        <v>14766738.77</v>
      </c>
      <c r="H120">
        <v>15399402.130000001</v>
      </c>
      <c r="I120">
        <v>15592628.35</v>
      </c>
      <c r="J120">
        <v>16920039.960000001</v>
      </c>
      <c r="K120" t="s">
        <v>114</v>
      </c>
    </row>
    <row r="121" spans="1:12" x14ac:dyDescent="0.2">
      <c r="A121">
        <v>23523062.5</v>
      </c>
      <c r="B121">
        <v>34732297.640000001</v>
      </c>
      <c r="C121">
        <v>35888898.640000001</v>
      </c>
      <c r="D121">
        <v>34043454.039999999</v>
      </c>
      <c r="E121">
        <v>33767506.109999999</v>
      </c>
      <c r="F121">
        <v>34217924.299999997</v>
      </c>
      <c r="G121">
        <v>33462249.030000001</v>
      </c>
      <c r="H121">
        <v>31062255.300000001</v>
      </c>
      <c r="I121">
        <v>30655384.59</v>
      </c>
      <c r="J121">
        <v>29442822.91</v>
      </c>
      <c r="K121" t="s">
        <v>115</v>
      </c>
    </row>
    <row r="122" spans="1:12" x14ac:dyDescent="0.2">
      <c r="A122">
        <v>5340560.62</v>
      </c>
      <c r="B122">
        <v>5352922.24</v>
      </c>
      <c r="C122">
        <v>14584634.84</v>
      </c>
      <c r="D122">
        <v>4864562.07</v>
      </c>
      <c r="E122">
        <v>4390652.04</v>
      </c>
      <c r="F122">
        <v>4683984.22</v>
      </c>
      <c r="G122">
        <v>4608128.42</v>
      </c>
      <c r="H122">
        <v>4720382.6900000004</v>
      </c>
      <c r="I122">
        <v>5179594.28</v>
      </c>
      <c r="J122">
        <v>5493704.9000000004</v>
      </c>
      <c r="K122" t="s">
        <v>256</v>
      </c>
    </row>
    <row r="123" spans="1:12" x14ac:dyDescent="0.2">
      <c r="A123">
        <v>313073.68</v>
      </c>
      <c r="B123">
        <v>347104.8</v>
      </c>
      <c r="C123">
        <v>363524.27</v>
      </c>
      <c r="D123">
        <v>368205.35</v>
      </c>
      <c r="E123">
        <v>368637.06</v>
      </c>
      <c r="F123">
        <v>375847.67999999999</v>
      </c>
      <c r="G123">
        <v>369079.5</v>
      </c>
      <c r="H123">
        <v>362930.9</v>
      </c>
      <c r="I123">
        <v>358489.06</v>
      </c>
      <c r="J123">
        <v>352574.98</v>
      </c>
      <c r="K123">
        <v>359437.41</v>
      </c>
      <c r="L123" t="s">
        <v>257</v>
      </c>
    </row>
    <row r="124" spans="1:12" x14ac:dyDescent="0.2">
      <c r="A124">
        <v>16573206.15</v>
      </c>
      <c r="B124">
        <v>17067294.300000001</v>
      </c>
      <c r="C124">
        <v>16288529.359999999</v>
      </c>
      <c r="D124">
        <v>15060446.130000001</v>
      </c>
      <c r="E124">
        <v>14165916.77</v>
      </c>
      <c r="F124">
        <v>14385181.310000001</v>
      </c>
      <c r="G124">
        <v>13610872.119999999</v>
      </c>
      <c r="H124">
        <v>11861682.279999999</v>
      </c>
      <c r="I124">
        <v>12122318.68</v>
      </c>
      <c r="J124">
        <v>10942746.42</v>
      </c>
      <c r="K124" t="s">
        <v>26</v>
      </c>
    </row>
    <row r="125" spans="1:12" x14ac:dyDescent="0.2">
      <c r="A125">
        <v>72974169.890000001</v>
      </c>
      <c r="B125">
        <v>71916696.290000007</v>
      </c>
      <c r="C125">
        <v>70705842.310000002</v>
      </c>
      <c r="D125">
        <v>64527262.079999998</v>
      </c>
      <c r="E125">
        <v>63867347.770000003</v>
      </c>
      <c r="F125">
        <v>70345764.890000001</v>
      </c>
      <c r="G125">
        <v>65785448.850000001</v>
      </c>
      <c r="H125">
        <v>56724000.229999997</v>
      </c>
      <c r="I125">
        <v>54631333.539999999</v>
      </c>
      <c r="J125">
        <v>60118189.439999998</v>
      </c>
      <c r="K125" t="s">
        <v>32</v>
      </c>
    </row>
    <row r="126" spans="1:12" x14ac:dyDescent="0.2">
      <c r="A126">
        <v>24562647.309999999</v>
      </c>
      <c r="B126">
        <v>23990985.129999999</v>
      </c>
      <c r="C126">
        <v>22884697.190000001</v>
      </c>
      <c r="D126">
        <v>20041410.850000001</v>
      </c>
      <c r="E126">
        <v>17766661.18</v>
      </c>
      <c r="F126">
        <v>18930042.48</v>
      </c>
      <c r="G126">
        <v>19701852.469999999</v>
      </c>
      <c r="H126">
        <v>18734792.199999999</v>
      </c>
      <c r="I126">
        <v>19018286.960000001</v>
      </c>
      <c r="J126">
        <v>19039135.710000001</v>
      </c>
      <c r="K126" t="s">
        <v>36</v>
      </c>
    </row>
    <row r="127" spans="1:12" x14ac:dyDescent="0.2">
      <c r="A127">
        <v>36115852.880000003</v>
      </c>
      <c r="B127">
        <v>38502819.020000003</v>
      </c>
      <c r="C127">
        <v>37531833.609999999</v>
      </c>
      <c r="D127">
        <v>35885173.649999999</v>
      </c>
      <c r="E127">
        <v>34336338.289999999</v>
      </c>
      <c r="F127">
        <v>36180385.969999999</v>
      </c>
      <c r="G127">
        <v>36377819.840000004</v>
      </c>
      <c r="H127">
        <v>33798852.649999999</v>
      </c>
      <c r="I127">
        <v>33340658.280000001</v>
      </c>
      <c r="J127">
        <v>33280031.48</v>
      </c>
      <c r="K127" t="s">
        <v>39</v>
      </c>
    </row>
    <row r="128" spans="1:12" x14ac:dyDescent="0.2">
      <c r="A128">
        <v>150225876.22999999</v>
      </c>
      <c r="B128">
        <v>151477794.74000001</v>
      </c>
      <c r="C128">
        <v>147410902.47</v>
      </c>
      <c r="D128">
        <v>135514292.71000001</v>
      </c>
      <c r="E128">
        <v>130136264.01000001</v>
      </c>
      <c r="F128">
        <v>139841374.65000001</v>
      </c>
      <c r="G128">
        <v>135475993.28</v>
      </c>
      <c r="H128">
        <v>121119327.36</v>
      </c>
      <c r="I128">
        <v>119112597.45999999</v>
      </c>
      <c r="J128">
        <v>123380103.05</v>
      </c>
      <c r="K128" t="s">
        <v>42</v>
      </c>
    </row>
    <row r="129" spans="1:11" x14ac:dyDescent="0.2">
      <c r="A129" s="35">
        <v>4857363.92</v>
      </c>
      <c r="B129" s="35">
        <v>5632693.0700000003</v>
      </c>
      <c r="C129" s="35">
        <v>6091371.6500000004</v>
      </c>
      <c r="D129" s="35">
        <v>4736427.3099999996</v>
      </c>
      <c r="E129" s="35">
        <v>3727541.09</v>
      </c>
      <c r="F129" s="35">
        <v>2849479.94</v>
      </c>
      <c r="G129" s="35">
        <v>2303751.79</v>
      </c>
      <c r="H129" s="35">
        <v>1499809.99</v>
      </c>
      <c r="I129" s="35">
        <v>1265380.3999999999</v>
      </c>
      <c r="J129" s="35">
        <v>1397905.72</v>
      </c>
      <c r="K129" s="26" t="s">
        <v>278</v>
      </c>
    </row>
    <row r="130" spans="1:11" x14ac:dyDescent="0.2">
      <c r="A130" s="35">
        <v>16118705.539999999</v>
      </c>
      <c r="B130" s="35">
        <v>15941937.859999999</v>
      </c>
      <c r="C130" s="35">
        <v>14933419.33</v>
      </c>
      <c r="D130" s="35">
        <v>14053317.609999999</v>
      </c>
      <c r="E130" s="35">
        <v>14984757.59</v>
      </c>
      <c r="F130" s="35">
        <v>13849942.130000001</v>
      </c>
      <c r="G130" s="35">
        <v>13155217.189999999</v>
      </c>
      <c r="H130" s="35">
        <v>11617948.039999999</v>
      </c>
      <c r="I130" s="35">
        <v>11382455.939999999</v>
      </c>
      <c r="J130" s="35">
        <v>12456653.85</v>
      </c>
      <c r="K130" t="s">
        <v>47</v>
      </c>
    </row>
    <row r="131" spans="1:11" x14ac:dyDescent="0.2">
      <c r="A131">
        <v>60478878.310000002</v>
      </c>
      <c r="B131">
        <v>63892104.159999996</v>
      </c>
      <c r="C131">
        <v>60356515.409999996</v>
      </c>
      <c r="D131">
        <v>56223334.859999999</v>
      </c>
      <c r="E131">
        <v>54392220.140000001</v>
      </c>
      <c r="F131">
        <v>58576944.369999997</v>
      </c>
      <c r="G131">
        <v>54756569.280000001</v>
      </c>
      <c r="H131">
        <v>51621067.329999998</v>
      </c>
      <c r="I131">
        <v>50874658.689999998</v>
      </c>
      <c r="J131">
        <v>50961729.200000003</v>
      </c>
      <c r="K131" t="s">
        <v>76</v>
      </c>
    </row>
    <row r="132" spans="1:11" x14ac:dyDescent="0.2">
      <c r="A132" s="35">
        <v>177111168.87</v>
      </c>
      <c r="B132" s="35">
        <v>192472027.68000001</v>
      </c>
      <c r="C132" s="35">
        <v>201263613.94</v>
      </c>
      <c r="D132" s="35">
        <v>170806555.40000001</v>
      </c>
      <c r="E132" s="35">
        <v>136201542.74000001</v>
      </c>
      <c r="F132" s="35">
        <v>147349728.18000001</v>
      </c>
      <c r="G132" s="35">
        <v>160178689.84</v>
      </c>
      <c r="H132" s="35">
        <v>144399476.99000001</v>
      </c>
      <c r="I132" s="35">
        <v>136626627.27000001</v>
      </c>
      <c r="J132" s="35">
        <v>156306521.5</v>
      </c>
    </row>
    <row r="133" spans="1:11" x14ac:dyDescent="0.2">
      <c r="A133" s="35">
        <v>1367036.35</v>
      </c>
      <c r="B133" s="35">
        <v>121700.41</v>
      </c>
      <c r="C133" s="35">
        <v>-273944.64</v>
      </c>
      <c r="D133" s="35">
        <v>-179024.44</v>
      </c>
      <c r="E133" s="35">
        <v>604503.16</v>
      </c>
      <c r="F133" s="35">
        <v>304184.44</v>
      </c>
      <c r="G133" s="35">
        <v>-374828</v>
      </c>
      <c r="H133" s="35">
        <v>559550.52</v>
      </c>
      <c r="I133" s="35">
        <v>63141</v>
      </c>
      <c r="J133" s="35">
        <v>-497540.67</v>
      </c>
    </row>
    <row r="134" spans="1:11" x14ac:dyDescent="0.2">
      <c r="A134" s="35">
        <v>679160.31999999995</v>
      </c>
      <c r="B134" s="35">
        <v>971537.97</v>
      </c>
      <c r="C134" s="35">
        <v>876649.22</v>
      </c>
      <c r="D134" s="35">
        <v>847653.62</v>
      </c>
      <c r="E134" s="35">
        <v>581882.09</v>
      </c>
      <c r="F134" s="35">
        <v>655449.02</v>
      </c>
      <c r="G134" s="35">
        <v>664674.30000000005</v>
      </c>
      <c r="H134" s="35">
        <v>623104.84</v>
      </c>
      <c r="I134" s="35">
        <v>507299.95</v>
      </c>
      <c r="J134" s="35">
        <v>563155.81999999995</v>
      </c>
    </row>
    <row r="135" spans="1:11" x14ac:dyDescent="0.2">
      <c r="A135" s="35">
        <v>-297798.25</v>
      </c>
      <c r="B135" s="35">
        <v>-284142.18</v>
      </c>
      <c r="C135" s="35">
        <v>-286078.55</v>
      </c>
      <c r="D135" s="35">
        <v>-408139.37</v>
      </c>
      <c r="E135" s="35">
        <v>-220733.18</v>
      </c>
      <c r="F135" s="35">
        <v>-280590.87</v>
      </c>
      <c r="G135" s="35">
        <v>-326933.88</v>
      </c>
      <c r="H135" s="35">
        <v>-661484.68000000005</v>
      </c>
      <c r="I135" s="35">
        <v>-445660.03</v>
      </c>
      <c r="J135" s="35">
        <v>-394915.05</v>
      </c>
    </row>
    <row r="136" spans="1:11" x14ac:dyDescent="0.2">
      <c r="A136" s="35">
        <v>1079891.32</v>
      </c>
      <c r="B136" s="35">
        <v>859142.74</v>
      </c>
      <c r="C136" s="35">
        <v>709043.85</v>
      </c>
      <c r="D136" s="35">
        <v>986846.87</v>
      </c>
      <c r="E136" s="35">
        <v>663260.39</v>
      </c>
      <c r="F136" s="35">
        <v>651821.84</v>
      </c>
      <c r="G136" s="35">
        <v>777827.16</v>
      </c>
      <c r="H136" s="35">
        <v>693867.33</v>
      </c>
      <c r="I136" s="35">
        <v>695955.85</v>
      </c>
      <c r="J136" s="35">
        <v>688659.53</v>
      </c>
    </row>
    <row r="137" spans="1:11" x14ac:dyDescent="0.2">
      <c r="A137" s="35">
        <v>1596207.18</v>
      </c>
      <c r="B137" s="35">
        <v>1977711.79</v>
      </c>
      <c r="C137" s="35">
        <v>1878185.69</v>
      </c>
      <c r="D137" s="35">
        <v>1833465.49</v>
      </c>
      <c r="E137" s="35">
        <v>1890481.46</v>
      </c>
      <c r="F137" s="35">
        <v>1781786.11</v>
      </c>
      <c r="G137" s="35">
        <v>1753638.42</v>
      </c>
      <c r="H137" s="35">
        <v>1768441.2</v>
      </c>
      <c r="I137" s="35">
        <v>1650490.74</v>
      </c>
      <c r="J137" s="35">
        <v>1500502.71</v>
      </c>
    </row>
    <row r="138" spans="1:11" x14ac:dyDescent="0.2">
      <c r="A138" s="35">
        <v>888083.13</v>
      </c>
      <c r="B138" s="35">
        <v>886171</v>
      </c>
      <c r="C138" s="35">
        <v>802362.86</v>
      </c>
      <c r="D138" s="35">
        <v>722892.24</v>
      </c>
      <c r="E138" s="35">
        <v>729452.98</v>
      </c>
      <c r="F138" s="35">
        <v>744304.12</v>
      </c>
      <c r="G138" s="35">
        <v>787345.41</v>
      </c>
      <c r="H138" s="35">
        <v>605708.35</v>
      </c>
      <c r="I138" s="35">
        <v>608854.65</v>
      </c>
      <c r="J138" s="35">
        <v>615690.68000000005</v>
      </c>
    </row>
    <row r="139" spans="1:11" x14ac:dyDescent="0.2">
      <c r="A139" s="35">
        <v>2250914.36</v>
      </c>
      <c r="B139" s="35">
        <v>3044719.65</v>
      </c>
      <c r="C139" s="35">
        <v>2286493.19</v>
      </c>
      <c r="D139" s="35">
        <v>1845802.83</v>
      </c>
      <c r="E139" s="35">
        <v>1776265.45</v>
      </c>
      <c r="F139" s="35">
        <v>1767653.63</v>
      </c>
      <c r="G139" s="35">
        <v>1708492.17</v>
      </c>
      <c r="H139" s="35">
        <v>1888417.08</v>
      </c>
      <c r="I139" s="35">
        <v>1568551.23</v>
      </c>
      <c r="J139" s="35">
        <v>1348756.63</v>
      </c>
    </row>
    <row r="140" spans="1:11" x14ac:dyDescent="0.2">
      <c r="A140" s="35">
        <v>13656.83</v>
      </c>
      <c r="B140" s="35">
        <v>6738.14</v>
      </c>
      <c r="C140" s="35">
        <v>5413.16</v>
      </c>
      <c r="D140" s="35">
        <v>6612.35</v>
      </c>
      <c r="E140" s="35">
        <v>15340.32</v>
      </c>
      <c r="F140" s="35">
        <v>4865.45</v>
      </c>
      <c r="G140" s="35">
        <v>6035.69</v>
      </c>
      <c r="H140" s="35">
        <v>10131.719999999999</v>
      </c>
      <c r="I140" s="35">
        <v>10636.96</v>
      </c>
      <c r="J140" s="35">
        <v>12493.89</v>
      </c>
    </row>
    <row r="141" spans="1:11" x14ac:dyDescent="0.2">
      <c r="A141" s="35">
        <v>5828752.8200000003</v>
      </c>
      <c r="B141" s="35">
        <v>6774483.3200000003</v>
      </c>
      <c r="C141" s="35">
        <v>5681498.75</v>
      </c>
      <c r="D141" s="35">
        <v>5395619.7800000003</v>
      </c>
      <c r="E141" s="35">
        <v>5074800.5999999996</v>
      </c>
      <c r="F141" s="35">
        <v>4950431.1500000004</v>
      </c>
      <c r="G141" s="35">
        <v>5033338.8499999996</v>
      </c>
      <c r="H141" s="35">
        <v>4966565.68</v>
      </c>
      <c r="I141" s="35">
        <v>4534489.43</v>
      </c>
      <c r="J141" s="35">
        <v>4166103.44</v>
      </c>
    </row>
    <row r="142" spans="1:11" x14ac:dyDescent="0.2">
      <c r="A142" s="35">
        <v>8843540.7899999991</v>
      </c>
      <c r="B142" s="35">
        <v>8364080.6699999999</v>
      </c>
      <c r="C142" s="35">
        <v>8092573.8700000001</v>
      </c>
      <c r="D142" s="35">
        <v>6888133.46</v>
      </c>
      <c r="E142" s="35">
        <v>6647718.0599999996</v>
      </c>
      <c r="F142" s="35">
        <v>7284692.8799999999</v>
      </c>
      <c r="G142" s="35">
        <v>7679801.5300000003</v>
      </c>
      <c r="H142" s="35">
        <v>6294407.2199999997</v>
      </c>
      <c r="I142" s="35">
        <v>6589428.2199999997</v>
      </c>
      <c r="J142" s="35">
        <v>7393133.8700000001</v>
      </c>
    </row>
    <row r="143" spans="1:11" x14ac:dyDescent="0.2">
      <c r="A143" s="35">
        <v>3841787.32</v>
      </c>
      <c r="B143" s="35">
        <v>4622516.13</v>
      </c>
      <c r="C143" s="35">
        <v>5118375.93</v>
      </c>
      <c r="D143" s="35">
        <v>3886415.81</v>
      </c>
      <c r="E143" s="35">
        <v>2868514.82</v>
      </c>
      <c r="F143" s="35">
        <v>1965775.89</v>
      </c>
      <c r="G143" s="35">
        <v>1267820.69</v>
      </c>
      <c r="H143" s="35">
        <v>746395.12</v>
      </c>
      <c r="I143" s="35">
        <v>443514.82</v>
      </c>
      <c r="J143" s="35">
        <v>539913.91</v>
      </c>
    </row>
    <row r="144" spans="1:11" x14ac:dyDescent="0.2">
      <c r="A144" s="35">
        <v>885710.27</v>
      </c>
      <c r="B144" s="35">
        <v>404841.58</v>
      </c>
      <c r="C144" s="35">
        <v>613436.32999999996</v>
      </c>
      <c r="D144" s="35">
        <v>485512.91</v>
      </c>
      <c r="E144" s="35">
        <v>527406.65</v>
      </c>
      <c r="F144" s="35">
        <v>504138.94</v>
      </c>
      <c r="G144" s="35">
        <v>394281.35</v>
      </c>
      <c r="H144" s="35">
        <v>442034.29</v>
      </c>
      <c r="I144" s="35">
        <v>468962.37</v>
      </c>
      <c r="J144" s="35">
        <v>609701.12</v>
      </c>
    </row>
    <row r="145" spans="1:11" x14ac:dyDescent="0.2">
      <c r="A145" s="35">
        <v>99501.74</v>
      </c>
      <c r="B145" s="35">
        <v>93614.45</v>
      </c>
      <c r="C145" s="35">
        <v>103153.78</v>
      </c>
      <c r="D145" s="35">
        <v>89857.43</v>
      </c>
      <c r="E145" s="35">
        <v>109852.01</v>
      </c>
      <c r="F145" s="35">
        <v>134804.18</v>
      </c>
      <c r="G145" s="35">
        <v>81068.77</v>
      </c>
      <c r="H145" s="35">
        <v>55498.42</v>
      </c>
      <c r="I145" s="35">
        <v>59945.03</v>
      </c>
      <c r="J145" s="35">
        <v>33909.9</v>
      </c>
    </row>
    <row r="146" spans="1:11" x14ac:dyDescent="0.2">
      <c r="A146" s="35">
        <v>128749.01</v>
      </c>
      <c r="B146" s="35">
        <v>84568.82</v>
      </c>
      <c r="C146" s="35">
        <v>274788.14</v>
      </c>
      <c r="D146" s="35">
        <v>442518.59</v>
      </c>
      <c r="E146" s="35">
        <v>866475.29</v>
      </c>
      <c r="F146" s="35">
        <v>107041.51</v>
      </c>
      <c r="G146" s="35">
        <v>54748.22</v>
      </c>
      <c r="H146" s="35">
        <v>47061.07</v>
      </c>
      <c r="I146" s="35">
        <v>64017.83</v>
      </c>
      <c r="J146" s="35">
        <v>63529.760000000002</v>
      </c>
    </row>
    <row r="147" spans="1:11" x14ac:dyDescent="0.2">
      <c r="A147" s="35">
        <v>6176282.3799999999</v>
      </c>
      <c r="B147" s="35">
        <v>6312061</v>
      </c>
      <c r="C147" s="35">
        <v>7080085.5</v>
      </c>
      <c r="D147" s="35">
        <v>6378872.4199999999</v>
      </c>
      <c r="E147" s="35">
        <v>6860206.7300000004</v>
      </c>
      <c r="F147" s="35">
        <v>4324898.1100000003</v>
      </c>
      <c r="G147" s="35">
        <v>2497242.91</v>
      </c>
      <c r="H147" s="35">
        <v>1709078.61</v>
      </c>
      <c r="I147" s="35">
        <v>1310907.76</v>
      </c>
      <c r="J147" s="35">
        <v>2053021.13</v>
      </c>
    </row>
    <row r="148" spans="1:11" x14ac:dyDescent="0.2">
      <c r="A148" s="35">
        <v>199835636.75</v>
      </c>
      <c r="B148" s="35">
        <v>214855754.81</v>
      </c>
      <c r="C148" s="35">
        <v>222605030.94999999</v>
      </c>
      <c r="D148" s="35">
        <v>189856790.13</v>
      </c>
      <c r="E148" s="35">
        <v>155879493.49000001</v>
      </c>
      <c r="F148" s="35">
        <v>164728192.84</v>
      </c>
      <c r="G148" s="35">
        <v>175600571.24000001</v>
      </c>
      <c r="H148" s="35">
        <v>158038405.69999999</v>
      </c>
      <c r="I148" s="35">
        <v>149399244.53</v>
      </c>
      <c r="J148" s="35">
        <v>169831781.16999999</v>
      </c>
    </row>
    <row r="149" spans="1:11" x14ac:dyDescent="0.2">
      <c r="A149" s="35">
        <v>144349100.69</v>
      </c>
      <c r="B149" s="35">
        <v>168568566.13</v>
      </c>
      <c r="C149" s="35">
        <v>169313459.86000001</v>
      </c>
      <c r="D149" s="35">
        <v>148385949.16</v>
      </c>
      <c r="E149" s="35">
        <v>114850787.5</v>
      </c>
      <c r="F149" s="35">
        <v>122342175.14</v>
      </c>
      <c r="G149" s="35">
        <v>132886765.59</v>
      </c>
      <c r="H149" s="35">
        <v>129675569.22</v>
      </c>
      <c r="I149" s="35">
        <v>126303633.51000001</v>
      </c>
      <c r="J149" s="35">
        <v>131106569.72</v>
      </c>
    </row>
    <row r="150" spans="1:11" x14ac:dyDescent="0.2">
      <c r="A150" s="35">
        <v>790882.03</v>
      </c>
      <c r="B150" s="35">
        <v>93646.83</v>
      </c>
      <c r="C150" s="35">
        <v>-252529.88</v>
      </c>
      <c r="D150" s="35">
        <v>-519473.46</v>
      </c>
      <c r="E150" s="35">
        <v>557428.87</v>
      </c>
      <c r="F150" s="35">
        <v>95902.6</v>
      </c>
      <c r="G150" s="35">
        <v>-273934.62</v>
      </c>
      <c r="H150" s="35">
        <v>659299.69999999995</v>
      </c>
      <c r="I150" s="35">
        <v>81323.64</v>
      </c>
      <c r="J150" s="35">
        <v>-561092.28</v>
      </c>
    </row>
    <row r="151" spans="1:11" x14ac:dyDescent="0.2">
      <c r="A151" s="35">
        <v>562428.02</v>
      </c>
      <c r="B151" s="35">
        <v>920817.38</v>
      </c>
      <c r="C151" s="35">
        <v>691026.1</v>
      </c>
      <c r="D151" s="35">
        <v>635691.03</v>
      </c>
      <c r="E151" s="35">
        <v>529191.53</v>
      </c>
      <c r="F151" s="35">
        <v>483733.72</v>
      </c>
      <c r="G151" s="35">
        <v>513000.33</v>
      </c>
      <c r="H151" s="35">
        <v>553638.98</v>
      </c>
      <c r="I151" s="35">
        <v>477442.48</v>
      </c>
      <c r="J151" s="35">
        <v>466776.96</v>
      </c>
    </row>
    <row r="152" spans="1:11" x14ac:dyDescent="0.2">
      <c r="A152" s="35">
        <v>-255519.84</v>
      </c>
      <c r="B152" s="35">
        <v>-282692.21999999997</v>
      </c>
      <c r="C152" s="35">
        <v>-252913.84</v>
      </c>
      <c r="D152" s="35">
        <v>-361652.65</v>
      </c>
      <c r="E152" s="35">
        <v>-184086.9</v>
      </c>
      <c r="F152" s="35">
        <v>-276458.39</v>
      </c>
      <c r="G152" s="35">
        <v>-322418.69</v>
      </c>
      <c r="H152" s="35">
        <v>-673049.9</v>
      </c>
      <c r="I152" s="35">
        <v>-439684.31</v>
      </c>
      <c r="J152" s="35">
        <v>-392918.37</v>
      </c>
    </row>
    <row r="153" spans="1:11" x14ac:dyDescent="0.2">
      <c r="A153">
        <v>1744958.5</v>
      </c>
      <c r="B153">
        <v>1950495.18</v>
      </c>
      <c r="C153">
        <v>1993330.74</v>
      </c>
      <c r="D153">
        <v>2033934.24</v>
      </c>
      <c r="E153">
        <v>2005404.97</v>
      </c>
      <c r="F153">
        <v>2062668.55</v>
      </c>
      <c r="G153">
        <v>2039574.53</v>
      </c>
      <c r="H153">
        <v>1986519.32</v>
      </c>
      <c r="I153">
        <v>1959504.19</v>
      </c>
      <c r="J153">
        <v>1925268.38</v>
      </c>
    </row>
    <row r="154" spans="1:11" x14ac:dyDescent="0.2">
      <c r="A154">
        <v>117262459.44</v>
      </c>
      <c r="B154">
        <v>116853333.95999999</v>
      </c>
      <c r="C154">
        <v>113736210.13</v>
      </c>
      <c r="D154">
        <v>103003006.48999999</v>
      </c>
      <c r="E154">
        <v>98850287.150000006</v>
      </c>
      <c r="F154">
        <v>105894942.59</v>
      </c>
      <c r="G154">
        <v>101508040.48</v>
      </c>
      <c r="H154">
        <v>89061902.569999993</v>
      </c>
      <c r="I154">
        <v>86590344.209999993</v>
      </c>
      <c r="J154">
        <v>90439664.230000004</v>
      </c>
      <c r="K154" t="s">
        <v>42</v>
      </c>
    </row>
    <row r="155" spans="1:11" x14ac:dyDescent="0.2">
      <c r="A155">
        <v>3887586.97</v>
      </c>
      <c r="B155">
        <v>4348107.7</v>
      </c>
      <c r="C155">
        <v>4463857.1500000004</v>
      </c>
      <c r="D155">
        <v>4506754.12</v>
      </c>
      <c r="E155">
        <v>4585674.82</v>
      </c>
      <c r="F155">
        <v>4503571.41</v>
      </c>
      <c r="G155">
        <v>4571713.03</v>
      </c>
      <c r="H155">
        <v>4204453.3099999996</v>
      </c>
      <c r="I155">
        <v>3917642.76</v>
      </c>
      <c r="J155">
        <v>3917073.51</v>
      </c>
      <c r="K155" t="s">
        <v>42</v>
      </c>
    </row>
    <row r="156" spans="1:11" x14ac:dyDescent="0.2">
      <c r="A156">
        <v>143615446.99000001</v>
      </c>
      <c r="B156">
        <v>144480168.72</v>
      </c>
      <c r="C156">
        <v>140366686.15000001</v>
      </c>
      <c r="D156">
        <v>128335346.06</v>
      </c>
      <c r="E156">
        <v>123122032.13</v>
      </c>
      <c r="F156">
        <v>132719547.98</v>
      </c>
      <c r="G156">
        <v>128202358.03</v>
      </c>
      <c r="H156">
        <v>113821882.34999999</v>
      </c>
      <c r="I156">
        <v>111658762.53</v>
      </c>
      <c r="J156">
        <v>115891095.92</v>
      </c>
      <c r="K156" t="s">
        <v>42</v>
      </c>
    </row>
    <row r="157" spans="1:11" x14ac:dyDescent="0.2">
      <c r="A157">
        <v>654414.35</v>
      </c>
      <c r="B157">
        <v>743308.80000000005</v>
      </c>
      <c r="C157">
        <v>677872.38</v>
      </c>
      <c r="D157">
        <v>661191.34</v>
      </c>
      <c r="E157">
        <v>763472.19</v>
      </c>
      <c r="F157">
        <v>791475.18</v>
      </c>
      <c r="G157">
        <v>741537.52</v>
      </c>
      <c r="H157">
        <v>761019.93</v>
      </c>
      <c r="I157">
        <v>765242.23</v>
      </c>
      <c r="J157">
        <v>707733.88</v>
      </c>
      <c r="K157" t="s">
        <v>42</v>
      </c>
    </row>
    <row r="158" spans="1:11" x14ac:dyDescent="0.2">
      <c r="A158" s="35">
        <v>1224820.0900000001</v>
      </c>
      <c r="B158" s="35">
        <v>1200213.44</v>
      </c>
      <c r="C158" s="35">
        <v>1314948.22</v>
      </c>
      <c r="D158" s="35">
        <v>1332958.5</v>
      </c>
      <c r="E158" s="35">
        <v>1322429.26</v>
      </c>
      <c r="F158" s="35">
        <v>1377348.91</v>
      </c>
      <c r="G158" s="35">
        <v>1322766.44</v>
      </c>
      <c r="H158" s="35">
        <v>1148782.6200000001</v>
      </c>
      <c r="I158" s="35">
        <v>1092377.81</v>
      </c>
      <c r="J158" s="35">
        <v>1235153.18</v>
      </c>
      <c r="K158" t="s">
        <v>292</v>
      </c>
    </row>
    <row r="159" spans="1:11" x14ac:dyDescent="0.2">
      <c r="A159" s="35">
        <v>131096382.79000001</v>
      </c>
      <c r="B159" s="35">
        <v>131555215.67</v>
      </c>
      <c r="C159" s="35">
        <v>151725667.5</v>
      </c>
      <c r="D159" s="35">
        <v>131606134.93000001</v>
      </c>
      <c r="E159" s="35">
        <v>95412580.219999999</v>
      </c>
      <c r="F159" s="35">
        <v>100614638.59999999</v>
      </c>
      <c r="G159" s="35">
        <v>111407508.48999999</v>
      </c>
      <c r="H159" s="35">
        <v>99765895.780000001</v>
      </c>
      <c r="I159" s="35">
        <v>93523757.230000004</v>
      </c>
      <c r="J159" s="35">
        <v>111567044.18000001</v>
      </c>
    </row>
    <row r="160" spans="1:11" x14ac:dyDescent="0.2">
      <c r="A160" s="35">
        <v>18305.32</v>
      </c>
      <c r="B160" s="35">
        <v>34070.54</v>
      </c>
      <c r="C160" s="35">
        <v>43100.1</v>
      </c>
      <c r="D160" s="35">
        <v>37382.28</v>
      </c>
      <c r="E160" s="35">
        <v>30665.69</v>
      </c>
      <c r="F160" s="35">
        <v>46472.23</v>
      </c>
      <c r="G160" s="35">
        <v>45781.52</v>
      </c>
      <c r="H160" s="35">
        <v>42465.1</v>
      </c>
      <c r="I160" s="35">
        <v>41224.71</v>
      </c>
      <c r="J160" s="35">
        <v>43919.23</v>
      </c>
    </row>
    <row r="161" spans="1:11" x14ac:dyDescent="0.2">
      <c r="A161" s="35">
        <v>2239770.9900000002</v>
      </c>
      <c r="B161" s="35">
        <v>4628230.41</v>
      </c>
      <c r="C161" s="35">
        <v>4602085.43</v>
      </c>
      <c r="D161" s="35">
        <v>3918934.23</v>
      </c>
      <c r="E161" s="35">
        <v>3088750.27</v>
      </c>
      <c r="F161" s="35">
        <v>4941668.57</v>
      </c>
      <c r="G161" s="35">
        <v>4645031.5</v>
      </c>
      <c r="H161" s="35">
        <v>4274623.38</v>
      </c>
      <c r="I161" s="35">
        <v>4047139.79</v>
      </c>
      <c r="J161" s="35">
        <v>4103879.46</v>
      </c>
    </row>
    <row r="162" spans="1:11" x14ac:dyDescent="0.2">
      <c r="A162" s="35">
        <v>441297.73</v>
      </c>
      <c r="B162" s="35">
        <v>472568.39</v>
      </c>
      <c r="C162" s="35">
        <v>510309.61</v>
      </c>
      <c r="D162" s="35">
        <v>591325.16</v>
      </c>
      <c r="E162" s="35">
        <v>513037.3</v>
      </c>
      <c r="F162" s="35">
        <v>517423.06</v>
      </c>
      <c r="G162" s="35">
        <v>496546.43</v>
      </c>
      <c r="H162" s="35">
        <v>444653.11</v>
      </c>
      <c r="I162" s="35">
        <v>457074.03</v>
      </c>
      <c r="J162" s="35">
        <v>435246.86</v>
      </c>
    </row>
    <row r="163" spans="1:11" x14ac:dyDescent="0.2">
      <c r="A163" s="35">
        <v>20867442.629999999</v>
      </c>
      <c r="B163" s="35">
        <v>25947015.710000001</v>
      </c>
      <c r="C163" s="35">
        <v>22511214.109999999</v>
      </c>
      <c r="D163" s="35">
        <v>19967420.100000001</v>
      </c>
      <c r="E163" s="35">
        <v>17560496.16</v>
      </c>
      <c r="F163" s="35">
        <v>19897285.09</v>
      </c>
      <c r="G163" s="35">
        <v>20330460.059999999</v>
      </c>
      <c r="H163" s="35">
        <v>18243128.120000001</v>
      </c>
      <c r="I163" s="35">
        <v>18847310.800000001</v>
      </c>
      <c r="J163" s="35">
        <v>18082478.469999999</v>
      </c>
    </row>
    <row r="164" spans="1:11" x14ac:dyDescent="0.2">
      <c r="A164" s="35">
        <v>87800.86</v>
      </c>
      <c r="B164" s="35">
        <v>138736.97</v>
      </c>
      <c r="C164" s="35">
        <v>157601.65</v>
      </c>
      <c r="D164" s="35">
        <v>139589.18</v>
      </c>
      <c r="E164" s="35">
        <v>142336.04999999999</v>
      </c>
      <c r="F164" s="35">
        <v>146828.31</v>
      </c>
      <c r="G164" s="35">
        <v>143645.14000000001</v>
      </c>
      <c r="H164" s="35">
        <v>144364.68</v>
      </c>
      <c r="I164" s="35">
        <v>136319.84</v>
      </c>
      <c r="J164" s="35">
        <v>135754.17000000001</v>
      </c>
    </row>
    <row r="165" spans="1:11" x14ac:dyDescent="0.2">
      <c r="A165" s="35">
        <v>6245546.0199999996</v>
      </c>
      <c r="B165" s="35">
        <v>11424773.939999999</v>
      </c>
      <c r="C165" s="35">
        <v>9206609.0899999999</v>
      </c>
      <c r="D165" s="35">
        <v>6372428.3200000003</v>
      </c>
      <c r="E165" s="35">
        <v>6779859.3700000001</v>
      </c>
      <c r="F165" s="35">
        <v>7457717.2000000002</v>
      </c>
      <c r="G165" s="35">
        <v>7413760.0099999998</v>
      </c>
      <c r="H165" s="35">
        <v>6908877.6799999997</v>
      </c>
      <c r="I165" s="35">
        <v>6630952.4199999999</v>
      </c>
      <c r="J165" s="35">
        <v>6583317.5099999998</v>
      </c>
    </row>
    <row r="166" spans="1:11" x14ac:dyDescent="0.2">
      <c r="A166" s="35">
        <v>156207.03</v>
      </c>
      <c r="B166" s="35">
        <v>161600.93</v>
      </c>
      <c r="C166" s="35">
        <v>128516.51</v>
      </c>
      <c r="D166" s="35">
        <v>110554.45</v>
      </c>
      <c r="E166" s="35">
        <v>116092.13</v>
      </c>
      <c r="F166" s="35">
        <v>146090.91</v>
      </c>
      <c r="G166" s="35">
        <v>138732.73000000001</v>
      </c>
      <c r="H166" s="35">
        <v>112923.24</v>
      </c>
      <c r="I166" s="35">
        <v>99906.25</v>
      </c>
      <c r="J166" s="35">
        <v>125808.14</v>
      </c>
    </row>
    <row r="167" spans="1:11" x14ac:dyDescent="0.2">
      <c r="A167" s="35">
        <v>5392633.2300000004</v>
      </c>
      <c r="B167" s="35">
        <v>5481205.1500000004</v>
      </c>
      <c r="C167" s="35">
        <v>3407098.62</v>
      </c>
      <c r="D167" s="35">
        <v>2013148.28</v>
      </c>
      <c r="E167" s="35">
        <v>2386733.67</v>
      </c>
      <c r="F167" s="35">
        <v>2982131.94</v>
      </c>
      <c r="G167" s="35">
        <v>3183959.79</v>
      </c>
      <c r="H167" s="35">
        <v>2481903.04</v>
      </c>
      <c r="I167" s="35">
        <v>2162761.35</v>
      </c>
      <c r="J167" s="35">
        <v>2991083.77</v>
      </c>
    </row>
    <row r="168" spans="1:11" x14ac:dyDescent="0.2">
      <c r="A168" s="35">
        <v>106734.08</v>
      </c>
      <c r="B168" s="35">
        <v>150714.68</v>
      </c>
      <c r="C168" s="35">
        <v>145143.29</v>
      </c>
      <c r="D168" s="35">
        <v>109459.39</v>
      </c>
      <c r="E168" s="35">
        <v>69524.160000000003</v>
      </c>
      <c r="F168" s="35">
        <v>87446.78</v>
      </c>
      <c r="G168" s="35">
        <v>104294.96</v>
      </c>
      <c r="H168" s="35">
        <v>92290.31</v>
      </c>
      <c r="I168" s="35">
        <v>72154.720000000001</v>
      </c>
      <c r="J168" s="35">
        <v>87139.31</v>
      </c>
    </row>
    <row r="169" spans="1:11" x14ac:dyDescent="0.2">
      <c r="A169" s="35">
        <v>6902348.46</v>
      </c>
      <c r="B169" s="35">
        <v>10484050.16</v>
      </c>
      <c r="C169" s="35">
        <v>7357596.3899999997</v>
      </c>
      <c r="D169" s="35">
        <v>4774947.97</v>
      </c>
      <c r="E169" s="35">
        <v>3282388.56</v>
      </c>
      <c r="F169" s="35">
        <v>4025942.23</v>
      </c>
      <c r="G169" s="35">
        <v>4630671.9000000004</v>
      </c>
      <c r="H169" s="35">
        <v>3798282.33</v>
      </c>
      <c r="I169" s="35">
        <v>3270947.1</v>
      </c>
      <c r="J169" s="35">
        <v>4090594.73</v>
      </c>
    </row>
    <row r="170" spans="1:11" x14ac:dyDescent="0.2">
      <c r="A170">
        <v>2110356.35</v>
      </c>
      <c r="B170">
        <v>2216420.29</v>
      </c>
      <c r="C170">
        <v>2361526.39</v>
      </c>
      <c r="D170">
        <v>2383647.16</v>
      </c>
      <c r="E170">
        <v>2459001.96</v>
      </c>
      <c r="F170">
        <v>2549362.12</v>
      </c>
      <c r="G170">
        <v>2497944.04</v>
      </c>
      <c r="H170">
        <v>2240678.2599999998</v>
      </c>
      <c r="I170">
        <v>2134453.66</v>
      </c>
      <c r="J170">
        <v>2308176.77</v>
      </c>
      <c r="K170" t="s">
        <v>227</v>
      </c>
    </row>
    <row r="171" spans="1:11" x14ac:dyDescent="0.2">
      <c r="A171">
        <v>17365.240000000002</v>
      </c>
      <c r="B171">
        <v>1688.32</v>
      </c>
      <c r="C171">
        <v>-9239.5300000000007</v>
      </c>
      <c r="D171">
        <v>-21659.84</v>
      </c>
      <c r="E171">
        <v>13664.87</v>
      </c>
      <c r="F171">
        <v>17803</v>
      </c>
      <c r="G171">
        <v>-2730.96</v>
      </c>
      <c r="H171">
        <v>3932.55</v>
      </c>
      <c r="I171">
        <v>3309.1</v>
      </c>
      <c r="J171">
        <v>-8864.1299999999992</v>
      </c>
      <c r="K171" t="s">
        <v>228</v>
      </c>
    </row>
    <row r="172" spans="1:11" x14ac:dyDescent="0.2">
      <c r="A172">
        <v>13872.38</v>
      </c>
      <c r="B172">
        <v>18158.53</v>
      </c>
      <c r="C172">
        <v>19316.95</v>
      </c>
      <c r="D172">
        <v>23087.08</v>
      </c>
      <c r="E172">
        <v>16666.580000000002</v>
      </c>
      <c r="F172">
        <v>18201.349999999999</v>
      </c>
      <c r="G172">
        <v>17227.61</v>
      </c>
      <c r="H172">
        <v>16599.509999999998</v>
      </c>
      <c r="I172">
        <v>14844.18</v>
      </c>
      <c r="J172">
        <v>15213.06</v>
      </c>
      <c r="K172" t="s">
        <v>229</v>
      </c>
    </row>
    <row r="173" spans="1:11" x14ac:dyDescent="0.2">
      <c r="A173">
        <v>-2594.4</v>
      </c>
      <c r="B173">
        <v>-3586.01</v>
      </c>
      <c r="C173">
        <v>-3959.54</v>
      </c>
      <c r="D173">
        <v>-5289.48</v>
      </c>
      <c r="E173">
        <v>-3978.38</v>
      </c>
      <c r="F173">
        <v>-5485.97</v>
      </c>
      <c r="G173">
        <v>-4783.9399999999996</v>
      </c>
      <c r="H173">
        <v>-9981.2800000000007</v>
      </c>
      <c r="I173">
        <v>-7422.4</v>
      </c>
      <c r="J173">
        <v>-6730.79</v>
      </c>
      <c r="K173" t="s">
        <v>230</v>
      </c>
    </row>
    <row r="174" spans="1:11" x14ac:dyDescent="0.2">
      <c r="A174">
        <v>37520.26</v>
      </c>
      <c r="B174">
        <v>44823.95</v>
      </c>
      <c r="C174">
        <v>46096.54</v>
      </c>
      <c r="D174">
        <v>45309.08</v>
      </c>
      <c r="E174">
        <v>248393.98</v>
      </c>
      <c r="F174">
        <v>205929.8</v>
      </c>
      <c r="G174">
        <v>225632.59</v>
      </c>
      <c r="H174">
        <v>235722.81</v>
      </c>
      <c r="I174">
        <v>220590.52</v>
      </c>
      <c r="J174">
        <v>226328.68</v>
      </c>
      <c r="K174" t="s">
        <v>231</v>
      </c>
    </row>
    <row r="175" spans="1:11" x14ac:dyDescent="0.2">
      <c r="A175">
        <v>2354.1999999999998</v>
      </c>
      <c r="B175">
        <v>212.63</v>
      </c>
      <c r="C175">
        <v>3079.56</v>
      </c>
      <c r="D175">
        <v>2764.15</v>
      </c>
      <c r="E175">
        <v>2976.4</v>
      </c>
      <c r="F175">
        <v>5404.7</v>
      </c>
      <c r="G175">
        <v>5208.54</v>
      </c>
      <c r="H175">
        <v>4188.75</v>
      </c>
      <c r="I175">
        <v>4143.1000000000004</v>
      </c>
      <c r="J175">
        <v>3812.22</v>
      </c>
      <c r="K175" t="s">
        <v>232</v>
      </c>
    </row>
    <row r="176" spans="1:11" x14ac:dyDescent="0.2">
      <c r="A176">
        <v>2038911.88</v>
      </c>
      <c r="B176">
        <v>2159642.77</v>
      </c>
      <c r="C176">
        <v>2302769.41</v>
      </c>
      <c r="D176">
        <v>2325587.6800000002</v>
      </c>
      <c r="E176">
        <v>2197312.2599999998</v>
      </c>
      <c r="F176">
        <v>2326077.38</v>
      </c>
      <c r="G176">
        <v>2254790.85</v>
      </c>
      <c r="H176">
        <v>1990110.35</v>
      </c>
      <c r="I176">
        <v>1905201.03</v>
      </c>
      <c r="J176">
        <v>2069193.76</v>
      </c>
      <c r="K176" t="s">
        <v>233</v>
      </c>
    </row>
    <row r="177" spans="1:11" x14ac:dyDescent="0.2">
      <c r="A177">
        <v>930.22</v>
      </c>
      <c r="B177">
        <v>282</v>
      </c>
      <c r="C177">
        <v>0</v>
      </c>
      <c r="D177">
        <v>0</v>
      </c>
      <c r="E177">
        <v>30.1</v>
      </c>
      <c r="F177">
        <v>0</v>
      </c>
      <c r="G177">
        <v>213.14</v>
      </c>
      <c r="H177">
        <v>43.98</v>
      </c>
      <c r="I177">
        <v>0</v>
      </c>
      <c r="J177">
        <v>4659.59</v>
      </c>
      <c r="K177" t="s">
        <v>234</v>
      </c>
    </row>
    <row r="178" spans="1:11" x14ac:dyDescent="0.2">
      <c r="A178">
        <v>6754.12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23885.67</v>
      </c>
      <c r="B179">
        <v>11458.94</v>
      </c>
      <c r="C179">
        <v>9580.8799999999992</v>
      </c>
      <c r="D179">
        <v>9986.25</v>
      </c>
      <c r="E179">
        <v>10289.219999999999</v>
      </c>
      <c r="F179">
        <v>11950.24</v>
      </c>
      <c r="G179">
        <v>12098.92</v>
      </c>
      <c r="H179">
        <v>10612.37</v>
      </c>
      <c r="I179">
        <v>4519.01</v>
      </c>
      <c r="J179">
        <v>4182.5200000000004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1865463.93</v>
      </c>
      <c r="B181">
        <v>1849858.06</v>
      </c>
      <c r="C181">
        <v>1973905.16</v>
      </c>
      <c r="D181">
        <v>2063966.02</v>
      </c>
      <c r="E181">
        <v>2116100.96</v>
      </c>
      <c r="F181">
        <v>2162733.66</v>
      </c>
      <c r="G181">
        <v>2075289.52</v>
      </c>
      <c r="H181">
        <v>1832990.38</v>
      </c>
      <c r="I181">
        <v>1767427.63</v>
      </c>
      <c r="J181">
        <v>1923800.18</v>
      </c>
      <c r="K181" t="s">
        <v>238</v>
      </c>
    </row>
    <row r="182" spans="1:11" x14ac:dyDescent="0.2">
      <c r="A182">
        <v>244892.42</v>
      </c>
      <c r="B182">
        <v>366562.23</v>
      </c>
      <c r="C182">
        <v>387621.23</v>
      </c>
      <c r="D182">
        <v>319681.14</v>
      </c>
      <c r="E182">
        <v>342901</v>
      </c>
      <c r="F182">
        <v>386628.46</v>
      </c>
      <c r="G182">
        <v>422654.52</v>
      </c>
      <c r="H182">
        <v>407687.88</v>
      </c>
      <c r="I182">
        <v>367026.03</v>
      </c>
      <c r="J182">
        <v>384376.59</v>
      </c>
      <c r="K182" t="s">
        <v>239</v>
      </c>
    </row>
    <row r="183" spans="1:11" x14ac:dyDescent="0.2">
      <c r="A183">
        <v>1254556.17</v>
      </c>
      <c r="B183">
        <v>1235778.05</v>
      </c>
      <c r="C183">
        <v>1360959.01</v>
      </c>
      <c r="D183">
        <v>1377848.8</v>
      </c>
      <c r="E183">
        <v>1423295.62</v>
      </c>
      <c r="F183">
        <v>1481064.41</v>
      </c>
      <c r="G183">
        <v>1429651.32</v>
      </c>
      <c r="H183">
        <v>1258577.1200000001</v>
      </c>
      <c r="I183">
        <v>1195440.42</v>
      </c>
      <c r="J183">
        <v>1343244.57</v>
      </c>
      <c r="K183" t="s">
        <v>240</v>
      </c>
    </row>
    <row r="184" spans="1:11" x14ac:dyDescent="0.2">
      <c r="A184">
        <v>3771.09</v>
      </c>
      <c r="B184">
        <v>1752.16</v>
      </c>
      <c r="C184">
        <v>3170.16</v>
      </c>
      <c r="D184">
        <v>4952.68</v>
      </c>
      <c r="E184">
        <v>2937.52</v>
      </c>
      <c r="F184">
        <v>4494.1099999999997</v>
      </c>
      <c r="G184">
        <v>3043.63</v>
      </c>
      <c r="H184">
        <v>4652.6499999999996</v>
      </c>
      <c r="I184">
        <v>6143.67</v>
      </c>
      <c r="J184">
        <v>6179.77</v>
      </c>
      <c r="K184" t="s">
        <v>241</v>
      </c>
    </row>
    <row r="185" spans="1:11" x14ac:dyDescent="0.2">
      <c r="A185">
        <v>538352.13</v>
      </c>
      <c r="B185">
        <v>612485.53</v>
      </c>
      <c r="C185">
        <v>669374.76</v>
      </c>
      <c r="D185">
        <v>733788.16000000003</v>
      </c>
      <c r="E185">
        <v>718730.32</v>
      </c>
      <c r="F185">
        <v>717835.48</v>
      </c>
      <c r="G185">
        <v>700846.89</v>
      </c>
      <c r="H185">
        <v>655890.75</v>
      </c>
      <c r="I185">
        <v>657136.11</v>
      </c>
      <c r="J185">
        <v>636563.29</v>
      </c>
      <c r="K185" t="s">
        <v>242</v>
      </c>
    </row>
    <row r="186" spans="1:11" x14ac:dyDescent="0.2">
      <c r="A186">
        <v>313676.96000000002</v>
      </c>
      <c r="B186">
        <v>366404.55</v>
      </c>
      <c r="C186">
        <v>328022.46000000002</v>
      </c>
      <c r="D186">
        <v>267057.52</v>
      </c>
      <c r="E186">
        <v>313685.71999999997</v>
      </c>
      <c r="F186">
        <v>345968.12</v>
      </c>
      <c r="G186">
        <v>364402.2</v>
      </c>
      <c r="H186">
        <v>321557.74</v>
      </c>
      <c r="I186">
        <v>275733.46000000002</v>
      </c>
      <c r="J186">
        <v>322189.14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352.78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1568682.68</v>
      </c>
      <c r="B188">
        <v>1934445.24</v>
      </c>
      <c r="C188">
        <v>1592271.04</v>
      </c>
      <c r="D188">
        <v>1386566.38</v>
      </c>
      <c r="E188">
        <v>7003749.2400000002</v>
      </c>
      <c r="F188">
        <v>6493682.5499999998</v>
      </c>
      <c r="G188">
        <v>7631700.3300000001</v>
      </c>
      <c r="H188">
        <v>8028852.5099999998</v>
      </c>
      <c r="I188">
        <v>7464095</v>
      </c>
      <c r="J188">
        <v>8106812.1900000004</v>
      </c>
    </row>
    <row r="189" spans="1:11" x14ac:dyDescent="0.2">
      <c r="A189">
        <v>20064.45</v>
      </c>
      <c r="B189">
        <v>21392.959999999999</v>
      </c>
      <c r="C189">
        <v>47111.95</v>
      </c>
      <c r="D189">
        <v>9787.09</v>
      </c>
      <c r="E189">
        <v>13559.45</v>
      </c>
      <c r="F189">
        <v>109124.97</v>
      </c>
      <c r="G189">
        <v>143683.63</v>
      </c>
      <c r="H189">
        <v>90673.12</v>
      </c>
      <c r="I189">
        <v>112285.73</v>
      </c>
      <c r="J189">
        <v>93031.21</v>
      </c>
    </row>
    <row r="190" spans="1:11" x14ac:dyDescent="0.2">
      <c r="A190">
        <v>173042291.53</v>
      </c>
      <c r="B190">
        <v>189640343.13</v>
      </c>
      <c r="C190">
        <v>199039025.31999999</v>
      </c>
      <c r="D190">
        <v>168917375.96000001</v>
      </c>
      <c r="E190">
        <v>128662731.75</v>
      </c>
      <c r="F190">
        <v>140142247.91999999</v>
      </c>
      <c r="G190">
        <v>151785150.09</v>
      </c>
      <c r="H190">
        <v>135740451.00999999</v>
      </c>
      <c r="I190">
        <v>128832137.27</v>
      </c>
      <c r="J190">
        <v>147774849.59999999</v>
      </c>
    </row>
    <row r="191" spans="1:11" x14ac:dyDescent="0.2">
      <c r="A191">
        <v>111934.7</v>
      </c>
      <c r="B191">
        <v>18147.57</v>
      </c>
      <c r="C191">
        <v>0</v>
      </c>
      <c r="D191">
        <v>0</v>
      </c>
      <c r="E191">
        <v>0</v>
      </c>
      <c r="F191">
        <v>0</v>
      </c>
      <c r="G191">
        <v>5884.76</v>
      </c>
      <c r="H191">
        <v>1989.34</v>
      </c>
      <c r="I191">
        <v>0</v>
      </c>
      <c r="J191">
        <v>137341.57</v>
      </c>
    </row>
    <row r="192" spans="1:11" x14ac:dyDescent="0.2">
      <c r="A192">
        <v>494483.26</v>
      </c>
      <c r="B192">
        <v>0</v>
      </c>
      <c r="C192">
        <v>0</v>
      </c>
      <c r="D192">
        <v>-1556.78</v>
      </c>
      <c r="E192">
        <v>14.82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1873712.25</v>
      </c>
      <c r="B193">
        <v>857698.78</v>
      </c>
      <c r="C193">
        <v>585205.63</v>
      </c>
      <c r="D193">
        <v>494382.75</v>
      </c>
      <c r="E193">
        <v>521487.48</v>
      </c>
      <c r="F193">
        <v>604672.74</v>
      </c>
      <c r="G193">
        <v>612271.03</v>
      </c>
      <c r="H193">
        <v>537511.01</v>
      </c>
      <c r="I193">
        <v>218109.27</v>
      </c>
      <c r="J193">
        <v>194486.93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159999834.43000001</v>
      </c>
      <c r="B195">
        <v>163677206.05000001</v>
      </c>
      <c r="C195">
        <v>178477018.97</v>
      </c>
      <c r="D195">
        <v>154647670.37</v>
      </c>
      <c r="E195">
        <v>120016145.98999999</v>
      </c>
      <c r="F195">
        <v>127812787.34999999</v>
      </c>
      <c r="G195">
        <v>139436971.25999999</v>
      </c>
      <c r="H195">
        <v>125477715.48999999</v>
      </c>
      <c r="I195">
        <v>119350830.81</v>
      </c>
      <c r="J195">
        <v>138067953.71000001</v>
      </c>
    </row>
    <row r="196" spans="1:10" x14ac:dyDescent="0.2">
      <c r="A196">
        <v>17111334.440000001</v>
      </c>
      <c r="B196">
        <v>28794821.629999999</v>
      </c>
      <c r="C196">
        <v>22786594.969999999</v>
      </c>
      <c r="D196">
        <v>16158885.029999999</v>
      </c>
      <c r="E196">
        <v>16185396.75</v>
      </c>
      <c r="F196">
        <v>19536940.829999998</v>
      </c>
      <c r="G196">
        <v>20741718.579999998</v>
      </c>
      <c r="H196">
        <v>18921761.5</v>
      </c>
      <c r="I196">
        <v>17275796.460000001</v>
      </c>
      <c r="J196">
        <v>18238567.789999999</v>
      </c>
    </row>
    <row r="197" spans="1:10" x14ac:dyDescent="0.2">
      <c r="A197">
        <v>134351179.44999999</v>
      </c>
      <c r="B197">
        <v>136307695.40000001</v>
      </c>
      <c r="C197">
        <v>156581540.61000001</v>
      </c>
      <c r="D197">
        <v>135971304</v>
      </c>
      <c r="E197">
        <v>101782825.76000001</v>
      </c>
      <c r="F197">
        <v>108553202.28</v>
      </c>
      <c r="G197">
        <v>119439596.56999999</v>
      </c>
      <c r="H197">
        <v>107813373.43000001</v>
      </c>
      <c r="I197">
        <v>101097643.44</v>
      </c>
      <c r="J197">
        <v>119671433.16</v>
      </c>
    </row>
    <row r="198" spans="1:10" x14ac:dyDescent="0.2">
      <c r="A198">
        <v>300014.03000000003</v>
      </c>
      <c r="B198">
        <v>118676.43</v>
      </c>
      <c r="C198">
        <v>230232.39</v>
      </c>
      <c r="D198">
        <v>295679.17</v>
      </c>
      <c r="E198">
        <v>154364.74</v>
      </c>
      <c r="F198">
        <v>225242.52</v>
      </c>
      <c r="G198">
        <v>175740.2</v>
      </c>
      <c r="H198">
        <v>269014.01</v>
      </c>
      <c r="I198">
        <v>349268.58</v>
      </c>
      <c r="J198">
        <v>357026.48</v>
      </c>
    </row>
    <row r="199" spans="1:10" x14ac:dyDescent="0.2">
      <c r="A199">
        <v>27658365.120000001</v>
      </c>
      <c r="B199">
        <v>37406779.710000001</v>
      </c>
      <c r="C199">
        <v>31767577.370000001</v>
      </c>
      <c r="D199">
        <v>26394413.149999999</v>
      </c>
      <c r="E199">
        <v>25508738.93</v>
      </c>
      <c r="F199">
        <v>28602572.079999998</v>
      </c>
      <c r="G199">
        <v>29354614.859999999</v>
      </c>
      <c r="H199">
        <v>26861876.859999999</v>
      </c>
      <c r="I199">
        <v>27103485.850000001</v>
      </c>
      <c r="J199">
        <v>26352633.280000001</v>
      </c>
    </row>
    <row r="200" spans="1:10" x14ac:dyDescent="0.2">
      <c r="A200">
        <v>14801610.27</v>
      </c>
      <c r="B200">
        <v>18636536.140000001</v>
      </c>
      <c r="C200">
        <v>12684263.57</v>
      </c>
      <c r="D200">
        <v>8145159.0800000001</v>
      </c>
      <c r="E200">
        <v>8737889.7100000009</v>
      </c>
      <c r="F200">
        <v>9968711.3000000007</v>
      </c>
      <c r="G200">
        <v>11208738.210000001</v>
      </c>
      <c r="H200">
        <v>9455212.6899999995</v>
      </c>
      <c r="I200">
        <v>8076229.4000000004</v>
      </c>
      <c r="J200">
        <v>9925428.5800000001</v>
      </c>
    </row>
    <row r="201" spans="1:10" x14ac:dyDescent="0.2">
      <c r="A201">
        <v>0</v>
      </c>
      <c r="B201">
        <v>2340</v>
      </c>
      <c r="C201">
        <v>0</v>
      </c>
      <c r="D201">
        <v>0</v>
      </c>
      <c r="E201">
        <v>17723.599999999999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113548.48</v>
      </c>
      <c r="B202" s="35">
        <v>224045.89</v>
      </c>
      <c r="C202" s="35">
        <v>157493.51</v>
      </c>
      <c r="D202" s="35">
        <v>185039.02</v>
      </c>
      <c r="E202" s="35">
        <v>232785.69</v>
      </c>
      <c r="F202" s="35">
        <v>114898.32</v>
      </c>
      <c r="G202" s="35">
        <v>172831.15</v>
      </c>
      <c r="H202" s="35">
        <v>149072.69</v>
      </c>
      <c r="I202" s="35">
        <v>182391.77</v>
      </c>
      <c r="J202" s="35">
        <v>495945.72</v>
      </c>
    </row>
    <row r="203" spans="1:10" x14ac:dyDescent="0.2">
      <c r="A203" s="35">
        <v>7213142.2400000002</v>
      </c>
      <c r="B203" s="35">
        <v>6531274.2699999996</v>
      </c>
      <c r="C203" s="35">
        <v>6816801.3799999999</v>
      </c>
      <c r="D203" s="35">
        <v>5620944.9900000002</v>
      </c>
      <c r="E203" s="35">
        <v>5364675.54</v>
      </c>
      <c r="F203" s="35">
        <v>6128570.5499999998</v>
      </c>
      <c r="G203" s="35">
        <v>6375416.9299999997</v>
      </c>
      <c r="H203" s="35">
        <v>5115547.12</v>
      </c>
      <c r="I203" s="35">
        <v>5163297.3499999996</v>
      </c>
      <c r="J203" s="35">
        <v>5537466.4500000002</v>
      </c>
    </row>
    <row r="204" spans="1:10" x14ac:dyDescent="0.2">
      <c r="A204" s="35">
        <v>214255.85</v>
      </c>
      <c r="B204" s="35">
        <v>290465.40999999997</v>
      </c>
      <c r="C204" s="35">
        <v>178499.19</v>
      </c>
      <c r="D204" s="35">
        <v>163252.09</v>
      </c>
      <c r="E204" s="35">
        <v>275156.55</v>
      </c>
      <c r="F204" s="35">
        <v>217481.35</v>
      </c>
      <c r="G204" s="35">
        <v>247561.71</v>
      </c>
      <c r="H204" s="35">
        <v>197060.13</v>
      </c>
      <c r="I204" s="35">
        <v>293784.98</v>
      </c>
      <c r="J204" s="35">
        <v>240915.13</v>
      </c>
    </row>
    <row r="205" spans="1:10" x14ac:dyDescent="0.2">
      <c r="A205" s="35">
        <v>612194.15</v>
      </c>
      <c r="B205" s="35">
        <v>619009.80000000005</v>
      </c>
      <c r="C205" s="35">
        <v>457845.46</v>
      </c>
      <c r="D205" s="35">
        <v>444669.18</v>
      </c>
      <c r="E205" s="35">
        <v>411862.55</v>
      </c>
      <c r="F205" s="35">
        <v>453930.02</v>
      </c>
      <c r="G205" s="35">
        <v>469427.29</v>
      </c>
      <c r="H205" s="35">
        <v>488892.52</v>
      </c>
      <c r="I205" s="35">
        <v>430233.57</v>
      </c>
      <c r="J205" s="35">
        <v>514118.47</v>
      </c>
    </row>
    <row r="206" spans="1:10" x14ac:dyDescent="0.2">
      <c r="A206" s="35">
        <v>689440.07</v>
      </c>
      <c r="B206" s="35">
        <v>699285.3</v>
      </c>
      <c r="C206" s="35">
        <v>481934.33</v>
      </c>
      <c r="D206" s="35">
        <v>472293.78</v>
      </c>
      <c r="E206" s="35">
        <v>363237.73</v>
      </c>
      <c r="F206" s="35">
        <v>369812.64</v>
      </c>
      <c r="G206" s="35">
        <v>414564.45</v>
      </c>
      <c r="H206" s="35">
        <v>343834.76</v>
      </c>
      <c r="I206" s="35">
        <v>519720.55</v>
      </c>
      <c r="J206" s="35">
        <v>604688.1</v>
      </c>
    </row>
    <row r="207" spans="1:10" x14ac:dyDescent="0.2">
      <c r="A207" s="35">
        <v>1162681.8700000001</v>
      </c>
      <c r="B207" s="35">
        <v>1039184.57</v>
      </c>
      <c r="C207" s="35">
        <v>930052.93</v>
      </c>
      <c r="D207" s="35">
        <v>1385204.84</v>
      </c>
      <c r="E207" s="35">
        <v>2409065.3199999998</v>
      </c>
      <c r="F207" s="35">
        <v>1555485.06</v>
      </c>
      <c r="G207" s="35">
        <v>636778.36</v>
      </c>
      <c r="H207" s="35">
        <v>364337.91999999998</v>
      </c>
      <c r="I207" s="35">
        <v>176452.99</v>
      </c>
      <c r="J207" s="35">
        <v>640351.44999999995</v>
      </c>
    </row>
    <row r="208" spans="1:10" x14ac:dyDescent="0.2">
      <c r="A208" s="35">
        <v>57852.17</v>
      </c>
      <c r="B208" s="35">
        <v>67335.45</v>
      </c>
      <c r="C208" s="35">
        <v>40278.39</v>
      </c>
      <c r="D208" s="35">
        <v>89362.84</v>
      </c>
      <c r="E208" s="35">
        <v>78892.639999999999</v>
      </c>
      <c r="F208" s="35">
        <v>57652.53</v>
      </c>
      <c r="G208" s="35">
        <v>62545.52</v>
      </c>
      <c r="H208" s="35">
        <v>53751.79</v>
      </c>
      <c r="I208" s="35">
        <v>98014.720000000001</v>
      </c>
      <c r="J208" s="35">
        <v>165614.99</v>
      </c>
    </row>
    <row r="209" spans="1:11" x14ac:dyDescent="0.2">
      <c r="A209" s="20">
        <f>A210+A211</f>
        <v>7601234.2800000003</v>
      </c>
      <c r="B209" s="20">
        <f t="shared" ref="B209:J209" si="0">B210+B211</f>
        <v>7197166.3300000001</v>
      </c>
      <c r="C209" s="20">
        <f t="shared" si="0"/>
        <v>6713592.2999999998</v>
      </c>
      <c r="D209" s="20">
        <f t="shared" si="0"/>
        <v>6316793.8700000001</v>
      </c>
      <c r="E209" s="20">
        <f t="shared" si="0"/>
        <v>6755574.9800000004</v>
      </c>
      <c r="F209" s="20">
        <f t="shared" si="0"/>
        <v>6432391.5800000001</v>
      </c>
      <c r="G209" s="20">
        <f t="shared" si="0"/>
        <v>5853116.3700000001</v>
      </c>
      <c r="H209" s="20">
        <f t="shared" si="0"/>
        <v>5106315.88</v>
      </c>
      <c r="I209" s="20">
        <f t="shared" si="0"/>
        <v>4885497.43</v>
      </c>
      <c r="J209" s="20">
        <f t="shared" si="0"/>
        <v>5235811.46</v>
      </c>
      <c r="K209" t="s">
        <v>312</v>
      </c>
    </row>
    <row r="210" spans="1:11" x14ac:dyDescent="0.2">
      <c r="A210" s="35">
        <v>6612415.7400000002</v>
      </c>
      <c r="B210" s="35">
        <v>6332641.46</v>
      </c>
      <c r="C210" s="35">
        <v>5973824.4100000001</v>
      </c>
      <c r="D210" s="35">
        <v>5251986.21</v>
      </c>
      <c r="E210" s="35">
        <v>5014084.3600000003</v>
      </c>
      <c r="F210" s="35">
        <v>5364775.1500000004</v>
      </c>
      <c r="G210" s="35">
        <v>5373616.7599999998</v>
      </c>
      <c r="H210" s="35">
        <v>4772479.72</v>
      </c>
      <c r="I210" s="35">
        <v>4736468.29</v>
      </c>
      <c r="J210" s="35">
        <v>4764792.63</v>
      </c>
      <c r="K210" t="s">
        <v>312</v>
      </c>
    </row>
    <row r="211" spans="1:11" x14ac:dyDescent="0.2">
      <c r="A211" s="35">
        <v>988818.54</v>
      </c>
      <c r="B211" s="35">
        <v>864524.87</v>
      </c>
      <c r="C211" s="35">
        <v>739767.89</v>
      </c>
      <c r="D211" s="35">
        <v>1064807.6599999999</v>
      </c>
      <c r="E211" s="35">
        <v>1741490.62</v>
      </c>
      <c r="F211" s="35">
        <v>1067616.43</v>
      </c>
      <c r="G211" s="35">
        <v>479499.61</v>
      </c>
      <c r="H211" s="35">
        <v>333836.15999999997</v>
      </c>
      <c r="I211" s="35">
        <v>149029.14000000001</v>
      </c>
      <c r="J211" s="35">
        <v>471018.83</v>
      </c>
      <c r="K211" t="s">
        <v>312</v>
      </c>
    </row>
    <row r="212" spans="1:11" x14ac:dyDescent="0.2">
      <c r="A212" s="35">
        <v>-4381876.76</v>
      </c>
      <c r="B212" s="35">
        <v>-5267578.2</v>
      </c>
      <c r="C212" s="35">
        <v>-5352772.46</v>
      </c>
      <c r="D212" s="35">
        <v>-4495973.7300000004</v>
      </c>
      <c r="E212" s="35">
        <v>-3745847.72</v>
      </c>
      <c r="F212" s="35">
        <v>-4779095.3499999996</v>
      </c>
      <c r="G212" s="35">
        <v>-3668755.13</v>
      </c>
      <c r="H212" s="35">
        <v>-3642808.47</v>
      </c>
      <c r="I212" s="35">
        <v>-3976405.26</v>
      </c>
      <c r="J212" s="35">
        <v>-4741541.1399999997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83.924768852426268</v>
      </c>
      <c r="F9" s="6">
        <f>IF(Input!B170 = 0, "***", Input!B132/Input!B170)</f>
        <v>86.839138113105804</v>
      </c>
      <c r="G9" s="6">
        <f>IF(Input!C170 = 0, "***", Input!C132/Input!C170)</f>
        <v>85.226070219778478</v>
      </c>
      <c r="H9" s="6">
        <f>IF(Input!D170 = 0, "***", Input!D132/Input!D170)</f>
        <v>71.657650623089694</v>
      </c>
      <c r="I9" s="6">
        <f>IF(Input!E170 = 0, "***", Input!E132/Input!E170)</f>
        <v>55.388952491928883</v>
      </c>
      <c r="J9" s="6">
        <f>IF(Input!F170 = 0, "***", Input!F132/Input!F170)</f>
        <v>57.798665408898444</v>
      </c>
      <c r="K9" s="6">
        <f>IF(Input!G170 = 0, "***", Input!G132/Input!G170)</f>
        <v>64.124210660860115</v>
      </c>
      <c r="L9" s="6">
        <f>IF(Input!H170 = 0, "***", Input!H132/Input!H170)</f>
        <v>64.44453876657866</v>
      </c>
      <c r="M9" s="6">
        <f>IF(Input!I170 = 0, "***", Input!I132/Input!I170)</f>
        <v>64.01011642014285</v>
      </c>
      <c r="N9" s="6">
        <f>IF(Input!J170 = 0, "***", Input!J132/Input!J170)</f>
        <v>67.718609567325302</v>
      </c>
      <c r="O9" s="6">
        <f>AVERAGE(E9:N9)</f>
        <v>70.113272112413441</v>
      </c>
    </row>
    <row r="10" spans="1:15" ht="12" customHeight="1" x14ac:dyDescent="0.2">
      <c r="B10" t="s">
        <v>180</v>
      </c>
      <c r="E10" s="6">
        <f>IF(Input!A171 = 0, "***", Input!A133/Input!A171)</f>
        <v>78.72257164312154</v>
      </c>
      <c r="F10" s="6">
        <f>IF(Input!B171 = 0, "***", Input!B133/Input!B171)</f>
        <v>72.083734126232002</v>
      </c>
      <c r="G10" s="6">
        <f>IF(Input!C171 = 0, "***", Input!C133/Input!C171)</f>
        <v>29.64919644181035</v>
      </c>
      <c r="H10" s="6">
        <f>IF(Input!D171 = 0, "***", Input!D133/Input!D171)</f>
        <v>8.2652706575856509</v>
      </c>
      <c r="I10" s="6">
        <f>IF(Input!E171 = 0, "***", Input!E133/Input!E171)</f>
        <v>44.237754182805986</v>
      </c>
      <c r="J10" s="6">
        <f>IF(Input!F171 = 0, "***", Input!F133/Input!F171)</f>
        <v>17.086133797674549</v>
      </c>
      <c r="K10" s="6">
        <f>IF(Input!G171 = 0, "***", Input!G133/Input!G171)</f>
        <v>137.25136948179394</v>
      </c>
      <c r="L10" s="6">
        <f>IF(Input!H171 = 0, "***", Input!H133/Input!H171)</f>
        <v>142.28694358622269</v>
      </c>
      <c r="M10" s="6">
        <f>IF(Input!I171 = 0, "***", Input!I133/Input!I171)</f>
        <v>19.081019008189539</v>
      </c>
      <c r="N10" s="6">
        <f>IF(Input!J171 = 0, "***", Input!J133/Input!J171)</f>
        <v>56.129667547745804</v>
      </c>
      <c r="O10" s="6">
        <f>AVERAGE(E10:N10)</f>
        <v>60.479366047318209</v>
      </c>
    </row>
    <row r="11" spans="1:15" ht="12" customHeight="1" x14ac:dyDescent="0.2">
      <c r="B11" t="s">
        <v>181</v>
      </c>
      <c r="E11" s="6">
        <f>IF(Input!A172 = 0, "***", Input!A134/Input!A172)</f>
        <v>48.957736163513395</v>
      </c>
      <c r="F11" s="6">
        <f>IF(Input!B172 = 0, "***", Input!B134/Input!B172)</f>
        <v>53.503117818457774</v>
      </c>
      <c r="G11" s="6">
        <f>IF(Input!C172 = 0, "***", Input!C134/Input!C172)</f>
        <v>45.382382829587485</v>
      </c>
      <c r="H11" s="6">
        <f>IF(Input!D172 = 0, "***", Input!D134/Input!D172)</f>
        <v>36.715497152519937</v>
      </c>
      <c r="I11" s="6">
        <f>IF(Input!E172 = 0, "***", Input!E134/Input!E172)</f>
        <v>34.913106948156127</v>
      </c>
      <c r="J11" s="6">
        <f>IF(Input!F172 = 0, "***", Input!F134/Input!F172)</f>
        <v>36.011011271141982</v>
      </c>
      <c r="K11" s="6">
        <f>IF(Input!G172 = 0, "***", Input!G134/Input!G172)</f>
        <v>38.581921694303503</v>
      </c>
      <c r="L11" s="6">
        <f>IF(Input!H172 = 0, "***", Input!H134/Input!H172)</f>
        <v>37.537544180520996</v>
      </c>
      <c r="M11" s="6">
        <f>IF(Input!I172 = 0, "***", Input!I134/Input!I172)</f>
        <v>34.175006635597249</v>
      </c>
      <c r="N11" s="6">
        <f>IF(Input!J172 = 0, "***", Input!J134/Input!J172)</f>
        <v>37.017918814492283</v>
      </c>
      <c r="O11" s="6">
        <f>AVERAGE(E11:N11)</f>
        <v>40.279524350829071</v>
      </c>
    </row>
    <row r="12" spans="1:15" ht="12" customHeight="1" x14ac:dyDescent="0.2">
      <c r="B12" t="s">
        <v>182</v>
      </c>
      <c r="E12" s="6">
        <f>IF(Input!A173 = 0, "***", Input!A135/Input!A173)</f>
        <v>114.78501773049645</v>
      </c>
      <c r="F12" s="6">
        <f>IF(Input!B173 = 0, "***", Input!B135/Input!B173)</f>
        <v>79.236304416329006</v>
      </c>
      <c r="G12" s="6">
        <f>IF(Input!C173 = 0, "***", Input!C135/Input!C173)</f>
        <v>72.250450809942564</v>
      </c>
      <c r="H12" s="6">
        <f>IF(Input!D173 = 0, "***", Input!D135/Input!D173)</f>
        <v>77.160584783381353</v>
      </c>
      <c r="I12" s="6">
        <f>IF(Input!E173 = 0, "***", Input!E135/Input!E173)</f>
        <v>55.483181596529235</v>
      </c>
      <c r="J12" s="6">
        <f>IF(Input!F173 = 0, "***", Input!F135/Input!F173)</f>
        <v>51.14699314797565</v>
      </c>
      <c r="K12" s="6">
        <f>IF(Input!G173 = 0, "***", Input!G135/Input!G173)</f>
        <v>68.339878844634342</v>
      </c>
      <c r="L12" s="6">
        <f>IF(Input!H173 = 0, "***", Input!H135/Input!H173)</f>
        <v>66.272530176490392</v>
      </c>
      <c r="M12" s="6">
        <f>IF(Input!I173 = 0, "***", Input!I135/Input!I173)</f>
        <v>60.042577872386296</v>
      </c>
      <c r="N12" s="6">
        <f>IF(Input!J173 = 0, "***", Input!J135/Input!J173)</f>
        <v>58.672912095014105</v>
      </c>
      <c r="O12" s="6">
        <f>AVERAGE(E12:N12)</f>
        <v>70.339043147317938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41.80895015119831</v>
      </c>
      <c r="F16" s="6">
        <f>IF(Input!B174 = 0, "***", Input!B188/Input!B174)</f>
        <v>43.156509856895703</v>
      </c>
      <c r="G16" s="6">
        <f>IF(Input!C174 = 0, "***", Input!C188/Input!C174)</f>
        <v>34.542094482579387</v>
      </c>
      <c r="H16" s="6">
        <f>IF(Input!D174 = 0, "***", Input!D188/Input!D174)</f>
        <v>30.60239536975811</v>
      </c>
      <c r="I16" s="6">
        <f>IF(Input!E174 = 0, "***", Input!E188/Input!E174)</f>
        <v>28.196131162276959</v>
      </c>
      <c r="J16" s="6">
        <f>IF(Input!F174 = 0, "***", Input!F188/Input!F174)</f>
        <v>31.533476699341232</v>
      </c>
      <c r="K16" s="6">
        <f>IF(Input!G174 = 0, "***", Input!G188/Input!G174)</f>
        <v>33.823572782637477</v>
      </c>
      <c r="L16" s="6">
        <f>IF(Input!H174 = 0, "***", Input!H188/Input!H174)</f>
        <v>34.060566773321597</v>
      </c>
      <c r="M16" s="6">
        <f>IF(Input!I174 = 0, "***", Input!I188/Input!I174)</f>
        <v>33.836880206819409</v>
      </c>
      <c r="N16" s="6">
        <f>IF(Input!J174 = 0, "***", Input!J188/Input!J174)</f>
        <v>35.81875787902797</v>
      </c>
      <c r="O16" s="6">
        <f t="shared" ref="O16:O22" si="1">AVERAGE(E16:N16)</f>
        <v>34.737933536385619</v>
      </c>
    </row>
    <row r="17" spans="1:15" ht="12" customHeight="1" x14ac:dyDescent="0.2">
      <c r="B17" t="s">
        <v>232</v>
      </c>
      <c r="E17" s="6">
        <f>IF(Input!A175 = 0, "***", Input!A189/Input!A175)</f>
        <v>8.5228315351287076</v>
      </c>
      <c r="F17" s="6">
        <f>IF(Input!B175 = 0, "***", Input!B189/Input!B175)</f>
        <v>100.61120255843484</v>
      </c>
      <c r="G17" s="6">
        <f>IF(Input!C175 = 0, "***", Input!C189/Input!C175)</f>
        <v>15.298273129927651</v>
      </c>
      <c r="H17" s="6">
        <f>IF(Input!D175 = 0, "***", Input!D189/Input!D175)</f>
        <v>3.5407231879601322</v>
      </c>
      <c r="I17" s="6">
        <f>IF(Input!E175 = 0, "***", Input!E189/Input!E175)</f>
        <v>4.5556544819244724</v>
      </c>
      <c r="J17" s="6">
        <f>IF(Input!F175 = 0, "***", Input!F189/Input!F175)</f>
        <v>20.190754343441821</v>
      </c>
      <c r="K17" s="6">
        <f>IF(Input!G175 = 0, "***", Input!G189/Input!G175)</f>
        <v>27.586162341078307</v>
      </c>
      <c r="L17" s="6">
        <f>IF(Input!H175 = 0, "***", Input!H189/Input!H175)</f>
        <v>21.646820650552073</v>
      </c>
      <c r="M17" s="6">
        <f>IF(Input!I175 = 0, "***", Input!I189/Input!I175)</f>
        <v>27.101863339045639</v>
      </c>
      <c r="N17" s="6">
        <f>IF(Input!J175 = 0, "***", Input!J189/Input!J175)</f>
        <v>24.40342110371385</v>
      </c>
      <c r="O17" s="6">
        <f t="shared" si="1"/>
        <v>25.345770667120746</v>
      </c>
    </row>
    <row r="18" spans="1:15" ht="12" customHeight="1" x14ac:dyDescent="0.2">
      <c r="B18" t="s">
        <v>233</v>
      </c>
      <c r="E18" s="6">
        <f>IF(Input!A176 = 0, "***", Input!A190/Input!A176)</f>
        <v>84.869921661352038</v>
      </c>
      <c r="F18" s="6">
        <f>IF(Input!B176 = 0, "***", Input!B190/Input!B176)</f>
        <v>87.810977706280553</v>
      </c>
      <c r="G18" s="6">
        <f>IF(Input!C176 = 0, "***", Input!C190/Input!C176)</f>
        <v>86.434631472718749</v>
      </c>
      <c r="H18" s="6">
        <f>IF(Input!D176 = 0, "***", Input!D190/Input!D176)</f>
        <v>72.634275375934223</v>
      </c>
      <c r="I18" s="6">
        <f>IF(Input!E176 = 0, "***", Input!E190/Input!E176)</f>
        <v>58.554596036341238</v>
      </c>
      <c r="J18" s="6">
        <f>IF(Input!F176 = 0, "***", Input!F190/Input!F176)</f>
        <v>60.248317242137489</v>
      </c>
      <c r="K18" s="6">
        <f>IF(Input!G176 = 0, "***", Input!G190/Input!G176)</f>
        <v>67.316731434314633</v>
      </c>
      <c r="L18" s="6">
        <f>IF(Input!H176 = 0, "***", Input!H190/Input!H176)</f>
        <v>68.207499654478951</v>
      </c>
      <c r="M18" s="6">
        <f>IF(Input!I176 = 0, "***", Input!I190/Input!I176)</f>
        <v>67.621282605542149</v>
      </c>
      <c r="N18" s="6">
        <f>IF(Input!J176 = 0, "***", Input!J190/Input!J176)</f>
        <v>71.41663214758583</v>
      </c>
      <c r="O18" s="6">
        <f t="shared" si="1"/>
        <v>72.511486533668602</v>
      </c>
    </row>
    <row r="19" spans="1:15" ht="12" customHeight="1" x14ac:dyDescent="0.2">
      <c r="B19" t="s">
        <v>234</v>
      </c>
      <c r="E19" s="6">
        <f>IF(Input!A177 = 0, "***", Input!A191/Input!A177)</f>
        <v>120.33142697426415</v>
      </c>
      <c r="F19" s="6">
        <f>IF(Input!B177 = 0, "***", Input!B191/Input!B177)</f>
        <v>64.353085106382977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>
        <f>IF(Input!E177 = 0, "***", Input!E191/Input!E177)</f>
        <v>0</v>
      </c>
      <c r="J19" s="6" t="str">
        <f>IF(Input!F177 = 0, "***", Input!F191/Input!F177)</f>
        <v>***</v>
      </c>
      <c r="K19" s="6">
        <f>IF(Input!G177 = 0, "***", Input!G191/Input!G177)</f>
        <v>27.609833911982737</v>
      </c>
      <c r="L19" s="6">
        <f>IF(Input!H177 = 0, "***", Input!H191/Input!H177)</f>
        <v>45.232833105957255</v>
      </c>
      <c r="M19" s="6" t="str">
        <f>IF(Input!I177 = 0, "***", Input!I191/Input!I177)</f>
        <v>***</v>
      </c>
      <c r="N19" s="6">
        <f>IF(Input!J177 = 0, "***", Input!J191/Input!J177)</f>
        <v>29.475033211076511</v>
      </c>
      <c r="O19" s="6">
        <f t="shared" si="1"/>
        <v>47.833702051610601</v>
      </c>
    </row>
    <row r="20" spans="1:15" ht="12" customHeight="1" x14ac:dyDescent="0.2">
      <c r="B20" t="s">
        <v>235</v>
      </c>
      <c r="E20" s="6">
        <f>IF(Input!A178 = 0, "***", Input!A192/Input!A178)</f>
        <v>73.21209276708143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>
        <f t="shared" si="1"/>
        <v>73.21209276708143</v>
      </c>
    </row>
    <row r="21" spans="1:15" ht="12" customHeight="1" x14ac:dyDescent="0.2">
      <c r="B21" t="s">
        <v>236</v>
      </c>
      <c r="E21" s="6">
        <f>IF(Input!A179 = 0, "***", Input!A193/Input!A179)</f>
        <v>78.445036291634281</v>
      </c>
      <c r="F21" s="6">
        <f>IF(Input!B179 = 0, "***", Input!B193/Input!B179)</f>
        <v>74.849748755120459</v>
      </c>
      <c r="G21" s="6">
        <f>IF(Input!C179 = 0, "***", Input!C193/Input!C179)</f>
        <v>61.080571930762105</v>
      </c>
      <c r="H21" s="6">
        <f>IF(Input!D179 = 0, "***", Input!D193/Input!D179)</f>
        <v>49.506346226060835</v>
      </c>
      <c r="I21" s="6">
        <f>IF(Input!E179 = 0, "***", Input!E193/Input!E179)</f>
        <v>50.682897245855372</v>
      </c>
      <c r="J21" s="6">
        <f>IF(Input!F179 = 0, "***", Input!F193/Input!F179)</f>
        <v>50.599213070197756</v>
      </c>
      <c r="K21" s="6">
        <f>IF(Input!G179 = 0, "***", Input!G193/Input!G179)</f>
        <v>50.605428418404287</v>
      </c>
      <c r="L21" s="6">
        <f>IF(Input!H179 = 0, "***", Input!H193/Input!H179)</f>
        <v>50.649478862874169</v>
      </c>
      <c r="M21" s="6">
        <f>IF(Input!I179 = 0, "***", Input!I193/Input!I179)</f>
        <v>48.264834554470994</v>
      </c>
      <c r="N21" s="6">
        <f>IF(Input!J179 = 0, "***", Input!J193/Input!J179)</f>
        <v>46.499940227422698</v>
      </c>
      <c r="O21" s="6">
        <f t="shared" si="1"/>
        <v>56.118349558280293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85.769460270400415</v>
      </c>
      <c r="F26" s="6">
        <f>IF(Input!B181 = 0, "***", Input!B195/Input!B181)</f>
        <v>88.480954073849318</v>
      </c>
      <c r="G26" s="6">
        <f>IF(Input!C181 = 0, "***", Input!C195/Input!C181)</f>
        <v>90.418234161766918</v>
      </c>
      <c r="H26" s="6">
        <f>IF(Input!D181 = 0, "***", Input!D195/Input!D181)</f>
        <v>74.927430428336223</v>
      </c>
      <c r="I26" s="6">
        <f>IF(Input!E181 = 0, "***", Input!E195/Input!E181)</f>
        <v>56.715699420125965</v>
      </c>
      <c r="J26" s="6">
        <f>IF(Input!F181 = 0, "***", Input!F195/Input!F181)</f>
        <v>59.097793553552954</v>
      </c>
      <c r="K26" s="6">
        <f>IF(Input!G181 = 0, "***", Input!G195/Input!G181)</f>
        <v>67.1891656157932</v>
      </c>
      <c r="L26" s="6">
        <f>IF(Input!H181 = 0, "***", Input!H195/Input!H181)</f>
        <v>68.455195869604069</v>
      </c>
      <c r="M26" s="6">
        <f>IF(Input!I181 = 0, "***", Input!I195/Input!I181)</f>
        <v>67.52798744579998</v>
      </c>
      <c r="N26" s="6">
        <f>IF(Input!J181 = 0, "***", Input!J195/Input!J181)</f>
        <v>71.768344314220826</v>
      </c>
      <c r="O26" s="6">
        <f>AVERAGE(E26:N26)</f>
        <v>73.035026515344981</v>
      </c>
    </row>
    <row r="27" spans="1:15" ht="12" customHeight="1" x14ac:dyDescent="0.2">
      <c r="B27" t="s">
        <v>239</v>
      </c>
      <c r="E27" s="6">
        <f>IF(Input!A182 = 0, "***", Input!A196/Input!A182)</f>
        <v>69.87286270436627</v>
      </c>
      <c r="F27" s="6">
        <f>IF(Input!B182 = 0, "***", Input!B196/Input!B182)</f>
        <v>78.553705956011896</v>
      </c>
      <c r="G27" s="6">
        <f>IF(Input!C182 = 0, "***", Input!C196/Input!C182)</f>
        <v>58.785724842780155</v>
      </c>
      <c r="H27" s="6">
        <f>IF(Input!D182 = 0, "***", Input!D196/Input!D182)</f>
        <v>50.546882528009</v>
      </c>
      <c r="I27" s="6">
        <f>IF(Input!E182 = 0, "***", Input!E196/Input!E182)</f>
        <v>47.201369345671196</v>
      </c>
      <c r="J27" s="6">
        <f>IF(Input!F182 = 0, "***", Input!F196/Input!F182)</f>
        <v>50.531564153347631</v>
      </c>
      <c r="K27" s="6">
        <f>IF(Input!G182 = 0, "***", Input!G196/Input!G182)</f>
        <v>49.0748769940991</v>
      </c>
      <c r="L27" s="6">
        <f>IF(Input!H182 = 0, "***", Input!H196/Input!H182)</f>
        <v>46.412371886061464</v>
      </c>
      <c r="M27" s="6">
        <f>IF(Input!I182 = 0, "***", Input!I196/Input!I182)</f>
        <v>47.069676393251996</v>
      </c>
      <c r="N27" s="6">
        <f>IF(Input!J182 = 0, "***", Input!J196/Input!J182)</f>
        <v>47.449736181904306</v>
      </c>
      <c r="O27" s="6">
        <f>AVERAGE(E27:N27)</f>
        <v>54.549877098550304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107.09060515799783</v>
      </c>
      <c r="F31" s="6">
        <f>IF(Input!B183 = 0, "***", Input!B197/Input!B183)</f>
        <v>110.3011138610206</v>
      </c>
      <c r="G31" s="6">
        <f>IF(Input!C183 = 0, "***", Input!C197/Input!C183)</f>
        <v>115.05235606618308</v>
      </c>
      <c r="H31" s="6">
        <f>IF(Input!D183 = 0, "***", Input!D197/Input!D183)</f>
        <v>98.683762688620106</v>
      </c>
      <c r="I31" s="6">
        <f>IF(Input!E183 = 0, "***", Input!E197/Input!E183)</f>
        <v>71.512076851610061</v>
      </c>
      <c r="J31" s="6">
        <f>IF(Input!F183 = 0, "***", Input!F197/Input!F183)</f>
        <v>73.294045516899573</v>
      </c>
      <c r="K31" s="6">
        <f>IF(Input!G183 = 0, "***", Input!G197/Input!G183)</f>
        <v>83.544564257807977</v>
      </c>
      <c r="L31" s="6">
        <f>IF(Input!H183 = 0, "***", Input!H197/Input!H183)</f>
        <v>85.662905925065601</v>
      </c>
      <c r="M31" s="6">
        <f>IF(Input!I183 = 0, "***", Input!I197/Input!I183)</f>
        <v>84.569370207508967</v>
      </c>
      <c r="N31" s="6">
        <f>IF(Input!J183 = 0, "***", Input!J197/Input!J183)</f>
        <v>89.091320994508095</v>
      </c>
      <c r="O31" s="6">
        <f t="shared" ref="O31:O36" si="2">AVERAGE(E31:N31)</f>
        <v>91.880212152722194</v>
      </c>
    </row>
    <row r="32" spans="1:15" ht="12" customHeight="1" x14ac:dyDescent="0.2">
      <c r="B32" t="s">
        <v>7</v>
      </c>
      <c r="E32" s="6">
        <f>IF(Input!A184 = 0, "***", Input!A198/Input!A184)</f>
        <v>79.556316608725865</v>
      </c>
      <c r="F32" s="6">
        <f>IF(Input!B184 = 0, "***", Input!B198/Input!B184)</f>
        <v>67.731502830791698</v>
      </c>
      <c r="G32" s="6">
        <f>IF(Input!C184 = 0, "***", Input!C198/Input!C184)</f>
        <v>72.624848588083893</v>
      </c>
      <c r="H32" s="6">
        <f>IF(Input!D184 = 0, "***", Input!D198/Input!D184)</f>
        <v>59.700842776032367</v>
      </c>
      <c r="I32" s="6">
        <f>IF(Input!E184 = 0, "***", Input!E198/Input!E184)</f>
        <v>52.549340940657423</v>
      </c>
      <c r="J32" s="6">
        <f>IF(Input!F184 = 0, "***", Input!F198/Input!F184)</f>
        <v>50.119494182385388</v>
      </c>
      <c r="K32" s="6">
        <f>IF(Input!G184 = 0, "***", Input!G198/Input!G184)</f>
        <v>57.740329803556939</v>
      </c>
      <c r="L32" s="6">
        <f>IF(Input!H184 = 0, "***", Input!H198/Input!H184)</f>
        <v>57.819524357086827</v>
      </c>
      <c r="M32" s="6">
        <f>IF(Input!I184 = 0, "***", Input!I198/Input!I184)</f>
        <v>56.850153084394186</v>
      </c>
      <c r="N32" s="6">
        <f>IF(Input!J184 = 0, "***", Input!J198/Input!J184)</f>
        <v>57.773425224563368</v>
      </c>
      <c r="O32" s="6">
        <f t="shared" si="2"/>
        <v>61.246577839627797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107.00808745095452</v>
      </c>
      <c r="F33" s="15">
        <f>IF((Input!B183+Input!B184) = 0, "***", (Input!B197+Input!B198)/(Input!B183+Input!B184))</f>
        <v>110.24084157913205</v>
      </c>
      <c r="G33" s="15">
        <f>IF((Input!C183+Input!C184) = 0, "***", (Input!C197+Input!C198)/(Input!C183+Input!C184))</f>
        <v>114.95375690851917</v>
      </c>
      <c r="H33" s="15">
        <f>IF((Input!D183+Input!D184) = 0, "***", (Input!D197+Input!D198)/(Input!D183+Input!D184))</f>
        <v>98.544140385212771</v>
      </c>
      <c r="I33" s="15">
        <f>IF((Input!E183+Input!E184) = 0, "***", (Input!E197+Input!E198)/(Input!E183+Input!E184))</f>
        <v>71.473020532954379</v>
      </c>
      <c r="J33" s="15">
        <f>IF((Input!F183+Input!F184) = 0, "***", (Input!F197+Input!F198)/(Input!F183+Input!F184))</f>
        <v>73.223937889703592</v>
      </c>
      <c r="K33" s="15">
        <f>IF((Input!G183+Input!G184) = 0, "***", (Input!G197+Input!G198)/(Input!G183+Input!G184))</f>
        <v>83.48974551072439</v>
      </c>
      <c r="L33" s="15">
        <f>IF((Input!H183+Input!H184) = 0, "***", (Input!H197+Input!H198)/(Input!H183+Input!H184))</f>
        <v>85.56035489885582</v>
      </c>
      <c r="M33" s="15">
        <f>IF((Input!I183+Input!I184) = 0, "***", (Input!I197+Input!I198)/(Input!I183+Input!I184))</f>
        <v>84.427642529787491</v>
      </c>
      <c r="N33" s="15">
        <f>IF((Input!J183+Input!J184) = 0, "***", (Input!J197+Input!J198)/(Input!J183+Input!J184))</f>
        <v>88.947898805501012</v>
      </c>
      <c r="O33" s="15">
        <f t="shared" si="2"/>
        <v>91.786942649134517</v>
      </c>
    </row>
    <row r="34" spans="2:15" ht="12" customHeight="1" x14ac:dyDescent="0.2">
      <c r="B34" t="s">
        <v>8</v>
      </c>
      <c r="E34" s="6">
        <f>IF(Input!A185 = 0, "***", Input!A199/Input!A185)</f>
        <v>51.375974160258266</v>
      </c>
      <c r="F34" s="6">
        <f>IF(Input!B185 = 0, "***", Input!B199/Input!B185)</f>
        <v>61.073736239940231</v>
      </c>
      <c r="G34" s="6">
        <f>IF(Input!C185 = 0, "***", Input!C199/Input!C185)</f>
        <v>47.458582648081922</v>
      </c>
      <c r="H34" s="6">
        <f>IF(Input!D185 = 0, "***", Input!D199/Input!D185)</f>
        <v>35.970072275355328</v>
      </c>
      <c r="I34" s="6">
        <f>IF(Input!E185 = 0, "***", Input!E199/Input!E185)</f>
        <v>35.491391166021771</v>
      </c>
      <c r="J34" s="6">
        <f>IF(Input!F185 = 0, "***", Input!F199/Input!F185)</f>
        <v>39.845581441586027</v>
      </c>
      <c r="K34" s="6">
        <f>IF(Input!G185 = 0, "***", Input!G199/Input!G185)</f>
        <v>41.884490434137476</v>
      </c>
      <c r="L34" s="6">
        <f>IF(Input!H185 = 0, "***", Input!H199/Input!H185)</f>
        <v>40.954803616303479</v>
      </c>
      <c r="M34" s="6">
        <f>IF(Input!I185 = 0, "***", Input!I199/Input!I185)</f>
        <v>41.244858466231605</v>
      </c>
      <c r="N34" s="6">
        <f>IF(Input!J185 = 0, "***", Input!J199/Input!J185)</f>
        <v>41.398292509139196</v>
      </c>
      <c r="O34" s="6">
        <f t="shared" si="2"/>
        <v>43.669778295705534</v>
      </c>
    </row>
    <row r="35" spans="2:15" ht="12" customHeight="1" x14ac:dyDescent="0.2">
      <c r="B35" t="s">
        <v>243</v>
      </c>
      <c r="E35" s="6">
        <f>IF(Input!A186 = 0, "***", Input!A200/Input!A186)</f>
        <v>47.187432159505747</v>
      </c>
      <c r="F35" s="6">
        <f>IF(Input!B186 = 0, "***", Input!B200/Input!B186)</f>
        <v>50.863277052645778</v>
      </c>
      <c r="G35" s="6">
        <f>IF(Input!C186 = 0, "***", Input!C200/Input!C186)</f>
        <v>38.668887398747025</v>
      </c>
      <c r="H35" s="6">
        <f>IF(Input!D186 = 0, "***", Input!D200/Input!D186)</f>
        <v>30.499643222928153</v>
      </c>
      <c r="I35" s="6">
        <f>IF(Input!E186 = 0, "***", Input!E200/Input!E186)</f>
        <v>27.85555462964652</v>
      </c>
      <c r="J35" s="6">
        <f>IF(Input!F186 = 0, "***", Input!F200/Input!F186)</f>
        <v>28.813959216820326</v>
      </c>
      <c r="K35" s="6">
        <f>IF(Input!G186 = 0, "***", Input!G200/Input!G186)</f>
        <v>30.759249559964239</v>
      </c>
      <c r="L35" s="6">
        <f>IF(Input!H186 = 0, "***", Input!H200/Input!H186)</f>
        <v>29.404400870587036</v>
      </c>
      <c r="M35" s="6">
        <f>IF(Input!I186 = 0, "***", Input!I200/Input!I186)</f>
        <v>29.289986786514774</v>
      </c>
      <c r="N35" s="6">
        <f>IF(Input!J186 = 0, "***", Input!J200/Input!J186)</f>
        <v>30.806217056229766</v>
      </c>
      <c r="O35" s="6">
        <f t="shared" si="2"/>
        <v>34.414860795358933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>
        <f>IF(Input!E187 = 0, "***", Input!E201/Input!E187)</f>
        <v>50.23980951301094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>
        <f t="shared" si="2"/>
        <v>50.23980951301094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98.660905761659421</v>
      </c>
      <c r="F9" s="22">
        <f>Input!B170/Input!B$34*100</f>
        <v>99.271689997218743</v>
      </c>
      <c r="G9" s="22">
        <f>Input!C170/Input!C$34*100</f>
        <v>99.741604763962286</v>
      </c>
      <c r="H9" s="22">
        <f>Input!D170/Input!D$34*100</f>
        <v>100.16229365803362</v>
      </c>
      <c r="I9" s="22">
        <f>Input!E170/Input!E$34*100</f>
        <v>98.939665774832989</v>
      </c>
      <c r="J9" s="22">
        <f>Input!F170/Input!F$34*100</f>
        <v>98.817062263155222</v>
      </c>
      <c r="K9" s="22">
        <f>Input!G170/Input!G$34*100</f>
        <v>99.612677851544078</v>
      </c>
      <c r="L9" s="22">
        <f>Input!H170/Input!H$34*100</f>
        <v>99.531332449407273</v>
      </c>
      <c r="M9" s="22">
        <f>Input!I170/Input!I$34*100</f>
        <v>99.49976891032415</v>
      </c>
      <c r="N9" s="22">
        <f>Input!J170/Input!J$34*100</f>
        <v>100.01654653099135</v>
      </c>
      <c r="O9" s="22">
        <f>AVERAGE(E9:N9)</f>
        <v>99.425354796112913</v>
      </c>
    </row>
    <row r="10" spans="1:15" ht="12" customHeight="1" x14ac:dyDescent="0.2">
      <c r="B10" t="s">
        <v>180</v>
      </c>
      <c r="E10" s="22">
        <f>Input!A171/Input!A$34*100</f>
        <v>0.81183934038846028</v>
      </c>
      <c r="F10" s="22">
        <f>Input!B171/Input!B$34*100</f>
        <v>7.5618500882837669E-2</v>
      </c>
      <c r="G10" s="22">
        <f>Input!C171/Input!C$34*100</f>
        <v>-0.39024147829437239</v>
      </c>
      <c r="H10" s="22">
        <f>Input!D171/Input!D$34*100</f>
        <v>-0.91015956181451896</v>
      </c>
      <c r="I10" s="22">
        <f>Input!E171/Input!E$34*100</f>
        <v>0.5498156132647174</v>
      </c>
      <c r="J10" s="22">
        <f>Input!F171/Input!F$34*100</f>
        <v>0.69007072226794997</v>
      </c>
      <c r="K10" s="22">
        <f>Input!G171/Input!G$34*100</f>
        <v>-0.10890485709417767</v>
      </c>
      <c r="L10" s="22">
        <f>Input!H171/Input!H$34*100</f>
        <v>0.17468458029485975</v>
      </c>
      <c r="M10" s="22">
        <f>Input!I171/Input!I$34*100</f>
        <v>0.15425712512360359</v>
      </c>
      <c r="N10" s="22">
        <f>Input!J171/Input!J$34*100</f>
        <v>-0.38409522274230162</v>
      </c>
      <c r="O10" s="22">
        <f>AVERAGE(E10:N10)</f>
        <v>6.6288476227705811E-2</v>
      </c>
    </row>
    <row r="11" spans="1:15" ht="12" customHeight="1" x14ac:dyDescent="0.2">
      <c r="B11" t="s">
        <v>181</v>
      </c>
      <c r="E11" s="22">
        <f>Input!A172/Input!A$34*100</f>
        <v>0.64854524491559395</v>
      </c>
      <c r="F11" s="22">
        <f>Input!B172/Input!B$34*100</f>
        <v>0.81330601831171478</v>
      </c>
      <c r="G11" s="22">
        <f>Input!C172/Input!C$34*100</f>
        <v>0.8158721411303903</v>
      </c>
      <c r="H11" s="22">
        <f>Input!D172/Input!D$34*100</f>
        <v>0.97013304883031215</v>
      </c>
      <c r="I11" s="22">
        <f>Input!E172/Input!E$34*100</f>
        <v>0.67059151705983844</v>
      </c>
      <c r="J11" s="22">
        <f>Input!F172/Input!F$34*100</f>
        <v>0.70551135992539182</v>
      </c>
      <c r="K11" s="22">
        <f>Input!G172/Input!G$34*100</f>
        <v>0.68700032410735645</v>
      </c>
      <c r="L11" s="22">
        <f>Input!H172/Input!H$34*100</f>
        <v>0.73735322817264293</v>
      </c>
      <c r="M11" s="22">
        <f>Input!I172/Input!I$34*100</f>
        <v>0.69197683104689911</v>
      </c>
      <c r="N11" s="22">
        <f>Input!J172/Input!J$34*100</f>
        <v>0.65920329116247156</v>
      </c>
      <c r="O11" s="22">
        <f>AVERAGE(E11:N11)</f>
        <v>0.73994930046626117</v>
      </c>
    </row>
    <row r="12" spans="1:15" ht="12" customHeight="1" x14ac:dyDescent="0.2">
      <c r="B12" t="s">
        <v>182</v>
      </c>
      <c r="E12" s="22">
        <f>Input!A173/Input!A$34*100</f>
        <v>-0.12129034696346387</v>
      </c>
      <c r="F12" s="22">
        <f>Input!B173/Input!B$34*100</f>
        <v>-0.16061451641327754</v>
      </c>
      <c r="G12" s="22">
        <f>Input!C173/Input!C$34*100</f>
        <v>-0.16723542679830022</v>
      </c>
      <c r="H12" s="22">
        <f>Input!D173/Input!D$34*100</f>
        <v>-0.22226714504939379</v>
      </c>
      <c r="I12" s="22">
        <f>Input!E173/Input!E$34*100</f>
        <v>-0.16007290515753803</v>
      </c>
      <c r="J12" s="22">
        <f>Input!F173/Input!F$34*100</f>
        <v>-0.21264434534855395</v>
      </c>
      <c r="K12" s="22">
        <f>Input!G173/Input!G$34*100</f>
        <v>-0.19077331855725466</v>
      </c>
      <c r="L12" s="22">
        <f>Input!H173/Input!H$34*100</f>
        <v>-0.44337025787478296</v>
      </c>
      <c r="M12" s="22">
        <f>Input!I173/Input!I$34*100</f>
        <v>-0.34600286649464662</v>
      </c>
      <c r="N12" s="22">
        <f>Input!J173/Input!J$34*100</f>
        <v>-0.29165459941152222</v>
      </c>
      <c r="O12" s="22">
        <f>AVERAGE(E12:N12)</f>
        <v>-0.23159257280687337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1.7779111096569069</v>
      </c>
      <c r="F16" s="22">
        <f>Input!B174/Input!B$170*100</f>
        <v>2.0223578624611851</v>
      </c>
      <c r="G16" s="22">
        <f>Input!C174/Input!C$170*100</f>
        <v>1.9519807271770526</v>
      </c>
      <c r="H16" s="22">
        <f>Input!D174/Input!D$170*100</f>
        <v>1.9008299869348113</v>
      </c>
      <c r="I16" s="22">
        <f>Input!E174/Input!E$170*100</f>
        <v>10.101414477929087</v>
      </c>
      <c r="J16" s="22">
        <f>Input!F174/Input!F$170*100</f>
        <v>8.077699059873062</v>
      </c>
      <c r="K16" s="22">
        <f>Input!G174/Input!G$170*100</f>
        <v>9.032731974251913</v>
      </c>
      <c r="L16" s="22">
        <f>Input!H174/Input!H$170*100</f>
        <v>10.520154285783093</v>
      </c>
      <c r="M16" s="22">
        <f>Input!I174/Input!I$170*100</f>
        <v>10.33475329700997</v>
      </c>
      <c r="N16" s="22">
        <f>Input!J174/Input!J$170*100</f>
        <v>9.8055176250647378</v>
      </c>
      <c r="O16" s="22">
        <f t="shared" ref="O16:O22" si="1">AVERAGE(E16:N16)</f>
        <v>6.5525350406141811</v>
      </c>
    </row>
    <row r="17" spans="1:15" ht="12" customHeight="1" x14ac:dyDescent="0.2">
      <c r="B17" t="s">
        <v>232</v>
      </c>
      <c r="E17" s="22">
        <f>Input!A175/Input!A$170*100</f>
        <v>0.11155461967359208</v>
      </c>
      <c r="F17" s="22">
        <f>Input!B175/Input!B$170*100</f>
        <v>9.5933971079104306E-3</v>
      </c>
      <c r="G17" s="22">
        <f>Input!C175/Input!C$170*100</f>
        <v>0.13040548744407635</v>
      </c>
      <c r="H17" s="22">
        <f>Input!D175/Input!D$170*100</f>
        <v>0.11596305218260575</v>
      </c>
      <c r="I17" s="22">
        <f>Input!E175/Input!E$170*100</f>
        <v>0.12104097712878603</v>
      </c>
      <c r="J17" s="22">
        <f>Input!F175/Input!F$170*100</f>
        <v>0.21200205171323402</v>
      </c>
      <c r="K17" s="22">
        <f>Input!G175/Input!G$170*100</f>
        <v>0.20851307781898906</v>
      </c>
      <c r="L17" s="22">
        <f>Input!H175/Input!H$170*100</f>
        <v>0.18694116307443445</v>
      </c>
      <c r="M17" s="22">
        <f>Input!I175/Input!I$170*100</f>
        <v>0.19410587719201175</v>
      </c>
      <c r="N17" s="22">
        <f>Input!J175/Input!J$170*100</f>
        <v>0.16516152703503728</v>
      </c>
      <c r="O17" s="22">
        <f t="shared" si="1"/>
        <v>0.14552812303706772</v>
      </c>
    </row>
    <row r="18" spans="1:15" ht="12" customHeight="1" x14ac:dyDescent="0.2">
      <c r="B18" t="s">
        <v>233</v>
      </c>
      <c r="E18" s="22">
        <f>Input!A176/Input!A$170*100</f>
        <v>96.614577912398531</v>
      </c>
      <c r="F18" s="22">
        <f>Input!B176/Input!B$170*100</f>
        <v>97.438323396687537</v>
      </c>
      <c r="G18" s="22">
        <f>Input!C176/Input!C$170*100</f>
        <v>97.511906695228589</v>
      </c>
      <c r="H18" s="22">
        <f>Input!D176/Input!D$170*100</f>
        <v>97.56425862962034</v>
      </c>
      <c r="I18" s="22">
        <f>Input!E176/Input!E$170*100</f>
        <v>89.357889735069591</v>
      </c>
      <c r="J18" s="22">
        <f>Input!F176/Input!F$170*100</f>
        <v>91.241544767284751</v>
      </c>
      <c r="K18" s="22">
        <f>Input!G176/Input!G$170*100</f>
        <v>90.265867204935475</v>
      </c>
      <c r="L18" s="22">
        <f>Input!H176/Input!H$170*100</f>
        <v>88.817318645292715</v>
      </c>
      <c r="M18" s="22">
        <f>Input!I176/Input!I$170*100</f>
        <v>89.259423416107325</v>
      </c>
      <c r="N18" s="22">
        <f>Input!J176/Input!J$170*100</f>
        <v>89.646243168802016</v>
      </c>
      <c r="O18" s="22">
        <f t="shared" si="1"/>
        <v>92.771735357142688</v>
      </c>
    </row>
    <row r="19" spans="1:15" ht="12" customHeight="1" x14ac:dyDescent="0.2">
      <c r="B19" t="s">
        <v>234</v>
      </c>
      <c r="E19" s="22">
        <f>Input!A177/Input!A$170*100</f>
        <v>4.4078811618710745E-2</v>
      </c>
      <c r="F19" s="22">
        <f>Input!B177/Input!B$170*100</f>
        <v>1.2723218663550495E-2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1.2240738514905454E-3</v>
      </c>
      <c r="J19" s="22">
        <f>Input!F177/Input!F$170*100</f>
        <v>0</v>
      </c>
      <c r="K19" s="22">
        <f>Input!G177/Input!G$170*100</f>
        <v>8.5326170877711091E-3</v>
      </c>
      <c r="L19" s="22">
        <f>Input!H177/Input!H$170*100</f>
        <v>1.9627985322622802E-3</v>
      </c>
      <c r="M19" s="22">
        <f>Input!I177/Input!I$170*100</f>
        <v>0</v>
      </c>
      <c r="N19" s="22">
        <f>Input!J177/Input!J$170*100</f>
        <v>0.2018731866883835</v>
      </c>
      <c r="O19" s="22">
        <f t="shared" si="1"/>
        <v>2.7039470644216867E-2</v>
      </c>
    </row>
    <row r="20" spans="1:15" ht="12" customHeight="1" x14ac:dyDescent="0.2">
      <c r="B20" t="s">
        <v>235</v>
      </c>
      <c r="E20" s="22">
        <f>Input!A178/Input!A$170*100</f>
        <v>0.32004642249163273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3.2004642249163273E-2</v>
      </c>
    </row>
    <row r="21" spans="1:15" ht="12" customHeight="1" x14ac:dyDescent="0.2">
      <c r="B21" t="s">
        <v>236</v>
      </c>
      <c r="E21" s="22">
        <f>Input!A179/Input!A$170*100</f>
        <v>1.1318311241606185</v>
      </c>
      <c r="F21" s="22">
        <f>Input!B179/Input!B$170*100</f>
        <v>0.51700212507980603</v>
      </c>
      <c r="G21" s="22">
        <f>Input!C179/Input!C$170*100</f>
        <v>0.40570709015028195</v>
      </c>
      <c r="H21" s="22">
        <f>Input!D179/Input!D$170*100</f>
        <v>0.4189483312622494</v>
      </c>
      <c r="I21" s="22">
        <f>Input!E179/Input!E$170*100</f>
        <v>0.41843073602104813</v>
      </c>
      <c r="J21" s="22">
        <f>Input!F179/Input!F$170*100</f>
        <v>0.46875412112893555</v>
      </c>
      <c r="K21" s="22">
        <f>Input!G179/Input!G$170*100</f>
        <v>0.48435512590586294</v>
      </c>
      <c r="L21" s="22">
        <f>Input!H179/Input!H$170*100</f>
        <v>0.47362310731751384</v>
      </c>
      <c r="M21" s="22">
        <f>Input!I179/Input!I$170*100</f>
        <v>0.21171740969068401</v>
      </c>
      <c r="N21" s="22">
        <f>Input!J179/Input!J$170*100</f>
        <v>0.18120449240982528</v>
      </c>
      <c r="O21" s="22">
        <f t="shared" si="1"/>
        <v>0.47115736631268251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88.395683980101268</v>
      </c>
      <c r="F26" s="22">
        <f>Input!B181/Input!B$170*100</f>
        <v>83.461519836564932</v>
      </c>
      <c r="G26" s="22">
        <f>Input!C181/Input!C$170*100</f>
        <v>83.58598778987178</v>
      </c>
      <c r="H26" s="22">
        <f>Input!D181/Input!D$170*100</f>
        <v>86.58857127159709</v>
      </c>
      <c r="I26" s="22">
        <f>Input!E181/Input!E$170*100</f>
        <v>86.055277483390043</v>
      </c>
      <c r="J26" s="22">
        <f>Input!F181/Input!F$170*100</f>
        <v>84.834305924338437</v>
      </c>
      <c r="K26" s="22">
        <f>Input!G181/Input!G$170*100</f>
        <v>83.079904384087001</v>
      </c>
      <c r="L26" s="22">
        <f>Input!H181/Input!H$170*100</f>
        <v>81.80515751511777</v>
      </c>
      <c r="M26" s="22">
        <f>Input!I181/Input!I$170*100</f>
        <v>82.8046850171486</v>
      </c>
      <c r="N26" s="22">
        <f>Input!J181/Input!J$170*100</f>
        <v>83.347177088174234</v>
      </c>
      <c r="O26" s="22">
        <f>AVERAGE(E26:N26)</f>
        <v>84.395827029039125</v>
      </c>
    </row>
    <row r="27" spans="1:15" ht="12" customHeight="1" x14ac:dyDescent="0.2">
      <c r="B27" t="s">
        <v>239</v>
      </c>
      <c r="E27" s="22">
        <f>Input!A182/Input!A$170*100</f>
        <v>11.604316019898725</v>
      </c>
      <c r="F27" s="22">
        <f>Input!B182/Input!B$170*100</f>
        <v>16.538480163435064</v>
      </c>
      <c r="G27" s="22">
        <f>Input!C182/Input!C$170*100</f>
        <v>16.414012210128213</v>
      </c>
      <c r="H27" s="22">
        <f>Input!D182/Input!D$170*100</f>
        <v>13.411428728402907</v>
      </c>
      <c r="I27" s="22">
        <f>Input!E182/Input!E$170*100</f>
        <v>13.94472251660995</v>
      </c>
      <c r="J27" s="22">
        <f>Input!F182/Input!F$170*100</f>
        <v>15.165694075661563</v>
      </c>
      <c r="K27" s="22">
        <f>Input!G182/Input!G$170*100</f>
        <v>16.920095615912999</v>
      </c>
      <c r="L27" s="22">
        <f>Input!H182/Input!H$170*100</f>
        <v>18.194842484882237</v>
      </c>
      <c r="M27" s="22">
        <f>Input!I182/Input!I$170*100</f>
        <v>17.195314982851396</v>
      </c>
      <c r="N27" s="22">
        <f>Input!J182/Input!J$170*100</f>
        <v>16.652822911825773</v>
      </c>
      <c r="O27" s="22">
        <f>AVERAGE(E27:N27)</f>
        <v>15.604172970960883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59.447598506290177</v>
      </c>
      <c r="F31" s="22">
        <f>Input!B183/Input!B$170*100</f>
        <v>55.75558280058879</v>
      </c>
      <c r="G31" s="22">
        <f>Input!C183/Input!C$170*100</f>
        <v>57.630480682453857</v>
      </c>
      <c r="H31" s="22">
        <f>Input!D183/Input!D$170*100</f>
        <v>57.804226360414859</v>
      </c>
      <c r="I31" s="22">
        <f>Input!E183/Input!E$170*100</f>
        <v>57.881028285150293</v>
      </c>
      <c r="J31" s="22">
        <f>Input!F183/Input!F$170*100</f>
        <v>58.095489784715241</v>
      </c>
      <c r="K31" s="22">
        <f>Input!G183/Input!G$170*100</f>
        <v>57.233120402489078</v>
      </c>
      <c r="L31" s="22">
        <f>Input!H183/Input!H$170*100</f>
        <v>56.169470756591366</v>
      </c>
      <c r="M31" s="22">
        <f>Input!I183/Input!I$170*100</f>
        <v>56.006857511256527</v>
      </c>
      <c r="N31" s="22">
        <f>Input!J183/Input!J$170*100</f>
        <v>58.195047600275437</v>
      </c>
      <c r="O31" s="22">
        <f>AVERAGE(E31:N31)</f>
        <v>57.421890269022562</v>
      </c>
    </row>
    <row r="32" spans="1:15" ht="12" customHeight="1" x14ac:dyDescent="0.2">
      <c r="B32" t="s">
        <v>7</v>
      </c>
      <c r="E32" s="22">
        <f>Input!A184/Input!A$170*100</f>
        <v>0.17869446551052859</v>
      </c>
      <c r="F32" s="22">
        <f>Input!B184/Input!B$170*100</f>
        <v>7.9053598629527086E-2</v>
      </c>
      <c r="G32" s="22">
        <f>Input!C184/Input!C$170*100</f>
        <v>0.13424198913991386</v>
      </c>
      <c r="H32" s="22">
        <f>Input!D184/Input!D$170*100</f>
        <v>0.20777739604715659</v>
      </c>
      <c r="I32" s="22">
        <f>Input!E184/Input!E$170*100</f>
        <v>0.11945984784818958</v>
      </c>
      <c r="J32" s="22">
        <f>Input!F184/Input!F$170*100</f>
        <v>0.1762837050391256</v>
      </c>
      <c r="K32" s="22">
        <f>Input!G184/Input!G$170*100</f>
        <v>0.12184540371048505</v>
      </c>
      <c r="L32" s="22">
        <f>Input!H184/Input!H$170*100</f>
        <v>0.20764471557821962</v>
      </c>
      <c r="M32" s="22">
        <f>Input!I184/Input!I$170*100</f>
        <v>0.28783337465382119</v>
      </c>
      <c r="N32" s="22">
        <f>Input!J184/Input!J$170*100</f>
        <v>0.26773382698934278</v>
      </c>
      <c r="O32" s="22">
        <f>AVERAGE(E32:N32)</f>
        <v>0.17805683231463101</v>
      </c>
    </row>
    <row r="33" spans="2:15" ht="12" customHeight="1" x14ac:dyDescent="0.2">
      <c r="B33" s="14" t="s">
        <v>294</v>
      </c>
      <c r="E33" s="32">
        <f>SUM(E31:E32)</f>
        <v>59.626292971800709</v>
      </c>
      <c r="F33" s="32">
        <f t="shared" ref="F33:O33" si="2">SUM(F31:F32)</f>
        <v>55.834636399218319</v>
      </c>
      <c r="G33" s="32">
        <f t="shared" si="2"/>
        <v>57.764722671593773</v>
      </c>
      <c r="H33" s="32">
        <f t="shared" si="2"/>
        <v>58.012003756462015</v>
      </c>
      <c r="I33" s="32">
        <f t="shared" si="2"/>
        <v>58.000488132998484</v>
      </c>
      <c r="J33" s="32">
        <f t="shared" si="2"/>
        <v>58.271773489754366</v>
      </c>
      <c r="K33" s="32">
        <f t="shared" si="2"/>
        <v>57.354965806199566</v>
      </c>
      <c r="L33" s="32">
        <f t="shared" si="2"/>
        <v>56.377115472169585</v>
      </c>
      <c r="M33" s="32">
        <f t="shared" si="2"/>
        <v>56.294690885910349</v>
      </c>
      <c r="N33" s="32">
        <f t="shared" si="2"/>
        <v>58.46278142726478</v>
      </c>
      <c r="O33" s="32">
        <f t="shared" si="2"/>
        <v>57.599947101337193</v>
      </c>
    </row>
    <row r="34" spans="2:15" ht="12" customHeight="1" x14ac:dyDescent="0.2">
      <c r="B34" t="s">
        <v>8</v>
      </c>
      <c r="E34" s="22">
        <f>Input!A185/Input!A$170*100</f>
        <v>25.510010667155807</v>
      </c>
      <c r="F34" s="22">
        <f>Input!B185/Input!B$170*100</f>
        <v>27.633997611527011</v>
      </c>
      <c r="G34" s="22">
        <f>Input!C185/Input!C$170*100</f>
        <v>28.345004435880984</v>
      </c>
      <c r="H34" s="22">
        <f>Input!D185/Input!D$170*100</f>
        <v>30.784260871898507</v>
      </c>
      <c r="I34" s="22">
        <f>Input!E185/Input!E$170*100</f>
        <v>29.228537906492765</v>
      </c>
      <c r="J34" s="22">
        <f>Input!F185/Input!F$170*100</f>
        <v>28.15745454004</v>
      </c>
      <c r="K34" s="22">
        <f>Input!G185/Input!G$170*100</f>
        <v>28.056949186099462</v>
      </c>
      <c r="L34" s="22">
        <f>Input!H185/Input!H$170*100</f>
        <v>29.271973656762306</v>
      </c>
      <c r="M34" s="22">
        <f>Input!I185/Input!I$170*100</f>
        <v>30.787087221186145</v>
      </c>
      <c r="N34" s="22">
        <f>Input!J185/Input!J$170*100</f>
        <v>27.578619552609052</v>
      </c>
      <c r="O34" s="22">
        <f>AVERAGE(E34:N34)</f>
        <v>28.535389564965204</v>
      </c>
    </row>
    <row r="35" spans="2:15" ht="12" customHeight="1" x14ac:dyDescent="0.2">
      <c r="B35" t="s">
        <v>243</v>
      </c>
      <c r="E35" s="22">
        <f>Input!A186/Input!A$170*100</f>
        <v>14.86369636104348</v>
      </c>
      <c r="F35" s="22">
        <f>Input!B186/Input!B$170*100</f>
        <v>16.531365989254681</v>
      </c>
      <c r="G35" s="22">
        <f>Input!C186/Input!C$170*100</f>
        <v>13.890272892525246</v>
      </c>
      <c r="H35" s="22">
        <f>Input!D186/Input!D$170*100</f>
        <v>11.203735371639484</v>
      </c>
      <c r="I35" s="22">
        <f>Input!E186/Input!E$170*100</f>
        <v>12.756627489634045</v>
      </c>
      <c r="J35" s="22">
        <f>Input!F186/Input!F$170*100</f>
        <v>13.570771970205628</v>
      </c>
      <c r="K35" s="22">
        <f>Input!G186/Input!G$170*100</f>
        <v>14.588085007700974</v>
      </c>
      <c r="L35" s="22">
        <f>Input!H186/Input!H$170*100</f>
        <v>14.35091087106812</v>
      </c>
      <c r="M35" s="22">
        <f>Input!I186/Input!I$170*100</f>
        <v>12.918221892903498</v>
      </c>
      <c r="N35" s="22">
        <f>Input!J186/Input!J$170*100</f>
        <v>13.958599020126176</v>
      </c>
      <c r="O35" s="22">
        <f>AVERAGE(E35:N35)</f>
        <v>13.863228686610134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1.4346470874712112E-2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1.4346470874712111E-3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99.022474197779331</v>
      </c>
      <c r="F9" s="22">
        <f>Input!B132/Input!B$27*100</f>
        <v>99.581388920057023</v>
      </c>
      <c r="G9" s="22">
        <f>Input!C132/Input!C$27*100</f>
        <v>99.842928041931529</v>
      </c>
      <c r="H9" s="22">
        <f>Input!D132/Input!D$27*100</f>
        <v>99.84772648076067</v>
      </c>
      <c r="I9" s="22">
        <f>Input!E132/Input!E$27*100</f>
        <v>99.296003631671852</v>
      </c>
      <c r="J9" s="22">
        <f>Input!F132/Input!F$27*100</f>
        <v>99.541276613682712</v>
      </c>
      <c r="K9" s="22">
        <f>Input!G132/Input!G$27*100</f>
        <v>100.02315924124439</v>
      </c>
      <c r="L9" s="22">
        <f>Input!H132/Input!H$27*100</f>
        <v>99.640375137442987</v>
      </c>
      <c r="M9" s="22">
        <f>Input!I132/Input!I$27*100</f>
        <v>99.908753466124011</v>
      </c>
      <c r="N9" s="22">
        <f>Input!J132/Input!J$27*100</f>
        <v>100.21112050632912</v>
      </c>
      <c r="O9" s="22">
        <f>AVERAGE(E9:N9)</f>
        <v>99.69152062370236</v>
      </c>
    </row>
    <row r="10" spans="1:15" ht="12" customHeight="1" x14ac:dyDescent="0.2">
      <c r="B10" t="s">
        <v>180</v>
      </c>
      <c r="E10" s="22">
        <f>Input!A133/Input!A$27*100</f>
        <v>0.7643070877967123</v>
      </c>
      <c r="F10" s="22">
        <f>Input!B133/Input!B$27*100</f>
        <v>6.2965491692586917E-2</v>
      </c>
      <c r="G10" s="22">
        <f>Input!C133/Input!C$27*100</f>
        <v>-0.13589855833129755</v>
      </c>
      <c r="H10" s="22">
        <f>Input!D133/Input!D$27*100</f>
        <v>-0.10465162344987697</v>
      </c>
      <c r="I10" s="22">
        <f>Input!E133/Input!E$27*100</f>
        <v>0.44070534564575753</v>
      </c>
      <c r="J10" s="22">
        <f>Input!F133/Input!F$27*100</f>
        <v>0.20549008035243849</v>
      </c>
      <c r="K10" s="22">
        <f>Input!G133/Input!G$27*100</f>
        <v>-0.23406035328124361</v>
      </c>
      <c r="L10" s="22">
        <f>Input!H133/Input!H$27*100</f>
        <v>0.38610821093910452</v>
      </c>
      <c r="M10" s="22">
        <f>Input!I133/Input!I$27*100</f>
        <v>4.6172102236982461E-2</v>
      </c>
      <c r="N10" s="22">
        <f>Input!J133/Input!J$27*100</f>
        <v>-0.31898290333439305</v>
      </c>
      <c r="O10" s="22">
        <f>AVERAGE(E10:N10)</f>
        <v>0.11121548802667713</v>
      </c>
    </row>
    <row r="11" spans="1:15" ht="12" customHeight="1" x14ac:dyDescent="0.2">
      <c r="B11" t="s">
        <v>181</v>
      </c>
      <c r="E11" s="22">
        <f>Input!A134/Input!A$27*100</f>
        <v>0.37971707652564118</v>
      </c>
      <c r="F11" s="22">
        <f>Input!B134/Input!B$27*100</f>
        <v>0.50265538118620756</v>
      </c>
      <c r="G11" s="22">
        <f>Input!C134/Input!C$27*100</f>
        <v>0.43488846929166597</v>
      </c>
      <c r="H11" s="22">
        <f>Input!D134/Input!D$27*100</f>
        <v>0.49550959330561295</v>
      </c>
      <c r="I11" s="22">
        <f>Input!E134/Input!E$27*100</f>
        <v>0.42421374207295415</v>
      </c>
      <c r="J11" s="22">
        <f>Input!F134/Input!F$27*100</f>
        <v>0.44278488336460298</v>
      </c>
      <c r="K11" s="22">
        <f>Input!G134/Input!G$27*100</f>
        <v>0.41505410875111604</v>
      </c>
      <c r="L11" s="22">
        <f>Input!H134/Input!H$27*100</f>
        <v>0.42996277619382239</v>
      </c>
      <c r="M11" s="22">
        <f>Input!I134/Input!I$27*100</f>
        <v>0.37096506479492075</v>
      </c>
      <c r="N11" s="22">
        <f>Input!J134/Input!J$27*100</f>
        <v>0.36105003937318497</v>
      </c>
      <c r="O11" s="22">
        <f>AVERAGE(E11:N11)</f>
        <v>0.4256801134859729</v>
      </c>
    </row>
    <row r="12" spans="1:15" ht="12" customHeight="1" x14ac:dyDescent="0.2">
      <c r="B12" t="s">
        <v>182</v>
      </c>
      <c r="E12" s="22">
        <f>Input!A135/Input!A$27*100</f>
        <v>-0.16649836210167879</v>
      </c>
      <c r="F12" s="22">
        <f>Input!B135/Input!B$27*100</f>
        <v>-0.1470097929358129</v>
      </c>
      <c r="G12" s="22">
        <f>Input!C135/Input!C$27*100</f>
        <v>-0.14191795289189821</v>
      </c>
      <c r="H12" s="22">
        <f>Input!D135/Input!D$27*100</f>
        <v>-0.23858445061640754</v>
      </c>
      <c r="I12" s="22">
        <f>Input!E135/Input!E$27*100</f>
        <v>-0.16092271939056066</v>
      </c>
      <c r="J12" s="22">
        <f>Input!F135/Input!F$27*100</f>
        <v>-0.18955157739975334</v>
      </c>
      <c r="K12" s="22">
        <f>Input!G135/Input!G$27*100</f>
        <v>-0.20415299671424683</v>
      </c>
      <c r="L12" s="22">
        <f>Input!H135/Input!H$27*100</f>
        <v>-0.45644612457589362</v>
      </c>
      <c r="M12" s="22">
        <f>Input!I135/Input!I$27*100</f>
        <v>-0.32589063315589983</v>
      </c>
      <c r="N12" s="22">
        <f>Input!J135/Input!J$27*100</f>
        <v>-0.25318764236790331</v>
      </c>
      <c r="O12" s="22">
        <f>AVERAGE(E12:N12)</f>
        <v>-0.22841622521500554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0.88570511391713336</v>
      </c>
      <c r="F16" s="22">
        <f>Input!B188/Input!B$132*100</f>
        <v>1.0050526631413519</v>
      </c>
      <c r="G16" s="22">
        <f>Input!C188/Input!C$132*100</f>
        <v>0.79113706090693692</v>
      </c>
      <c r="H16" s="22">
        <f>Input!D188/Input!D$132*100</f>
        <v>0.81177585763783855</v>
      </c>
      <c r="I16" s="22">
        <f>Input!E188/Input!E$132*100</f>
        <v>5.142195234432628</v>
      </c>
      <c r="J16" s="22">
        <f>Input!F188/Input!F$132*100</f>
        <v>4.4069864466037041</v>
      </c>
      <c r="K16" s="22">
        <f>Input!G188/Input!G$132*100</f>
        <v>4.7644916671644566</v>
      </c>
      <c r="L16" s="22">
        <f>Input!H188/Input!H$132*100</f>
        <v>5.5601673062541739</v>
      </c>
      <c r="M16" s="22">
        <f>Input!I188/Input!I$132*100</f>
        <v>5.4631334675703727</v>
      </c>
      <c r="N16" s="22">
        <f>Input!J188/Input!J$132*100</f>
        <v>5.1864836554500391</v>
      </c>
      <c r="O16" s="22">
        <f t="shared" ref="O16:O22" si="1">AVERAGE(E16:N16)</f>
        <v>3.4017128473078637</v>
      </c>
    </row>
    <row r="17" spans="1:15" ht="12" customHeight="1" x14ac:dyDescent="0.2">
      <c r="B17" t="s">
        <v>232</v>
      </c>
      <c r="E17" s="22">
        <f>Input!A189/Input!A$132*100</f>
        <v>1.1328732190078511E-2</v>
      </c>
      <c r="F17" s="22">
        <f>Input!B189/Input!B$132*100</f>
        <v>1.111484107995552E-2</v>
      </c>
      <c r="G17" s="22">
        <f>Input!C189/Input!C$132*100</f>
        <v>2.3408081111991184E-2</v>
      </c>
      <c r="H17" s="22">
        <f>Input!D189/Input!D$132*100</f>
        <v>5.7299264522256152E-3</v>
      </c>
      <c r="I17" s="22">
        <f>Input!E189/Input!E$132*100</f>
        <v>9.9554305532971229E-3</v>
      </c>
      <c r="J17" s="22">
        <f>Input!F189/Input!F$132*100</f>
        <v>7.4058480696139961E-2</v>
      </c>
      <c r="K17" s="22">
        <f>Input!G189/Input!G$132*100</f>
        <v>8.9702088426071747E-2</v>
      </c>
      <c r="L17" s="22">
        <f>Input!H189/Input!H$132*100</f>
        <v>6.2793246824764698E-2</v>
      </c>
      <c r="M17" s="22">
        <f>Input!I189/Input!I$132*100</f>
        <v>8.2184367896385377E-2</v>
      </c>
      <c r="N17" s="22">
        <f>Input!J189/Input!J$132*100</f>
        <v>5.9518444340788429E-2</v>
      </c>
      <c r="O17" s="22">
        <f t="shared" si="1"/>
        <v>4.2979363957169822E-2</v>
      </c>
    </row>
    <row r="18" spans="1:15" ht="12" customHeight="1" x14ac:dyDescent="0.2">
      <c r="B18" t="s">
        <v>233</v>
      </c>
      <c r="E18" s="22">
        <f>Input!A190/Input!A$132*100</f>
        <v>97.702642150712364</v>
      </c>
      <c r="F18" s="22">
        <f>Input!B190/Input!B$132*100</f>
        <v>98.528781255057012</v>
      </c>
      <c r="G18" s="22">
        <f>Input!C190/Input!C$132*100</f>
        <v>98.89468912117259</v>
      </c>
      <c r="H18" s="22">
        <f>Input!D190/Input!D$132*100</f>
        <v>98.893965494722451</v>
      </c>
      <c r="I18" s="22">
        <f>Input!E190/Input!E$132*100</f>
        <v>94.464959178626103</v>
      </c>
      <c r="J18" s="22">
        <f>Input!F190/Input!F$132*100</f>
        <v>95.108589375071347</v>
      </c>
      <c r="K18" s="22">
        <f>Input!G190/Input!G$132*100</f>
        <v>94.759889871502764</v>
      </c>
      <c r="L18" s="22">
        <f>Input!H190/Input!H$132*100</f>
        <v>94.003422892868457</v>
      </c>
      <c r="M18" s="22">
        <f>Input!I190/Input!I$132*100</f>
        <v>94.29504324614804</v>
      </c>
      <c r="N18" s="22">
        <f>Input!J190/Input!J$132*100</f>
        <v>94.541704454730635</v>
      </c>
      <c r="O18" s="22">
        <f t="shared" si="1"/>
        <v>96.119368704061174</v>
      </c>
    </row>
    <row r="19" spans="1:15" ht="12" customHeight="1" x14ac:dyDescent="0.2">
      <c r="B19" t="s">
        <v>234</v>
      </c>
      <c r="E19" s="22">
        <f>Input!A191/Input!A$132*100</f>
        <v>6.32002491509501E-2</v>
      </c>
      <c r="F19" s="22">
        <f>Input!B191/Input!B$132*100</f>
        <v>9.4286791793827679E-3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3.6738719775259712E-3</v>
      </c>
      <c r="L19" s="22">
        <f>Input!H191/Input!H$132*100</f>
        <v>1.3776642696135017E-3</v>
      </c>
      <c r="M19" s="22">
        <f>Input!I191/Input!I$132*100</f>
        <v>0</v>
      </c>
      <c r="N19" s="22">
        <f>Input!J191/Input!J$132*100</f>
        <v>8.7866820067389204E-2</v>
      </c>
      <c r="O19" s="22">
        <f t="shared" si="1"/>
        <v>1.6554728464486156E-2</v>
      </c>
    </row>
    <row r="20" spans="1:15" ht="12" customHeight="1" x14ac:dyDescent="0.2">
      <c r="B20" t="s">
        <v>235</v>
      </c>
      <c r="E20" s="22">
        <f>Input!A192/Input!A$132*100</f>
        <v>0.27919371948979221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-9.1142871908767497E-4</v>
      </c>
      <c r="I20" s="22">
        <f>Input!E192/Input!E$132*100</f>
        <v>1.0880934020175108E-5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2.7829317170472472E-2</v>
      </c>
    </row>
    <row r="21" spans="1:15" ht="12" customHeight="1" x14ac:dyDescent="0.2">
      <c r="B21" t="s">
        <v>236</v>
      </c>
      <c r="E21" s="22">
        <f>Input!A193/Input!A$132*100</f>
        <v>1.0579300345396676</v>
      </c>
      <c r="F21" s="22">
        <f>Input!B193/Input!B$132*100</f>
        <v>0.44562256154228924</v>
      </c>
      <c r="G21" s="22">
        <f>Input!C193/Input!C$132*100</f>
        <v>0.29076573680847223</v>
      </c>
      <c r="H21" s="22">
        <f>Input!D193/Input!D$132*100</f>
        <v>0.28944014990656497</v>
      </c>
      <c r="I21" s="22">
        <f>Input!E193/Input!E$132*100</f>
        <v>0.38287927545393963</v>
      </c>
      <c r="J21" s="22">
        <f>Input!F193/Input!F$132*100</f>
        <v>0.41036569762880165</v>
      </c>
      <c r="K21" s="22">
        <f>Input!G193/Input!G$132*100</f>
        <v>0.38224250092917356</v>
      </c>
      <c r="L21" s="22">
        <f>Input!H193/Input!H$132*100</f>
        <v>0.37223888978297609</v>
      </c>
      <c r="M21" s="22">
        <f>Input!I193/Input!I$132*100</f>
        <v>0.15963891838519506</v>
      </c>
      <c r="N21" s="22">
        <f>Input!J193/Input!J$132*100</f>
        <v>0.12442662541114766</v>
      </c>
      <c r="O21" s="22">
        <f t="shared" si="1"/>
        <v>0.39155503903882272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90.338647444329297</v>
      </c>
      <c r="F26" s="22">
        <f>Input!B195/Input!B$132*100</f>
        <v>85.039477176458263</v>
      </c>
      <c r="G26" s="22">
        <f>Input!C195/Input!C$132*100</f>
        <v>88.678234220323077</v>
      </c>
      <c r="H26" s="22">
        <f>Input!D195/Input!D$132*100</f>
        <v>90.539657572182392</v>
      </c>
      <c r="I26" s="22">
        <f>Input!E195/Input!E$132*100</f>
        <v>88.116583392233011</v>
      </c>
      <c r="J26" s="22">
        <f>Input!F195/Input!F$132*100</f>
        <v>86.741108333682163</v>
      </c>
      <c r="K26" s="22">
        <f>Input!G195/Input!G$132*100</f>
        <v>87.050887605137376</v>
      </c>
      <c r="L26" s="22">
        <f>Input!H195/Input!H$132*100</f>
        <v>86.896239588658347</v>
      </c>
      <c r="M26" s="22">
        <f>Input!I195/Input!I$132*100</f>
        <v>87.355468838545093</v>
      </c>
      <c r="N26" s="22">
        <f>Input!J195/Input!J$132*100</f>
        <v>88.331537536007417</v>
      </c>
      <c r="O26" s="22">
        <f>AVERAGE(E26:N26)</f>
        <v>87.908784170755638</v>
      </c>
    </row>
    <row r="27" spans="1:15" ht="12" customHeight="1" x14ac:dyDescent="0.2">
      <c r="B27" t="s">
        <v>239</v>
      </c>
      <c r="E27" s="22">
        <f>Input!A196/Input!A$132*100</f>
        <v>9.6613525556707032</v>
      </c>
      <c r="F27" s="22">
        <f>Input!B196/Input!B$132*100</f>
        <v>14.960522823541753</v>
      </c>
      <c r="G27" s="22">
        <f>Input!C196/Input!C$132*100</f>
        <v>11.321765779676927</v>
      </c>
      <c r="H27" s="22">
        <f>Input!D196/Input!D$132*100</f>
        <v>9.4603424278176149</v>
      </c>
      <c r="I27" s="22">
        <f>Input!E196/Input!E$132*100</f>
        <v>11.883416607766979</v>
      </c>
      <c r="J27" s="22">
        <f>Input!F196/Input!F$132*100</f>
        <v>13.258891666317831</v>
      </c>
      <c r="K27" s="22">
        <f>Input!G196/Input!G$132*100</f>
        <v>12.949112394862624</v>
      </c>
      <c r="L27" s="22">
        <f>Input!H196/Input!H$132*100</f>
        <v>13.103760411341639</v>
      </c>
      <c r="M27" s="22">
        <f>Input!I196/Input!I$132*100</f>
        <v>12.644531161454909</v>
      </c>
      <c r="N27" s="22">
        <f>Input!J196/Input!J$132*100</f>
        <v>11.668462463992585</v>
      </c>
      <c r="O27" s="22">
        <f>AVERAGE(E27:N27)</f>
        <v>12.091215829244357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75.856977460644543</v>
      </c>
      <c r="F31" s="22">
        <f>Input!B197/Input!B$132*100</f>
        <v>70.819483248039745</v>
      </c>
      <c r="G31" s="22">
        <f>Input!C197/Input!C$132*100</f>
        <v>77.799229351351883</v>
      </c>
      <c r="H31" s="22">
        <f>Input!D197/Input!D$132*100</f>
        <v>79.605436501882636</v>
      </c>
      <c r="I31" s="22">
        <f>Input!E197/Input!E$132*100</f>
        <v>74.729568925879846</v>
      </c>
      <c r="J31" s="22">
        <f>Input!F197/Input!F$132*100</f>
        <v>73.670446237534421</v>
      </c>
      <c r="K31" s="22">
        <f>Input!G197/Input!G$132*100</f>
        <v>74.566471163739905</v>
      </c>
      <c r="L31" s="22">
        <f>Input!H197/Input!H$132*100</f>
        <v>74.663271417157787</v>
      </c>
      <c r="M31" s="22">
        <f>Input!I197/Input!I$132*100</f>
        <v>73.995564012724955</v>
      </c>
      <c r="N31" s="22">
        <f>Input!J197/Input!J$132*100</f>
        <v>76.562021860361085</v>
      </c>
      <c r="O31" s="22">
        <f>AVERAGE(E31:N31)</f>
        <v>75.226847017931689</v>
      </c>
    </row>
    <row r="32" spans="1:15" ht="12" customHeight="1" x14ac:dyDescent="0.2">
      <c r="B32" t="s">
        <v>7</v>
      </c>
      <c r="E32" s="22">
        <f>Input!A198/Input!A$132*100</f>
        <v>0.16939306081832198</v>
      </c>
      <c r="F32" s="22">
        <f>Input!B198/Input!B$132*100</f>
        <v>6.1659053229962832E-2</v>
      </c>
      <c r="G32" s="22">
        <f>Input!C198/Input!C$132*100</f>
        <v>0.11439344921463851</v>
      </c>
      <c r="H32" s="22">
        <f>Input!D198/Input!D$132*100</f>
        <v>0.17310762418196976</v>
      </c>
      <c r="I32" s="22">
        <f>Input!E198/Input!E$132*100</f>
        <v>0.1133355297558357</v>
      </c>
      <c r="J32" s="22">
        <f>Input!F198/Input!F$132*100</f>
        <v>0.15286252834131286</v>
      </c>
      <c r="K32" s="22">
        <f>Input!G198/Input!G$132*100</f>
        <v>0.10971509392138502</v>
      </c>
      <c r="L32" s="22">
        <f>Input!H198/Input!H$132*100</f>
        <v>0.18629846562299518</v>
      </c>
      <c r="M32" s="22">
        <f>Input!I198/Input!I$132*100</f>
        <v>0.2556372699662558</v>
      </c>
      <c r="N32" s="22">
        <f>Input!J198/Input!J$132*100</f>
        <v>0.22841432115166097</v>
      </c>
      <c r="O32" s="22">
        <f>AVERAGE(E32:N32)</f>
        <v>0.15648163962043385</v>
      </c>
    </row>
    <row r="33" spans="2:15" ht="12" customHeight="1" x14ac:dyDescent="0.2">
      <c r="B33" s="14" t="s">
        <v>294</v>
      </c>
      <c r="E33" s="32">
        <f>SUM(E31:E32)</f>
        <v>76.026370521462866</v>
      </c>
      <c r="F33" s="32">
        <f t="shared" ref="F33:O33" si="2">SUM(F31:F32)</f>
        <v>70.881142301269705</v>
      </c>
      <c r="G33" s="32">
        <f t="shared" si="2"/>
        <v>77.913622800566515</v>
      </c>
      <c r="H33" s="32">
        <f t="shared" si="2"/>
        <v>79.778544126064602</v>
      </c>
      <c r="I33" s="32">
        <f t="shared" si="2"/>
        <v>74.842904455635676</v>
      </c>
      <c r="J33" s="32">
        <f t="shared" si="2"/>
        <v>73.823308765875737</v>
      </c>
      <c r="K33" s="32">
        <f t="shared" si="2"/>
        <v>74.676186257661286</v>
      </c>
      <c r="L33" s="32">
        <f t="shared" si="2"/>
        <v>74.849569882780784</v>
      </c>
      <c r="M33" s="32">
        <f t="shared" si="2"/>
        <v>74.251201282691213</v>
      </c>
      <c r="N33" s="32">
        <f t="shared" si="2"/>
        <v>76.790436181512746</v>
      </c>
      <c r="O33" s="32">
        <f t="shared" si="2"/>
        <v>75.383328657552127</v>
      </c>
    </row>
    <row r="34" spans="2:15" ht="12" customHeight="1" x14ac:dyDescent="0.2">
      <c r="B34" t="s">
        <v>8</v>
      </c>
      <c r="E34" s="22">
        <f>Input!A199/Input!A$132*100</f>
        <v>15.61638675667106</v>
      </c>
      <c r="F34" s="22">
        <f>Input!B199/Input!B$132*100</f>
        <v>19.434917458339314</v>
      </c>
      <c r="G34" s="22">
        <f>Input!C199/Input!C$132*100</f>
        <v>15.784063869324358</v>
      </c>
      <c r="H34" s="22">
        <f>Input!D199/Input!D$132*100</f>
        <v>15.452810396058133</v>
      </c>
      <c r="I34" s="22">
        <f>Input!E199/Input!E$132*100</f>
        <v>18.72867106850217</v>
      </c>
      <c r="J34" s="22">
        <f>Input!F199/Input!F$132*100</f>
        <v>19.41135042004256</v>
      </c>
      <c r="K34" s="22">
        <f>Input!G199/Input!G$132*100</f>
        <v>18.326167412982254</v>
      </c>
      <c r="L34" s="22">
        <f>Input!H199/Input!H$132*100</f>
        <v>18.602475175073</v>
      </c>
      <c r="M34" s="22">
        <f>Input!I199/Input!I$132*100</f>
        <v>19.837630769028934</v>
      </c>
      <c r="N34" s="22">
        <f>Input!J199/Input!J$132*100</f>
        <v>16.859586552823391</v>
      </c>
      <c r="O34" s="22">
        <f>AVERAGE(E34:N34)</f>
        <v>17.805405987884519</v>
      </c>
    </row>
    <row r="35" spans="2:15" ht="12" customHeight="1" x14ac:dyDescent="0.2">
      <c r="B35" t="s">
        <v>243</v>
      </c>
      <c r="E35" s="22">
        <f>Input!A200/Input!A$132*100</f>
        <v>8.3572427218660685</v>
      </c>
      <c r="F35" s="22">
        <f>Input!B200/Input!B$132*100</f>
        <v>9.6827244793122453</v>
      </c>
      <c r="G35" s="22">
        <f>Input!C200/Input!C$132*100</f>
        <v>6.302313330109131</v>
      </c>
      <c r="H35" s="22">
        <f>Input!D200/Input!D$132*100</f>
        <v>4.76864547787725</v>
      </c>
      <c r="I35" s="22">
        <f>Input!E200/Input!E$132*100</f>
        <v>6.4154117010848184</v>
      </c>
      <c r="J35" s="22">
        <f>Input!F200/Input!F$132*100</f>
        <v>6.7653408140817106</v>
      </c>
      <c r="K35" s="22">
        <f>Input!G200/Input!G$132*100</f>
        <v>6.9976463293564422</v>
      </c>
      <c r="L35" s="22">
        <f>Input!H200/Input!H$132*100</f>
        <v>6.5479549421462195</v>
      </c>
      <c r="M35" s="22">
        <f>Input!I200/Input!I$132*100</f>
        <v>5.9111679482798367</v>
      </c>
      <c r="N35" s="22">
        <f>Input!J200/Input!J$132*100</f>
        <v>6.3499772656638642</v>
      </c>
      <c r="O35" s="22">
        <f>AVERAGE(E35:N35)</f>
        <v>6.8098425009777586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1.2157610787425358E-3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1.3012774777326283E-2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1.422853585606882E-3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2.1624028173047332E-4</v>
      </c>
      <c r="F7" s="6">
        <f>Input!B8/Input!B$6</f>
        <v>9.2218764670829612E-3</v>
      </c>
      <c r="G7" s="6">
        <f>Input!C8/Input!C$6</f>
        <v>3.7185888153521987E-2</v>
      </c>
      <c r="H7" s="6">
        <f>Input!D8/Input!D$6</f>
        <v>7.5208838556315941E-3</v>
      </c>
      <c r="I7" s="6">
        <f>Input!E8/Input!E$6</f>
        <v>9.6174293352821912E-3</v>
      </c>
      <c r="J7" s="6">
        <f>Input!F8/Input!F$6</f>
        <v>8.7569759310734459E-3</v>
      </c>
      <c r="K7" s="6">
        <f>Input!G8/Input!G$6</f>
        <v>4.1895487299355189E-2</v>
      </c>
      <c r="L7" s="6">
        <f>Input!H8/Input!H$6</f>
        <v>2.719792503188581E-3</v>
      </c>
      <c r="M7" s="6">
        <f>Input!I8/Input!I$6</f>
        <v>1.1027787515119193E-2</v>
      </c>
      <c r="N7" s="6">
        <f>Input!J8/Input!J$6</f>
        <v>1.5470598025290858E-2</v>
      </c>
      <c r="O7" s="6">
        <f t="shared" ref="O7:O13" si="1">AVERAGE(E7:N7)</f>
        <v>1.4363295936727647E-2</v>
      </c>
    </row>
    <row r="8" spans="1:15" ht="12" customHeight="1" x14ac:dyDescent="0.2">
      <c r="B8" t="s">
        <v>50</v>
      </c>
      <c r="E8" s="6">
        <f>Input!A9/Input!A$6</f>
        <v>2.5582251522483435</v>
      </c>
      <c r="F8" s="6">
        <f>Input!B9/Input!B$6</f>
        <v>2.8034967772563615</v>
      </c>
      <c r="G8" s="6">
        <f>Input!C9/Input!C$6</f>
        <v>2.6176383056676582</v>
      </c>
      <c r="H8" s="6">
        <f>Input!D9/Input!D$6</f>
        <v>2.3760566550791729</v>
      </c>
      <c r="I8" s="6">
        <f>Input!E9/Input!E$6</f>
        <v>2.0447463418587111</v>
      </c>
      <c r="J8" s="6">
        <f>Input!F9/Input!F$6</f>
        <v>2.2373848144741966</v>
      </c>
      <c r="K8" s="6">
        <f>Input!G9/Input!G$6</f>
        <v>2.1431555381628433</v>
      </c>
      <c r="L8" s="6">
        <f>Input!H9/Input!H$6</f>
        <v>2.072894416248392</v>
      </c>
      <c r="M8" s="6">
        <f>Input!I9/Input!I$6</f>
        <v>2.2670900567807521</v>
      </c>
      <c r="N8" s="6">
        <f>Input!J9/Input!J$6</f>
        <v>1.8558849840093958</v>
      </c>
      <c r="O8" s="6">
        <f t="shared" si="1"/>
        <v>2.2976573041785828</v>
      </c>
    </row>
    <row r="9" spans="1:15" ht="12" customHeight="1" x14ac:dyDescent="0.2">
      <c r="B9" t="s">
        <v>51</v>
      </c>
      <c r="E9" s="6">
        <f>Input!A10/Input!A$6</f>
        <v>1.9711286909330863</v>
      </c>
      <c r="F9" s="6">
        <f>Input!B10/Input!B$6</f>
        <v>1.7871857008231742</v>
      </c>
      <c r="G9" s="6">
        <f>Input!C10/Input!C$6</f>
        <v>1.544613791379811</v>
      </c>
      <c r="H9" s="6">
        <f>Input!D10/Input!D$6</f>
        <v>1.4869935349251184</v>
      </c>
      <c r="I9" s="6">
        <f>Input!E10/Input!E$6</f>
        <v>1.2986117736593787</v>
      </c>
      <c r="J9" s="6">
        <f>Input!F10/Input!F$6</f>
        <v>1.2400596389750815</v>
      </c>
      <c r="K9" s="6">
        <f>Input!G10/Input!G$6</f>
        <v>1.3059060134458573</v>
      </c>
      <c r="L9" s="6">
        <f>Input!H10/Input!H$6</f>
        <v>1.1705295818342749</v>
      </c>
      <c r="M9" s="6">
        <f>Input!I10/Input!I$6</f>
        <v>1.2964338284339694</v>
      </c>
      <c r="N9" s="6">
        <f>Input!J10/Input!J$6</f>
        <v>1.0759261453262259</v>
      </c>
      <c r="O9" s="6">
        <f t="shared" si="1"/>
        <v>1.4177388699735978</v>
      </c>
    </row>
    <row r="10" spans="1:15" ht="12" customHeight="1" x14ac:dyDescent="0.2">
      <c r="B10" t="s">
        <v>52</v>
      </c>
      <c r="E10" s="6">
        <f>Input!A11/Input!A$6</f>
        <v>2.3511224996579636</v>
      </c>
      <c r="F10" s="6">
        <f>Input!B11/Input!B$6</f>
        <v>2.0340090184574109</v>
      </c>
      <c r="G10" s="6">
        <f>Input!C11/Input!C$6</f>
        <v>1.8639775634687996</v>
      </c>
      <c r="H10" s="6">
        <f>Input!D11/Input!D$6</f>
        <v>1.6610507205928986</v>
      </c>
      <c r="I10" s="6">
        <f>Input!E11/Input!E$6</f>
        <v>1.637092009002896</v>
      </c>
      <c r="J10" s="6">
        <f>Input!F11/Input!F$6</f>
        <v>1.3998494914367772</v>
      </c>
      <c r="K10" s="6">
        <f>Input!G11/Input!G$6</f>
        <v>1.2345026090822451</v>
      </c>
      <c r="L10" s="6">
        <f>Input!H11/Input!H$6</f>
        <v>1.320899312639594</v>
      </c>
      <c r="M10" s="6">
        <f>Input!I11/Input!I$6</f>
        <v>1.3411852844966488</v>
      </c>
      <c r="N10" s="6">
        <f>Input!J11/Input!J$6</f>
        <v>1.1106106337450286</v>
      </c>
      <c r="O10" s="6">
        <f t="shared" si="1"/>
        <v>1.5954299142580264</v>
      </c>
    </row>
    <row r="11" spans="1:15" ht="12" customHeight="1" x14ac:dyDescent="0.2">
      <c r="B11" t="s">
        <v>53</v>
      </c>
      <c r="E11" s="6">
        <f>Input!A12/Input!A$6</f>
        <v>0.96573084270854415</v>
      </c>
      <c r="F11" s="6">
        <f>Input!B12/Input!B$6</f>
        <v>1.1194220450266701</v>
      </c>
      <c r="G11" s="6">
        <f>Input!C12/Input!C$6</f>
        <v>0.88376886733031301</v>
      </c>
      <c r="H11" s="6">
        <f>Input!D12/Input!D$6</f>
        <v>0.83308306909236984</v>
      </c>
      <c r="I11" s="6">
        <f>Input!E12/Input!E$6</f>
        <v>0.69780569864446484</v>
      </c>
      <c r="J11" s="6">
        <f>Input!F12/Input!F$6</f>
        <v>0.73783922495341991</v>
      </c>
      <c r="K11" s="6">
        <f>Input!G12/Input!G$6</f>
        <v>0.73534167196878364</v>
      </c>
      <c r="L11" s="6">
        <f>Input!H12/Input!H$6</f>
        <v>0.76105993373468861</v>
      </c>
      <c r="M11" s="6">
        <f>Input!I12/Input!I$6</f>
        <v>0.81422413215803957</v>
      </c>
      <c r="N11" s="6">
        <f>Input!J12/Input!J$6</f>
        <v>0.71046435766482208</v>
      </c>
      <c r="O11" s="6">
        <f t="shared" si="1"/>
        <v>0.82587398432821146</v>
      </c>
    </row>
    <row r="12" spans="1:15" ht="12" customHeight="1" x14ac:dyDescent="0.2">
      <c r="B12" t="s">
        <v>54</v>
      </c>
      <c r="E12" s="6">
        <f>Input!A13/Input!A$6</f>
        <v>0.2070479608067648</v>
      </c>
      <c r="F12" s="6">
        <f>Input!B13/Input!B$6</f>
        <v>0.1914983337782587</v>
      </c>
      <c r="G12" s="6">
        <f>Input!C13/Input!C$6</f>
        <v>0.18969887471859617</v>
      </c>
      <c r="H12" s="6">
        <f>Input!D13/Input!D$6</f>
        <v>0.16583659627057029</v>
      </c>
      <c r="I12" s="6">
        <f>Input!E13/Input!E$6</f>
        <v>0.14874326352189166</v>
      </c>
      <c r="J12" s="6">
        <f>Input!F13/Input!F$6</f>
        <v>0.14295543370557967</v>
      </c>
      <c r="K12" s="6">
        <f>Input!G13/Input!G$6</f>
        <v>0.13465271961600855</v>
      </c>
      <c r="L12" s="6">
        <f>Input!H13/Input!H$6</f>
        <v>0.16256772008653181</v>
      </c>
      <c r="M12" s="6">
        <f>Input!I13/Input!I$6</f>
        <v>0.15899192596798384</v>
      </c>
      <c r="N12" s="6">
        <f>Input!J13/Input!J$6</f>
        <v>0.13948169926318915</v>
      </c>
      <c r="O12" s="6">
        <f t="shared" si="1"/>
        <v>0.16414745277353746</v>
      </c>
    </row>
    <row r="13" spans="1:15" ht="13.5" customHeight="1" x14ac:dyDescent="0.2">
      <c r="B13" s="4" t="s">
        <v>55</v>
      </c>
      <c r="E13" s="8">
        <f>SUM(E7:E12)</f>
        <v>8.0534713866364331</v>
      </c>
      <c r="F13" s="8">
        <f t="shared" ref="F13:N13" si="2">SUM(F7:F12)</f>
        <v>7.9448337518089582</v>
      </c>
      <c r="G13" s="8">
        <f t="shared" si="2"/>
        <v>7.1368832907186999</v>
      </c>
      <c r="H13" s="8">
        <f t="shared" si="2"/>
        <v>6.530541459815761</v>
      </c>
      <c r="I13" s="8">
        <f t="shared" si="2"/>
        <v>5.8366165160226249</v>
      </c>
      <c r="J13" s="8">
        <f t="shared" si="2"/>
        <v>5.7668455794761275</v>
      </c>
      <c r="K13" s="8">
        <f t="shared" si="2"/>
        <v>5.5954540395750936</v>
      </c>
      <c r="L13" s="8">
        <f t="shared" si="2"/>
        <v>5.4906707570466704</v>
      </c>
      <c r="M13" s="8">
        <f t="shared" si="2"/>
        <v>5.888953015352512</v>
      </c>
      <c r="N13" s="8">
        <f t="shared" si="2"/>
        <v>4.9078384180339532</v>
      </c>
      <c r="O13" s="8">
        <f t="shared" si="1"/>
        <v>6.3152108214486837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31.244680470846934</v>
      </c>
      <c r="F15" s="6">
        <f>Input!B14/Input!B$6</f>
        <v>29.547378406479005</v>
      </c>
      <c r="G15" s="6">
        <f>Input!C14/Input!C$6</f>
        <v>27.207253293185811</v>
      </c>
      <c r="H15" s="6">
        <f>Input!D14/Input!D$6</f>
        <v>24.858723613301738</v>
      </c>
      <c r="I15" s="6">
        <f>Input!E14/Input!E$6</f>
        <v>23.326724460029869</v>
      </c>
      <c r="J15" s="6">
        <f>Input!F14/Input!F$6</f>
        <v>24.964505955815607</v>
      </c>
      <c r="K15" s="6">
        <f>Input!G14/Input!G$6</f>
        <v>23.627191698808797</v>
      </c>
      <c r="L15" s="6">
        <f>Input!H14/Input!H$6</f>
        <v>23.076186249947877</v>
      </c>
      <c r="M15" s="6">
        <f>Input!I14/Input!I$6</f>
        <v>23.418917309036082</v>
      </c>
      <c r="N15" s="6">
        <f>Input!J14/Input!J$6</f>
        <v>23.780925713778061</v>
      </c>
      <c r="O15" s="6">
        <f>AVERAGE(E15:N15)</f>
        <v>25.505248717122978</v>
      </c>
    </row>
    <row r="16" spans="1:15" ht="12" customHeight="1" x14ac:dyDescent="0.2">
      <c r="B16" t="s">
        <v>57</v>
      </c>
      <c r="E16" s="6">
        <f>Input!A15/Input!A$6</f>
        <v>3.3984352998993952</v>
      </c>
      <c r="F16" s="6">
        <f>Input!B15/Input!B$6</f>
        <v>3.0638371582856374</v>
      </c>
      <c r="G16" s="6">
        <f>Input!C15/Input!C$6</f>
        <v>3.0172269290689981</v>
      </c>
      <c r="H16" s="6">
        <f>Input!D15/Input!D$6</f>
        <v>2.5370316197325797</v>
      </c>
      <c r="I16" s="6">
        <f>Input!E15/Input!E$6</f>
        <v>2.445876221207731</v>
      </c>
      <c r="J16" s="6">
        <f>Input!F15/Input!F$6</f>
        <v>2.62409026100819</v>
      </c>
      <c r="K16" s="6">
        <f>Input!G15/Input!G$6</f>
        <v>2.6973521122114534</v>
      </c>
      <c r="L16" s="6">
        <f>Input!H15/Input!H$6</f>
        <v>2.4686883960975812</v>
      </c>
      <c r="M16" s="6">
        <f>Input!I15/Input!I$6</f>
        <v>2.509915729121365</v>
      </c>
      <c r="N16" s="6">
        <f>Input!J15/Input!J$6</f>
        <v>2.5774936312335459</v>
      </c>
      <c r="O16" s="6">
        <f>AVERAGE(E16:N16)</f>
        <v>2.7339947357866476</v>
      </c>
    </row>
    <row r="17" spans="2:15" ht="12" customHeight="1" x14ac:dyDescent="0.2">
      <c r="B17" t="s">
        <v>58</v>
      </c>
      <c r="E17" s="6">
        <f>Input!A16/Input!A$6</f>
        <v>0.45963053671396747</v>
      </c>
      <c r="F17" s="6">
        <f>Input!B16/Input!B$6</f>
        <v>0.49006774186478785</v>
      </c>
      <c r="G17" s="6">
        <f>Input!C16/Input!C$6</f>
        <v>0.42354158347492604</v>
      </c>
      <c r="H17" s="6">
        <f>Input!D16/Input!D$6</f>
        <v>0.32319845726295482</v>
      </c>
      <c r="I17" s="6">
        <f>Input!E16/Input!E$6</f>
        <v>0.30607943586985903</v>
      </c>
      <c r="J17" s="6">
        <f>Input!F16/Input!F$6</f>
        <v>0.36036224265560479</v>
      </c>
      <c r="K17" s="6">
        <f>Input!G16/Input!G$6</f>
        <v>0.44134096112443771</v>
      </c>
      <c r="L17" s="6">
        <f>Input!H16/Input!H$6</f>
        <v>0.42266806142635582</v>
      </c>
      <c r="M17" s="6">
        <f>Input!I16/Input!I$6</f>
        <v>0.30613009270465591</v>
      </c>
      <c r="N17" s="6">
        <f>Input!J16/Input!J$6</f>
        <v>0.31842772014961795</v>
      </c>
      <c r="O17" s="6">
        <f>AVERAGE(E17:N17)</f>
        <v>0.38514468332471674</v>
      </c>
    </row>
    <row r="18" spans="2:15" ht="12" customHeight="1" x14ac:dyDescent="0.2">
      <c r="B18" t="s">
        <v>59</v>
      </c>
      <c r="E18" s="6">
        <f>Input!A17/Input!A$6</f>
        <v>0.3578268522273928</v>
      </c>
      <c r="F18" s="6">
        <f>Input!B17/Input!B$6</f>
        <v>0.3759736012441301</v>
      </c>
      <c r="G18" s="6">
        <f>Input!C17/Input!C$6</f>
        <v>0.33202147415236366</v>
      </c>
      <c r="H18" s="6">
        <f>Input!D17/Input!D$6</f>
        <v>0.26148969526911536</v>
      </c>
      <c r="I18" s="6">
        <f>Input!E17/Input!E$6</f>
        <v>0.23583400021237072</v>
      </c>
      <c r="J18" s="6">
        <f>Input!F17/Input!F$6</f>
        <v>0.25180971636248783</v>
      </c>
      <c r="K18" s="6">
        <f>Input!G17/Input!G$6</f>
        <v>0.27863171935204833</v>
      </c>
      <c r="L18" s="6">
        <f>Input!H17/Input!H$6</f>
        <v>0.28950936436715302</v>
      </c>
      <c r="M18" s="6">
        <f>Input!I17/Input!I$6</f>
        <v>0.30462594246457614</v>
      </c>
      <c r="N18" s="6">
        <f>Input!J17/Input!J$6</f>
        <v>0.28625236452244612</v>
      </c>
      <c r="O18" s="6">
        <f>AVERAGE(E18:N18)</f>
        <v>0.29739747301740843</v>
      </c>
    </row>
    <row r="19" spans="2:15" ht="13.5" customHeight="1" x14ac:dyDescent="0.2">
      <c r="B19" s="4" t="s">
        <v>60</v>
      </c>
      <c r="E19" s="8">
        <f t="shared" ref="E19:N19" si="3">SUM(E15:E18)</f>
        <v>35.460573159687684</v>
      </c>
      <c r="F19" s="8">
        <f t="shared" si="3"/>
        <v>33.477256907873553</v>
      </c>
      <c r="G19" s="8">
        <f t="shared" si="3"/>
        <v>30.980043279882096</v>
      </c>
      <c r="H19" s="8">
        <f t="shared" si="3"/>
        <v>27.980443385566389</v>
      </c>
      <c r="I19" s="8">
        <f t="shared" si="3"/>
        <v>26.314514117319828</v>
      </c>
      <c r="J19" s="8">
        <f t="shared" si="3"/>
        <v>28.200768175841887</v>
      </c>
      <c r="K19" s="8">
        <f t="shared" si="3"/>
        <v>27.04451649149674</v>
      </c>
      <c r="L19" s="8">
        <f t="shared" si="3"/>
        <v>26.257052071838967</v>
      </c>
      <c r="M19" s="8">
        <f t="shared" si="3"/>
        <v>26.539589073326677</v>
      </c>
      <c r="N19" s="8">
        <f t="shared" si="3"/>
        <v>26.96309942968367</v>
      </c>
      <c r="O19" s="8">
        <f>AVERAGE(E19:N19)</f>
        <v>28.921785609251749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6.8106568799068778</v>
      </c>
      <c r="F21" s="6">
        <f>Input!B18/Input!B$6</f>
        <v>6.2706741752267083</v>
      </c>
      <c r="G21" s="6">
        <f>Input!C18/Input!C$6</f>
        <v>5.7757589396909541</v>
      </c>
      <c r="H21" s="6">
        <f>Input!D18/Input!D$6</f>
        <v>4.9069894761360464</v>
      </c>
      <c r="I21" s="6">
        <f>Input!E18/Input!E$6</f>
        <v>4.1062782750627713</v>
      </c>
      <c r="J21" s="6">
        <f>Input!F18/Input!F$6</f>
        <v>4.2848222963219911</v>
      </c>
      <c r="K21" s="6">
        <f>Input!G18/Input!G$6</f>
        <v>4.561455065553635</v>
      </c>
      <c r="L21" s="6">
        <f>Input!H18/Input!H$6</f>
        <v>4.9584720078829294</v>
      </c>
      <c r="M21" s="6">
        <f>Input!I18/Input!I$6</f>
        <v>5.3717106729968966</v>
      </c>
      <c r="N21" s="6">
        <f>Input!J18/Input!J$6</f>
        <v>4.6316654659084939</v>
      </c>
      <c r="O21" s="6">
        <f>AVERAGE(E21:N21)</f>
        <v>5.1678483254687304</v>
      </c>
    </row>
    <row r="22" spans="2:15" ht="12" customHeight="1" x14ac:dyDescent="0.2">
      <c r="B22" t="s">
        <v>255</v>
      </c>
      <c r="E22" s="6">
        <f>Input!A19/Input!A$6</f>
        <v>5.1014316783120162</v>
      </c>
      <c r="F22" s="6">
        <f>Input!B19/Input!B$6</f>
        <v>4.8805118818346758</v>
      </c>
      <c r="G22" s="6">
        <f>Input!C19/Input!C$6</f>
        <v>4.231204321000531</v>
      </c>
      <c r="H22" s="6">
        <f>Input!D19/Input!D$6</f>
        <v>3.7680454513608947</v>
      </c>
      <c r="I22" s="6">
        <f>Input!E19/Input!E$6</f>
        <v>3.1814371686724185</v>
      </c>
      <c r="J22" s="6">
        <f>Input!F19/Input!F$6</f>
        <v>3.2715235447575655</v>
      </c>
      <c r="K22" s="6">
        <f>Input!G19/Input!G$6</f>
        <v>3.4951331466646125</v>
      </c>
      <c r="L22" s="6">
        <f>Input!H19/Input!H$6</f>
        <v>3.6910344119394285</v>
      </c>
      <c r="M22" s="6">
        <f>Input!I19/Input!I$6</f>
        <v>3.851796802184372</v>
      </c>
      <c r="N22" s="6">
        <f>Input!J19/Input!J$6</f>
        <v>3.8923748704525782</v>
      </c>
      <c r="O22" s="6">
        <f>AVERAGE(E22:N22)</f>
        <v>3.9364493277179093</v>
      </c>
    </row>
    <row r="23" spans="2:15" ht="12" customHeight="1" x14ac:dyDescent="0.2">
      <c r="B23" t="s">
        <v>62</v>
      </c>
      <c r="E23" s="6">
        <f>Input!A20/Input!A$6</f>
        <v>2.3717676299426123E-2</v>
      </c>
      <c r="F23" s="6">
        <f>Input!B20/Input!B$6</f>
        <v>1.6629124983658605E-2</v>
      </c>
      <c r="G23" s="6">
        <f>Input!C20/Input!C$6</f>
        <v>2.0056943449780231E-2</v>
      </c>
      <c r="H23" s="6">
        <f>Input!D20/Input!D$6</f>
        <v>1.5362643688849454E-2</v>
      </c>
      <c r="I23" s="6">
        <f>Input!E20/Input!E$6</f>
        <v>3.2473553659718497E-2</v>
      </c>
      <c r="J23" s="6">
        <f>Input!F20/Input!F$6</f>
        <v>3.2479731747604546E-2</v>
      </c>
      <c r="K23" s="6">
        <f>Input!G20/Input!G$6</f>
        <v>4.2878818140863473E-2</v>
      </c>
      <c r="L23" s="6">
        <f>Input!H20/Input!H$6</f>
        <v>2.2667833683785329E-2</v>
      </c>
      <c r="M23" s="6">
        <f>Input!I20/Input!I$6</f>
        <v>1.5467451679124351E-2</v>
      </c>
      <c r="N23" s="6">
        <f>Input!J20/Input!J$6</f>
        <v>1.5040996357970307E-2</v>
      </c>
      <c r="O23" s="6">
        <f>AVERAGE(E23:N23)</f>
        <v>2.3677477369078093E-2</v>
      </c>
    </row>
    <row r="24" spans="2:15" ht="13.5" customHeight="1" x14ac:dyDescent="0.2">
      <c r="B24" s="4" t="s">
        <v>63</v>
      </c>
      <c r="E24" s="8">
        <f t="shared" ref="E24:N24" si="4">SUM(E21:E23)</f>
        <v>11.935806234518321</v>
      </c>
      <c r="F24" s="8">
        <f t="shared" si="4"/>
        <v>11.167815182045043</v>
      </c>
      <c r="G24" s="8">
        <f t="shared" si="4"/>
        <v>10.027020204141266</v>
      </c>
      <c r="H24" s="8">
        <f t="shared" si="4"/>
        <v>8.690397571185791</v>
      </c>
      <c r="I24" s="8">
        <f t="shared" si="4"/>
        <v>7.3201889973949079</v>
      </c>
      <c r="J24" s="8">
        <f t="shared" si="4"/>
        <v>7.5888255728271607</v>
      </c>
      <c r="K24" s="8">
        <f t="shared" si="4"/>
        <v>8.0994670303591114</v>
      </c>
      <c r="L24" s="8">
        <f t="shared" si="4"/>
        <v>8.6721742535061441</v>
      </c>
      <c r="M24" s="8">
        <f t="shared" si="4"/>
        <v>9.2389749268603918</v>
      </c>
      <c r="N24" s="8">
        <f t="shared" si="4"/>
        <v>8.5390813327190429</v>
      </c>
      <c r="O24" s="8">
        <f>AVERAGE(E24:N24)</f>
        <v>9.1279751305557166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1.3749799449287026</v>
      </c>
      <c r="F26" s="6">
        <f>Input!B21/Input!B$6</f>
        <v>1.3888469891903528</v>
      </c>
      <c r="G26" s="6">
        <f>Input!C21/Input!C$6</f>
        <v>1.243575461625078</v>
      </c>
      <c r="H26" s="6">
        <f>Input!D21/Input!D$6</f>
        <v>1.1022675306574363</v>
      </c>
      <c r="I26" s="6">
        <f>Input!E21/Input!E$6</f>
        <v>0.94814607929759664</v>
      </c>
      <c r="J26" s="6">
        <f>Input!F21/Input!F$6</f>
        <v>1.0119017292830097</v>
      </c>
      <c r="K26" s="6">
        <f>Input!G21/Input!G$6</f>
        <v>1.0704120775920773</v>
      </c>
      <c r="L26" s="6">
        <f>Input!H21/Input!H$6</f>
        <v>1.0887588016948786</v>
      </c>
      <c r="M26" s="6">
        <f>Input!I21/Input!I$6</f>
        <v>1.1349750439951083</v>
      </c>
      <c r="N26" s="6">
        <f>Input!J21/Input!J$6</f>
        <v>1.0683981728693859</v>
      </c>
      <c r="O26" s="6">
        <f>AVERAGE(E26:N26)</f>
        <v>1.1432261831133625</v>
      </c>
    </row>
    <row r="27" spans="2:15" ht="12" customHeight="1" x14ac:dyDescent="0.2">
      <c r="B27" t="s">
        <v>65</v>
      </c>
      <c r="E27" s="6">
        <f>Input!A22/Input!A$6</f>
        <v>14.332415543166796</v>
      </c>
      <c r="F27" s="6">
        <f>Input!B22/Input!B$6</f>
        <v>14.536719860524139</v>
      </c>
      <c r="G27" s="6">
        <f>Input!C22/Input!C$6</f>
        <v>13.230568090811119</v>
      </c>
      <c r="H27" s="6">
        <f>Input!D22/Input!D$6</f>
        <v>12.429100607907319</v>
      </c>
      <c r="I27" s="6">
        <f>Input!E22/Input!E$6</f>
        <v>11.288260696352738</v>
      </c>
      <c r="J27" s="6">
        <f>Input!F22/Input!F$6</f>
        <v>11.691037491231778</v>
      </c>
      <c r="K27" s="6">
        <f>Input!G22/Input!G$6</f>
        <v>11.96715422408416</v>
      </c>
      <c r="L27" s="6">
        <f>Input!H22/Input!H$6</f>
        <v>12.603903719662005</v>
      </c>
      <c r="M27" s="6">
        <f>Input!I22/Input!I$6</f>
        <v>13.130533528954915</v>
      </c>
      <c r="N27" s="6">
        <f>Input!J22/Input!J$6</f>
        <v>12.038473245386252</v>
      </c>
      <c r="O27" s="6">
        <f>AVERAGE(E27:N27)</f>
        <v>12.724816700808121</v>
      </c>
    </row>
    <row r="28" spans="2:15" ht="12" customHeight="1" x14ac:dyDescent="0.2">
      <c r="B28" t="s">
        <v>66</v>
      </c>
      <c r="E28" s="6">
        <f>Input!A23/Input!A$6</f>
        <v>1.8424971000113004</v>
      </c>
      <c r="F28" s="6">
        <f>Input!B23/Input!B$6</f>
        <v>1.9975140272519254</v>
      </c>
      <c r="G28" s="6">
        <f>Input!C23/Input!C$6</f>
        <v>1.9705771612110607</v>
      </c>
      <c r="H28" s="6">
        <f>Input!D23/Input!D$6</f>
        <v>2.0292342693011709</v>
      </c>
      <c r="I28" s="6">
        <f>Input!E23/Input!E$6</f>
        <v>1.9107919137821776</v>
      </c>
      <c r="J28" s="6">
        <f>Input!F23/Input!F$6</f>
        <v>1.8013408715124033</v>
      </c>
      <c r="K28" s="6">
        <f>Input!G23/Input!G$6</f>
        <v>1.9174209452881383</v>
      </c>
      <c r="L28" s="6">
        <f>Input!H23/Input!H$6</f>
        <v>1.9525358144633491</v>
      </c>
      <c r="M28" s="6">
        <f>Input!I23/Input!I$6</f>
        <v>1.9311923466337635</v>
      </c>
      <c r="N28" s="6">
        <f>Input!J23/Input!J$6</f>
        <v>1.8192733338881597</v>
      </c>
      <c r="O28" s="6">
        <f>AVERAGE(E28:N28)</f>
        <v>1.9172377783343451</v>
      </c>
    </row>
    <row r="29" spans="2:15" ht="13.5" customHeight="1" x14ac:dyDescent="0.2">
      <c r="B29" s="4" t="s">
        <v>15</v>
      </c>
      <c r="E29" s="8">
        <f t="shared" ref="E29:N29" si="5">SUM(E26:E28)</f>
        <v>17.5498925881068</v>
      </c>
      <c r="F29" s="8">
        <f t="shared" si="5"/>
        <v>17.923080876966416</v>
      </c>
      <c r="G29" s="8">
        <f t="shared" si="5"/>
        <v>16.444720713647257</v>
      </c>
      <c r="H29" s="8">
        <f t="shared" si="5"/>
        <v>15.560602407865925</v>
      </c>
      <c r="I29" s="8">
        <f t="shared" si="5"/>
        <v>14.147198689432514</v>
      </c>
      <c r="J29" s="8">
        <f t="shared" si="5"/>
        <v>14.504280092027191</v>
      </c>
      <c r="K29" s="8">
        <f t="shared" si="5"/>
        <v>14.954987246964375</v>
      </c>
      <c r="L29" s="8">
        <f t="shared" si="5"/>
        <v>15.645198335820233</v>
      </c>
      <c r="M29" s="8">
        <f t="shared" si="5"/>
        <v>16.196700919583787</v>
      </c>
      <c r="N29" s="8">
        <f t="shared" si="5"/>
        <v>14.926144752143799</v>
      </c>
      <c r="O29" s="8">
        <f>AVERAGE(E29:N29)</f>
        <v>15.785280662255825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72.99974336894924</v>
      </c>
      <c r="F31" s="7">
        <f t="shared" si="6"/>
        <v>70.51298671869398</v>
      </c>
      <c r="G31" s="7">
        <f t="shared" si="6"/>
        <v>64.588667488389319</v>
      </c>
      <c r="H31" s="7">
        <f t="shared" si="6"/>
        <v>58.761984824433867</v>
      </c>
      <c r="I31" s="7">
        <f t="shared" si="6"/>
        <v>53.618518320169876</v>
      </c>
      <c r="J31" s="7">
        <f t="shared" si="6"/>
        <v>56.060719420172362</v>
      </c>
      <c r="K31" s="7">
        <f t="shared" si="6"/>
        <v>55.694424808395325</v>
      </c>
      <c r="L31" s="7">
        <f t="shared" si="6"/>
        <v>56.06509541821201</v>
      </c>
      <c r="M31" s="7">
        <f t="shared" si="6"/>
        <v>57.864217935123364</v>
      </c>
      <c r="N31" s="7">
        <f t="shared" si="6"/>
        <v>55.336163932580462</v>
      </c>
      <c r="O31" s="7">
        <f>AVERAGE(E31:N31)</f>
        <v>60.15025222351197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87.534094922702593</v>
      </c>
      <c r="F33" s="6">
        <f>(Input!B27+Input!B203+Input!B207)/Input!B$34</f>
        <v>89.959815587280033</v>
      </c>
      <c r="G33" s="6">
        <f>(Input!C27+Input!C203+Input!C207)/Input!C$34</f>
        <v>88.411547685750946</v>
      </c>
      <c r="H33" s="6">
        <f>(Input!D27+Input!D203+Input!D207)/Input!D$34</f>
        <v>74.827432321068756</v>
      </c>
      <c r="I33" s="6">
        <f>(Input!E27+Input!E203+Input!E207)/Input!E$34</f>
        <v>58.318000414612797</v>
      </c>
      <c r="J33" s="6">
        <f>(Input!F27+Input!F203+Input!F207)/Input!F$34</f>
        <v>60.356604261321415</v>
      </c>
      <c r="K33" s="6">
        <f>(Input!G27+Input!G203+Input!G207)/Input!G$34</f>
        <v>66.657367500556049</v>
      </c>
      <c r="L33" s="6">
        <f>(Input!H27+Input!H203+Input!H207)/Input!H$34</f>
        <v>66.808187899885993</v>
      </c>
      <c r="M33" s="6">
        <f>(Input!I27+Input!I203+Input!I207)/Input!I$34</f>
        <v>66.237265783203895</v>
      </c>
      <c r="N33" s="6">
        <f>(Input!J27+Input!J203+Input!J207)/Input!J$34</f>
        <v>70.264059772971748</v>
      </c>
      <c r="O33" s="6">
        <f>AVERAGE(E33:N33)</f>
        <v>72.937437614935419</v>
      </c>
    </row>
    <row r="34" spans="2:15" ht="12" customHeight="1" x14ac:dyDescent="0.2">
      <c r="B34" t="s">
        <v>69</v>
      </c>
      <c r="E34" s="6">
        <f>Input!A28/Input!A$34</f>
        <v>5.9604252281359744E-2</v>
      </c>
      <c r="F34" s="6">
        <f>Input!B28/Input!B$34</f>
        <v>5.5541267552164965E-2</v>
      </c>
      <c r="G34" s="6">
        <f>Input!C28/Input!C$34</f>
        <v>7.2068622031636526E-2</v>
      </c>
      <c r="H34" s="6">
        <f>Input!D28/Input!D$34</f>
        <v>5.3416280997360045E-2</v>
      </c>
      <c r="I34" s="6">
        <f>Input!E28/Input!E$34</f>
        <v>5.2134720567467582E-2</v>
      </c>
      <c r="J34" s="6">
        <f>Input!F28/Input!F$34</f>
        <v>5.4033483333821082E-2</v>
      </c>
      <c r="K34" s="6">
        <f>Input!G28/Input!G$34</f>
        <v>9.9130668501580213E-2</v>
      </c>
      <c r="L34" s="6">
        <f>Input!H28/Input!H$34</f>
        <v>6.5611502595044696E-2</v>
      </c>
      <c r="M34" s="6">
        <f>Input!I28/Input!I$34</f>
        <v>9.9297252067647279E-2</v>
      </c>
      <c r="N34" s="6">
        <f>Input!J28/Input!J$34</f>
        <v>0.10499248826231269</v>
      </c>
      <c r="O34" s="6">
        <f>AVERAGE(E34:N34)</f>
        <v>7.1583053819039483E-2</v>
      </c>
    </row>
    <row r="35" spans="2:15" ht="12" customHeight="1" x14ac:dyDescent="0.2">
      <c r="B35" t="s">
        <v>75</v>
      </c>
      <c r="E35" s="6">
        <f>(Input!A29-Input!A203-Input!A207)/Input!A$34</f>
        <v>5.831114720607447</v>
      </c>
      <c r="F35" s="6">
        <f>(Input!B29-Input!B203-Input!B207)/Input!B$34</f>
        <v>6.2168152735720028</v>
      </c>
      <c r="G35" s="6">
        <f>(Input!C29-Input!C203-Input!C207)/Input!C$34</f>
        <v>5.5360106144661678</v>
      </c>
      <c r="H35" s="6">
        <f>(Input!D29-Input!D203-Input!D207)/Input!D$34</f>
        <v>4.8981215621788206</v>
      </c>
      <c r="I35" s="6">
        <f>(Input!E29-Input!E203-Input!E207)/Input!E$34</f>
        <v>4.3490706154766157</v>
      </c>
      <c r="J35" s="6">
        <f>(Input!F29-Input!F203-Input!F207)/Input!F$34</f>
        <v>3.440456459126692</v>
      </c>
      <c r="K35" s="6">
        <f>(Input!G29-Input!G203-Input!G207)/Input!G$34</f>
        <v>3.269262429955774</v>
      </c>
      <c r="L35" s="6">
        <f>(Input!H29-Input!H203-Input!H207)/Input!H$34</f>
        <v>3.3271454556218765</v>
      </c>
      <c r="M35" s="6">
        <f>(Input!I29-Input!I203-Input!I207)/Input!I$34</f>
        <v>3.3074427573489786</v>
      </c>
      <c r="N35" s="6">
        <f>(Input!J29-Input!J203-Input!J207)/Input!J$34</f>
        <v>3.2214476718817266</v>
      </c>
      <c r="O35" s="6">
        <f>AVERAGE(E35:N35)</f>
        <v>4.3396887560236106</v>
      </c>
    </row>
    <row r="36" spans="2:15" ht="13.5" customHeight="1" x14ac:dyDescent="0.2">
      <c r="B36" s="1" t="s">
        <v>71</v>
      </c>
      <c r="E36" s="7">
        <f t="shared" ref="E36:N36" si="7">SUM(E33:E35)</f>
        <v>93.424813895591399</v>
      </c>
      <c r="F36" s="7">
        <f t="shared" si="7"/>
        <v>96.232172128404187</v>
      </c>
      <c r="G36" s="7">
        <f t="shared" si="7"/>
        <v>94.019626922248747</v>
      </c>
      <c r="H36" s="7">
        <f t="shared" si="7"/>
        <v>79.778970164244924</v>
      </c>
      <c r="I36" s="7">
        <f t="shared" si="7"/>
        <v>62.719205750656876</v>
      </c>
      <c r="J36" s="7">
        <f t="shared" si="7"/>
        <v>63.851094203781926</v>
      </c>
      <c r="K36" s="7">
        <f t="shared" si="7"/>
        <v>70.02576059901341</v>
      </c>
      <c r="L36" s="7">
        <f t="shared" si="7"/>
        <v>70.200944858102915</v>
      </c>
      <c r="M36" s="7">
        <f t="shared" si="7"/>
        <v>69.644005792620518</v>
      </c>
      <c r="N36" s="7">
        <f t="shared" si="7"/>
        <v>73.59049993311578</v>
      </c>
      <c r="O36" s="7">
        <f>AVERAGE(E36:N36)</f>
        <v>77.348709424778079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20.425070526642159</v>
      </c>
      <c r="F38" s="11">
        <f t="shared" si="8"/>
        <v>25.719185409710207</v>
      </c>
      <c r="G38" s="11">
        <f t="shared" si="8"/>
        <v>29.430959433859428</v>
      </c>
      <c r="H38" s="11">
        <f t="shared" si="8"/>
        <v>21.016985339811058</v>
      </c>
      <c r="I38" s="11">
        <f t="shared" si="8"/>
        <v>9.1006874304869996</v>
      </c>
      <c r="J38" s="11">
        <f t="shared" si="8"/>
        <v>7.7903747836095647</v>
      </c>
      <c r="K38" s="11">
        <f t="shared" si="8"/>
        <v>14.331335790618084</v>
      </c>
      <c r="L38" s="11">
        <f t="shared" si="8"/>
        <v>14.135849439890904</v>
      </c>
      <c r="M38" s="11">
        <f t="shared" si="8"/>
        <v>11.779787857497155</v>
      </c>
      <c r="N38" s="11">
        <f t="shared" si="8"/>
        <v>18.254336000535318</v>
      </c>
      <c r="O38" s="11">
        <f>AVERAGE(E38:N38)</f>
        <v>17.198457201266088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2.3717447862220635</v>
      </c>
      <c r="F40" s="8">
        <f>(Input!B25 + Input!B26) / Input!B$6</f>
        <v>2.6957656092972142</v>
      </c>
      <c r="G40" s="8">
        <f>(Input!C25 + Input!C26) / Input!C$6</f>
        <v>2.7765765831370435</v>
      </c>
      <c r="H40" s="8">
        <f>(Input!D25 + Input!D26) / Input!D$6</f>
        <v>2.5848323578795833</v>
      </c>
      <c r="I40" s="8">
        <f>(Input!E25 + Input!E26) / Input!E$6</f>
        <v>2.392396043793982</v>
      </c>
      <c r="J40" s="8">
        <f>(Input!F25 + Input!F26) / Input!F$6</f>
        <v>2.2994825835681358</v>
      </c>
      <c r="K40" s="8">
        <f>(Input!G25 + Input!G26) / Input!G$6</f>
        <v>2.2834778983778712</v>
      </c>
      <c r="L40" s="8">
        <f>(Input!H25 + Input!H26) / Input!H$6</f>
        <v>2.5153991101523787</v>
      </c>
      <c r="M40" s="8">
        <f>(Input!I25 + Input!I26) / Input!I$6</f>
        <v>2.5706103800546902</v>
      </c>
      <c r="N40" s="8">
        <f>(Input!J25 + Input!J26) / Input!J$6</f>
        <v>2.3885612575308119</v>
      </c>
      <c r="O40" s="8">
        <f>AVERAGE(E40:N40)</f>
        <v>2.4878846610013774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18.053325740420096</v>
      </c>
      <c r="F42" s="11">
        <f t="shared" si="9"/>
        <v>23.023419800412992</v>
      </c>
      <c r="G42" s="11">
        <f t="shared" si="9"/>
        <v>26.654382850722385</v>
      </c>
      <c r="H42" s="11">
        <f t="shared" si="9"/>
        <v>18.432152981931473</v>
      </c>
      <c r="I42" s="11">
        <f t="shared" si="9"/>
        <v>6.7082913866930181</v>
      </c>
      <c r="J42" s="11">
        <f t="shared" si="9"/>
        <v>5.4908922000414293</v>
      </c>
      <c r="K42" s="11">
        <f t="shared" si="9"/>
        <v>12.047857892240213</v>
      </c>
      <c r="L42" s="11">
        <f t="shared" si="9"/>
        <v>11.620450329738526</v>
      </c>
      <c r="M42" s="11">
        <f t="shared" si="9"/>
        <v>9.2091774774424646</v>
      </c>
      <c r="N42" s="11">
        <f t="shared" si="9"/>
        <v>15.865774743004506</v>
      </c>
      <c r="O42" s="11">
        <f>AVERAGE(E42:N42)</f>
        <v>14.71057254026471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2.6599703159267663E-4</v>
      </c>
      <c r="F7" s="6">
        <f>Input!B8/Input!B5</f>
        <v>1.0562772524710506E-2</v>
      </c>
      <c r="G7" s="6">
        <f>Input!C8/Input!C5</f>
        <v>4.4173440803465198E-2</v>
      </c>
      <c r="H7" s="6">
        <f>Input!D8/Input!D5</f>
        <v>8.7782856957762407E-3</v>
      </c>
      <c r="I7" s="6">
        <f>Input!E8/Input!E5</f>
        <v>1.1944200250323139E-2</v>
      </c>
      <c r="J7" s="6">
        <f>Input!F8/Input!F5</f>
        <v>1.095499334995677E-2</v>
      </c>
      <c r="K7" s="6">
        <f>Input!G8/Input!G5</f>
        <v>5.1465352504731915E-2</v>
      </c>
      <c r="L7" s="6">
        <f>Input!H8/Input!H5</f>
        <v>3.0841384436272323E-3</v>
      </c>
      <c r="M7" s="6">
        <f>Input!I8/Input!I5</f>
        <v>1.2101308510059843E-2</v>
      </c>
      <c r="N7" s="6">
        <f>Input!J8/Input!J5</f>
        <v>1.8536504758265907E-2</v>
      </c>
      <c r="O7" s="6">
        <f>AVERAGE(E7:N7)</f>
        <v>1.7186699387250943E-2</v>
      </c>
    </row>
    <row r="8" spans="1:15" ht="12" customHeight="1" x14ac:dyDescent="0.2">
      <c r="B8" t="s">
        <v>50</v>
      </c>
      <c r="E8" s="6">
        <f>Input!A9/Input!A5</f>
        <v>3.1468711157708742</v>
      </c>
      <c r="F8" s="6">
        <f>Input!B9/Input!B5</f>
        <v>3.2111359155177395</v>
      </c>
      <c r="G8" s="6">
        <f>Input!C9/Input!C5</f>
        <v>3.1095153694572049</v>
      </c>
      <c r="H8" s="6">
        <f>Input!D9/Input!D5</f>
        <v>2.7733049130943983</v>
      </c>
      <c r="I8" s="6">
        <f>Input!E9/Input!E5</f>
        <v>2.5394374023294586</v>
      </c>
      <c r="J8" s="6">
        <f>Input!F9/Input!F5</f>
        <v>2.7989726084418436</v>
      </c>
      <c r="K8" s="6">
        <f>Input!G9/Input!G5</f>
        <v>2.6327001391798288</v>
      </c>
      <c r="L8" s="6">
        <f>Input!H9/Input!H5</f>
        <v>2.350581285607956</v>
      </c>
      <c r="M8" s="6">
        <f>Input!I9/Input!I5</f>
        <v>2.4877842594971726</v>
      </c>
      <c r="N8" s="6">
        <f>Input!J9/Input!J5</f>
        <v>2.2236775062376837</v>
      </c>
      <c r="O8" s="6">
        <f t="shared" ref="O8:O42" si="1">AVERAGE(E8:N8)</f>
        <v>2.7273980515134157</v>
      </c>
    </row>
    <row r="9" spans="1:15" ht="12" customHeight="1" x14ac:dyDescent="0.2">
      <c r="B9" t="s">
        <v>51</v>
      </c>
      <c r="E9" s="6">
        <f>Input!A10/Input!A5</f>
        <v>2.4246841359968103</v>
      </c>
      <c r="F9" s="6">
        <f>Input!B10/Input!B5</f>
        <v>2.0470493271725463</v>
      </c>
      <c r="G9" s="6">
        <f>Input!C10/Input!C5</f>
        <v>1.8348601920180214</v>
      </c>
      <c r="H9" s="6">
        <f>Input!D10/Input!D5</f>
        <v>1.735601071351569</v>
      </c>
      <c r="I9" s="6">
        <f>Input!E10/Input!E5</f>
        <v>1.6127884626209017</v>
      </c>
      <c r="J9" s="6">
        <f>Input!F10/Input!F5</f>
        <v>1.5513169392549144</v>
      </c>
      <c r="K9" s="6">
        <f>Input!G10/Input!G5</f>
        <v>1.6042041196421322</v>
      </c>
      <c r="L9" s="6">
        <f>Input!H10/Input!H5</f>
        <v>1.3273348163529683</v>
      </c>
      <c r="M9" s="6">
        <f>Input!I10/Input!I5</f>
        <v>1.4226376505031788</v>
      </c>
      <c r="N9" s="6">
        <f>Input!J10/Input!J5</f>
        <v>1.2891492675188501</v>
      </c>
      <c r="O9" s="6">
        <f t="shared" si="1"/>
        <v>1.6849625982431893</v>
      </c>
    </row>
    <row r="10" spans="1:15" ht="12" customHeight="1" x14ac:dyDescent="0.2">
      <c r="B10" t="s">
        <v>52</v>
      </c>
      <c r="E10" s="6">
        <f>Input!A11/Input!A5</f>
        <v>2.8921142759112488</v>
      </c>
      <c r="F10" s="6">
        <f>Input!B11/Input!B5</f>
        <v>2.3297616978349449</v>
      </c>
      <c r="G10" s="6">
        <f>Input!C11/Input!C5</f>
        <v>2.2142352017771505</v>
      </c>
      <c r="H10" s="6">
        <f>Input!D11/Input!D5</f>
        <v>1.9387585369532276</v>
      </c>
      <c r="I10" s="6">
        <f>Input!E11/Input!E5</f>
        <v>2.0331581446613933</v>
      </c>
      <c r="J10" s="6">
        <f>Input!F11/Input!F5</f>
        <v>1.7512143450359383</v>
      </c>
      <c r="K10" s="6">
        <f>Input!G11/Input!G5</f>
        <v>1.5164905826362558</v>
      </c>
      <c r="L10" s="6">
        <f>Input!H11/Input!H5</f>
        <v>1.497848216544662</v>
      </c>
      <c r="M10" s="6">
        <f>Input!I11/Input!I5</f>
        <v>1.4717455223538469</v>
      </c>
      <c r="N10" s="6">
        <f>Input!J11/Input!J5</f>
        <v>1.330707401442446</v>
      </c>
      <c r="O10" s="6">
        <f t="shared" si="1"/>
        <v>1.897603392515111</v>
      </c>
    </row>
    <row r="11" spans="1:15" ht="12" customHeight="1" x14ac:dyDescent="0.2">
      <c r="B11" t="s">
        <v>53</v>
      </c>
      <c r="E11" s="6">
        <f>Input!A12/Input!A5</f>
        <v>1.1879448890015309</v>
      </c>
      <c r="F11" s="6">
        <f>Input!B12/Input!B5</f>
        <v>1.2821902855637748</v>
      </c>
      <c r="G11" s="6">
        <f>Input!C12/Input!C5</f>
        <v>1.0498367440838858</v>
      </c>
      <c r="H11" s="6">
        <f>Input!D12/Input!D5</f>
        <v>0.97236459559616206</v>
      </c>
      <c r="I11" s="6">
        <f>Input!E12/Input!E5</f>
        <v>0.86662773490308931</v>
      </c>
      <c r="J11" s="6">
        <f>Input!F12/Input!F5</f>
        <v>0.92303825730752487</v>
      </c>
      <c r="K11" s="6">
        <f>Input!G12/Input!G5</f>
        <v>0.90331013669519611</v>
      </c>
      <c r="L11" s="6">
        <f>Input!H12/Input!H5</f>
        <v>0.86301223228748614</v>
      </c>
      <c r="M11" s="6">
        <f>Input!I12/Input!I5</f>
        <v>0.89348633223766627</v>
      </c>
      <c r="N11" s="6">
        <f>Input!J12/Input!J5</f>
        <v>0.85126159472976848</v>
      </c>
      <c r="O11" s="6">
        <f t="shared" si="1"/>
        <v>0.97930728024060831</v>
      </c>
    </row>
    <row r="12" spans="1:15" ht="12" customHeight="1" x14ac:dyDescent="0.2">
      <c r="B12" t="s">
        <v>54</v>
      </c>
      <c r="E12" s="6">
        <f>Input!A13/Input!A5</f>
        <v>0.25468956353174715</v>
      </c>
      <c r="F12" s="6">
        <f>Input!B13/Input!B5</f>
        <v>0.21934292286184401</v>
      </c>
      <c r="G12" s="6">
        <f>Input!C13/Input!C5</f>
        <v>0.22534494747766851</v>
      </c>
      <c r="H12" s="6">
        <f>Input!D13/Input!D5</f>
        <v>0.19356249196536937</v>
      </c>
      <c r="I12" s="6">
        <f>Input!E13/Input!E5</f>
        <v>0.184729127031317</v>
      </c>
      <c r="J12" s="6">
        <f>Input!F13/Input!F5</f>
        <v>0.17883751627404998</v>
      </c>
      <c r="K12" s="6">
        <f>Input!G13/Input!G5</f>
        <v>0.16541040879277152</v>
      </c>
      <c r="L12" s="6">
        <f>Input!H13/Input!H5</f>
        <v>0.18434544349390747</v>
      </c>
      <c r="M12" s="6">
        <f>Input!I13/Input!I5</f>
        <v>0.17446929804453817</v>
      </c>
      <c r="N12" s="6">
        <f>Input!J13/Input!J5</f>
        <v>0.16712367407235446</v>
      </c>
      <c r="O12" s="6">
        <f t="shared" si="1"/>
        <v>0.19478553935455678</v>
      </c>
    </row>
    <row r="13" spans="1:15" ht="13.5" customHeight="1" x14ac:dyDescent="0.2">
      <c r="B13" s="4" t="s">
        <v>55</v>
      </c>
      <c r="E13" s="8">
        <f>SUM(E7:E12)</f>
        <v>9.9065699772438034</v>
      </c>
      <c r="F13" s="8">
        <f t="shared" ref="F13:N13" si="2">SUM(F7:F12)</f>
        <v>9.1000429214755609</v>
      </c>
      <c r="G13" s="8">
        <f t="shared" si="2"/>
        <v>8.4779658956173947</v>
      </c>
      <c r="H13" s="8">
        <f t="shared" si="2"/>
        <v>7.6223698946565035</v>
      </c>
      <c r="I13" s="8">
        <f t="shared" si="2"/>
        <v>7.2486850717964826</v>
      </c>
      <c r="J13" s="8">
        <f t="shared" si="2"/>
        <v>7.2143346596642282</v>
      </c>
      <c r="K13" s="8">
        <f t="shared" si="2"/>
        <v>6.8735807394509161</v>
      </c>
      <c r="L13" s="8">
        <f t="shared" si="2"/>
        <v>6.2262061327306073</v>
      </c>
      <c r="M13" s="8">
        <f t="shared" si="2"/>
        <v>6.4622243711464629</v>
      </c>
      <c r="N13" s="8">
        <f t="shared" si="2"/>
        <v>5.8804559487593684</v>
      </c>
      <c r="O13" s="8">
        <f t="shared" si="1"/>
        <v>7.5012435612541326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31.463570457233953</v>
      </c>
      <c r="F15" s="6">
        <f>Input!B30/Input!B5</f>
        <v>29.73075088588859</v>
      </c>
      <c r="G15" s="6">
        <f>Input!C30/Input!C5</f>
        <v>27.469088773202003</v>
      </c>
      <c r="H15" s="6">
        <f>Input!D30/Input!D5</f>
        <v>25.072778782704113</v>
      </c>
      <c r="I15" s="6">
        <f>Input!E30/Input!E5</f>
        <v>24.395889235593369</v>
      </c>
      <c r="J15" s="6">
        <f>Input!F30/Input!F5</f>
        <v>25.781235458672441</v>
      </c>
      <c r="K15" s="6">
        <f>Input!G30/Input!G5</f>
        <v>24.080296014689633</v>
      </c>
      <c r="L15" s="6">
        <f>Input!H30/Input!H5</f>
        <v>23.756948473641057</v>
      </c>
      <c r="M15" s="6">
        <f>Input!I30/Input!I5</f>
        <v>23.989226600507283</v>
      </c>
      <c r="N15" s="6">
        <f>Input!J30/Input!J5</f>
        <v>24.100387061514873</v>
      </c>
      <c r="O15" s="6">
        <f t="shared" si="1"/>
        <v>25.984017174364727</v>
      </c>
    </row>
    <row r="16" spans="1:15" ht="12" customHeight="1" x14ac:dyDescent="0.2">
      <c r="B16" t="s">
        <v>57</v>
      </c>
      <c r="E16" s="6">
        <f>Input!A31/Input!A5</f>
        <v>3.8163236161728586</v>
      </c>
      <c r="F16" s="6">
        <f>Input!B31/Input!B5</f>
        <v>3.4005993757457937</v>
      </c>
      <c r="G16" s="6">
        <f>Input!C31/Input!C5</f>
        <v>3.1382973364604183</v>
      </c>
      <c r="H16" s="6">
        <f>Input!D31/Input!D5</f>
        <v>2.7617150279731675</v>
      </c>
      <c r="I16" s="6">
        <f>Input!E31/Input!E5</f>
        <v>2.8036094426881797</v>
      </c>
      <c r="J16" s="6">
        <f>Input!F31/Input!F5</f>
        <v>2.8870408210345979</v>
      </c>
      <c r="K16" s="6">
        <f>Input!G31/Input!G5</f>
        <v>2.8017805473463921</v>
      </c>
      <c r="L16" s="6">
        <f>Input!H31/Input!H5</f>
        <v>2.6144561398167676</v>
      </c>
      <c r="M16" s="6">
        <f>Input!I31/Input!I5</f>
        <v>2.5143996611712729</v>
      </c>
      <c r="N16" s="6">
        <f>Input!J31/Input!J5</f>
        <v>2.6447451161206041</v>
      </c>
      <c r="O16" s="6">
        <f t="shared" si="1"/>
        <v>2.9382967084530049</v>
      </c>
    </row>
    <row r="17" spans="2:15" ht="12" customHeight="1" x14ac:dyDescent="0.2">
      <c r="B17" t="s">
        <v>58</v>
      </c>
      <c r="E17" s="6">
        <f>Input!A32/Input!A5</f>
        <v>0.50140738730542611</v>
      </c>
      <c r="F17" s="6">
        <f>Input!B32/Input!B5</f>
        <v>0.54580408719084539</v>
      </c>
      <c r="G17" s="6">
        <f>Input!C32/Input!C5</f>
        <v>0.45712289944505691</v>
      </c>
      <c r="H17" s="6">
        <f>Input!D32/Input!D5</f>
        <v>0.34366478862974498</v>
      </c>
      <c r="I17" s="6">
        <f>Input!E32/Input!E5</f>
        <v>0.36556552458867075</v>
      </c>
      <c r="J17" s="6">
        <f>Input!F32/Input!F5</f>
        <v>0.41296929946859834</v>
      </c>
      <c r="K17" s="6">
        <f>Input!G32/Input!G5</f>
        <v>0.47082329716812477</v>
      </c>
      <c r="L17" s="6">
        <f>Input!H32/Input!H5</f>
        <v>0.42162404297467565</v>
      </c>
      <c r="M17" s="6">
        <f>Input!I32/Input!I5</f>
        <v>0.29989244480172972</v>
      </c>
      <c r="N17" s="6">
        <f>Input!J32/Input!J5</f>
        <v>0.32380688141602815</v>
      </c>
      <c r="O17" s="6">
        <f t="shared" si="1"/>
        <v>0.41426806529889004</v>
      </c>
    </row>
    <row r="18" spans="2:15" ht="12" customHeight="1" x14ac:dyDescent="0.2">
      <c r="B18" t="s">
        <v>59</v>
      </c>
      <c r="E18" s="6">
        <f>Input!A33/Input!A5</f>
        <v>0.36971449851191096</v>
      </c>
      <c r="F18" s="6">
        <f>Input!B33/Input!B5</f>
        <v>0.38922313195607827</v>
      </c>
      <c r="G18" s="6">
        <f>Input!C33/Input!C5</f>
        <v>0.35026564089111523</v>
      </c>
      <c r="H18" s="6">
        <f>Input!D33/Input!D5</f>
        <v>0.27750939608932385</v>
      </c>
      <c r="I18" s="6">
        <f>Input!E33/Input!E5</f>
        <v>0.26737902157015853</v>
      </c>
      <c r="J18" s="6">
        <f>Input!F33/Input!F5</f>
        <v>0.29576892253251297</v>
      </c>
      <c r="K18" s="6">
        <f>Input!G33/Input!G5</f>
        <v>0.29953098518714538</v>
      </c>
      <c r="L18" s="6">
        <f>Input!H33/Input!H5</f>
        <v>0.30290919951583151</v>
      </c>
      <c r="M18" s="6">
        <f>Input!I33/Input!I5</f>
        <v>0.3169908266759921</v>
      </c>
      <c r="N18" s="6">
        <f>Input!J33/Input!J5</f>
        <v>0.31707466465900036</v>
      </c>
      <c r="O18" s="6">
        <f t="shared" si="1"/>
        <v>0.31863662875890697</v>
      </c>
    </row>
    <row r="19" spans="2:15" ht="13.5" customHeight="1" x14ac:dyDescent="0.2">
      <c r="B19" s="4" t="s">
        <v>60</v>
      </c>
      <c r="E19" s="8">
        <f>SUM(E15:E18)</f>
        <v>36.151015959224146</v>
      </c>
      <c r="F19" s="8">
        <f t="shared" ref="F19:N19" si="3">SUM(F15:F18)</f>
        <v>34.066377480781306</v>
      </c>
      <c r="G19" s="8">
        <f t="shared" si="3"/>
        <v>31.414774649998595</v>
      </c>
      <c r="H19" s="8">
        <f t="shared" si="3"/>
        <v>28.45566799539635</v>
      </c>
      <c r="I19" s="8">
        <f t="shared" si="3"/>
        <v>27.832443224440379</v>
      </c>
      <c r="J19" s="8">
        <f t="shared" si="3"/>
        <v>29.377014501708153</v>
      </c>
      <c r="K19" s="8">
        <f t="shared" si="3"/>
        <v>27.652430844391297</v>
      </c>
      <c r="L19" s="8">
        <f t="shared" si="3"/>
        <v>27.095937855948328</v>
      </c>
      <c r="M19" s="8">
        <f t="shared" si="3"/>
        <v>27.120509533156277</v>
      </c>
      <c r="N19" s="8">
        <f t="shared" si="3"/>
        <v>27.386013723710505</v>
      </c>
      <c r="O19" s="8">
        <f t="shared" si="1"/>
        <v>29.65521857687553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8.377784651194208</v>
      </c>
      <c r="F21" s="6">
        <f>Input!B18/Input!B5</f>
        <v>7.182454148667194</v>
      </c>
      <c r="G21" s="6">
        <f>Input!C18/Input!C5</f>
        <v>6.8610744098459469</v>
      </c>
      <c r="H21" s="6">
        <f>Input!D18/Input!D5</f>
        <v>5.7273794349895883</v>
      </c>
      <c r="I21" s="6">
        <f>Input!E18/Input!E5</f>
        <v>5.0997213799088561</v>
      </c>
      <c r="J21" s="6">
        <f>Input!F18/Input!F5</f>
        <v>5.360320746730646</v>
      </c>
      <c r="K21" s="6">
        <f>Input!G18/Input!G5</f>
        <v>5.6033933011879773</v>
      </c>
      <c r="L21" s="6">
        <f>Input!H18/Input!H5</f>
        <v>5.6227135427547417</v>
      </c>
      <c r="M21" s="6">
        <f>Input!I18/Input!I5</f>
        <v>5.8946300870954023</v>
      </c>
      <c r="N21" s="6">
        <f>Input!J18/Input!J5</f>
        <v>5.5495520475133366</v>
      </c>
      <c r="O21" s="6">
        <f t="shared" si="1"/>
        <v>6.12790237498879</v>
      </c>
    </row>
    <row r="22" spans="2:15" ht="12" customHeight="1" x14ac:dyDescent="0.2">
      <c r="B22" t="s">
        <v>255</v>
      </c>
      <c r="E22" s="6">
        <f>Input!A19/Input!A5</f>
        <v>6.2752678291235071</v>
      </c>
      <c r="F22" s="6">
        <f>Input!B19/Input!B5</f>
        <v>5.5901569486403222</v>
      </c>
      <c r="G22" s="6">
        <f>Input!C19/Input!C5</f>
        <v>5.0262845095816431</v>
      </c>
      <c r="H22" s="6">
        <f>Input!D19/Input!D5</f>
        <v>4.3980175896411726</v>
      </c>
      <c r="I22" s="6">
        <f>Input!E19/Input!E5</f>
        <v>3.9511309417205571</v>
      </c>
      <c r="J22" s="6">
        <f>Input!F19/Input!F5</f>
        <v>4.092682103861037</v>
      </c>
      <c r="K22" s="6">
        <f>Input!G19/Input!G5</f>
        <v>4.2934996353852091</v>
      </c>
      <c r="L22" s="6">
        <f>Input!H19/Input!H5</f>
        <v>4.1854888243377593</v>
      </c>
      <c r="M22" s="6">
        <f>Input!I19/Input!I5</f>
        <v>4.226757303528915</v>
      </c>
      <c r="N22" s="6">
        <f>Input!J19/Input!J5</f>
        <v>4.6637515362462763</v>
      </c>
      <c r="O22" s="6">
        <f t="shared" si="1"/>
        <v>4.670303722206639</v>
      </c>
    </row>
    <row r="23" spans="2:15" ht="12" customHeight="1" x14ac:dyDescent="0.2">
      <c r="B23" t="s">
        <v>62</v>
      </c>
      <c r="E23" s="6">
        <f>Input!A20/Input!A5</f>
        <v>2.9175098374070729E-2</v>
      </c>
      <c r="F23" s="6">
        <f>Input!B20/Input!B5</f>
        <v>1.9047063264655419E-2</v>
      </c>
      <c r="G23" s="6">
        <f>Input!C20/Input!C5</f>
        <v>2.3825818023211633E-2</v>
      </c>
      <c r="H23" s="6">
        <f>Input!D20/Input!D5</f>
        <v>1.7931093995309295E-2</v>
      </c>
      <c r="I23" s="6">
        <f>Input!E20/Input!E5</f>
        <v>4.032996908314801E-2</v>
      </c>
      <c r="J23" s="6">
        <f>Input!F20/Input!F5</f>
        <v>4.0632205467278373E-2</v>
      </c>
      <c r="K23" s="6">
        <f>Input!G20/Input!G5</f>
        <v>5.2673298077136735E-2</v>
      </c>
      <c r="L23" s="6">
        <f>Input!H20/Input!H5</f>
        <v>2.5704437826028988E-2</v>
      </c>
      <c r="M23" s="6">
        <f>Input!I20/Input!I5</f>
        <v>1.6973160244238152E-2</v>
      </c>
      <c r="N23" s="6">
        <f>Input!J20/Input!J5</f>
        <v>1.8021766198229105E-2</v>
      </c>
      <c r="O23" s="6">
        <f t="shared" si="1"/>
        <v>2.8431391055330647E-2</v>
      </c>
    </row>
    <row r="24" spans="2:15" ht="13.5" customHeight="1" x14ac:dyDescent="0.2">
      <c r="B24" s="4" t="s">
        <v>63</v>
      </c>
      <c r="E24" s="8">
        <f>SUM(E21:E23)</f>
        <v>14.682227578691785</v>
      </c>
      <c r="F24" s="8">
        <f t="shared" ref="F24:N24" si="4">SUM(F21:F23)</f>
        <v>12.791658160572172</v>
      </c>
      <c r="G24" s="8">
        <f t="shared" si="4"/>
        <v>11.911184737450803</v>
      </c>
      <c r="H24" s="8">
        <f t="shared" si="4"/>
        <v>10.143328118626071</v>
      </c>
      <c r="I24" s="8">
        <f t="shared" si="4"/>
        <v>9.0911822907125615</v>
      </c>
      <c r="J24" s="8">
        <f t="shared" si="4"/>
        <v>9.4936350560589631</v>
      </c>
      <c r="K24" s="8">
        <f t="shared" si="4"/>
        <v>9.9495662346503231</v>
      </c>
      <c r="L24" s="8">
        <f t="shared" si="4"/>
        <v>9.8339068049185308</v>
      </c>
      <c r="M24" s="8">
        <f t="shared" si="4"/>
        <v>10.138360550868555</v>
      </c>
      <c r="N24" s="8">
        <f t="shared" si="4"/>
        <v>10.231325349957842</v>
      </c>
      <c r="O24" s="8">
        <f t="shared" si="1"/>
        <v>10.826637488250761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1.6913619466439842</v>
      </c>
      <c r="F26" s="6">
        <f>Input!B21/Input!B5</f>
        <v>1.5907906455709837</v>
      </c>
      <c r="G26" s="6">
        <f>Input!C21/Input!C5</f>
        <v>1.4772541350080519</v>
      </c>
      <c r="H26" s="6">
        <f>Input!D21/Input!D5</f>
        <v>1.2865534800199612</v>
      </c>
      <c r="I26" s="6">
        <f>Input!E21/Input!E5</f>
        <v>1.1775336467660114</v>
      </c>
      <c r="J26" s="6">
        <f>Input!F21/Input!F5</f>
        <v>1.2658909653696242</v>
      </c>
      <c r="K26" s="6">
        <f>Input!G21/Input!G5</f>
        <v>1.3149181081239407</v>
      </c>
      <c r="L26" s="6">
        <f>Input!H21/Input!H5</f>
        <v>1.2346099462396634</v>
      </c>
      <c r="M26" s="6">
        <f>Input!I21/Input!I5</f>
        <v>1.2454613529480123</v>
      </c>
      <c r="N26" s="6">
        <f>Input!J21/Input!J5</f>
        <v>1.280129428916736</v>
      </c>
      <c r="O26" s="6">
        <f t="shared" si="1"/>
        <v>1.356450365560697</v>
      </c>
    </row>
    <row r="27" spans="2:15" ht="12" customHeight="1" x14ac:dyDescent="0.2">
      <c r="B27" t="s">
        <v>65</v>
      </c>
      <c r="E27" s="6">
        <f>Input!A22/Input!A5</f>
        <v>17.630295149110761</v>
      </c>
      <c r="F27" s="6">
        <f>Input!B22/Input!B5</f>
        <v>16.650414445502523</v>
      </c>
      <c r="G27" s="6">
        <f>Input!C22/Input!C5</f>
        <v>15.71670720739008</v>
      </c>
      <c r="H27" s="6">
        <f>Input!D22/Input!D5</f>
        <v>14.507097592799351</v>
      </c>
      <c r="I27" s="6">
        <f>Input!E22/Input!E5</f>
        <v>14.019260400537489</v>
      </c>
      <c r="J27" s="6">
        <f>Input!F22/Input!F5</f>
        <v>14.62550987676858</v>
      </c>
      <c r="K27" s="6">
        <f>Input!G22/Input!G5</f>
        <v>14.700719583955333</v>
      </c>
      <c r="L27" s="6">
        <f>Input!H22/Input!H5</f>
        <v>14.292334417428386</v>
      </c>
      <c r="M27" s="6">
        <f>Input!I22/Input!I5</f>
        <v>14.408750342507012</v>
      </c>
      <c r="N27" s="6">
        <f>Input!J22/Input!J5</f>
        <v>14.424213998098734</v>
      </c>
      <c r="O27" s="6">
        <f t="shared" si="1"/>
        <v>15.097530301409824</v>
      </c>
    </row>
    <row r="28" spans="2:15" ht="12" customHeight="1" x14ac:dyDescent="0.2">
      <c r="B28" t="s">
        <v>66</v>
      </c>
      <c r="E28" s="6">
        <f>Input!A23/Input!A5</f>
        <v>2.2664544986673247</v>
      </c>
      <c r="F28" s="6">
        <f>Input!B23/Input!B5</f>
        <v>2.2879601955299815</v>
      </c>
      <c r="G28" s="6">
        <f>Input!C23/Input!C5</f>
        <v>2.3408657934978696</v>
      </c>
      <c r="H28" s="6">
        <f>Input!D23/Input!D5</f>
        <v>2.3684979719833064</v>
      </c>
      <c r="I28" s="6">
        <f>Input!E23/Input!E5</f>
        <v>2.3730750140461367</v>
      </c>
      <c r="J28" s="6">
        <f>Input!F23/Input!F5</f>
        <v>2.2534808161799664</v>
      </c>
      <c r="K28" s="6">
        <f>Input!G23/Input!G5</f>
        <v>2.3554027225917746</v>
      </c>
      <c r="L28" s="6">
        <f>Input!H23/Input!H5</f>
        <v>2.214099333271045</v>
      </c>
      <c r="M28" s="6">
        <f>Input!I23/Input!I5</f>
        <v>2.119187946525193</v>
      </c>
      <c r="N28" s="6">
        <f>Input!J23/Input!J5</f>
        <v>2.1798102927291421</v>
      </c>
      <c r="O28" s="6">
        <f t="shared" si="1"/>
        <v>2.2758834585021739</v>
      </c>
    </row>
    <row r="29" spans="2:15" ht="13.5" customHeight="1" x14ac:dyDescent="0.2">
      <c r="B29" s="4" t="s">
        <v>15</v>
      </c>
      <c r="E29" s="8">
        <f>SUM(E26:E28)</f>
        <v>21.58811159442207</v>
      </c>
      <c r="F29" s="8">
        <f t="shared" ref="F29:N29" si="5">SUM(F26:F28)</f>
        <v>20.529165286603487</v>
      </c>
      <c r="G29" s="8">
        <f t="shared" si="5"/>
        <v>19.534827135896002</v>
      </c>
      <c r="H29" s="8">
        <f t="shared" si="5"/>
        <v>18.162149044802618</v>
      </c>
      <c r="I29" s="8">
        <f t="shared" si="5"/>
        <v>17.569869061349635</v>
      </c>
      <c r="J29" s="8">
        <f t="shared" si="5"/>
        <v>18.144881658318173</v>
      </c>
      <c r="K29" s="8">
        <f t="shared" si="5"/>
        <v>18.37104041467105</v>
      </c>
      <c r="L29" s="8">
        <f t="shared" si="5"/>
        <v>17.741043696939094</v>
      </c>
      <c r="M29" s="8">
        <f t="shared" si="5"/>
        <v>17.77339964198022</v>
      </c>
      <c r="N29" s="8">
        <f t="shared" si="5"/>
        <v>17.88415371974461</v>
      </c>
      <c r="O29" s="8">
        <f t="shared" si="1"/>
        <v>18.729864125472695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82.327925109581813</v>
      </c>
      <c r="F31" s="7">
        <f t="shared" ref="F31:N31" si="6">SUM(F13,F19,F24,F29)</f>
        <v>76.487243849432531</v>
      </c>
      <c r="G31" s="7">
        <f t="shared" si="6"/>
        <v>71.338752418962798</v>
      </c>
      <c r="H31" s="7">
        <f t="shared" si="6"/>
        <v>64.383515053481545</v>
      </c>
      <c r="I31" s="7">
        <f t="shared" si="6"/>
        <v>61.742179648299057</v>
      </c>
      <c r="J31" s="7">
        <f t="shared" si="6"/>
        <v>64.22986587574951</v>
      </c>
      <c r="K31" s="7">
        <f t="shared" si="6"/>
        <v>62.846618233163589</v>
      </c>
      <c r="L31" s="7">
        <f t="shared" si="6"/>
        <v>60.897094490536567</v>
      </c>
      <c r="M31" s="7">
        <f t="shared" si="6"/>
        <v>61.494494097151517</v>
      </c>
      <c r="N31" s="7">
        <f t="shared" si="6"/>
        <v>61.381948742172327</v>
      </c>
      <c r="O31" s="7">
        <f t="shared" si="1"/>
        <v>66.712963751853124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87.70874840696068</v>
      </c>
      <c r="F33" s="6">
        <f>(Input!B35+Input!B209)/Input!B36</f>
        <v>90.488561753387373</v>
      </c>
      <c r="G33" s="6">
        <f>(Input!C35+Input!C209)/Input!C36</f>
        <v>88.401101794070058</v>
      </c>
      <c r="H33" s="6">
        <f>(Input!D35+Input!D209)/Input!D36</f>
        <v>75.940168031194574</v>
      </c>
      <c r="I33" s="6">
        <f>(Input!E35+Input!E209)/Input!E36</f>
        <v>61.089354620032907</v>
      </c>
      <c r="J33" s="6">
        <f>(Input!F35+Input!F209)/Input!F36</f>
        <v>62.578034968342337</v>
      </c>
      <c r="K33" s="6">
        <f>(Input!G35+Input!G209)/Input!G36</f>
        <v>67.983065556324632</v>
      </c>
      <c r="L33" s="6">
        <f>(Input!H35+Input!H209)/Input!H36</f>
        <v>68.120039164783961</v>
      </c>
      <c r="M33" s="6">
        <f>(Input!I35+Input!I209)/Input!I36</f>
        <v>67.010937128892095</v>
      </c>
      <c r="N33" s="6">
        <f>(Input!J35+Input!J209)/Input!J36</f>
        <v>70.564264650728859</v>
      </c>
      <c r="O33" s="6">
        <f t="shared" si="1"/>
        <v>73.988427607471749</v>
      </c>
    </row>
    <row r="34" spans="2:15" ht="12" customHeight="1" x14ac:dyDescent="0.2">
      <c r="B34" t="s">
        <v>69</v>
      </c>
      <c r="E34" s="6">
        <f>Input!A28/Input!A5*Input!A6/Input!A34</f>
        <v>7.3319152427410286E-2</v>
      </c>
      <c r="F34" s="6">
        <f>Input!B28/Input!B5*Input!B6/Input!B34</f>
        <v>6.3617179972177293E-2</v>
      </c>
      <c r="G34" s="6">
        <f>Input!C28/Input!C5*Input!C6/Input!C34</f>
        <v>8.5610944559361912E-2</v>
      </c>
      <c r="H34" s="6">
        <f>Input!D28/Input!D5*Input!D6/Input!D34</f>
        <v>6.2346844387123165E-2</v>
      </c>
      <c r="I34" s="6">
        <f>Input!E28/Input!E5*Input!E6/Input!E34</f>
        <v>6.4747815735752612E-2</v>
      </c>
      <c r="J34" s="6">
        <f>Input!F28/Input!F5*Input!F6/Input!F34</f>
        <v>6.7595989215474453E-2</v>
      </c>
      <c r="K34" s="6">
        <f>Input!G28/Input!G5*Input!G6/Input!G34</f>
        <v>0.12177432767423786</v>
      </c>
      <c r="L34" s="6">
        <f>Input!H28/Input!H5*Input!H6/Input!H34</f>
        <v>7.4400880677585518E-2</v>
      </c>
      <c r="M34" s="6">
        <f>Input!I28/Input!I5*Input!I6/Input!I34</f>
        <v>0.10896353233360154</v>
      </c>
      <c r="N34" s="6">
        <f>Input!J28/Input!J5*Input!J6/Input!J34</f>
        <v>0.12579951693366725</v>
      </c>
      <c r="O34" s="6">
        <f t="shared" si="1"/>
        <v>8.4817618391639191E-2</v>
      </c>
    </row>
    <row r="35" spans="2:15" ht="12" customHeight="1" x14ac:dyDescent="0.2">
      <c r="B35" t="s">
        <v>75</v>
      </c>
      <c r="E35" s="6">
        <f>(Input!A29-Input!A203-Input!A207)/Input!A5*Input!A6/Input!A34</f>
        <v>7.1728504705298874</v>
      </c>
      <c r="F35" s="6">
        <f>(Input!B29-Input!B203-Input!B207)/Input!B5*Input!B6/Input!B34</f>
        <v>7.1207639570190997</v>
      </c>
      <c r="G35" s="6">
        <f>(Input!C29-Input!C203-Input!C207)/Input!C5*Input!C6/Input!C34</f>
        <v>6.5762752836741027</v>
      </c>
      <c r="H35" s="6">
        <f>(Input!D29-Input!D203-Input!D207)/Input!D5*Input!D6/Input!D34</f>
        <v>5.7170289118680557</v>
      </c>
      <c r="I35" s="6">
        <f>(Input!E29-Input!E203-Input!E207)/Input!E5*Input!E6/Input!E34</f>
        <v>5.4012531335666534</v>
      </c>
      <c r="J35" s="6">
        <f>(Input!F29-Input!F203-Input!F207)/Input!F5*Input!F6/Input!F34</f>
        <v>4.3040174972741525</v>
      </c>
      <c r="K35" s="6">
        <f>(Input!G29-Input!G203-Input!G207)/Input!G5*Input!G6/Input!G34</f>
        <v>4.0160350012384258</v>
      </c>
      <c r="L35" s="6">
        <f>(Input!H29-Input!H203-Input!H207)/Input!H5*Input!H6/Input!H34</f>
        <v>3.7728529640378907</v>
      </c>
      <c r="M35" s="6">
        <f>(Input!I29-Input!I203-Input!I207)/Input!I5*Input!I6/Input!I34</f>
        <v>3.6294120766444959</v>
      </c>
      <c r="N35" s="6">
        <f>(Input!J29-Input!J203-Input!J207)/Input!J5*Input!J6/Input!J34</f>
        <v>3.8598624307037781</v>
      </c>
      <c r="O35" s="6">
        <f t="shared" si="1"/>
        <v>5.1570351726556547</v>
      </c>
    </row>
    <row r="36" spans="2:15" ht="13.5" customHeight="1" x14ac:dyDescent="0.2">
      <c r="B36" s="1" t="s">
        <v>71</v>
      </c>
      <c r="E36" s="7">
        <f>SUM(E33:E35)</f>
        <v>94.954918029917991</v>
      </c>
      <c r="F36" s="7">
        <f t="shared" ref="F36:N36" si="7">SUM(F33:F35)</f>
        <v>97.67294289037865</v>
      </c>
      <c r="G36" s="7">
        <f t="shared" si="7"/>
        <v>95.062988022303529</v>
      </c>
      <c r="H36" s="7">
        <f t="shared" si="7"/>
        <v>81.719543787449751</v>
      </c>
      <c r="I36" s="7">
        <f t="shared" si="7"/>
        <v>66.555355569335305</v>
      </c>
      <c r="J36" s="7">
        <f t="shared" si="7"/>
        <v>66.949648454831959</v>
      </c>
      <c r="K36" s="7">
        <f t="shared" si="7"/>
        <v>72.120874885237285</v>
      </c>
      <c r="L36" s="7">
        <f t="shared" si="7"/>
        <v>71.967293009499443</v>
      </c>
      <c r="M36" s="7">
        <f t="shared" si="7"/>
        <v>70.749312737870198</v>
      </c>
      <c r="N36" s="7">
        <f t="shared" si="7"/>
        <v>74.549926598366312</v>
      </c>
      <c r="O36" s="7">
        <f t="shared" si="1"/>
        <v>79.230280398519042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12.626992920336178</v>
      </c>
      <c r="F38" s="11">
        <f t="shared" ref="F38:N38" si="8">F36-F31</f>
        <v>21.185699040946119</v>
      </c>
      <c r="G38" s="11">
        <f t="shared" si="8"/>
        <v>23.72423560334073</v>
      </c>
      <c r="H38" s="11">
        <f t="shared" si="8"/>
        <v>17.336028733968206</v>
      </c>
      <c r="I38" s="11">
        <f t="shared" si="8"/>
        <v>4.8131759210362475</v>
      </c>
      <c r="J38" s="11">
        <f t="shared" si="8"/>
        <v>2.7197825790824481</v>
      </c>
      <c r="K38" s="11">
        <f t="shared" si="8"/>
        <v>9.2742566520736958</v>
      </c>
      <c r="L38" s="11">
        <f t="shared" si="8"/>
        <v>11.070198518962876</v>
      </c>
      <c r="M38" s="11">
        <f t="shared" si="8"/>
        <v>9.2548186407186819</v>
      </c>
      <c r="N38" s="11">
        <f t="shared" si="8"/>
        <v>13.167977856193986</v>
      </c>
      <c r="O38" s="11">
        <f t="shared" si="1"/>
        <v>12.517316646665918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2.9174817373611064</v>
      </c>
      <c r="F40" s="8">
        <f>(Input!B25 + Input!B26) / Input!B5</f>
        <v>3.0877402243006999</v>
      </c>
      <c r="G40" s="8">
        <f>(Input!C25 + Input!C26) / Input!C5</f>
        <v>3.2983195352260317</v>
      </c>
      <c r="H40" s="8">
        <f>(Input!D25 + Input!D26) / Input!D5</f>
        <v>3.016985416702517</v>
      </c>
      <c r="I40" s="8">
        <f>(Input!E25 + Input!E26) / Input!E5</f>
        <v>2.9711949450281789</v>
      </c>
      <c r="J40" s="8">
        <f>(Input!F25 + Input!F26) / Input!F5</f>
        <v>2.8766570343013842</v>
      </c>
      <c r="K40" s="8">
        <f>(Input!G25 + Input!G26) / Input!G5</f>
        <v>2.8050752611389314</v>
      </c>
      <c r="L40" s="8">
        <f>(Input!H25 + Input!H26) / Input!H5</f>
        <v>2.8523643210251102</v>
      </c>
      <c r="M40" s="8">
        <f>(Input!I25 + Input!I26) / Input!I5</f>
        <v>2.8208513471587113</v>
      </c>
      <c r="N40" s="8">
        <f>(Input!J25 + Input!J26) / Input!J5</f>
        <v>2.8619176222696199</v>
      </c>
      <c r="O40" s="8">
        <f t="shared" si="1"/>
        <v>2.9508587444512289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9.7095111829750724</v>
      </c>
      <c r="F42" s="11">
        <f t="shared" ref="F42:N42" si="9">+F38-F40</f>
        <v>18.09795881664542</v>
      </c>
      <c r="G42" s="11">
        <f t="shared" si="9"/>
        <v>20.425916068114699</v>
      </c>
      <c r="H42" s="11">
        <f t="shared" si="9"/>
        <v>14.319043317265688</v>
      </c>
      <c r="I42" s="11">
        <f t="shared" si="9"/>
        <v>1.8419809760080685</v>
      </c>
      <c r="J42" s="11">
        <f t="shared" si="9"/>
        <v>-0.15687445521893606</v>
      </c>
      <c r="K42" s="11">
        <f t="shared" si="9"/>
        <v>6.4691813909347644</v>
      </c>
      <c r="L42" s="11">
        <f t="shared" si="9"/>
        <v>8.2178341979377656</v>
      </c>
      <c r="M42" s="11">
        <f t="shared" si="9"/>
        <v>6.4339672935599701</v>
      </c>
      <c r="N42" s="11">
        <f t="shared" si="9"/>
        <v>10.306060233924367</v>
      </c>
      <c r="O42" s="11">
        <f t="shared" si="1"/>
        <v>9.5664579022146885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1.5876329317026357E-3</v>
      </c>
      <c r="F7" s="6">
        <f>Input!B8/Input!B$7</f>
        <v>6.316058122348206E-2</v>
      </c>
      <c r="G7" s="6">
        <f>Input!C8/Input!C$7</f>
        <v>0.25984318071876017</v>
      </c>
      <c r="H7" s="6">
        <f>Input!D8/Input!D$7</f>
        <v>5.244832461121348E-2</v>
      </c>
      <c r="I7" s="6">
        <f>Input!E8/Input!E$7</f>
        <v>7.0541100768929985E-2</v>
      </c>
      <c r="J7" s="6">
        <f>Input!F8/Input!F$7</f>
        <v>6.4757453816703794E-2</v>
      </c>
      <c r="K7" s="6">
        <f>Input!G8/Input!G$7</f>
        <v>0.30689943224497185</v>
      </c>
      <c r="L7" s="6">
        <f>Input!H8/Input!H$7</f>
        <v>1.8184682949997366E-2</v>
      </c>
      <c r="M7" s="6">
        <f>Input!I8/Input!I$7</f>
        <v>7.093525259438066E-2</v>
      </c>
      <c r="N7" s="6">
        <f>Input!J8/Input!J$7</f>
        <v>0.10888072137217984</v>
      </c>
      <c r="O7" s="6">
        <f>AVERAGE(E7:N7)</f>
        <v>0.10172383632323219</v>
      </c>
    </row>
    <row r="8" spans="1:15" ht="12" customHeight="1" x14ac:dyDescent="0.2">
      <c r="B8" t="s">
        <v>50</v>
      </c>
      <c r="E8" s="6">
        <f>Input!A9/Input!A$7</f>
        <v>18.78245101198042</v>
      </c>
      <c r="F8" s="6">
        <f>Input!B9/Input!B$7</f>
        <v>19.201134014505083</v>
      </c>
      <c r="G8" s="6">
        <f>Input!C9/Input!C$7</f>
        <v>18.291225437667244</v>
      </c>
      <c r="H8" s="6">
        <f>Input!D9/Input!D$7</f>
        <v>16.569886350114512</v>
      </c>
      <c r="I8" s="6">
        <f>Input!E9/Input!E$7</f>
        <v>14.997631146485997</v>
      </c>
      <c r="J8" s="6">
        <f>Input!F9/Input!F$7</f>
        <v>16.545362798062026</v>
      </c>
      <c r="K8" s="6">
        <f>Input!G9/Input!G$7</f>
        <v>15.699381013882293</v>
      </c>
      <c r="L8" s="6">
        <f>Input!H9/Input!H$7</f>
        <v>13.859486598372772</v>
      </c>
      <c r="M8" s="6">
        <f>Input!I9/Input!I$7</f>
        <v>14.58285314361294</v>
      </c>
      <c r="N8" s="6">
        <f>Input!J9/Input!J$7</f>
        <v>13.061556864990061</v>
      </c>
      <c r="O8" s="6">
        <f t="shared" ref="O8:O42" si="1">AVERAGE(E8:N8)</f>
        <v>16.159096837967333</v>
      </c>
    </row>
    <row r="9" spans="1:15" ht="12" customHeight="1" x14ac:dyDescent="0.2">
      <c r="B9" t="s">
        <v>51</v>
      </c>
      <c r="E9" s="6">
        <f>Input!A10/Input!A$7</f>
        <v>14.471997526574924</v>
      </c>
      <c r="F9" s="6">
        <f>Input!B10/Input!B$7</f>
        <v>12.240425039438161</v>
      </c>
      <c r="G9" s="6">
        <f>Input!C10/Input!C$7</f>
        <v>10.793270793403915</v>
      </c>
      <c r="H9" s="6">
        <f>Input!D10/Input!D$7</f>
        <v>10.369834332188194</v>
      </c>
      <c r="I9" s="6">
        <f>Input!E10/Input!E$7</f>
        <v>9.5249469262398563</v>
      </c>
      <c r="J9" s="6">
        <f>Input!F10/Input!F$7</f>
        <v>9.1701867668652515</v>
      </c>
      <c r="K9" s="6">
        <f>Input!G10/Input!G$7</f>
        <v>9.5662287259753764</v>
      </c>
      <c r="L9" s="6">
        <f>Input!H10/Input!H$7</f>
        <v>7.8262254581166504</v>
      </c>
      <c r="M9" s="6">
        <f>Input!I10/Input!I$7</f>
        <v>8.3391941462221411</v>
      </c>
      <c r="N9" s="6">
        <f>Input!J10/Input!J$7</f>
        <v>7.5722744948061447</v>
      </c>
      <c r="O9" s="6">
        <f t="shared" si="1"/>
        <v>9.9874584209830637</v>
      </c>
    </row>
    <row r="10" spans="1:15" ht="12" customHeight="1" x14ac:dyDescent="0.2">
      <c r="B10" t="s">
        <v>52</v>
      </c>
      <c r="E10" s="6">
        <f>Input!A11/Input!A$7</f>
        <v>17.26190641749416</v>
      </c>
      <c r="F10" s="6">
        <f>Input!B11/Input!B$7</f>
        <v>13.930916584942212</v>
      </c>
      <c r="G10" s="6">
        <f>Input!C11/Input!C$7</f>
        <v>13.024883441818883</v>
      </c>
      <c r="H10" s="6">
        <f>Input!D11/Input!D$7</f>
        <v>11.583655466785592</v>
      </c>
      <c r="I10" s="6">
        <f>Input!E11/Input!E$7</f>
        <v>12.007602899813236</v>
      </c>
      <c r="J10" s="6">
        <f>Input!F11/Input!F$7</f>
        <v>10.351825733628718</v>
      </c>
      <c r="K10" s="6">
        <f>Input!G11/Input!G$7</f>
        <v>9.0431732450122038</v>
      </c>
      <c r="L10" s="6">
        <f>Input!H11/Input!H$7</f>
        <v>8.8316057864929682</v>
      </c>
      <c r="M10" s="6">
        <f>Input!I11/Input!I$7</f>
        <v>8.6270538674418589</v>
      </c>
      <c r="N10" s="6">
        <f>Input!J11/Input!J$7</f>
        <v>7.8163809031874241</v>
      </c>
      <c r="O10" s="6">
        <f t="shared" si="1"/>
        <v>11.247900434661727</v>
      </c>
    </row>
    <row r="11" spans="1:15" ht="12" customHeight="1" x14ac:dyDescent="0.2">
      <c r="B11" t="s">
        <v>53</v>
      </c>
      <c r="E11" s="6">
        <f>Input!A12/Input!A$7</f>
        <v>7.0903814810788592</v>
      </c>
      <c r="F11" s="6">
        <f>Input!B12/Input!B$7</f>
        <v>7.666915432085383</v>
      </c>
      <c r="G11" s="6">
        <f>Input!C12/Input!C$7</f>
        <v>6.1754962678113268</v>
      </c>
      <c r="H11" s="6">
        <f>Input!D12/Input!D$7</f>
        <v>5.8096644057526472</v>
      </c>
      <c r="I11" s="6">
        <f>Input!E12/Input!E$7</f>
        <v>5.1182057480403076</v>
      </c>
      <c r="J11" s="6">
        <f>Input!F12/Input!F$7</f>
        <v>5.4562887816703851</v>
      </c>
      <c r="K11" s="6">
        <f>Input!G12/Input!G$7</f>
        <v>5.3866408098029543</v>
      </c>
      <c r="L11" s="6">
        <f>Input!H12/Input!H$7</f>
        <v>5.0884887669505154</v>
      </c>
      <c r="M11" s="6">
        <f>Input!I12/Input!I$7</f>
        <v>5.2374235905330337</v>
      </c>
      <c r="N11" s="6">
        <f>Input!J12/Input!J$7</f>
        <v>5.0001862659290355</v>
      </c>
      <c r="O11" s="6">
        <f t="shared" si="1"/>
        <v>5.8029691549654441</v>
      </c>
    </row>
    <row r="12" spans="1:15" ht="12" customHeight="1" x14ac:dyDescent="0.2">
      <c r="B12" t="s">
        <v>54</v>
      </c>
      <c r="E12" s="6">
        <f>Input!A13/Input!A$7</f>
        <v>1.5201430482245464</v>
      </c>
      <c r="F12" s="6">
        <f>Input!B13/Input!B$7</f>
        <v>1.3115710352373751</v>
      </c>
      <c r="G12" s="6">
        <f>Input!C13/Input!C$7</f>
        <v>1.3255555113312798</v>
      </c>
      <c r="H12" s="6">
        <f>Input!D13/Input!D$7</f>
        <v>1.1564932793244407</v>
      </c>
      <c r="I12" s="6">
        <f>Input!E13/Input!E$7</f>
        <v>1.0909894083967706</v>
      </c>
      <c r="J12" s="6">
        <f>Input!F13/Input!F$7</f>
        <v>1.0571491767136953</v>
      </c>
      <c r="K12" s="6">
        <f>Input!G13/Input!G$7</f>
        <v>0.98637934212619682</v>
      </c>
      <c r="L12" s="6">
        <f>Input!H13/Input!H$7</f>
        <v>1.0869367586724772</v>
      </c>
      <c r="M12" s="6">
        <f>Input!I13/Input!I$7</f>
        <v>1.0227012819700765</v>
      </c>
      <c r="N12" s="6">
        <f>Input!J13/Input!J$7</f>
        <v>0.98166005019110802</v>
      </c>
      <c r="O12" s="6">
        <f t="shared" si="1"/>
        <v>1.1539578892187969</v>
      </c>
    </row>
    <row r="13" spans="1:15" ht="13.5" customHeight="1" x14ac:dyDescent="0.2">
      <c r="B13" s="4" t="s">
        <v>55</v>
      </c>
      <c r="E13" s="8">
        <f>SUM(E7:E12)</f>
        <v>59.128467118284611</v>
      </c>
      <c r="F13" s="8">
        <f t="shared" ref="F13:N13" si="2">SUM(F7:F12)</f>
        <v>54.4141226874317</v>
      </c>
      <c r="G13" s="8">
        <f t="shared" si="2"/>
        <v>49.870274632751411</v>
      </c>
      <c r="H13" s="8">
        <f t="shared" si="2"/>
        <v>45.541982158776605</v>
      </c>
      <c r="I13" s="8">
        <f t="shared" si="2"/>
        <v>42.809917229745103</v>
      </c>
      <c r="J13" s="8">
        <f t="shared" si="2"/>
        <v>42.645570710756779</v>
      </c>
      <c r="K13" s="8">
        <f t="shared" si="2"/>
        <v>40.988702569044001</v>
      </c>
      <c r="L13" s="8">
        <f t="shared" si="2"/>
        <v>36.710928051555385</v>
      </c>
      <c r="M13" s="8">
        <f t="shared" si="2"/>
        <v>37.880161282374438</v>
      </c>
      <c r="N13" s="8">
        <f t="shared" si="2"/>
        <v>34.540939300475955</v>
      </c>
      <c r="O13" s="8">
        <f t="shared" si="1"/>
        <v>44.453106574119602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229.39797922512739</v>
      </c>
      <c r="F15" s="6">
        <f>Input!B14/Input!B$7</f>
        <v>202.36983226188215</v>
      </c>
      <c r="G15" s="6">
        <f>Input!C14/Input!C$7</f>
        <v>190.1156483108708</v>
      </c>
      <c r="H15" s="6">
        <f>Input!D14/Input!D$7</f>
        <v>173.35707218967499</v>
      </c>
      <c r="I15" s="6">
        <f>Input!E14/Input!E$7</f>
        <v>171.09486988455728</v>
      </c>
      <c r="J15" s="6">
        <f>Input!F14/Input!F$7</f>
        <v>184.61142912978016</v>
      </c>
      <c r="K15" s="6">
        <f>Input!G14/Input!G$7</f>
        <v>173.07763163358965</v>
      </c>
      <c r="L15" s="6">
        <f>Input!H14/Input!H$7</f>
        <v>154.28865627007536</v>
      </c>
      <c r="M15" s="6">
        <f>Input!I14/Input!I$7</f>
        <v>150.64008193174121</v>
      </c>
      <c r="N15" s="6">
        <f>Input!J14/Input!J$7</f>
        <v>167.36808379233264</v>
      </c>
      <c r="O15" s="6">
        <f t="shared" si="1"/>
        <v>179.63212846296315</v>
      </c>
    </row>
    <row r="16" spans="1:15" ht="12" customHeight="1" x14ac:dyDescent="0.2">
      <c r="B16" t="s">
        <v>57</v>
      </c>
      <c r="E16" s="6">
        <f>Input!A15/Input!A$7</f>
        <v>24.951261417176813</v>
      </c>
      <c r="F16" s="6">
        <f>Input!B15/Input!B$7</f>
        <v>20.984203852888328</v>
      </c>
      <c r="G16" s="6">
        <f>Input!C15/Input!C$7</f>
        <v>21.083423877434804</v>
      </c>
      <c r="H16" s="6">
        <f>Input!D15/Input!D$7</f>
        <v>17.692476109840499</v>
      </c>
      <c r="I16" s="6">
        <f>Input!E15/Input!E$7</f>
        <v>17.939804387809602</v>
      </c>
      <c r="J16" s="6">
        <f>Input!F15/Input!F$7</f>
        <v>19.405032653466463</v>
      </c>
      <c r="K16" s="6">
        <f>Input!G15/Input!G$7</f>
        <v>19.759069178202669</v>
      </c>
      <c r="L16" s="6">
        <f>Input!H15/Input!H$7</f>
        <v>16.505787016010224</v>
      </c>
      <c r="M16" s="6">
        <f>Input!I15/Input!I$7</f>
        <v>16.144807468563997</v>
      </c>
      <c r="N16" s="6">
        <f>Input!J15/Input!J$7</f>
        <v>18.140175670140685</v>
      </c>
      <c r="O16" s="6">
        <f t="shared" si="1"/>
        <v>19.26060416315341</v>
      </c>
    </row>
    <row r="17" spans="2:15" ht="12" customHeight="1" x14ac:dyDescent="0.2">
      <c r="B17" t="s">
        <v>58</v>
      </c>
      <c r="E17" s="6">
        <f>Input!A16/Input!A$7</f>
        <v>3.3746005631494556</v>
      </c>
      <c r="F17" s="6">
        <f>Input!B16/Input!B$7</f>
        <v>3.3564712697621215</v>
      </c>
      <c r="G17" s="6">
        <f>Input!C16/Input!C$7</f>
        <v>2.9595741202260748</v>
      </c>
      <c r="H17" s="6">
        <f>Input!D16/Input!D$7</f>
        <v>2.2538863683791486</v>
      </c>
      <c r="I17" s="6">
        <f>Input!E16/Input!E$7</f>
        <v>2.2450053518755015</v>
      </c>
      <c r="J17" s="6">
        <f>Input!F16/Input!F$7</f>
        <v>2.6648630154672071</v>
      </c>
      <c r="K17" s="6">
        <f>Input!G16/Input!G$7</f>
        <v>3.2329804264533468</v>
      </c>
      <c r="L17" s="6">
        <f>Input!H16/Input!H$7</f>
        <v>2.8259820119062096</v>
      </c>
      <c r="M17" s="6">
        <f>Input!I16/Input!I$7</f>
        <v>1.9691543224761916</v>
      </c>
      <c r="N17" s="6">
        <f>Input!J16/Input!J$7</f>
        <v>2.2410665585202665</v>
      </c>
      <c r="O17" s="6">
        <f t="shared" si="1"/>
        <v>2.7123584008215529</v>
      </c>
    </row>
    <row r="18" spans="2:15" ht="12" customHeight="1" x14ac:dyDescent="0.2">
      <c r="B18" t="s">
        <v>59</v>
      </c>
      <c r="E18" s="6">
        <f>Input!A17/Input!A$7</f>
        <v>2.6271594260674846</v>
      </c>
      <c r="F18" s="6">
        <f>Input!B17/Input!B$7</f>
        <v>2.5750411279122707</v>
      </c>
      <c r="G18" s="6">
        <f>Input!C17/Input!C$7</f>
        <v>2.3200606518930371</v>
      </c>
      <c r="H18" s="6">
        <f>Input!D17/Input!D$7</f>
        <v>1.8235484928666161</v>
      </c>
      <c r="I18" s="6">
        <f>Input!E17/Input!E$7</f>
        <v>1.7297751190841029</v>
      </c>
      <c r="J18" s="6">
        <f>Input!F17/Input!F$7</f>
        <v>1.8621218336433412</v>
      </c>
      <c r="K18" s="6">
        <f>Input!G17/Input!G$7</f>
        <v>2.0410770225341208</v>
      </c>
      <c r="L18" s="6">
        <f>Input!H17/Input!H$7</f>
        <v>1.9356756060985845</v>
      </c>
      <c r="M18" s="6">
        <f>Input!I17/Input!I$7</f>
        <v>1.9594790111706668</v>
      </c>
      <c r="N18" s="6">
        <f>Input!J17/Input!J$7</f>
        <v>2.0146192081744134</v>
      </c>
      <c r="O18" s="6">
        <f t="shared" si="1"/>
        <v>2.0888557499444635</v>
      </c>
    </row>
    <row r="19" spans="2:15" ht="13.5" customHeight="1" x14ac:dyDescent="0.2">
      <c r="B19" s="4" t="s">
        <v>60</v>
      </c>
      <c r="E19" s="8">
        <f>SUM(E15:E18)</f>
        <v>260.35100063152112</v>
      </c>
      <c r="F19" s="8">
        <f t="shared" ref="F19:N19" si="3">SUM(F15:F18)</f>
        <v>229.28554851244488</v>
      </c>
      <c r="G19" s="8">
        <f t="shared" si="3"/>
        <v>216.47870696042472</v>
      </c>
      <c r="H19" s="8">
        <f t="shared" si="3"/>
        <v>195.12698316076126</v>
      </c>
      <c r="I19" s="8">
        <f t="shared" si="3"/>
        <v>193.0094547433265</v>
      </c>
      <c r="J19" s="8">
        <f t="shared" si="3"/>
        <v>208.54344663235716</v>
      </c>
      <c r="K19" s="8">
        <f t="shared" si="3"/>
        <v>198.11075826077979</v>
      </c>
      <c r="L19" s="8">
        <f t="shared" si="3"/>
        <v>175.55610090409039</v>
      </c>
      <c r="M19" s="8">
        <f t="shared" si="3"/>
        <v>170.71352273395203</v>
      </c>
      <c r="N19" s="8">
        <f t="shared" si="3"/>
        <v>189.763945229168</v>
      </c>
      <c r="O19" s="8">
        <f t="shared" si="1"/>
        <v>203.69394677688257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50.003741497824286</v>
      </c>
      <c r="F21" s="6">
        <f>Input!B18/Input!B$7</f>
        <v>42.947812951530274</v>
      </c>
      <c r="G21" s="6">
        <f>Input!C18/Input!C$7</f>
        <v>40.359169794683702</v>
      </c>
      <c r="H21" s="6">
        <f>Input!D18/Input!D$7</f>
        <v>34.219831318825584</v>
      </c>
      <c r="I21" s="6">
        <f>Input!E18/Input!E$7</f>
        <v>30.118379817341467</v>
      </c>
      <c r="J21" s="6">
        <f>Input!F18/Input!F$7</f>
        <v>31.686073383193687</v>
      </c>
      <c r="K21" s="6">
        <f>Input!G18/Input!G$7</f>
        <v>33.41429017943198</v>
      </c>
      <c r="L21" s="6">
        <f>Input!H18/Input!H$7</f>
        <v>33.152617809659411</v>
      </c>
      <c r="M21" s="6">
        <f>Input!I18/Input!I$7</f>
        <v>34.553046377666533</v>
      </c>
      <c r="N21" s="6">
        <f>Input!J18/Input!J$7</f>
        <v>32.597258118808178</v>
      </c>
      <c r="O21" s="6">
        <f t="shared" si="1"/>
        <v>36.30522212489651</v>
      </c>
    </row>
    <row r="22" spans="2:15" ht="12" customHeight="1" x14ac:dyDescent="0.2">
      <c r="B22" t="s">
        <v>255</v>
      </c>
      <c r="E22" s="6">
        <f>Input!A19/Input!A$7</f>
        <v>37.454635493928123</v>
      </c>
      <c r="F22" s="6">
        <f>Input!B19/Input!B$7</f>
        <v>33.426599046852665</v>
      </c>
      <c r="G22" s="6">
        <f>Input!C19/Input!C$7</f>
        <v>29.566312481247206</v>
      </c>
      <c r="H22" s="6">
        <f>Input!D19/Input!D$7</f>
        <v>26.277186933926679</v>
      </c>
      <c r="I22" s="6">
        <f>Input!E19/Input!E$7</f>
        <v>23.334934116129428</v>
      </c>
      <c r="J22" s="6">
        <f>Input!F19/Input!F$7</f>
        <v>24.192773455976319</v>
      </c>
      <c r="K22" s="6">
        <f>Input!G19/Input!G$7</f>
        <v>25.60310065538874</v>
      </c>
      <c r="L22" s="6">
        <f>Input!H19/Input!H$7</f>
        <v>24.67846001485746</v>
      </c>
      <c r="M22" s="6">
        <f>Input!I19/Input!I$7</f>
        <v>24.776336933458133</v>
      </c>
      <c r="N22" s="6">
        <f>Input!J19/Input!J$7</f>
        <v>27.394195302146631</v>
      </c>
      <c r="O22" s="6">
        <f t="shared" si="1"/>
        <v>27.670453443391136</v>
      </c>
    </row>
    <row r="23" spans="2:15" ht="12" customHeight="1" x14ac:dyDescent="0.2">
      <c r="B23" t="s">
        <v>62</v>
      </c>
      <c r="E23" s="6">
        <f>Input!A20/Input!A$7</f>
        <v>0.17413482656929757</v>
      </c>
      <c r="F23" s="6">
        <f>Input!B20/Input!B$7</f>
        <v>0.11389278559030989</v>
      </c>
      <c r="G23" s="6">
        <f>Input!C20/Input!C$7</f>
        <v>0.14015155319057737</v>
      </c>
      <c r="H23" s="6">
        <f>Input!D20/Input!D$7</f>
        <v>0.10713433933378046</v>
      </c>
      <c r="I23" s="6">
        <f>Input!E20/Input!E$7</f>
        <v>0.23818425289924358</v>
      </c>
      <c r="J23" s="6">
        <f>Input!F20/Input!F$7</f>
        <v>0.24018619500380456</v>
      </c>
      <c r="K23" s="6">
        <f>Input!G20/Input!G$7</f>
        <v>0.31410268243780365</v>
      </c>
      <c r="L23" s="6">
        <f>Input!H20/Input!H$7</f>
        <v>0.15155838845046113</v>
      </c>
      <c r="M23" s="6">
        <f>Input!I20/Input!I$7</f>
        <v>9.9492993526200016E-2</v>
      </c>
      <c r="N23" s="6">
        <f>Input!J20/Input!J$7</f>
        <v>0.10585722225701404</v>
      </c>
      <c r="O23" s="6">
        <f t="shared" si="1"/>
        <v>0.16846952392584927</v>
      </c>
    </row>
    <row r="24" spans="2:15" ht="14.25" customHeight="1" x14ac:dyDescent="0.2">
      <c r="B24" s="4" t="s">
        <v>63</v>
      </c>
      <c r="E24" s="8">
        <f>SUM(E21:E23)</f>
        <v>87.632511818321703</v>
      </c>
      <c r="F24" s="8">
        <f t="shared" ref="F24:N24" si="4">SUM(F21:F23)</f>
        <v>76.488304783973248</v>
      </c>
      <c r="G24" s="8">
        <f t="shared" si="4"/>
        <v>70.065633829121481</v>
      </c>
      <c r="H24" s="8">
        <f t="shared" si="4"/>
        <v>60.604152592086045</v>
      </c>
      <c r="I24" s="8">
        <f t="shared" si="4"/>
        <v>53.69149818637014</v>
      </c>
      <c r="J24" s="8">
        <f t="shared" si="4"/>
        <v>56.11903303417381</v>
      </c>
      <c r="K24" s="8">
        <f t="shared" si="4"/>
        <v>59.331493517258522</v>
      </c>
      <c r="L24" s="8">
        <f t="shared" si="4"/>
        <v>57.982636212967329</v>
      </c>
      <c r="M24" s="8">
        <f t="shared" si="4"/>
        <v>59.428876304650863</v>
      </c>
      <c r="N24" s="8">
        <f t="shared" si="4"/>
        <v>60.097310643211827</v>
      </c>
      <c r="O24" s="8">
        <f t="shared" si="1"/>
        <v>64.144145092213506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10.09508230164248</v>
      </c>
      <c r="F26" s="6">
        <f>Input!B21/Input!B$7</f>
        <v>9.5122053934315236</v>
      </c>
      <c r="G26" s="6">
        <f>Input!C21/Input!C$7</f>
        <v>8.6897105180975949</v>
      </c>
      <c r="H26" s="6">
        <f>Input!D21/Input!D$7</f>
        <v>7.6868738257449056</v>
      </c>
      <c r="I26" s="6">
        <f>Input!E21/Input!E$7</f>
        <v>6.9543810296616204</v>
      </c>
      <c r="J26" s="6">
        <f>Input!F21/Input!F$7</f>
        <v>7.48296900857813</v>
      </c>
      <c r="K26" s="6">
        <f>Input!G21/Input!G$7</f>
        <v>7.841151399764847</v>
      </c>
      <c r="L26" s="6">
        <f>Input!H21/Input!H$7</f>
        <v>7.2795015041144291</v>
      </c>
      <c r="M26" s="6">
        <f>Input!I21/Input!I$7</f>
        <v>7.3006250187294377</v>
      </c>
      <c r="N26" s="6">
        <f>Input!J21/Input!J$7</f>
        <v>7.5192932803611248</v>
      </c>
      <c r="O26" s="6">
        <f t="shared" si="1"/>
        <v>8.0361793280126097</v>
      </c>
    </row>
    <row r="27" spans="2:15" ht="12" customHeight="1" x14ac:dyDescent="0.2">
      <c r="B27" t="s">
        <v>65</v>
      </c>
      <c r="E27" s="6">
        <f>Input!A22/Input!A$7</f>
        <v>105.22838171076832</v>
      </c>
      <c r="F27" s="6">
        <f>Input!B22/Input!B$7</f>
        <v>99.561914405481687</v>
      </c>
      <c r="G27" s="6">
        <f>Input!C22/Input!C$7</f>
        <v>92.45100940548285</v>
      </c>
      <c r="H27" s="6">
        <f>Input!D22/Input!D$7</f>
        <v>86.676714575352193</v>
      </c>
      <c r="I27" s="6">
        <f>Input!E22/Input!E$7</f>
        <v>82.796172191891216</v>
      </c>
      <c r="J27" s="6">
        <f>Input!F22/Input!F$7</f>
        <v>86.454710663455046</v>
      </c>
      <c r="K27" s="6">
        <f>Input!G22/Input!G$7</f>
        <v>87.663685845610672</v>
      </c>
      <c r="L27" s="6">
        <f>Input!H22/Input!H$7</f>
        <v>84.270396659172732</v>
      </c>
      <c r="M27" s="6">
        <f>Input!I22/Input!I$7</f>
        <v>84.460977444335029</v>
      </c>
      <c r="N27" s="6">
        <f>Input!J22/Input!J$7</f>
        <v>84.725726118315251</v>
      </c>
      <c r="O27" s="6">
        <f t="shared" si="1"/>
        <v>89.428968901986508</v>
      </c>
    </row>
    <row r="28" spans="2:15" ht="12" customHeight="1" x14ac:dyDescent="0.2">
      <c r="B28" t="s">
        <v>66</v>
      </c>
      <c r="E28" s="6">
        <f>Input!A23/Input!A$7</f>
        <v>13.527586299534102</v>
      </c>
      <c r="F28" s="6">
        <f>Input!B23/Input!B$7</f>
        <v>13.68096259081617</v>
      </c>
      <c r="G28" s="6">
        <f>Input!C23/Input!C$7</f>
        <v>13.769767587824308</v>
      </c>
      <c r="H28" s="6">
        <f>Input!D23/Input!D$7</f>
        <v>14.151253989757109</v>
      </c>
      <c r="I28" s="6">
        <f>Input!E23/Input!E$7</f>
        <v>14.015113627513877</v>
      </c>
      <c r="J28" s="6">
        <f>Input!F23/Input!F$7</f>
        <v>13.320836920560799</v>
      </c>
      <c r="K28" s="6">
        <f>Input!G23/Input!G$7</f>
        <v>14.045794366320779</v>
      </c>
      <c r="L28" s="6">
        <f>Input!H23/Input!H$7</f>
        <v>13.054762336797648</v>
      </c>
      <c r="M28" s="6">
        <f>Input!I23/Input!I$7</f>
        <v>12.422221295884311</v>
      </c>
      <c r="N28" s="6">
        <f>Input!J23/Input!J$7</f>
        <v>12.803887260407913</v>
      </c>
      <c r="O28" s="6">
        <f t="shared" si="1"/>
        <v>13.479218627541702</v>
      </c>
    </row>
    <row r="29" spans="2:15" ht="14.25" customHeight="1" x14ac:dyDescent="0.2">
      <c r="B29" s="4" t="s">
        <v>15</v>
      </c>
      <c r="E29" s="8">
        <f>SUM(E26:E28)</f>
        <v>128.8510503119449</v>
      </c>
      <c r="F29" s="8">
        <f t="shared" ref="F29:N29" si="5">SUM(F26:F28)</f>
        <v>122.75508238972938</v>
      </c>
      <c r="G29" s="8">
        <f t="shared" si="5"/>
        <v>114.91048751140475</v>
      </c>
      <c r="H29" s="8">
        <f t="shared" si="5"/>
        <v>108.51484239085421</v>
      </c>
      <c r="I29" s="8">
        <f t="shared" si="5"/>
        <v>103.76566684906672</v>
      </c>
      <c r="J29" s="8">
        <f t="shared" si="5"/>
        <v>107.25851659259396</v>
      </c>
      <c r="K29" s="8">
        <f t="shared" si="5"/>
        <v>109.55063161169629</v>
      </c>
      <c r="L29" s="8">
        <f t="shared" si="5"/>
        <v>104.60466050008482</v>
      </c>
      <c r="M29" s="8">
        <f t="shared" si="5"/>
        <v>104.18382375894878</v>
      </c>
      <c r="N29" s="8">
        <f t="shared" si="5"/>
        <v>105.0489066590843</v>
      </c>
      <c r="O29" s="8">
        <f t="shared" si="1"/>
        <v>110.94436685754081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535.96302988007233</v>
      </c>
      <c r="F31" s="7">
        <f t="shared" ref="F31:N31" si="6">SUM(F13,F19,F24,F29)</f>
        <v>482.94305837357922</v>
      </c>
      <c r="G31" s="7">
        <f t="shared" si="6"/>
        <v>451.3251029337024</v>
      </c>
      <c r="H31" s="7">
        <f t="shared" si="6"/>
        <v>409.7879603024781</v>
      </c>
      <c r="I31" s="7">
        <f t="shared" si="6"/>
        <v>393.27653700850851</v>
      </c>
      <c r="J31" s="7">
        <f t="shared" si="6"/>
        <v>414.56656696988171</v>
      </c>
      <c r="K31" s="7">
        <f t="shared" si="6"/>
        <v>407.98158595877862</v>
      </c>
      <c r="L31" s="7">
        <f t="shared" si="6"/>
        <v>374.85432566869792</v>
      </c>
      <c r="M31" s="7">
        <f t="shared" si="6"/>
        <v>372.20638407992612</v>
      </c>
      <c r="N31" s="7">
        <f t="shared" si="6"/>
        <v>389.45110183194009</v>
      </c>
      <c r="O31" s="7">
        <f t="shared" si="1"/>
        <v>423.23556530075655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668.00241206038766</v>
      </c>
      <c r="F33" s="6">
        <f>(Input!B27+Input!B203+Input!B207)/Input!B$7</f>
        <v>640.35707546748733</v>
      </c>
      <c r="G33" s="6">
        <f>(Input!C27+Input!C203+Input!C207)/Input!C$7</f>
        <v>640.89270732170303</v>
      </c>
      <c r="H33" s="6">
        <f>(Input!D27+Input!D203+Input!D207)/Input!D$7</f>
        <v>538.48380064342928</v>
      </c>
      <c r="I33" s="6">
        <f>(Input!E27+Input!E203+Input!E207)/Input!E$7</f>
        <v>438.01679481662717</v>
      </c>
      <c r="J33" s="6">
        <f>(Input!F27+Input!F203+Input!F207)/Input!F$7</f>
        <v>461.61825873851882</v>
      </c>
      <c r="K33" s="6">
        <f>(Input!G27+Input!G203+Input!G207)/Input!G$7</f>
        <v>503.37827221193123</v>
      </c>
      <c r="L33" s="6">
        <f>(Input!H27+Input!H203+Input!H207)/Input!H$7</f>
        <v>465.47724048737638</v>
      </c>
      <c r="M33" s="6">
        <f>(Input!I27+Input!I203+Input!I207)/Input!I$7</f>
        <v>444.01043595694625</v>
      </c>
      <c r="N33" s="6">
        <f>(Input!J27+Input!J203+Input!J207)/Input!J$7</f>
        <v>511.84475648625875</v>
      </c>
      <c r="O33" s="6">
        <f t="shared" si="1"/>
        <v>531.20817541906649</v>
      </c>
    </row>
    <row r="34" spans="2:15" ht="12" customHeight="1" x14ac:dyDescent="0.2">
      <c r="B34" t="s">
        <v>69</v>
      </c>
      <c r="E34" s="6">
        <f>Input!A28/Input!A$7</f>
        <v>0.45486029561582481</v>
      </c>
      <c r="F34" s="6">
        <f>Input!B28/Input!B$7</f>
        <v>0.39535700940777085</v>
      </c>
      <c r="G34" s="6">
        <f>Input!C28/Input!C$7</f>
        <v>0.52242332020892901</v>
      </c>
      <c r="H34" s="6">
        <f>Input!D28/Input!D$7</f>
        <v>0.3844018311930899</v>
      </c>
      <c r="I34" s="6">
        <f>Input!E28/Input!E$7</f>
        <v>0.39157520901386444</v>
      </c>
      <c r="J34" s="6">
        <f>Input!F28/Input!F$7</f>
        <v>0.41325788280172504</v>
      </c>
      <c r="K34" s="6">
        <f>Input!G28/Input!G$7</f>
        <v>0.74860779092608032</v>
      </c>
      <c r="L34" s="6">
        <f>Input!H28/Input!H$7</f>
        <v>0.45713949340966714</v>
      </c>
      <c r="M34" s="6">
        <f>Input!I28/Input!I$7</f>
        <v>0.66562252621035445</v>
      </c>
      <c r="N34" s="6">
        <f>Input!J28/Input!J$7</f>
        <v>0.7648270646636014</v>
      </c>
      <c r="O34" s="6">
        <f t="shared" si="1"/>
        <v>0.51980724234509068</v>
      </c>
    </row>
    <row r="35" spans="2:15" ht="12" customHeight="1" x14ac:dyDescent="0.2">
      <c r="B35" t="s">
        <v>75</v>
      </c>
      <c r="E35" s="6">
        <f>(Input!A29-Input!A203-Input!A207)/Input!A$7</f>
        <v>44.499217154256087</v>
      </c>
      <c r="F35" s="6">
        <f>(Input!B29-Input!B203-Input!B207)/Input!B$7</f>
        <v>44.252888040258171</v>
      </c>
      <c r="G35" s="6">
        <f>(Input!C29-Input!C203-Input!C207)/Input!C$7</f>
        <v>40.13037802570588</v>
      </c>
      <c r="H35" s="6">
        <f>(Input!D29-Input!D203-Input!D207)/Input!D$7</f>
        <v>35.248558356223853</v>
      </c>
      <c r="I35" s="6">
        <f>(Input!E29-Input!E203-Input!E207)/Input!E$7</f>
        <v>32.66514554475215</v>
      </c>
      <c r="J35" s="6">
        <f>(Input!F29-Input!F203-Input!F207)/Input!F$7</f>
        <v>26.313235135819465</v>
      </c>
      <c r="K35" s="6">
        <f>(Input!G29-Input!G203-Input!G207)/Input!G$7</f>
        <v>24.688578848914027</v>
      </c>
      <c r="L35" s="6">
        <f>(Input!H29-Input!H203-Input!H207)/Input!H$7</f>
        <v>23.1814472756509</v>
      </c>
      <c r="M35" s="6">
        <f>(Input!I29-Input!I203-Input!I207)/Input!I$7</f>
        <v>22.170889501987094</v>
      </c>
      <c r="N35" s="6">
        <f>(Input!J29-Input!J203-Input!J207)/Input!J$7</f>
        <v>23.466920420983094</v>
      </c>
      <c r="O35" s="6">
        <f t="shared" si="1"/>
        <v>31.661725830455076</v>
      </c>
    </row>
    <row r="36" spans="2:15" ht="13.5" customHeight="1" x14ac:dyDescent="0.2">
      <c r="B36" s="1" t="s">
        <v>71</v>
      </c>
      <c r="E36" s="7">
        <f>SUM(E33:E35)</f>
        <v>712.95648951025964</v>
      </c>
      <c r="F36" s="7">
        <f t="shared" ref="F36:N36" si="7">SUM(F33:F35)</f>
        <v>685.00532051715334</v>
      </c>
      <c r="G36" s="7">
        <f t="shared" si="7"/>
        <v>681.54550866761781</v>
      </c>
      <c r="H36" s="7">
        <f t="shared" si="7"/>
        <v>574.11676083084626</v>
      </c>
      <c r="I36" s="7">
        <f t="shared" si="7"/>
        <v>471.07351557039317</v>
      </c>
      <c r="J36" s="7">
        <f t="shared" si="7"/>
        <v>488.34475175713999</v>
      </c>
      <c r="K36" s="7">
        <f t="shared" si="7"/>
        <v>528.81545885177138</v>
      </c>
      <c r="L36" s="7">
        <f t="shared" si="7"/>
        <v>489.11582725643694</v>
      </c>
      <c r="M36" s="7">
        <f t="shared" si="7"/>
        <v>466.84694798514374</v>
      </c>
      <c r="N36" s="7">
        <f t="shared" si="7"/>
        <v>536.07650397190548</v>
      </c>
      <c r="O36" s="7">
        <f t="shared" si="1"/>
        <v>563.38970849186683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176.99345963018732</v>
      </c>
      <c r="F38" s="11">
        <f t="shared" ref="F38:N38" si="8">F36-F31</f>
        <v>202.06226214357412</v>
      </c>
      <c r="G38" s="11">
        <f t="shared" si="8"/>
        <v>230.22040573391541</v>
      </c>
      <c r="H38" s="11">
        <f t="shared" si="8"/>
        <v>164.32880052836816</v>
      </c>
      <c r="I38" s="11">
        <f t="shared" si="8"/>
        <v>77.796978561884657</v>
      </c>
      <c r="J38" s="11">
        <f t="shared" si="8"/>
        <v>73.778184787258283</v>
      </c>
      <c r="K38" s="11">
        <f t="shared" si="8"/>
        <v>120.83387289299276</v>
      </c>
      <c r="L38" s="11">
        <f t="shared" si="8"/>
        <v>114.26150158773902</v>
      </c>
      <c r="M38" s="11">
        <f t="shared" si="8"/>
        <v>94.640563905217618</v>
      </c>
      <c r="N38" s="11">
        <f t="shared" si="8"/>
        <v>146.62540213996539</v>
      </c>
      <c r="O38" s="11">
        <f t="shared" si="1"/>
        <v>140.15414319111028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17.413314938673309</v>
      </c>
      <c r="F40" s="8">
        <f>(Input!B25 + Input!B26) / Input!B$7</f>
        <v>18.463283837431884</v>
      </c>
      <c r="G40" s="8">
        <f>(Input!C25 + Input!C26) / Input!C$7</f>
        <v>19.401835661231161</v>
      </c>
      <c r="H40" s="8">
        <f>(Input!D25 + Input!D26) / Input!D$7</f>
        <v>18.025823716200936</v>
      </c>
      <c r="I40" s="8">
        <f>(Input!E25 + Input!E26) / Input!E$7</f>
        <v>17.547542541887463</v>
      </c>
      <c r="J40" s="8">
        <f>(Input!F25 + Input!F26) / Input!F$7</f>
        <v>17.004573083196178</v>
      </c>
      <c r="K40" s="8">
        <f>(Input!G25 + Input!G26) / Input!G$7</f>
        <v>16.727292501665119</v>
      </c>
      <c r="L40" s="8">
        <f>(Input!H25 + Input!H26) / Input!H$7</f>
        <v>16.818097431035874</v>
      </c>
      <c r="M40" s="8">
        <f>(Input!I25 + Input!I26) / Input!I$7</f>
        <v>16.535220358654637</v>
      </c>
      <c r="N40" s="8">
        <f>(Input!J25 + Input!J26) / Input!J$7</f>
        <v>16.810486080527994</v>
      </c>
      <c r="O40" s="8">
        <f t="shared" si="1"/>
        <v>17.474747015050458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159.58014469151402</v>
      </c>
      <c r="F42" s="11">
        <f t="shared" ref="F42:N42" si="9">+F38-F40</f>
        <v>183.59897830614224</v>
      </c>
      <c r="G42" s="11">
        <f t="shared" si="9"/>
        <v>210.81857007268425</v>
      </c>
      <c r="H42" s="11">
        <f t="shared" si="9"/>
        <v>146.30297681216723</v>
      </c>
      <c r="I42" s="11">
        <f t="shared" si="9"/>
        <v>60.249436019997191</v>
      </c>
      <c r="J42" s="11">
        <f t="shared" si="9"/>
        <v>56.773611704062105</v>
      </c>
      <c r="K42" s="11">
        <f t="shared" si="9"/>
        <v>104.10658039132764</v>
      </c>
      <c r="L42" s="11">
        <f t="shared" si="9"/>
        <v>97.443404156703139</v>
      </c>
      <c r="M42" s="11">
        <f t="shared" si="9"/>
        <v>78.105343546562978</v>
      </c>
      <c r="N42" s="11">
        <f t="shared" si="9"/>
        <v>129.81491605943739</v>
      </c>
      <c r="O42" s="11">
        <f t="shared" si="1"/>
        <v>122.67939617605983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1.5876329317026357E-3</v>
      </c>
      <c r="F7" s="6">
        <f>Input!B8/Input!B$7</f>
        <v>6.316058122348206E-2</v>
      </c>
      <c r="G7" s="6">
        <f>Input!C8/Input!C$7</f>
        <v>0.25984318071876017</v>
      </c>
      <c r="H7" s="6">
        <f>Input!D8/Input!D$7</f>
        <v>5.244832461121348E-2</v>
      </c>
      <c r="I7" s="6">
        <f>Input!E8/Input!E$7</f>
        <v>7.0541100768929985E-2</v>
      </c>
      <c r="J7" s="6">
        <f>Input!F8/Input!F$7</f>
        <v>6.4757453816703794E-2</v>
      </c>
      <c r="K7" s="6">
        <f>Input!G8/Input!G$7</f>
        <v>0.30689943224497185</v>
      </c>
      <c r="L7" s="6">
        <f>Input!H8/Input!H$7</f>
        <v>1.8184682949997366E-2</v>
      </c>
      <c r="M7" s="6">
        <f>Input!I8/Input!I$7</f>
        <v>7.093525259438066E-2</v>
      </c>
      <c r="N7" s="6">
        <f>Input!J8/Input!J$7</f>
        <v>0.10888072137217984</v>
      </c>
      <c r="O7" s="6">
        <f>AVERAGE(E7:N7)</f>
        <v>0.10172383632323219</v>
      </c>
    </row>
    <row r="8" spans="1:15" ht="12" customHeight="1" x14ac:dyDescent="0.2">
      <c r="B8" t="s">
        <v>50</v>
      </c>
      <c r="E8" s="6">
        <f>Input!A9/Input!A$7</f>
        <v>18.78245101198042</v>
      </c>
      <c r="F8" s="6">
        <f>Input!B9/Input!B$7</f>
        <v>19.201134014505083</v>
      </c>
      <c r="G8" s="6">
        <f>Input!C9/Input!C$7</f>
        <v>18.291225437667244</v>
      </c>
      <c r="H8" s="6">
        <f>Input!D9/Input!D$7</f>
        <v>16.569886350114512</v>
      </c>
      <c r="I8" s="6">
        <f>Input!E9/Input!E$7</f>
        <v>14.997631146485997</v>
      </c>
      <c r="J8" s="6">
        <f>Input!F9/Input!F$7</f>
        <v>16.545362798062026</v>
      </c>
      <c r="K8" s="6">
        <f>Input!G9/Input!G$7</f>
        <v>15.699381013882293</v>
      </c>
      <c r="L8" s="6">
        <f>Input!H9/Input!H$7</f>
        <v>13.859486598372772</v>
      </c>
      <c r="M8" s="6">
        <f>Input!I9/Input!I$7</f>
        <v>14.58285314361294</v>
      </c>
      <c r="N8" s="6">
        <f>Input!J9/Input!J$7</f>
        <v>13.061556864990061</v>
      </c>
      <c r="O8" s="6">
        <f t="shared" ref="O8:O42" si="1">AVERAGE(E8:N8)</f>
        <v>16.159096837967333</v>
      </c>
    </row>
    <row r="9" spans="1:15" ht="12" customHeight="1" x14ac:dyDescent="0.2">
      <c r="B9" t="s">
        <v>51</v>
      </c>
      <c r="E9" s="6">
        <f>Input!A10/Input!A$7</f>
        <v>14.471997526574924</v>
      </c>
      <c r="F9" s="6">
        <f>Input!B10/Input!B$7</f>
        <v>12.240425039438161</v>
      </c>
      <c r="G9" s="6">
        <f>Input!C10/Input!C$7</f>
        <v>10.793270793403915</v>
      </c>
      <c r="H9" s="6">
        <f>Input!D10/Input!D$7</f>
        <v>10.369834332188194</v>
      </c>
      <c r="I9" s="6">
        <f>Input!E10/Input!E$7</f>
        <v>9.5249469262398563</v>
      </c>
      <c r="J9" s="6">
        <f>Input!F10/Input!F$7</f>
        <v>9.1701867668652515</v>
      </c>
      <c r="K9" s="6">
        <f>Input!G10/Input!G$7</f>
        <v>9.5662287259753764</v>
      </c>
      <c r="L9" s="6">
        <f>Input!H10/Input!H$7</f>
        <v>7.8262254581166504</v>
      </c>
      <c r="M9" s="6">
        <f>Input!I10/Input!I$7</f>
        <v>8.3391941462221411</v>
      </c>
      <c r="N9" s="6">
        <f>Input!J10/Input!J$7</f>
        <v>7.5722744948061447</v>
      </c>
      <c r="O9" s="6">
        <f t="shared" si="1"/>
        <v>9.9874584209830637</v>
      </c>
    </row>
    <row r="10" spans="1:15" ht="12" customHeight="1" x14ac:dyDescent="0.2">
      <c r="B10" t="s">
        <v>52</v>
      </c>
      <c r="E10" s="6">
        <f>Input!A11/Input!A$7</f>
        <v>17.26190641749416</v>
      </c>
      <c r="F10" s="6">
        <f>Input!B11/Input!B$7</f>
        <v>13.930916584942212</v>
      </c>
      <c r="G10" s="6">
        <f>Input!C11/Input!C$7</f>
        <v>13.024883441818883</v>
      </c>
      <c r="H10" s="6">
        <f>Input!D11/Input!D$7</f>
        <v>11.583655466785592</v>
      </c>
      <c r="I10" s="6">
        <f>Input!E11/Input!E$7</f>
        <v>12.007602899813236</v>
      </c>
      <c r="J10" s="6">
        <f>Input!F11/Input!F$7</f>
        <v>10.351825733628718</v>
      </c>
      <c r="K10" s="6">
        <f>Input!G11/Input!G$7</f>
        <v>9.0431732450122038</v>
      </c>
      <c r="L10" s="6">
        <f>Input!H11/Input!H$7</f>
        <v>8.8316057864929682</v>
      </c>
      <c r="M10" s="6">
        <f>Input!I11/Input!I$7</f>
        <v>8.6270538674418589</v>
      </c>
      <c r="N10" s="6">
        <f>Input!J11/Input!J$7</f>
        <v>7.8163809031874241</v>
      </c>
      <c r="O10" s="6">
        <f t="shared" si="1"/>
        <v>11.247900434661727</v>
      </c>
    </row>
    <row r="11" spans="1:15" ht="12" customHeight="1" x14ac:dyDescent="0.2">
      <c r="B11" t="s">
        <v>53</v>
      </c>
      <c r="E11" s="6">
        <f>Input!A12/Input!A$7</f>
        <v>7.0903814810788592</v>
      </c>
      <c r="F11" s="6">
        <f>Input!B12/Input!B$7</f>
        <v>7.666915432085383</v>
      </c>
      <c r="G11" s="6">
        <f>Input!C12/Input!C$7</f>
        <v>6.1754962678113268</v>
      </c>
      <c r="H11" s="6">
        <f>Input!D12/Input!D$7</f>
        <v>5.8096644057526472</v>
      </c>
      <c r="I11" s="6">
        <f>Input!E12/Input!E$7</f>
        <v>5.1182057480403076</v>
      </c>
      <c r="J11" s="6">
        <f>Input!F12/Input!F$7</f>
        <v>5.4562887816703851</v>
      </c>
      <c r="K11" s="6">
        <f>Input!G12/Input!G$7</f>
        <v>5.3866408098029543</v>
      </c>
      <c r="L11" s="6">
        <f>Input!H12/Input!H$7</f>
        <v>5.0884887669505154</v>
      </c>
      <c r="M11" s="6">
        <f>Input!I12/Input!I$7</f>
        <v>5.2374235905330337</v>
      </c>
      <c r="N11" s="6">
        <f>Input!J12/Input!J$7</f>
        <v>5.0001862659290355</v>
      </c>
      <c r="O11" s="6">
        <f t="shared" si="1"/>
        <v>5.8029691549654441</v>
      </c>
    </row>
    <row r="12" spans="1:15" ht="12" customHeight="1" x14ac:dyDescent="0.2">
      <c r="B12" t="s">
        <v>54</v>
      </c>
      <c r="E12" s="6">
        <f>Input!A13/Input!A$7</f>
        <v>1.5201430482245464</v>
      </c>
      <c r="F12" s="6">
        <f>Input!B13/Input!B$7</f>
        <v>1.3115710352373751</v>
      </c>
      <c r="G12" s="6">
        <f>Input!C13/Input!C$7</f>
        <v>1.3255555113312798</v>
      </c>
      <c r="H12" s="6">
        <f>Input!D13/Input!D$7</f>
        <v>1.1564932793244407</v>
      </c>
      <c r="I12" s="6">
        <f>Input!E13/Input!E$7</f>
        <v>1.0909894083967706</v>
      </c>
      <c r="J12" s="6">
        <f>Input!F13/Input!F$7</f>
        <v>1.0571491767136953</v>
      </c>
      <c r="K12" s="6">
        <f>Input!G13/Input!G$7</f>
        <v>0.98637934212619682</v>
      </c>
      <c r="L12" s="6">
        <f>Input!H13/Input!H$7</f>
        <v>1.0869367586724772</v>
      </c>
      <c r="M12" s="6">
        <f>Input!I13/Input!I$7</f>
        <v>1.0227012819700765</v>
      </c>
      <c r="N12" s="6">
        <f>Input!J13/Input!J$7</f>
        <v>0.98166005019110802</v>
      </c>
      <c r="O12" s="6">
        <f t="shared" si="1"/>
        <v>1.1539578892187969</v>
      </c>
    </row>
    <row r="13" spans="1:15" ht="13.5" customHeight="1" x14ac:dyDescent="0.2">
      <c r="B13" s="4" t="s">
        <v>55</v>
      </c>
      <c r="E13" s="8">
        <f>SUM(E7:E12)</f>
        <v>59.128467118284611</v>
      </c>
      <c r="F13" s="8">
        <f t="shared" ref="F13:N13" si="2">SUM(F7:F12)</f>
        <v>54.4141226874317</v>
      </c>
      <c r="G13" s="8">
        <f t="shared" si="2"/>
        <v>49.870274632751411</v>
      </c>
      <c r="H13" s="8">
        <f t="shared" si="2"/>
        <v>45.541982158776605</v>
      </c>
      <c r="I13" s="8">
        <f t="shared" si="2"/>
        <v>42.809917229745103</v>
      </c>
      <c r="J13" s="8">
        <f t="shared" si="2"/>
        <v>42.645570710756779</v>
      </c>
      <c r="K13" s="8">
        <f t="shared" si="2"/>
        <v>40.988702569044001</v>
      </c>
      <c r="L13" s="8">
        <f t="shared" si="2"/>
        <v>36.710928051555385</v>
      </c>
      <c r="M13" s="8">
        <f t="shared" si="2"/>
        <v>37.880161282374438</v>
      </c>
      <c r="N13" s="8">
        <f t="shared" si="2"/>
        <v>34.540939300475955</v>
      </c>
      <c r="O13" s="8">
        <f t="shared" si="1"/>
        <v>44.453106574119602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187.79382727602609</v>
      </c>
      <c r="F15" s="6">
        <f>Input!B30/Input!B$7</f>
        <v>177.77638416148159</v>
      </c>
      <c r="G15" s="6">
        <f>Input!C30/Input!C$7</f>
        <v>161.58250904726623</v>
      </c>
      <c r="H15" s="6">
        <f>Input!D30/Input!D$7</f>
        <v>149.80433379300342</v>
      </c>
      <c r="I15" s="6">
        <f>Input!E30/Input!E$7</f>
        <v>144.07937282105505</v>
      </c>
      <c r="J15" s="6">
        <f>Input!F30/Input!F$7</f>
        <v>152.3987382939977</v>
      </c>
      <c r="K15" s="6">
        <f>Input!G30/Input!G$7</f>
        <v>143.5962024066506</v>
      </c>
      <c r="L15" s="6">
        <f>Input!H30/Input!H$7</f>
        <v>140.07561066049283</v>
      </c>
      <c r="M15" s="6">
        <f>Input!I30/Input!I$7</f>
        <v>140.61965671201656</v>
      </c>
      <c r="N15" s="6">
        <f>Input!J30/Input!J$7</f>
        <v>141.56215331999684</v>
      </c>
      <c r="O15" s="6">
        <f t="shared" si="1"/>
        <v>153.92887884919872</v>
      </c>
    </row>
    <row r="16" spans="1:15" ht="12" customHeight="1" x14ac:dyDescent="0.2">
      <c r="B16" t="s">
        <v>57</v>
      </c>
      <c r="E16" s="6">
        <f>Input!A31/Input!A$7</f>
        <v>22.77815287934714</v>
      </c>
      <c r="F16" s="6">
        <f>Input!B31/Input!B$7</f>
        <v>20.334039436885554</v>
      </c>
      <c r="G16" s="6">
        <f>Input!C31/Input!C$7</f>
        <v>18.460530742335081</v>
      </c>
      <c r="H16" s="6">
        <f>Input!D31/Input!D$7</f>
        <v>16.500639337871853</v>
      </c>
      <c r="I16" s="6">
        <f>Input!E31/Input!E$7</f>
        <v>16.557801449120888</v>
      </c>
      <c r="J16" s="6">
        <f>Input!F31/Input!F$7</f>
        <v>17.065954004967459</v>
      </c>
      <c r="K16" s="6">
        <f>Input!G31/Input!G$7</f>
        <v>16.707645384854889</v>
      </c>
      <c r="L16" s="6">
        <f>Input!H31/Input!H$7</f>
        <v>15.415344303846124</v>
      </c>
      <c r="M16" s="6">
        <f>Input!I31/Input!I$7</f>
        <v>14.738866870482536</v>
      </c>
      <c r="N16" s="6">
        <f>Input!J31/Input!J$7</f>
        <v>15.534846501218162</v>
      </c>
      <c r="O16" s="6">
        <f t="shared" si="1"/>
        <v>17.409382091092969</v>
      </c>
    </row>
    <row r="17" spans="2:15" ht="12" customHeight="1" x14ac:dyDescent="0.2">
      <c r="B17" t="s">
        <v>58</v>
      </c>
      <c r="E17" s="6">
        <f>Input!A32/Input!A$7</f>
        <v>2.99270587915459</v>
      </c>
      <c r="F17" s="6">
        <f>Input!B32/Input!B$7</f>
        <v>3.2636604925912374</v>
      </c>
      <c r="G17" s="6">
        <f>Input!C32/Input!C$7</f>
        <v>2.6889521398085838</v>
      </c>
      <c r="H17" s="6">
        <f>Input!D32/Input!D$7</f>
        <v>2.0533214589005309</v>
      </c>
      <c r="I17" s="6">
        <f>Input!E32/Input!E$7</f>
        <v>2.1589887951651283</v>
      </c>
      <c r="J17" s="6">
        <f>Input!F32/Input!F$7</f>
        <v>2.4411553237647388</v>
      </c>
      <c r="K17" s="6">
        <f>Input!G32/Input!G$7</f>
        <v>2.8076248496562366</v>
      </c>
      <c r="L17" s="6">
        <f>Input!H32/Input!H$7</f>
        <v>2.4859777489668469</v>
      </c>
      <c r="M17" s="6">
        <f>Input!I32/Input!I$7</f>
        <v>1.7579046353105379</v>
      </c>
      <c r="N17" s="6">
        <f>Input!J32/Input!J$7</f>
        <v>1.9019943238291099</v>
      </c>
      <c r="O17" s="6">
        <f t="shared" si="1"/>
        <v>2.455228564714754</v>
      </c>
    </row>
    <row r="18" spans="2:15" ht="12" customHeight="1" x14ac:dyDescent="0.2">
      <c r="B18" t="s">
        <v>59</v>
      </c>
      <c r="E18" s="6">
        <f>Input!A33/Input!A$7</f>
        <v>2.2066821935978149</v>
      </c>
      <c r="F18" s="6">
        <f>Input!B33/Input!B$7</f>
        <v>2.3273775121502696</v>
      </c>
      <c r="G18" s="6">
        <f>Input!C33/Input!C$7</f>
        <v>2.0603814547881623</v>
      </c>
      <c r="H18" s="6">
        <f>Input!D33/Input!D$7</f>
        <v>1.6580575516877871</v>
      </c>
      <c r="I18" s="6">
        <f>Input!E33/Input!E$7</f>
        <v>1.5791103722970641</v>
      </c>
      <c r="J18" s="6">
        <f>Input!F33/Input!F$7</f>
        <v>1.748357276856862</v>
      </c>
      <c r="K18" s="6">
        <f>Input!G33/Input!G$7</f>
        <v>1.7861704004701022</v>
      </c>
      <c r="L18" s="6">
        <f>Input!H33/Input!H$7</f>
        <v>1.7860118332932591</v>
      </c>
      <c r="M18" s="6">
        <f>Input!I33/Input!I$7</f>
        <v>1.858131650942584</v>
      </c>
      <c r="N18" s="6">
        <f>Input!J33/Input!J$7</f>
        <v>1.8624502659552977</v>
      </c>
      <c r="O18" s="6">
        <f t="shared" si="1"/>
        <v>1.8872730512039204</v>
      </c>
    </row>
    <row r="19" spans="2:15" ht="13.5" customHeight="1" x14ac:dyDescent="0.2">
      <c r="B19" s="4" t="s">
        <v>60</v>
      </c>
      <c r="E19" s="8">
        <f>SUM(E15:E18)</f>
        <v>215.77136822812565</v>
      </c>
      <c r="F19" s="8">
        <f t="shared" ref="F19:N19" si="3">SUM(F15:F18)</f>
        <v>203.70146160310864</v>
      </c>
      <c r="G19" s="8">
        <f t="shared" si="3"/>
        <v>184.79237338419807</v>
      </c>
      <c r="H19" s="8">
        <f t="shared" si="3"/>
        <v>170.01635214146361</v>
      </c>
      <c r="I19" s="8">
        <f t="shared" si="3"/>
        <v>164.37527343763813</v>
      </c>
      <c r="J19" s="8">
        <f t="shared" si="3"/>
        <v>173.65420489958677</v>
      </c>
      <c r="K19" s="8">
        <f t="shared" si="3"/>
        <v>164.89764304163182</v>
      </c>
      <c r="L19" s="8">
        <f t="shared" si="3"/>
        <v>159.76294454659907</v>
      </c>
      <c r="M19" s="8">
        <f t="shared" si="3"/>
        <v>158.97455986875221</v>
      </c>
      <c r="N19" s="8">
        <f t="shared" si="3"/>
        <v>160.86144441099941</v>
      </c>
      <c r="O19" s="8">
        <f t="shared" si="1"/>
        <v>175.68076255621037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50.003741497824286</v>
      </c>
      <c r="F21" s="6">
        <f>Input!B18/Input!B$7</f>
        <v>42.947812951530274</v>
      </c>
      <c r="G21" s="6">
        <f>Input!C18/Input!C$7</f>
        <v>40.359169794683702</v>
      </c>
      <c r="H21" s="6">
        <f>Input!D18/Input!D$7</f>
        <v>34.219831318825584</v>
      </c>
      <c r="I21" s="6">
        <f>Input!E18/Input!E$7</f>
        <v>30.118379817341467</v>
      </c>
      <c r="J21" s="6">
        <f>Input!F18/Input!F$7</f>
        <v>31.686073383193687</v>
      </c>
      <c r="K21" s="6">
        <f>Input!G18/Input!G$7</f>
        <v>33.41429017943198</v>
      </c>
      <c r="L21" s="6">
        <f>Input!H18/Input!H$7</f>
        <v>33.152617809659411</v>
      </c>
      <c r="M21" s="6">
        <f>Input!I18/Input!I$7</f>
        <v>34.553046377666533</v>
      </c>
      <c r="N21" s="6">
        <f>Input!J18/Input!J$7</f>
        <v>32.597258118808178</v>
      </c>
      <c r="O21" s="6">
        <f t="shared" si="1"/>
        <v>36.30522212489651</v>
      </c>
    </row>
    <row r="22" spans="2:15" ht="12" customHeight="1" x14ac:dyDescent="0.2">
      <c r="B22" t="s">
        <v>255</v>
      </c>
      <c r="E22" s="6">
        <f>Input!A19/Input!A$7</f>
        <v>37.454635493928123</v>
      </c>
      <c r="F22" s="6">
        <f>Input!B19/Input!B$7</f>
        <v>33.426599046852665</v>
      </c>
      <c r="G22" s="6">
        <f>Input!C19/Input!C$7</f>
        <v>29.566312481247206</v>
      </c>
      <c r="H22" s="6">
        <f>Input!D19/Input!D$7</f>
        <v>26.277186933926679</v>
      </c>
      <c r="I22" s="6">
        <f>Input!E19/Input!E$7</f>
        <v>23.334934116129428</v>
      </c>
      <c r="J22" s="6">
        <f>Input!F19/Input!F$7</f>
        <v>24.192773455976319</v>
      </c>
      <c r="K22" s="6">
        <f>Input!G19/Input!G$7</f>
        <v>25.60310065538874</v>
      </c>
      <c r="L22" s="6">
        <f>Input!H19/Input!H$7</f>
        <v>24.67846001485746</v>
      </c>
      <c r="M22" s="6">
        <f>Input!I19/Input!I$7</f>
        <v>24.776336933458133</v>
      </c>
      <c r="N22" s="6">
        <f>Input!J19/Input!J$7</f>
        <v>27.394195302146631</v>
      </c>
      <c r="O22" s="6">
        <f t="shared" si="1"/>
        <v>27.670453443391136</v>
      </c>
    </row>
    <row r="23" spans="2:15" ht="12" customHeight="1" x14ac:dyDescent="0.2">
      <c r="B23" t="s">
        <v>62</v>
      </c>
      <c r="E23" s="6">
        <f>Input!A20/Input!A$7</f>
        <v>0.17413482656929757</v>
      </c>
      <c r="F23" s="6">
        <f>Input!B20/Input!B$7</f>
        <v>0.11389278559030989</v>
      </c>
      <c r="G23" s="6">
        <f>Input!C20/Input!C$7</f>
        <v>0.14015155319057737</v>
      </c>
      <c r="H23" s="6">
        <f>Input!D20/Input!D$7</f>
        <v>0.10713433933378046</v>
      </c>
      <c r="I23" s="6">
        <f>Input!E20/Input!E$7</f>
        <v>0.23818425289924358</v>
      </c>
      <c r="J23" s="6">
        <f>Input!F20/Input!F$7</f>
        <v>0.24018619500380456</v>
      </c>
      <c r="K23" s="6">
        <f>Input!G20/Input!G$7</f>
        <v>0.31410268243780365</v>
      </c>
      <c r="L23" s="6">
        <f>Input!H20/Input!H$7</f>
        <v>0.15155838845046113</v>
      </c>
      <c r="M23" s="6">
        <f>Input!I20/Input!I$7</f>
        <v>9.9492993526200016E-2</v>
      </c>
      <c r="N23" s="6">
        <f>Input!J20/Input!J$7</f>
        <v>0.10585722225701404</v>
      </c>
      <c r="O23" s="6">
        <f t="shared" si="1"/>
        <v>0.16846952392584927</v>
      </c>
    </row>
    <row r="24" spans="2:15" ht="13.5" customHeight="1" x14ac:dyDescent="0.2">
      <c r="B24" s="4" t="s">
        <v>63</v>
      </c>
      <c r="E24" s="8">
        <f>SUM(E21:E23)</f>
        <v>87.632511818321703</v>
      </c>
      <c r="F24" s="8">
        <f t="shared" ref="F24:N24" si="4">SUM(F21:F23)</f>
        <v>76.488304783973248</v>
      </c>
      <c r="G24" s="8">
        <f t="shared" si="4"/>
        <v>70.065633829121481</v>
      </c>
      <c r="H24" s="8">
        <f t="shared" si="4"/>
        <v>60.604152592086045</v>
      </c>
      <c r="I24" s="8">
        <f t="shared" si="4"/>
        <v>53.69149818637014</v>
      </c>
      <c r="J24" s="8">
        <f t="shared" si="4"/>
        <v>56.11903303417381</v>
      </c>
      <c r="K24" s="8">
        <f t="shared" si="4"/>
        <v>59.331493517258522</v>
      </c>
      <c r="L24" s="8">
        <f t="shared" si="4"/>
        <v>57.982636212967329</v>
      </c>
      <c r="M24" s="8">
        <f t="shared" si="4"/>
        <v>59.428876304650863</v>
      </c>
      <c r="N24" s="8">
        <f t="shared" si="4"/>
        <v>60.097310643211827</v>
      </c>
      <c r="O24" s="8">
        <f t="shared" si="1"/>
        <v>64.144145092213506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10.09508230164248</v>
      </c>
      <c r="F26" s="6">
        <f>Input!B21/Input!B$7</f>
        <v>9.5122053934315236</v>
      </c>
      <c r="G26" s="6">
        <f>Input!C21/Input!C$7</f>
        <v>8.6897105180975949</v>
      </c>
      <c r="H26" s="6">
        <f>Input!D21/Input!D$7</f>
        <v>7.6868738257449056</v>
      </c>
      <c r="I26" s="6">
        <f>Input!E21/Input!E$7</f>
        <v>6.9543810296616204</v>
      </c>
      <c r="J26" s="6">
        <f>Input!F21/Input!F$7</f>
        <v>7.48296900857813</v>
      </c>
      <c r="K26" s="6">
        <f>Input!G21/Input!G$7</f>
        <v>7.841151399764847</v>
      </c>
      <c r="L26" s="6">
        <f>Input!H21/Input!H$7</f>
        <v>7.2795015041144291</v>
      </c>
      <c r="M26" s="6">
        <f>Input!I21/Input!I$7</f>
        <v>7.3006250187294377</v>
      </c>
      <c r="N26" s="6">
        <f>Input!J21/Input!J$7</f>
        <v>7.5192932803611248</v>
      </c>
      <c r="O26" s="6">
        <f t="shared" si="1"/>
        <v>8.0361793280126097</v>
      </c>
    </row>
    <row r="27" spans="2:15" ht="12" customHeight="1" x14ac:dyDescent="0.2">
      <c r="B27" t="s">
        <v>65</v>
      </c>
      <c r="E27" s="6">
        <f>Input!A22/Input!A$7</f>
        <v>105.22838171076832</v>
      </c>
      <c r="F27" s="6">
        <f>Input!B22/Input!B$7</f>
        <v>99.561914405481687</v>
      </c>
      <c r="G27" s="6">
        <f>Input!C22/Input!C$7</f>
        <v>92.45100940548285</v>
      </c>
      <c r="H27" s="6">
        <f>Input!D22/Input!D$7</f>
        <v>86.676714575352193</v>
      </c>
      <c r="I27" s="6">
        <f>Input!E22/Input!E$7</f>
        <v>82.796172191891216</v>
      </c>
      <c r="J27" s="6">
        <f>Input!F22/Input!F$7</f>
        <v>86.454710663455046</v>
      </c>
      <c r="K27" s="6">
        <f>Input!G22/Input!G$7</f>
        <v>87.663685845610672</v>
      </c>
      <c r="L27" s="6">
        <f>Input!H22/Input!H$7</f>
        <v>84.270396659172732</v>
      </c>
      <c r="M27" s="6">
        <f>Input!I22/Input!I$7</f>
        <v>84.460977444335029</v>
      </c>
      <c r="N27" s="6">
        <f>Input!J22/Input!J$7</f>
        <v>84.725726118315251</v>
      </c>
      <c r="O27" s="6">
        <f t="shared" si="1"/>
        <v>89.428968901986508</v>
      </c>
    </row>
    <row r="28" spans="2:15" ht="12" customHeight="1" x14ac:dyDescent="0.2">
      <c r="B28" t="s">
        <v>66</v>
      </c>
      <c r="E28" s="6">
        <f>Input!A23/Input!A$7</f>
        <v>13.527586299534102</v>
      </c>
      <c r="F28" s="6">
        <f>Input!B23/Input!B$7</f>
        <v>13.68096259081617</v>
      </c>
      <c r="G28" s="6">
        <f>Input!C23/Input!C$7</f>
        <v>13.769767587824308</v>
      </c>
      <c r="H28" s="6">
        <f>Input!D23/Input!D$7</f>
        <v>14.151253989757109</v>
      </c>
      <c r="I28" s="6">
        <f>Input!E23/Input!E$7</f>
        <v>14.015113627513877</v>
      </c>
      <c r="J28" s="6">
        <f>Input!F23/Input!F$7</f>
        <v>13.320836920560799</v>
      </c>
      <c r="K28" s="6">
        <f>Input!G23/Input!G$7</f>
        <v>14.045794366320779</v>
      </c>
      <c r="L28" s="6">
        <f>Input!H23/Input!H$7</f>
        <v>13.054762336797648</v>
      </c>
      <c r="M28" s="6">
        <f>Input!I23/Input!I$7</f>
        <v>12.422221295884311</v>
      </c>
      <c r="N28" s="6">
        <f>Input!J23/Input!J$7</f>
        <v>12.803887260407913</v>
      </c>
      <c r="O28" s="6">
        <f t="shared" si="1"/>
        <v>13.479218627541702</v>
      </c>
    </row>
    <row r="29" spans="2:15" ht="13.5" customHeight="1" x14ac:dyDescent="0.2">
      <c r="B29" s="4" t="s">
        <v>15</v>
      </c>
      <c r="E29" s="8">
        <f>SUM(E26:E28)</f>
        <v>128.8510503119449</v>
      </c>
      <c r="F29" s="8">
        <f t="shared" ref="F29:N29" si="5">SUM(F26:F28)</f>
        <v>122.75508238972938</v>
      </c>
      <c r="G29" s="8">
        <f t="shared" si="5"/>
        <v>114.91048751140475</v>
      </c>
      <c r="H29" s="8">
        <f t="shared" si="5"/>
        <v>108.51484239085421</v>
      </c>
      <c r="I29" s="8">
        <f t="shared" si="5"/>
        <v>103.76566684906672</v>
      </c>
      <c r="J29" s="8">
        <f t="shared" si="5"/>
        <v>107.25851659259396</v>
      </c>
      <c r="K29" s="8">
        <f t="shared" si="5"/>
        <v>109.55063161169629</v>
      </c>
      <c r="L29" s="8">
        <f t="shared" si="5"/>
        <v>104.60466050008482</v>
      </c>
      <c r="M29" s="8">
        <f t="shared" si="5"/>
        <v>104.18382375894878</v>
      </c>
      <c r="N29" s="8">
        <f t="shared" si="5"/>
        <v>105.0489066590843</v>
      </c>
      <c r="O29" s="8">
        <f t="shared" si="1"/>
        <v>110.94436685754081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491.38339747667686</v>
      </c>
      <c r="F31" s="7">
        <f t="shared" ref="F31:N31" si="6">SUM(F13,F19,F24,F29)</f>
        <v>457.35897146424304</v>
      </c>
      <c r="G31" s="7">
        <f t="shared" si="6"/>
        <v>419.63876935747572</v>
      </c>
      <c r="H31" s="7">
        <f t="shared" si="6"/>
        <v>384.67732928318048</v>
      </c>
      <c r="I31" s="7">
        <f t="shared" si="6"/>
        <v>364.64235570282005</v>
      </c>
      <c r="J31" s="7">
        <f t="shared" si="6"/>
        <v>379.67732523711129</v>
      </c>
      <c r="K31" s="7">
        <f t="shared" si="6"/>
        <v>374.76847073963063</v>
      </c>
      <c r="L31" s="7">
        <f t="shared" si="6"/>
        <v>359.06116931120658</v>
      </c>
      <c r="M31" s="7">
        <f t="shared" si="6"/>
        <v>360.4674212147263</v>
      </c>
      <c r="N31" s="7">
        <f t="shared" si="6"/>
        <v>360.54860101377147</v>
      </c>
      <c r="O31" s="7">
        <f t="shared" si="1"/>
        <v>395.22238108008429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546.03200824969758</v>
      </c>
      <c r="F33" s="6">
        <f>(Input!B35+Input!B209)/Input!B$7</f>
        <v>562.71115341157633</v>
      </c>
      <c r="G33" s="6">
        <f>(Input!C35+Input!C209)/Input!C$7</f>
        <v>539.50680776932086</v>
      </c>
      <c r="H33" s="6">
        <f>(Input!D35+Input!D209)/Input!D$7</f>
        <v>467.07062342193473</v>
      </c>
      <c r="I33" s="6">
        <f>(Input!E35+Input!E209)/Input!E$7</f>
        <v>370.22635258722136</v>
      </c>
      <c r="J33" s="6">
        <f>(Input!F35+Input!F209)/Input!F$7</f>
        <v>382.65726152718076</v>
      </c>
      <c r="K33" s="6">
        <f>(Input!G35+Input!G209)/Input!G$7</f>
        <v>417.55966667749789</v>
      </c>
      <c r="L33" s="6">
        <f>(Input!H35+Input!H209)/Input!H$7</f>
        <v>418.80972592679547</v>
      </c>
      <c r="M33" s="6">
        <f>(Input!I35+Input!I209)/Input!I$7</f>
        <v>410.31558466423144</v>
      </c>
      <c r="N33" s="6">
        <f>(Input!J35+Input!J209)/Input!J$7</f>
        <v>428.82876226874117</v>
      </c>
      <c r="O33" s="6">
        <f t="shared" si="1"/>
        <v>454.3717946504197</v>
      </c>
    </row>
    <row r="34" spans="2:15" ht="12" customHeight="1" x14ac:dyDescent="0.2">
      <c r="B34" t="s">
        <v>69</v>
      </c>
      <c r="E34" s="6">
        <f>Input!A28/Input!A$7</f>
        <v>0.45486029561582481</v>
      </c>
      <c r="F34" s="6">
        <f>Input!B28/Input!B$7</f>
        <v>0.39535700940777085</v>
      </c>
      <c r="G34" s="6">
        <f>Input!C28/Input!C$7</f>
        <v>0.52242332020892901</v>
      </c>
      <c r="H34" s="6">
        <f>Input!D28/Input!D$7</f>
        <v>0.3844018311930899</v>
      </c>
      <c r="I34" s="6">
        <f>Input!E28/Input!E$7</f>
        <v>0.39157520901386444</v>
      </c>
      <c r="J34" s="6">
        <f>Input!F28/Input!F$7</f>
        <v>0.41325788280172504</v>
      </c>
      <c r="K34" s="6">
        <f>Input!G28/Input!G$7</f>
        <v>0.74860779092608032</v>
      </c>
      <c r="L34" s="6">
        <f>Input!H28/Input!H$7</f>
        <v>0.45713949340966714</v>
      </c>
      <c r="M34" s="6">
        <f>Input!I28/Input!I$7</f>
        <v>0.66562252621035445</v>
      </c>
      <c r="N34" s="6">
        <f>Input!J28/Input!J$7</f>
        <v>0.7648270646636014</v>
      </c>
      <c r="O34" s="6">
        <f t="shared" si="1"/>
        <v>0.51980724234509068</v>
      </c>
    </row>
    <row r="35" spans="2:15" ht="12" customHeight="1" x14ac:dyDescent="0.2">
      <c r="B35" t="s">
        <v>75</v>
      </c>
      <c r="E35" s="6">
        <f>(Input!A29-Input!A203-Input!A207)/Input!A$7</f>
        <v>44.499217154256087</v>
      </c>
      <c r="F35" s="6">
        <f>(Input!B29-Input!B203-Input!B207)/Input!B$7</f>
        <v>44.252888040258171</v>
      </c>
      <c r="G35" s="6">
        <f>(Input!C29-Input!C203-Input!C207)/Input!C$7</f>
        <v>40.13037802570588</v>
      </c>
      <c r="H35" s="6">
        <f>(Input!D29-Input!D203-Input!D207)/Input!D$7</f>
        <v>35.248558356223853</v>
      </c>
      <c r="I35" s="6">
        <f>(Input!E29-Input!E203-Input!E207)/Input!E$7</f>
        <v>32.66514554475215</v>
      </c>
      <c r="J35" s="6">
        <f>(Input!F29-Input!F203-Input!F207)/Input!F$7</f>
        <v>26.313235135819465</v>
      </c>
      <c r="K35" s="6">
        <f>(Input!G29-Input!G203-Input!G207)/Input!G$7</f>
        <v>24.688578848914027</v>
      </c>
      <c r="L35" s="6">
        <f>(Input!H29-Input!H203-Input!H207)/Input!H$7</f>
        <v>23.1814472756509</v>
      </c>
      <c r="M35" s="6">
        <f>(Input!I29-Input!I203-Input!I207)/Input!I$7</f>
        <v>22.170889501987094</v>
      </c>
      <c r="N35" s="6">
        <f>(Input!J29-Input!J203-Input!J207)/Input!J$7</f>
        <v>23.466920420983094</v>
      </c>
      <c r="O35" s="6">
        <f t="shared" si="1"/>
        <v>31.661725830455076</v>
      </c>
    </row>
    <row r="36" spans="2:15" ht="13.5" customHeight="1" x14ac:dyDescent="0.2">
      <c r="B36" s="1" t="s">
        <v>71</v>
      </c>
      <c r="E36" s="7">
        <f>SUM(E33:E35)</f>
        <v>590.98608569956946</v>
      </c>
      <c r="F36" s="7">
        <f t="shared" ref="F36:N36" si="7">SUM(F33:F35)</f>
        <v>607.35939846124234</v>
      </c>
      <c r="G36" s="7">
        <f t="shared" si="7"/>
        <v>580.15960911523564</v>
      </c>
      <c r="H36" s="7">
        <f t="shared" si="7"/>
        <v>502.70358360935165</v>
      </c>
      <c r="I36" s="7">
        <f t="shared" si="7"/>
        <v>403.28307334098736</v>
      </c>
      <c r="J36" s="7">
        <f t="shared" si="7"/>
        <v>409.38375454580193</v>
      </c>
      <c r="K36" s="7">
        <f t="shared" si="7"/>
        <v>442.99685331733798</v>
      </c>
      <c r="L36" s="7">
        <f t="shared" si="7"/>
        <v>442.44831269585603</v>
      </c>
      <c r="M36" s="7">
        <f t="shared" si="7"/>
        <v>433.15209669242893</v>
      </c>
      <c r="N36" s="7">
        <f t="shared" si="7"/>
        <v>453.06050975438791</v>
      </c>
      <c r="O36" s="7">
        <f t="shared" si="1"/>
        <v>486.55332772321981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99.602688222892596</v>
      </c>
      <c r="F38" s="11">
        <f t="shared" ref="F38:N38" si="8">F36-F31</f>
        <v>150.00042699699929</v>
      </c>
      <c r="G38" s="11">
        <f t="shared" si="8"/>
        <v>160.52083975775992</v>
      </c>
      <c r="H38" s="11">
        <f t="shared" si="8"/>
        <v>118.02625432617117</v>
      </c>
      <c r="I38" s="11">
        <f t="shared" si="8"/>
        <v>38.640717638167303</v>
      </c>
      <c r="J38" s="11">
        <f t="shared" si="8"/>
        <v>29.706429308690645</v>
      </c>
      <c r="K38" s="11">
        <f t="shared" si="8"/>
        <v>68.22838257770735</v>
      </c>
      <c r="L38" s="11">
        <f t="shared" si="8"/>
        <v>83.387143384649448</v>
      </c>
      <c r="M38" s="11">
        <f t="shared" si="8"/>
        <v>72.684675477702626</v>
      </c>
      <c r="N38" s="11">
        <f t="shared" si="8"/>
        <v>92.511908740616434</v>
      </c>
      <c r="O38" s="11">
        <f t="shared" si="1"/>
        <v>91.33094664313569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17.413314938673309</v>
      </c>
      <c r="F40" s="8">
        <f>(Input!B25 + Input!B26) / Input!B$7</f>
        <v>18.463283837431884</v>
      </c>
      <c r="G40" s="8">
        <f>(Input!C25 + Input!C26) / Input!C$7</f>
        <v>19.401835661231161</v>
      </c>
      <c r="H40" s="8">
        <f>(Input!D25 + Input!D26) / Input!D$7</f>
        <v>18.025823716200936</v>
      </c>
      <c r="I40" s="8">
        <f>(Input!E25 + Input!E26) / Input!E$7</f>
        <v>17.547542541887463</v>
      </c>
      <c r="J40" s="8">
        <f>(Input!F25 + Input!F26) / Input!F$7</f>
        <v>17.004573083196178</v>
      </c>
      <c r="K40" s="8">
        <f>(Input!G25 + Input!G26) / Input!G$7</f>
        <v>16.727292501665119</v>
      </c>
      <c r="L40" s="8">
        <f>(Input!H25 + Input!H26) / Input!H$7</f>
        <v>16.818097431035874</v>
      </c>
      <c r="M40" s="8">
        <f>(Input!I25 + Input!I26) / Input!I$7</f>
        <v>16.535220358654637</v>
      </c>
      <c r="N40" s="8">
        <f>(Input!J25 + Input!J26) / Input!J$7</f>
        <v>16.810486080527994</v>
      </c>
      <c r="O40" s="8">
        <f t="shared" si="1"/>
        <v>17.474747015050458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82.189373284219286</v>
      </c>
      <c r="F42" s="11">
        <f t="shared" ref="F42:N42" si="9">+F38-F40</f>
        <v>131.53714315956742</v>
      </c>
      <c r="G42" s="11">
        <f t="shared" si="9"/>
        <v>141.11900409652876</v>
      </c>
      <c r="H42" s="11">
        <f t="shared" si="9"/>
        <v>100.00043060997024</v>
      </c>
      <c r="I42" s="11">
        <f t="shared" si="9"/>
        <v>21.09317509627984</v>
      </c>
      <c r="J42" s="11">
        <f t="shared" si="9"/>
        <v>12.701856225494467</v>
      </c>
      <c r="K42" s="11">
        <f t="shared" si="9"/>
        <v>51.501090076042232</v>
      </c>
      <c r="L42" s="11">
        <f t="shared" si="9"/>
        <v>66.569045953613568</v>
      </c>
      <c r="M42" s="11">
        <f t="shared" si="9"/>
        <v>56.149455119047985</v>
      </c>
      <c r="N42" s="11">
        <f t="shared" si="9"/>
        <v>75.70142266008844</v>
      </c>
      <c r="O42" s="11">
        <f t="shared" si="1"/>
        <v>73.856199628085207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2.9223993370510302</v>
      </c>
      <c r="F7" s="6">
        <f>Input!B37/Input!B$6</f>
        <v>2.9444520041722995</v>
      </c>
      <c r="G7" s="6">
        <f>Input!C37/Input!C$6</f>
        <v>2.7340911267040457</v>
      </c>
      <c r="H7" s="6">
        <f>Input!D37/Input!D$6</f>
        <v>2.7437751701607707</v>
      </c>
      <c r="I7" s="6">
        <f>Input!E37/Input!E$6</f>
        <v>2.5282612107163449</v>
      </c>
      <c r="J7" s="6">
        <f>Input!F37/Input!F$6</f>
        <v>2.6980667163468368</v>
      </c>
      <c r="K7" s="6">
        <f>Input!G37/Input!G$6</f>
        <v>2.8828846488799251</v>
      </c>
      <c r="L7" s="6">
        <f>Input!H37/Input!H$6</f>
        <v>3.0192233013681515</v>
      </c>
      <c r="M7" s="6">
        <f>Input!I37/Input!I$6</f>
        <v>3.348502074970658</v>
      </c>
      <c r="N7" s="6">
        <f>Input!J37/Input!J$6</f>
        <v>3.2476572164226694</v>
      </c>
      <c r="O7" s="6">
        <f>AVERAGE(E7:N7)</f>
        <v>2.9069312806792729</v>
      </c>
    </row>
    <row r="8" spans="1:15" ht="12" customHeight="1" x14ac:dyDescent="0.2">
      <c r="B8" t="s">
        <v>121</v>
      </c>
      <c r="E8" s="6">
        <f>Input!A38/Input!A$6</f>
        <v>2.8085955609174507</v>
      </c>
      <c r="F8" s="6">
        <f>Input!B38/Input!B$6</f>
        <v>2.8897895950847765</v>
      </c>
      <c r="G8" s="6">
        <f>Input!C38/Input!C$6</f>
        <v>2.6943242270529657</v>
      </c>
      <c r="H8" s="6">
        <f>Input!D38/Input!D$6</f>
        <v>2.5294923763195341</v>
      </c>
      <c r="I8" s="6">
        <f>Input!E38/Input!E$6</f>
        <v>2.3927929698344452</v>
      </c>
      <c r="J8" s="6">
        <f>Input!F38/Input!F$6</f>
        <v>2.6431448332088121</v>
      </c>
      <c r="K8" s="6">
        <f>Input!G38/Input!G$6</f>
        <v>2.7011576281386223</v>
      </c>
      <c r="L8" s="6">
        <f>Input!H38/Input!H$6</f>
        <v>2.8692662984248285</v>
      </c>
      <c r="M8" s="6">
        <f>Input!I38/Input!I$6</f>
        <v>3.1418383212236236</v>
      </c>
      <c r="N8" s="6">
        <f>Input!J38/Input!J$6</f>
        <v>3.0037213157936709</v>
      </c>
      <c r="O8" s="6">
        <f t="shared" ref="O8:O40" si="1">AVERAGE(E8:N8)</f>
        <v>2.7674123125998733</v>
      </c>
    </row>
    <row r="9" spans="1:15" ht="12" customHeight="1" x14ac:dyDescent="0.2">
      <c r="B9" t="s">
        <v>122</v>
      </c>
      <c r="E9" s="6">
        <f>Input!A39/Input!A$6</f>
        <v>0.10080049479663926</v>
      </c>
      <c r="F9" s="6">
        <f>Input!B39/Input!B$6</f>
        <v>0.11307286048948642</v>
      </c>
      <c r="G9" s="6">
        <f>Input!C39/Input!C$6</f>
        <v>0.11662386757088143</v>
      </c>
      <c r="H9" s="6">
        <f>Input!D39/Input!D$6</f>
        <v>0.10856320675054476</v>
      </c>
      <c r="I9" s="6">
        <f>Input!E39/Input!E$6</f>
        <v>9.584317487039265E-2</v>
      </c>
      <c r="J9" s="6">
        <f>Input!F39/Input!F$6</f>
        <v>7.7410208800394495E-2</v>
      </c>
      <c r="K9" s="6">
        <f>Input!G39/Input!G$6</f>
        <v>8.9688784919233627E-2</v>
      </c>
      <c r="L9" s="6">
        <f>Input!H39/Input!H$6</f>
        <v>9.8504285855956941E-2</v>
      </c>
      <c r="M9" s="6">
        <f>Input!I39/Input!I$6</f>
        <v>0.10806148249265687</v>
      </c>
      <c r="N9" s="6">
        <f>Input!J39/Input!J$6</f>
        <v>0.12347663094483612</v>
      </c>
      <c r="O9" s="6">
        <f t="shared" si="1"/>
        <v>0.10320449974910226</v>
      </c>
    </row>
    <row r="10" spans="1:15" ht="13.5" customHeight="1" x14ac:dyDescent="0.2">
      <c r="B10" s="4" t="s">
        <v>123</v>
      </c>
      <c r="E10" s="8">
        <f>SUM(E7:E9)</f>
        <v>5.8317953927651205</v>
      </c>
      <c r="F10" s="8">
        <f t="shared" ref="F10:N10" si="2">SUM(F7:F9)</f>
        <v>5.947314459746563</v>
      </c>
      <c r="G10" s="8">
        <f t="shared" si="2"/>
        <v>5.545039221327893</v>
      </c>
      <c r="H10" s="8">
        <f t="shared" si="2"/>
        <v>5.38183075323085</v>
      </c>
      <c r="I10" s="8">
        <f t="shared" si="2"/>
        <v>5.0168973554211824</v>
      </c>
      <c r="J10" s="8">
        <f t="shared" si="2"/>
        <v>5.4186217583560428</v>
      </c>
      <c r="K10" s="8">
        <f t="shared" si="2"/>
        <v>5.6737310619377803</v>
      </c>
      <c r="L10" s="8">
        <f t="shared" si="2"/>
        <v>5.9869938856489364</v>
      </c>
      <c r="M10" s="8">
        <f t="shared" si="2"/>
        <v>6.5984018786869383</v>
      </c>
      <c r="N10" s="8">
        <f t="shared" si="2"/>
        <v>6.3748551631611763</v>
      </c>
      <c r="O10" s="8">
        <f t="shared" si="1"/>
        <v>5.7775480930282486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7.8218711057767516</v>
      </c>
      <c r="F12" s="6">
        <f>Input!B40/Input!B$6</f>
        <v>7.735074792986814</v>
      </c>
      <c r="G12" s="6">
        <f>Input!C40/Input!C$6</f>
        <v>7.0015099661027023</v>
      </c>
      <c r="H12" s="6">
        <f>Input!D40/Input!D$6</f>
        <v>6.6006008327772099</v>
      </c>
      <c r="I12" s="6">
        <f>Input!E40/Input!E$6</f>
        <v>5.9213937042059204</v>
      </c>
      <c r="J12" s="6">
        <f>Input!F40/Input!F$6</f>
        <v>6.1569209100066242</v>
      </c>
      <c r="K12" s="6">
        <f>Input!G40/Input!G$6</f>
        <v>6.2207163389681028</v>
      </c>
      <c r="L12" s="6">
        <f>Input!H40/Input!H$6</f>
        <v>6.6151971173049029</v>
      </c>
      <c r="M12" s="6">
        <f>Input!I40/Input!I$6</f>
        <v>6.8644281625959067</v>
      </c>
      <c r="N12" s="6">
        <f>Input!J40/Input!J$6</f>
        <v>6.2559256290112746</v>
      </c>
      <c r="O12" s="6">
        <f t="shared" si="1"/>
        <v>6.7193638559736213</v>
      </c>
    </row>
    <row r="13" spans="1:15" ht="12" customHeight="1" x14ac:dyDescent="0.2">
      <c r="B13" t="s">
        <v>125</v>
      </c>
      <c r="E13" s="6">
        <f>Input!A41/Input!A$6</f>
        <v>2.0463510072022837</v>
      </c>
      <c r="F13" s="6">
        <f>Input!B41/Input!B$6</f>
        <v>2.0893033816915718</v>
      </c>
      <c r="G13" s="6">
        <f>Input!C41/Input!C$6</f>
        <v>1.9111374345234255</v>
      </c>
      <c r="H13" s="6">
        <f>Input!D41/Input!D$6</f>
        <v>1.8284717111113147</v>
      </c>
      <c r="I13" s="6">
        <f>Input!E41/Input!E$6</f>
        <v>1.6375385008412013</v>
      </c>
      <c r="J13" s="6">
        <f>Input!F41/Input!F$6</f>
        <v>1.7158794139044098</v>
      </c>
      <c r="K13" s="6">
        <f>Input!G41/Input!G$6</f>
        <v>1.7649917562578079</v>
      </c>
      <c r="L13" s="6">
        <f>Input!H41/Input!H$6</f>
        <v>1.8846457634660478</v>
      </c>
      <c r="M13" s="6">
        <f>Input!I41/Input!I$6</f>
        <v>1.9645441056581561</v>
      </c>
      <c r="N13" s="6">
        <f>Input!J41/Input!J$6</f>
        <v>1.8256364133433796</v>
      </c>
      <c r="O13" s="6">
        <f t="shared" si="1"/>
        <v>1.8668499487999601</v>
      </c>
    </row>
    <row r="14" spans="1:15" ht="12" customHeight="1" x14ac:dyDescent="0.2">
      <c r="B14" t="s">
        <v>126</v>
      </c>
      <c r="E14" s="6">
        <f>Input!A42/Input!A$6</f>
        <v>0.31800167058980799</v>
      </c>
      <c r="F14" s="6">
        <f>Input!B42/Input!B$6</f>
        <v>0.3460106059257802</v>
      </c>
      <c r="G14" s="6">
        <f>Input!C42/Input!C$6</f>
        <v>0.29701245306664792</v>
      </c>
      <c r="H14" s="6">
        <f>Input!D42/Input!D$6</f>
        <v>0.28670714143984916</v>
      </c>
      <c r="I14" s="6">
        <f>Input!E42/Input!E$6</f>
        <v>0.3145644906734803</v>
      </c>
      <c r="J14" s="6">
        <f>Input!F42/Input!F$6</f>
        <v>0.31729284773596456</v>
      </c>
      <c r="K14" s="6">
        <f>Input!G42/Input!G$6</f>
        <v>0.30484740986461467</v>
      </c>
      <c r="L14" s="6">
        <f>Input!H42/Input!H$6</f>
        <v>0.35226958339847764</v>
      </c>
      <c r="M14" s="6">
        <f>Input!I42/Input!I$6</f>
        <v>0.37175029437797136</v>
      </c>
      <c r="N14" s="6">
        <f>Input!J42/Input!J$6</f>
        <v>0.317419721950226</v>
      </c>
      <c r="O14" s="6">
        <f t="shared" si="1"/>
        <v>0.32258762190228196</v>
      </c>
    </row>
    <row r="15" spans="1:15" ht="13.5" customHeight="1" x14ac:dyDescent="0.2">
      <c r="B15" s="4" t="s">
        <v>130</v>
      </c>
      <c r="E15" s="8">
        <f>SUM(E12:E14)</f>
        <v>10.186223783568844</v>
      </c>
      <c r="F15" s="8">
        <f t="shared" ref="F15:N15" si="3">SUM(F12:F14)</f>
        <v>10.170388780604167</v>
      </c>
      <c r="G15" s="8">
        <f t="shared" si="3"/>
        <v>9.2096598536927754</v>
      </c>
      <c r="H15" s="8">
        <f t="shared" si="3"/>
        <v>8.7157796853283749</v>
      </c>
      <c r="I15" s="8">
        <f t="shared" si="3"/>
        <v>7.8734966957206023</v>
      </c>
      <c r="J15" s="8">
        <f t="shared" si="3"/>
        <v>8.190093171646998</v>
      </c>
      <c r="K15" s="8">
        <f t="shared" si="3"/>
        <v>8.2905555050905253</v>
      </c>
      <c r="L15" s="8">
        <f t="shared" si="3"/>
        <v>8.8521124641694282</v>
      </c>
      <c r="M15" s="8">
        <f t="shared" si="3"/>
        <v>9.2007225626320341</v>
      </c>
      <c r="N15" s="8">
        <f t="shared" si="3"/>
        <v>8.3989817643048816</v>
      </c>
      <c r="O15" s="8">
        <f t="shared" si="1"/>
        <v>8.9088014266758631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1.5446423372377014</v>
      </c>
      <c r="F17" s="6">
        <f>Input!B43/Input!B$6</f>
        <v>1.7139782877912797</v>
      </c>
      <c r="G17" s="6">
        <f>Input!C43/Input!C$6</f>
        <v>1.5655701684713721</v>
      </c>
      <c r="H17" s="6">
        <f>Input!D43/Input!D$6</f>
        <v>1.1888515069586734</v>
      </c>
      <c r="I17" s="6">
        <f>Input!E43/Input!E$6</f>
        <v>0.99151385746814669</v>
      </c>
      <c r="J17" s="6">
        <f>Input!F43/Input!F$6</f>
        <v>1.1061860728068929</v>
      </c>
      <c r="K17" s="6">
        <f>Input!G43/Input!G$6</f>
        <v>1.1213222750676228</v>
      </c>
      <c r="L17" s="6">
        <f>Input!H43/Input!H$6</f>
        <v>1.1529785960126016</v>
      </c>
      <c r="M17" s="6">
        <f>Input!I43/Input!I$6</f>
        <v>1.1535303643987065</v>
      </c>
      <c r="N17" s="6">
        <f>Input!J43/Input!J$6</f>
        <v>1.1323186276441879</v>
      </c>
      <c r="O17" s="6">
        <f t="shared" si="1"/>
        <v>1.2670892093857187</v>
      </c>
    </row>
    <row r="18" spans="2:15" ht="12" customHeight="1" x14ac:dyDescent="0.2">
      <c r="B18" t="s">
        <v>128</v>
      </c>
      <c r="E18" s="6">
        <f>Input!A44/Input!A$6</f>
        <v>2.6231443625709066</v>
      </c>
      <c r="F18" s="6">
        <f>Input!B44/Input!B$6</f>
        <v>2.7866874104854209</v>
      </c>
      <c r="G18" s="6">
        <f>Input!C44/Input!C$6</f>
        <v>2.6039964309908048</v>
      </c>
      <c r="H18" s="6">
        <f>Input!D44/Input!D$6</f>
        <v>2.4799612954165489</v>
      </c>
      <c r="I18" s="6">
        <f>Input!E44/Input!E$6</f>
        <v>2.2325513188119746</v>
      </c>
      <c r="J18" s="6">
        <f>Input!F44/Input!F$6</f>
        <v>2.0931177636521263</v>
      </c>
      <c r="K18" s="6">
        <f>Input!G44/Input!G$6</f>
        <v>2.0834065450827062</v>
      </c>
      <c r="L18" s="6">
        <f>Input!H44/Input!H$6</f>
        <v>2.0001678953409203</v>
      </c>
      <c r="M18" s="6">
        <f>Input!I44/Input!I$6</f>
        <v>2.3599422386720583</v>
      </c>
      <c r="N18" s="6">
        <f>Input!J44/Input!J$6</f>
        <v>2.0493683161051641</v>
      </c>
      <c r="O18" s="6">
        <f t="shared" si="1"/>
        <v>2.3312343577128627</v>
      </c>
    </row>
    <row r="19" spans="2:15" ht="13.5" customHeight="1" x14ac:dyDescent="0.2">
      <c r="B19" s="4" t="s">
        <v>129</v>
      </c>
      <c r="E19" s="8">
        <f>SUM(E17:E18)</f>
        <v>4.1677866998086079</v>
      </c>
      <c r="F19" s="8">
        <f t="shared" ref="F19:N19" si="4">SUM(F17:F18)</f>
        <v>4.5006656982767002</v>
      </c>
      <c r="G19" s="8">
        <f t="shared" si="4"/>
        <v>4.1695665994621773</v>
      </c>
      <c r="H19" s="8">
        <f t="shared" si="4"/>
        <v>3.6688128023752222</v>
      </c>
      <c r="I19" s="8">
        <f t="shared" si="4"/>
        <v>3.2240651762801211</v>
      </c>
      <c r="J19" s="8">
        <f t="shared" si="4"/>
        <v>3.1993038364590189</v>
      </c>
      <c r="K19" s="8">
        <f t="shared" si="4"/>
        <v>3.2047288201503292</v>
      </c>
      <c r="L19" s="8">
        <f t="shared" si="4"/>
        <v>3.1531464913535219</v>
      </c>
      <c r="M19" s="8">
        <f t="shared" si="4"/>
        <v>3.513472603070765</v>
      </c>
      <c r="N19" s="8">
        <f t="shared" si="4"/>
        <v>3.181686943749352</v>
      </c>
      <c r="O19" s="8">
        <f t="shared" si="1"/>
        <v>3.598323567098582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34.925435156233242</v>
      </c>
      <c r="F21" s="6">
        <f>Input!B45/Input!B$6</f>
        <v>32.597037723433019</v>
      </c>
      <c r="G21" s="6">
        <f>Input!C45/Input!C$6</f>
        <v>30.127358376170658</v>
      </c>
      <c r="H21" s="6">
        <f>Input!D45/Input!D$6</f>
        <v>26.943792830719449</v>
      </c>
      <c r="I21" s="6">
        <f>Input!E45/Input!E$6</f>
        <v>25.204415032035001</v>
      </c>
      <c r="J21" s="6">
        <f>Input!F45/Input!F$6</f>
        <v>26.73635684962251</v>
      </c>
      <c r="K21" s="6">
        <f>Input!G45/Input!G$6</f>
        <v>25.045284857206585</v>
      </c>
      <c r="L21" s="6">
        <f>Input!H45/Input!H$6</f>
        <v>23.864958404208181</v>
      </c>
      <c r="M21" s="6">
        <f>Input!I45/Input!I$6</f>
        <v>23.716560128824483</v>
      </c>
      <c r="N21" s="6">
        <f>Input!J45/Input!J$6</f>
        <v>23.830954457343569</v>
      </c>
      <c r="O21" s="6">
        <f t="shared" si="1"/>
        <v>27.299215381579664</v>
      </c>
    </row>
    <row r="22" spans="2:15" ht="12" customHeight="1" x14ac:dyDescent="0.2">
      <c r="B22" t="s">
        <v>132</v>
      </c>
      <c r="E22" s="6">
        <f>Input!A46/Input!A$6</f>
        <v>7.524076841688716</v>
      </c>
      <c r="F22" s="6">
        <f>Input!B46/Input!B$6</f>
        <v>6.2454726028107634</v>
      </c>
      <c r="G22" s="6">
        <f>Input!C46/Input!C$6</f>
        <v>5.5458900812240568</v>
      </c>
      <c r="H22" s="6">
        <f>Input!D46/Input!D$6</f>
        <v>4.421504039659836</v>
      </c>
      <c r="I22" s="6">
        <f>Input!E46/Input!E$6</f>
        <v>3.529529048614712</v>
      </c>
      <c r="J22" s="6">
        <f>Input!F46/Input!F$6</f>
        <v>3.7683278906649682</v>
      </c>
      <c r="K22" s="6">
        <f>Input!G46/Input!G$6</f>
        <v>4.1293606636880087</v>
      </c>
      <c r="L22" s="6">
        <f>Input!H46/Input!H$6</f>
        <v>4.2390752351840124</v>
      </c>
      <c r="M22" s="6">
        <f>Input!I46/Input!I$6</f>
        <v>4.4558352886917252</v>
      </c>
      <c r="N22" s="6">
        <f>Input!J46/Input!J$6</f>
        <v>3.9479439264022638</v>
      </c>
      <c r="O22" s="6">
        <f t="shared" si="1"/>
        <v>4.7807015618629052</v>
      </c>
    </row>
    <row r="23" spans="2:15" ht="12" customHeight="1" x14ac:dyDescent="0.2">
      <c r="B23" t="s">
        <v>133</v>
      </c>
      <c r="E23" s="6">
        <f>Input!A47/Input!A$6</f>
        <v>0.58550847529487582</v>
      </c>
      <c r="F23" s="6">
        <f>Input!B47/Input!B$6</f>
        <v>0.54530581678046208</v>
      </c>
      <c r="G23" s="6">
        <f>Input!C47/Input!C$6</f>
        <v>0.43096157145031699</v>
      </c>
      <c r="H23" s="6">
        <f>Input!D47/Input!D$6</f>
        <v>0.32073275222457753</v>
      </c>
      <c r="I23" s="6">
        <f>Input!E47/Input!E$6</f>
        <v>0.33449906761089609</v>
      </c>
      <c r="J23" s="6">
        <f>Input!F47/Input!F$6</f>
        <v>0.29934999790255434</v>
      </c>
      <c r="K23" s="6">
        <f>Input!G47/Input!G$6</f>
        <v>0.33626259673472031</v>
      </c>
      <c r="L23" s="6">
        <f>Input!H47/Input!H$6</f>
        <v>0.36282791875063464</v>
      </c>
      <c r="M23" s="6">
        <f>Input!I47/Input!I$6</f>
        <v>0.54028387573065706</v>
      </c>
      <c r="N23" s="6">
        <f>Input!J47/Input!J$6</f>
        <v>0.417746067803276</v>
      </c>
      <c r="O23" s="6">
        <f t="shared" si="1"/>
        <v>0.41734781402829702</v>
      </c>
    </row>
    <row r="24" spans="2:15" ht="12" customHeight="1" x14ac:dyDescent="0.2">
      <c r="B24" t="s">
        <v>134</v>
      </c>
      <c r="E24" s="6">
        <f>Input!A48/Input!A$6</f>
        <v>0.44623919882829838</v>
      </c>
      <c r="F24" s="6">
        <f>Input!B48/Input!B$6</f>
        <v>0.44820895151099316</v>
      </c>
      <c r="G24" s="6">
        <f>Input!C48/Input!C$6</f>
        <v>0.38122071518736933</v>
      </c>
      <c r="H24" s="6">
        <f>Input!D48/Input!D$6</f>
        <v>0.3550009918887484</v>
      </c>
      <c r="I24" s="6">
        <f>Input!E48/Input!E$6</f>
        <v>0.31412674598304025</v>
      </c>
      <c r="J24" s="6">
        <f>Input!F48/Input!F$6</f>
        <v>0.34379988649419463</v>
      </c>
      <c r="K24" s="6">
        <f>Input!G48/Input!G$6</f>
        <v>0.29636861199600317</v>
      </c>
      <c r="L24" s="6">
        <f>Input!H48/Input!H$6</f>
        <v>0.34264200230675451</v>
      </c>
      <c r="M24" s="6">
        <f>Input!I48/Input!I$6</f>
        <v>0.29652264134333817</v>
      </c>
      <c r="N24" s="6">
        <f>Input!J48/Input!J$6</f>
        <v>0.2685451073498259</v>
      </c>
      <c r="O24" s="6">
        <f t="shared" si="1"/>
        <v>0.34926748528885654</v>
      </c>
    </row>
    <row r="25" spans="2:15" ht="12" customHeight="1" x14ac:dyDescent="0.2">
      <c r="B25" t="s">
        <v>135</v>
      </c>
      <c r="E25" s="6">
        <f>Input!A49/Input!A$6</f>
        <v>2.4210199888871937</v>
      </c>
      <c r="F25" s="6">
        <f>Input!B49/Input!B$6</f>
        <v>2.9645370047468202</v>
      </c>
      <c r="G25" s="6">
        <f>Input!C49/Input!C$6</f>
        <v>2.4504285187142707</v>
      </c>
      <c r="H25" s="6">
        <f>Input!D49/Input!D$6</f>
        <v>2.2223865177609139</v>
      </c>
      <c r="I25" s="6">
        <f>Input!E49/Input!E$6</f>
        <v>1.8700155451197005</v>
      </c>
      <c r="J25" s="6">
        <f>Input!F49/Input!F$6</f>
        <v>1.8795595710486304</v>
      </c>
      <c r="K25" s="6">
        <f>Input!G49/Input!G$6</f>
        <v>2.2726026565595698</v>
      </c>
      <c r="L25" s="6">
        <f>Input!H49/Input!H$6</f>
        <v>2.2901447105917776</v>
      </c>
      <c r="M25" s="6">
        <f>Input!I49/Input!I$6</f>
        <v>2.2656633518640046</v>
      </c>
      <c r="N25" s="6">
        <f>Input!J49/Input!J$6</f>
        <v>2.1470771667139896</v>
      </c>
      <c r="O25" s="6">
        <f t="shared" si="1"/>
        <v>2.2783435032006869</v>
      </c>
    </row>
    <row r="26" spans="2:15" ht="14.25" customHeight="1" x14ac:dyDescent="0.2">
      <c r="B26" s="4" t="s">
        <v>136</v>
      </c>
      <c r="E26" s="8">
        <f>SUM(E21:E25)</f>
        <v>45.902279660932329</v>
      </c>
      <c r="F26" s="8">
        <f t="shared" ref="F26:N26" si="5">SUM(F21:F25)</f>
        <v>42.800562099282061</v>
      </c>
      <c r="G26" s="8">
        <f t="shared" si="5"/>
        <v>38.935859262746668</v>
      </c>
      <c r="H26" s="8">
        <f t="shared" si="5"/>
        <v>34.263417132253529</v>
      </c>
      <c r="I26" s="8">
        <f t="shared" si="5"/>
        <v>31.252585439363347</v>
      </c>
      <c r="J26" s="8">
        <f t="shared" si="5"/>
        <v>33.027394195732853</v>
      </c>
      <c r="K26" s="8">
        <f t="shared" si="5"/>
        <v>32.079879386184885</v>
      </c>
      <c r="L26" s="8">
        <f t="shared" si="5"/>
        <v>31.09964827104136</v>
      </c>
      <c r="M26" s="8">
        <f t="shared" si="5"/>
        <v>31.274865286454208</v>
      </c>
      <c r="N26" s="8">
        <f t="shared" si="5"/>
        <v>30.612266725612926</v>
      </c>
      <c r="O26" s="8">
        <f t="shared" si="1"/>
        <v>35.124875745960416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1.7559203515610204</v>
      </c>
      <c r="F28" s="6">
        <f>Input!B50/Input!B$6</f>
        <v>1.9057925195077752</v>
      </c>
      <c r="G28" s="6">
        <f>Input!C50/Input!C$6</f>
        <v>1.8491244779521789</v>
      </c>
      <c r="H28" s="6">
        <f>Input!D50/Input!D$6</f>
        <v>1.8474842599642041</v>
      </c>
      <c r="I28" s="6">
        <f>Input!E50/Input!E$6</f>
        <v>1.7911034988080561</v>
      </c>
      <c r="J28" s="6">
        <f>Input!F50/Input!F$6</f>
        <v>1.6928749530480054</v>
      </c>
      <c r="K28" s="6">
        <f>Input!G50/Input!G$6</f>
        <v>1.7794554769185416</v>
      </c>
      <c r="L28" s="6">
        <f>Input!H50/Input!H$6</f>
        <v>1.8320529587388972</v>
      </c>
      <c r="M28" s="6">
        <f>Input!I50/Input!I$6</f>
        <v>1.7786411394600086</v>
      </c>
      <c r="N28" s="6">
        <f>Input!J50/Input!J$6</f>
        <v>1.6422664631498325</v>
      </c>
      <c r="O28" s="6">
        <f t="shared" si="1"/>
        <v>1.7874716099108519</v>
      </c>
    </row>
    <row r="29" spans="2:15" ht="12" customHeight="1" x14ac:dyDescent="0.2">
      <c r="B29" t="s">
        <v>138</v>
      </c>
      <c r="E29" s="6">
        <f>Input!A51/Input!A$6</f>
        <v>0.13318729258396181</v>
      </c>
      <c r="F29" s="6">
        <f>Input!B51/Input!B$6</f>
        <v>0.11825371794770817</v>
      </c>
      <c r="G29" s="6">
        <f>Input!C51/Input!C$6</f>
        <v>0.10673211301940734</v>
      </c>
      <c r="H29" s="6">
        <f>Input!D51/Input!D$6</f>
        <v>0.10674368094842646</v>
      </c>
      <c r="I29" s="6">
        <f>Input!E51/Input!E$6</f>
        <v>9.8278305848775685E-2</v>
      </c>
      <c r="J29" s="6">
        <f>Input!F51/Input!F$6</f>
        <v>0.11255247382490446</v>
      </c>
      <c r="K29" s="6">
        <f>Input!G51/Input!G$6</f>
        <v>9.9983982651635564E-2</v>
      </c>
      <c r="L29" s="6">
        <f>Input!H51/Input!H$6</f>
        <v>0.11415233437615978</v>
      </c>
      <c r="M29" s="6">
        <f>Input!I51/Input!I$6</f>
        <v>0.12452728512854065</v>
      </c>
      <c r="N29" s="6">
        <f>Input!J51/Input!J$6</f>
        <v>0.11454696565308971</v>
      </c>
      <c r="O29" s="6">
        <f t="shared" si="1"/>
        <v>0.11289581519826097</v>
      </c>
    </row>
    <row r="30" spans="2:15" ht="13.5" customHeight="1" x14ac:dyDescent="0.2">
      <c r="B30" s="4" t="s">
        <v>139</v>
      </c>
      <c r="E30" s="8">
        <f>SUM(E28:E29)</f>
        <v>1.8891076441449823</v>
      </c>
      <c r="F30" s="8">
        <f t="shared" ref="F30:N30" si="6">SUM(F28:F29)</f>
        <v>2.0240462374554835</v>
      </c>
      <c r="G30" s="8">
        <f t="shared" si="6"/>
        <v>1.9558565909715864</v>
      </c>
      <c r="H30" s="8">
        <f t="shared" si="6"/>
        <v>1.9542279409126304</v>
      </c>
      <c r="I30" s="8">
        <f t="shared" si="6"/>
        <v>1.8893818046568318</v>
      </c>
      <c r="J30" s="8">
        <f t="shared" si="6"/>
        <v>1.8054274268729098</v>
      </c>
      <c r="K30" s="8">
        <f t="shared" si="6"/>
        <v>1.8794394595701771</v>
      </c>
      <c r="L30" s="8">
        <f t="shared" si="6"/>
        <v>1.9462052931150569</v>
      </c>
      <c r="M30" s="8">
        <f t="shared" si="6"/>
        <v>1.9031684245885492</v>
      </c>
      <c r="N30" s="8">
        <f t="shared" si="6"/>
        <v>1.7568134288029222</v>
      </c>
      <c r="O30" s="8">
        <f t="shared" si="1"/>
        <v>1.9003674251091129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6.474991118963036E-2</v>
      </c>
      <c r="F32" s="6">
        <f>Input!B52/Input!B$6</f>
        <v>7.9396237307454334E-2</v>
      </c>
      <c r="G32" s="6">
        <f>Input!C52/Input!C$6</f>
        <v>7.8579583273454115E-2</v>
      </c>
      <c r="H32" s="6">
        <f>Input!D52/Input!D$6</f>
        <v>8.5973479823117413E-2</v>
      </c>
      <c r="I32" s="6">
        <f>Input!E52/Input!E$6</f>
        <v>8.352684870084294E-2</v>
      </c>
      <c r="J32" s="6">
        <f>Input!F52/Input!F$6</f>
        <v>9.5447992904860876E-2</v>
      </c>
      <c r="K32" s="6">
        <f>Input!G52/Input!G$6</f>
        <v>0.10437403189636919</v>
      </c>
      <c r="L32" s="6">
        <f>Input!H52/Input!H$6</f>
        <v>0.11919307363372789</v>
      </c>
      <c r="M32" s="6">
        <f>Input!I52/Input!I$6</f>
        <v>0.12439133560066153</v>
      </c>
      <c r="N32" s="6">
        <f>Input!J52/Input!J$6</f>
        <v>0.1160164270678849</v>
      </c>
      <c r="O32" s="6">
        <f t="shared" si="1"/>
        <v>9.5164892139800353E-2</v>
      </c>
    </row>
    <row r="33" spans="2:15" ht="12" customHeight="1" x14ac:dyDescent="0.2">
      <c r="B33" t="s">
        <v>141</v>
      </c>
      <c r="E33" s="6">
        <f>Input!A53/Input!A$6</f>
        <v>0.59387991409381025</v>
      </c>
      <c r="F33" s="6">
        <f>Input!B53/Input!B$6</f>
        <v>0.5724627193231131</v>
      </c>
      <c r="G33" s="6">
        <f>Input!C53/Input!C$6</f>
        <v>0.53913891770955957</v>
      </c>
      <c r="H33" s="6">
        <f>Input!D53/Input!D$6</f>
        <v>0.48190266034106344</v>
      </c>
      <c r="I33" s="6">
        <f>Input!E53/Input!E$6</f>
        <v>0.45718998332166527</v>
      </c>
      <c r="J33" s="6">
        <f>Input!F53/Input!F$6</f>
        <v>0.45854595092926459</v>
      </c>
      <c r="K33" s="6">
        <f>Input!G53/Input!G$6</f>
        <v>0.45039021207393493</v>
      </c>
      <c r="L33" s="6">
        <f>Input!H53/Input!H$6</f>
        <v>0.49773529918004528</v>
      </c>
      <c r="M33" s="6">
        <f>Input!I53/Input!I$6</f>
        <v>0.52155736142452336</v>
      </c>
      <c r="N33" s="6">
        <f>Input!J53/Input!J$6</f>
        <v>0.45919573971634003</v>
      </c>
      <c r="O33" s="6">
        <f t="shared" si="1"/>
        <v>0.50319987581133208</v>
      </c>
    </row>
    <row r="34" spans="2:15" ht="12" customHeight="1" x14ac:dyDescent="0.2">
      <c r="B34" t="s">
        <v>142</v>
      </c>
      <c r="E34" s="6">
        <f>Input!A54/Input!A$6</f>
        <v>0.16859653667135116</v>
      </c>
      <c r="F34" s="6">
        <f>Input!B54/Input!B$6</f>
        <v>0.17447122915607535</v>
      </c>
      <c r="G34" s="6">
        <f>Input!C54/Input!C$6</f>
        <v>0.14270021364254593</v>
      </c>
      <c r="H34" s="6">
        <f>Input!D54/Input!D$6</f>
        <v>0.1402535416720174</v>
      </c>
      <c r="I34" s="6">
        <f>Input!E54/Input!E$6</f>
        <v>0.13805998824495397</v>
      </c>
      <c r="J34" s="6">
        <f>Input!F54/Input!F$6</f>
        <v>0.13815297267701798</v>
      </c>
      <c r="K34" s="6">
        <f>Input!G54/Input!G$6</f>
        <v>0.14146574943167642</v>
      </c>
      <c r="L34" s="6">
        <f>Input!H54/Input!H$6</f>
        <v>0.15727585298480154</v>
      </c>
      <c r="M34" s="6">
        <f>Input!I54/Input!I$6</f>
        <v>0.16305160670796978</v>
      </c>
      <c r="N34" s="6">
        <f>Input!J54/Input!J$6</f>
        <v>0.14289300632022964</v>
      </c>
      <c r="O34" s="6">
        <f t="shared" si="1"/>
        <v>0.15069206975086388</v>
      </c>
    </row>
    <row r="35" spans="2:15" ht="12" customHeight="1" x14ac:dyDescent="0.2">
      <c r="B35" t="s">
        <v>143</v>
      </c>
      <c r="E35" s="6">
        <f>Input!A55/Input!A$6</f>
        <v>0.98309667697241931</v>
      </c>
      <c r="F35" s="6">
        <f>Input!B55/Input!B$6</f>
        <v>0.98628096060009496</v>
      </c>
      <c r="G35" s="6">
        <f>Input!C55/Input!C$6</f>
        <v>0.92581612162792293</v>
      </c>
      <c r="H35" s="6">
        <f>Input!D55/Input!D$6</f>
        <v>0.95683729626230241</v>
      </c>
      <c r="I35" s="6">
        <f>Input!E55/Input!E$6</f>
        <v>0.79332334612034783</v>
      </c>
      <c r="J35" s="6">
        <f>Input!F55/Input!F$6</f>
        <v>0.87267775242598133</v>
      </c>
      <c r="K35" s="6">
        <f>Input!G55/Input!G$6</f>
        <v>0.87965603210987897</v>
      </c>
      <c r="L35" s="6">
        <f>Input!H55/Input!H$6</f>
        <v>0.87486022531183516</v>
      </c>
      <c r="M35" s="6">
        <f>Input!I55/Input!I$6</f>
        <v>0.9435565396257799</v>
      </c>
      <c r="N35" s="6">
        <f>Input!J55/Input!J$6</f>
        <v>0.93462364201139592</v>
      </c>
      <c r="O35" s="6">
        <f t="shared" si="1"/>
        <v>0.91507285930679583</v>
      </c>
    </row>
    <row r="36" spans="2:15" ht="13.5" customHeight="1" x14ac:dyDescent="0.2">
      <c r="B36" s="4" t="s">
        <v>144</v>
      </c>
      <c r="E36" s="8">
        <f>SUM(E32:E35)</f>
        <v>1.8103230389272111</v>
      </c>
      <c r="F36" s="8">
        <f t="shared" ref="F36:N36" si="7">SUM(F32:F35)</f>
        <v>1.8126111463867378</v>
      </c>
      <c r="G36" s="8">
        <f t="shared" si="7"/>
        <v>1.6862348362534827</v>
      </c>
      <c r="H36" s="8">
        <f t="shared" si="7"/>
        <v>1.6649669780985006</v>
      </c>
      <c r="I36" s="8">
        <f t="shared" si="7"/>
        <v>1.4721001663878099</v>
      </c>
      <c r="J36" s="8">
        <f t="shared" si="7"/>
        <v>1.5648246689371248</v>
      </c>
      <c r="K36" s="8">
        <f t="shared" si="7"/>
        <v>1.5758860255118594</v>
      </c>
      <c r="L36" s="8">
        <f t="shared" si="7"/>
        <v>1.6490644511104098</v>
      </c>
      <c r="M36" s="8">
        <f t="shared" si="7"/>
        <v>1.7525568433589345</v>
      </c>
      <c r="N36" s="8">
        <f t="shared" si="7"/>
        <v>1.6527288151158506</v>
      </c>
      <c r="O36" s="8">
        <f t="shared" si="1"/>
        <v>1.6641296970087922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3.2122271488021541</v>
      </c>
      <c r="F38" s="8">
        <f>Input!B56/Input!B$6</f>
        <v>3.2573982969422741</v>
      </c>
      <c r="G38" s="8">
        <f>Input!C56/Input!C$6</f>
        <v>3.0864511239347379</v>
      </c>
      <c r="H38" s="8">
        <f>Input!D56/Input!D$6</f>
        <v>3.1129495322347713</v>
      </c>
      <c r="I38" s="8">
        <f>Input!E56/Input!E$6</f>
        <v>2.8899916823399789</v>
      </c>
      <c r="J38" s="8">
        <f>Input!F56/Input!F$6</f>
        <v>2.8550543621674165</v>
      </c>
      <c r="K38" s="8">
        <f>Input!G56/Input!G$6</f>
        <v>2.9902045499497567</v>
      </c>
      <c r="L38" s="8">
        <f>Input!H56/Input!H$6</f>
        <v>3.3779245617733022</v>
      </c>
      <c r="M38" s="8">
        <f>Input!I56/Input!I$6</f>
        <v>3.621030336331942</v>
      </c>
      <c r="N38" s="8">
        <f>Input!J56/Input!J$6</f>
        <v>3.3588310918333599</v>
      </c>
      <c r="O38" s="8">
        <f t="shared" si="1"/>
        <v>3.1762062686309691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72.999743368949254</v>
      </c>
      <c r="F40" s="11">
        <f t="shared" ref="F40:N40" si="8">SUM(F10,F15,F19,F26,F30,F36,F38)</f>
        <v>70.51298671869398</v>
      </c>
      <c r="G40" s="11">
        <f t="shared" si="8"/>
        <v>64.588667488389319</v>
      </c>
      <c r="H40" s="11">
        <f t="shared" si="8"/>
        <v>58.761984824433881</v>
      </c>
      <c r="I40" s="11">
        <f t="shared" si="8"/>
        <v>53.618518320169876</v>
      </c>
      <c r="J40" s="11">
        <f t="shared" si="8"/>
        <v>56.060719420172362</v>
      </c>
      <c r="K40" s="11">
        <f t="shared" si="8"/>
        <v>55.694424808395311</v>
      </c>
      <c r="L40" s="11">
        <f t="shared" si="8"/>
        <v>56.065095418212024</v>
      </c>
      <c r="M40" s="11">
        <f t="shared" si="8"/>
        <v>57.864217935123371</v>
      </c>
      <c r="N40" s="11">
        <f t="shared" si="8"/>
        <v>55.336163932580462</v>
      </c>
      <c r="O40" s="11">
        <f t="shared" si="1"/>
        <v>60.150252223511984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3.2831560338587322</v>
      </c>
      <c r="F7" s="6">
        <f>(Input!B37-Input!B57+Input!B77)/Input!B$5</f>
        <v>3.2091858462568741</v>
      </c>
      <c r="G7" s="6">
        <f>(Input!C37-Input!C57+Input!C77)/Input!C$5</f>
        <v>3.0208387854334458</v>
      </c>
      <c r="H7" s="6">
        <f>(Input!D37-Input!D57+Input!D77)/Input!D$5</f>
        <v>3.0580291746928623</v>
      </c>
      <c r="I7" s="6">
        <f>(Input!E37-Input!E57+Input!E77)/Input!E$5</f>
        <v>3.0335207601390595</v>
      </c>
      <c r="J7" s="6">
        <f>(Input!F37-Input!F57+Input!F77)/Input!F$5</f>
        <v>3.2716950940133565</v>
      </c>
      <c r="K7" s="6">
        <f>(Input!G37-Input!G57+Input!G77)/Input!G$5</f>
        <v>3.3033530218587073</v>
      </c>
      <c r="L7" s="6">
        <f>(Input!H37-Input!H57+Input!H77)/Input!H$5</f>
        <v>3.2884082174264955</v>
      </c>
      <c r="M7" s="6">
        <f>(Input!I37-Input!I57+Input!I77)/Input!I$5</f>
        <v>3.591650052189006</v>
      </c>
      <c r="N7" s="6">
        <f>(Input!J37-Input!J57+Input!J77)/Input!J$5</f>
        <v>3.6698192670405785</v>
      </c>
      <c r="O7" s="6">
        <f>AVERAGE(E7:N7)</f>
        <v>3.2729656252909125</v>
      </c>
    </row>
    <row r="8" spans="1:15" ht="12" customHeight="1" x14ac:dyDescent="0.2">
      <c r="B8" t="s">
        <v>121</v>
      </c>
      <c r="E8" s="6">
        <f>(Input!A38-Input!A58+Input!A78)/Input!A$5</f>
        <v>3.1585815304811677</v>
      </c>
      <c r="F8" s="6">
        <f>(Input!B38-Input!B58+Input!B78)/Input!B$5</f>
        <v>3.1417019351453837</v>
      </c>
      <c r="G8" s="6">
        <f>(Input!C38-Input!C58+Input!C78)/Input!C$5</f>
        <v>2.9955964831742201</v>
      </c>
      <c r="H8" s="6">
        <f>(Input!D38-Input!D58+Input!D78)/Input!D$5</f>
        <v>2.8261006204000156</v>
      </c>
      <c r="I8" s="6">
        <f>(Input!E38-Input!E58+Input!E78)/Input!E$5</f>
        <v>2.8622946731113448</v>
      </c>
      <c r="J8" s="6">
        <f>(Input!F38-Input!F58+Input!F78)/Input!F$5</f>
        <v>3.1917446383399564</v>
      </c>
      <c r="K8" s="6">
        <f>(Input!G38-Input!G58+Input!G78)/Input!G$5</f>
        <v>3.0866966556440549</v>
      </c>
      <c r="L8" s="6">
        <f>(Input!H38-Input!H58+Input!H78)/Input!H$5</f>
        <v>3.129157387295932</v>
      </c>
      <c r="M8" s="6">
        <f>(Input!I38-Input!I58+Input!I78)/Input!I$5</f>
        <v>3.3813237402938578</v>
      </c>
      <c r="N8" s="6">
        <f>(Input!J38-Input!J58+Input!J78)/Input!J$5</f>
        <v>3.4061380313585015</v>
      </c>
      <c r="O8" s="6">
        <f t="shared" ref="O8:O40" si="1">AVERAGE(E8:N8)</f>
        <v>3.1179335695244434</v>
      </c>
    </row>
    <row r="9" spans="1:15" ht="12" customHeight="1" x14ac:dyDescent="0.2">
      <c r="B9" t="s">
        <v>122</v>
      </c>
      <c r="E9" s="6">
        <f>(Input!A39-Input!A59+Input!A79)/Input!A$5</f>
        <v>0.10113181438069613</v>
      </c>
      <c r="F9" s="6">
        <f>(Input!B39-Input!B59+Input!B79)/Input!B$5</f>
        <v>0.12056063978058328</v>
      </c>
      <c r="G9" s="6">
        <f>(Input!C39-Input!C59+Input!C79)/Input!C$5</f>
        <v>0.11947377735028455</v>
      </c>
      <c r="H9" s="6">
        <f>(Input!D39-Input!D59+Input!D79)/Input!D$5</f>
        <v>0.10987538857245237</v>
      </c>
      <c r="I9" s="6">
        <f>(Input!E39-Input!E59+Input!E79)/Input!E$5</f>
        <v>0.10806514848992516</v>
      </c>
      <c r="J9" s="6">
        <f>(Input!F39-Input!F59+Input!F79)/Input!F$5</f>
        <v>8.1706573612869191E-2</v>
      </c>
      <c r="K9" s="6">
        <f>(Input!G39-Input!G59+Input!G79)/Input!G$5</f>
        <v>9.5715321699327144E-2</v>
      </c>
      <c r="L9" s="6">
        <f>(Input!H39-Input!H59+Input!H79)/Input!H$5</f>
        <v>0.10199411901180082</v>
      </c>
      <c r="M9" s="6">
        <f>(Input!I39-Input!I59+Input!I79)/Input!I$5</f>
        <v>0.11197972251867663</v>
      </c>
      <c r="N9" s="6">
        <f>(Input!J39-Input!J59+Input!J79)/Input!J$5</f>
        <v>0.13358511382060084</v>
      </c>
      <c r="O9" s="6">
        <f t="shared" si="1"/>
        <v>0.10840876192372159</v>
      </c>
    </row>
    <row r="10" spans="1:15" ht="13.5" customHeight="1" x14ac:dyDescent="0.2">
      <c r="B10" s="4" t="s">
        <v>123</v>
      </c>
      <c r="E10" s="8">
        <f>SUM(E7:E9)</f>
        <v>6.5428693787205958</v>
      </c>
      <c r="F10" s="8">
        <f t="shared" ref="F10:N10" si="2">SUM(F7:F9)</f>
        <v>6.4714484211828411</v>
      </c>
      <c r="G10" s="8">
        <f t="shared" si="2"/>
        <v>6.1359090459579502</v>
      </c>
      <c r="H10" s="8">
        <f t="shared" si="2"/>
        <v>5.9940051836653305</v>
      </c>
      <c r="I10" s="8">
        <f t="shared" si="2"/>
        <v>6.0038805817403293</v>
      </c>
      <c r="J10" s="8">
        <f t="shared" si="2"/>
        <v>6.5451463059661821</v>
      </c>
      <c r="K10" s="8">
        <f t="shared" si="2"/>
        <v>6.4857649992020896</v>
      </c>
      <c r="L10" s="8">
        <f t="shared" si="2"/>
        <v>6.5195597237342282</v>
      </c>
      <c r="M10" s="8">
        <f t="shared" si="2"/>
        <v>7.0849535150015406</v>
      </c>
      <c r="N10" s="8">
        <f t="shared" si="2"/>
        <v>7.2095424122196814</v>
      </c>
      <c r="O10" s="8">
        <f t="shared" si="1"/>
        <v>6.4993079567390764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9.6055667201250952</v>
      </c>
      <c r="F12" s="6">
        <f>(Input!B40-Input!B60+Input!B80)/Input!B$5</f>
        <v>8.8579454209450397</v>
      </c>
      <c r="G12" s="6">
        <f>(Input!C40-Input!C60+Input!C80)/Input!C$5</f>
        <v>8.3145012226236901</v>
      </c>
      <c r="H12" s="6">
        <f>(Input!D40-Input!D60+Input!D80)/Input!D$5</f>
        <v>7.6962993528769301</v>
      </c>
      <c r="I12" s="6">
        <f>(Input!E40-Input!E60+Input!E80)/Input!E$5</f>
        <v>7.3422620471847857</v>
      </c>
      <c r="J12" s="6">
        <f>(Input!F40-Input!F60+Input!F80)/Input!F$5</f>
        <v>7.6891314170911125</v>
      </c>
      <c r="K12" s="6">
        <f>(Input!G40-Input!G60+Input!G80)/Input!G$5</f>
        <v>7.6344748839999763</v>
      </c>
      <c r="L12" s="6">
        <f>(Input!H40-Input!H60+Input!H80)/Input!H$5</f>
        <v>7.5009621903479156</v>
      </c>
      <c r="M12" s="6">
        <f>(Input!I40-Input!I60+Input!I80)/Input!I$5</f>
        <v>7.5308385371298927</v>
      </c>
      <c r="N12" s="6">
        <f>(Input!J40-Input!J60+Input!J80)/Input!J$5</f>
        <v>7.4910771054567586</v>
      </c>
      <c r="O12" s="6">
        <f t="shared" si="1"/>
        <v>7.9663058897781198</v>
      </c>
    </row>
    <row r="13" spans="1:15" ht="12" customHeight="1" x14ac:dyDescent="0.2">
      <c r="B13" t="s">
        <v>125</v>
      </c>
      <c r="E13" s="6">
        <f>(Input!A41-Input!A61+Input!A81)/Input!A$5</f>
        <v>2.5133074847978216</v>
      </c>
      <c r="F13" s="6">
        <f>(Input!B41-Input!B61+Input!B81)/Input!B$5</f>
        <v>2.3915372126527177</v>
      </c>
      <c r="G13" s="6">
        <f>(Input!C41-Input!C61+Input!C81)/Input!C$5</f>
        <v>2.2684142898633102</v>
      </c>
      <c r="H13" s="6">
        <f>(Input!D41-Input!D61+Input!D81)/Input!D$5</f>
        <v>2.1323515630456589</v>
      </c>
      <c r="I13" s="6">
        <f>(Input!E41-Input!E61+Input!E81)/Input!E$5</f>
        <v>2.0301670952998401</v>
      </c>
      <c r="J13" s="6">
        <f>(Input!F41-Input!F61+Input!F81)/Input!F$5</f>
        <v>2.1427097973291498</v>
      </c>
      <c r="K13" s="6">
        <f>(Input!G41-Input!G61+Input!G81)/Input!G$5</f>
        <v>2.166017563120779</v>
      </c>
      <c r="L13" s="6">
        <f>(Input!H41-Input!H61+Input!H81)/Input!H$5</f>
        <v>2.1372570942963236</v>
      </c>
      <c r="M13" s="6">
        <f>(Input!I41-Input!I61+Input!I81)/Input!I$5</f>
        <v>2.1551412621530019</v>
      </c>
      <c r="N13" s="6">
        <f>(Input!J41-Input!J61+Input!J81)/Input!J$5</f>
        <v>2.186285489505698</v>
      </c>
      <c r="O13" s="6">
        <f t="shared" si="1"/>
        <v>2.2123188852064302</v>
      </c>
    </row>
    <row r="14" spans="1:15" ht="12" customHeight="1" x14ac:dyDescent="0.2">
      <c r="B14" t="s">
        <v>126</v>
      </c>
      <c r="E14" s="6">
        <f>(Input!A42-Input!A62+Input!A82)/Input!A$5</f>
        <v>0.39117365063292348</v>
      </c>
      <c r="F14" s="6">
        <f>(Input!B42-Input!B62+Input!B82)/Input!B$5</f>
        <v>0.3963218694781922</v>
      </c>
      <c r="G14" s="6">
        <f>(Input!C42-Input!C62+Input!C82)/Input!C$5</f>
        <v>0.35282368298601241</v>
      </c>
      <c r="H14" s="6">
        <f>(Input!D42-Input!D62+Input!D82)/Input!D$5</f>
        <v>0.33464114682395479</v>
      </c>
      <c r="I14" s="6">
        <f>(Input!E42-Input!E62+Input!E82)/Input!E$5</f>
        <v>0.39066793602125388</v>
      </c>
      <c r="J14" s="6">
        <f>(Input!F42-Input!F62+Input!F82)/Input!F$5</f>
        <v>0.39693394892205108</v>
      </c>
      <c r="K14" s="6">
        <f>(Input!G42-Input!G62+Input!G82)/Input!G$5</f>
        <v>0.37448136828517925</v>
      </c>
      <c r="L14" s="6">
        <f>(Input!H42-Input!H62+Input!H82)/Input!H$5</f>
        <v>0.39945994534733209</v>
      </c>
      <c r="M14" s="6">
        <f>(Input!I42-Input!I62+Input!I82)/Input!I$5</f>
        <v>0.40793903535098841</v>
      </c>
      <c r="N14" s="6">
        <f>(Input!J42-Input!J62+Input!J82)/Input!J$5</f>
        <v>0.38032480558793291</v>
      </c>
      <c r="O14" s="6">
        <f t="shared" si="1"/>
        <v>0.38247673894358208</v>
      </c>
    </row>
    <row r="15" spans="1:15" ht="13.5" customHeight="1" x14ac:dyDescent="0.2">
      <c r="B15" s="4" t="s">
        <v>130</v>
      </c>
      <c r="E15" s="8">
        <f>SUM(E12:E14)</f>
        <v>12.510047855555841</v>
      </c>
      <c r="F15" s="8">
        <f t="shared" ref="F15:N15" si="3">SUM(F12:F14)</f>
        <v>11.645804503075951</v>
      </c>
      <c r="G15" s="8">
        <f t="shared" si="3"/>
        <v>10.935739195473012</v>
      </c>
      <c r="H15" s="8">
        <f t="shared" si="3"/>
        <v>10.163292062746544</v>
      </c>
      <c r="I15" s="8">
        <f t="shared" si="3"/>
        <v>9.7630970785058793</v>
      </c>
      <c r="J15" s="8">
        <f t="shared" si="3"/>
        <v>10.228775163342313</v>
      </c>
      <c r="K15" s="8">
        <f t="shared" si="3"/>
        <v>10.174973815405934</v>
      </c>
      <c r="L15" s="8">
        <f t="shared" si="3"/>
        <v>10.037679229991571</v>
      </c>
      <c r="M15" s="8">
        <f t="shared" si="3"/>
        <v>10.093918834633882</v>
      </c>
      <c r="N15" s="8">
        <f t="shared" si="3"/>
        <v>10.057687400550389</v>
      </c>
      <c r="O15" s="8">
        <f t="shared" si="1"/>
        <v>10.561101513928133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1.8046542725997354</v>
      </c>
      <c r="F17" s="6">
        <f>(Input!B43-Input!B63+Input!B83)/Input!B$5</f>
        <v>1.9260747110931487</v>
      </c>
      <c r="G17" s="6">
        <f>(Input!C43-Input!C63+Input!C83)/Input!C$5</f>
        <v>1.7890402898487361</v>
      </c>
      <c r="H17" s="6">
        <f>(Input!D43-Input!D63+Input!D83)/Input!D$5</f>
        <v>1.3566247060717007</v>
      </c>
      <c r="I17" s="6">
        <f>(Input!E43-Input!E63+Input!E83)/Input!E$5</f>
        <v>1.2085816727848806</v>
      </c>
      <c r="J17" s="6">
        <f>(Input!F43-Input!F63+Input!F83)/Input!F$5</f>
        <v>1.3644907852266732</v>
      </c>
      <c r="K17" s="6">
        <f>(Input!G43-Input!G63+Input!G83)/Input!G$5</f>
        <v>1.3228379958912659</v>
      </c>
      <c r="L17" s="6">
        <f>(Input!H43-Input!H63+Input!H83)/Input!H$5</f>
        <v>1.2858380775614371</v>
      </c>
      <c r="M17" s="6">
        <f>(Input!I43-Input!I63+Input!I83)/Input!I$5</f>
        <v>1.257255951092664</v>
      </c>
      <c r="N17" s="6">
        <f>(Input!J43-Input!J63+Input!J83)/Input!J$5</f>
        <v>1.3381858939945734</v>
      </c>
      <c r="O17" s="6">
        <f t="shared" si="1"/>
        <v>1.4653584356164813</v>
      </c>
    </row>
    <row r="18" spans="2:15" ht="12" customHeight="1" x14ac:dyDescent="0.2">
      <c r="B18" t="s">
        <v>128</v>
      </c>
      <c r="E18" s="6">
        <f>(Input!A44-Input!A64+Input!A84)/Input!A$5</f>
        <v>3.1721353763499356</v>
      </c>
      <c r="F18" s="6">
        <f>(Input!B44-Input!B64+Input!B84)/Input!B$5</f>
        <v>3.1583653156088083</v>
      </c>
      <c r="G18" s="6">
        <f>(Input!C44-Input!C64+Input!C84)/Input!C$5</f>
        <v>3.0485539833381741</v>
      </c>
      <c r="H18" s="6">
        <f>(Input!D44-Input!D64+Input!D84)/Input!D$5</f>
        <v>2.8740250184480183</v>
      </c>
      <c r="I18" s="6">
        <f>(Input!E44-Input!E64+Input!E84)/Input!E$5</f>
        <v>2.7556693022575129</v>
      </c>
      <c r="J18" s="6">
        <f>(Input!F44-Input!F64+Input!F84)/Input!F$5</f>
        <v>2.6047310393526093</v>
      </c>
      <c r="K18" s="6">
        <f>(Input!G44-Input!G64+Input!G84)/Input!G$5</f>
        <v>2.5352057952541491</v>
      </c>
      <c r="L18" s="6">
        <f>(Input!H44-Input!H64+Input!H84)/Input!H$5</f>
        <v>2.2501596748134762</v>
      </c>
      <c r="M18" s="6">
        <f>(Input!I44-Input!I64+Input!I84)/Input!I$5</f>
        <v>2.5773364202499738</v>
      </c>
      <c r="N18" s="6">
        <f>(Input!J44-Input!J64+Input!J84)/Input!J$5</f>
        <v>2.4310135598084122</v>
      </c>
      <c r="O18" s="6">
        <f t="shared" si="1"/>
        <v>2.7407195485481073</v>
      </c>
    </row>
    <row r="19" spans="2:15" ht="13.5" customHeight="1" x14ac:dyDescent="0.2">
      <c r="B19" s="4" t="s">
        <v>129</v>
      </c>
      <c r="E19" s="8">
        <f>SUM(E17:E18)</f>
        <v>4.976789648949671</v>
      </c>
      <c r="F19" s="8">
        <f t="shared" ref="F19:N19" si="4">SUM(F17:F18)</f>
        <v>5.0844400267019569</v>
      </c>
      <c r="G19" s="8">
        <f t="shared" si="4"/>
        <v>4.8375942731869106</v>
      </c>
      <c r="H19" s="8">
        <f t="shared" si="4"/>
        <v>4.2306497245197185</v>
      </c>
      <c r="I19" s="8">
        <f t="shared" si="4"/>
        <v>3.9642509750423933</v>
      </c>
      <c r="J19" s="8">
        <f t="shared" si="4"/>
        <v>3.9692218245792823</v>
      </c>
      <c r="K19" s="8">
        <f t="shared" si="4"/>
        <v>3.8580437911454153</v>
      </c>
      <c r="L19" s="8">
        <f t="shared" si="4"/>
        <v>3.5359977523749135</v>
      </c>
      <c r="M19" s="8">
        <f t="shared" si="4"/>
        <v>3.8345923713426378</v>
      </c>
      <c r="N19" s="8">
        <f t="shared" si="4"/>
        <v>3.7691994538029858</v>
      </c>
      <c r="O19" s="8">
        <f t="shared" si="1"/>
        <v>4.2060779841645886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36.53255404372274</v>
      </c>
      <c r="F21" s="6">
        <f>(Input!B45-Input!B65+Input!B85)/Input!B$5</f>
        <v>33.555957271537785</v>
      </c>
      <c r="G21" s="6">
        <f>(Input!C45-Input!C65+Input!C85)/Input!C$5</f>
        <v>31.077828809781824</v>
      </c>
      <c r="H21" s="6">
        <f>(Input!D45-Input!D65+Input!D85)/Input!D$5</f>
        <v>27.693468308380005</v>
      </c>
      <c r="I21" s="6">
        <f>(Input!E45-Input!E65+Input!E85)/Input!E$5</f>
        <v>26.742100974581867</v>
      </c>
      <c r="J21" s="6">
        <f>(Input!F45-Input!F65+Input!F85)/Input!F$5</f>
        <v>27.917805871897901</v>
      </c>
      <c r="K21" s="6">
        <f>(Input!G45-Input!G65+Input!G85)/Input!G$5</f>
        <v>25.94135636702266</v>
      </c>
      <c r="L21" s="6">
        <f>(Input!H45-Input!H65+Input!H85)/Input!H$5</f>
        <v>24.785154735497255</v>
      </c>
      <c r="M21" s="6">
        <f>(Input!I45-Input!I65+Input!I85)/Input!I$5</f>
        <v>24.248591136718137</v>
      </c>
      <c r="N21" s="6">
        <f>(Input!J45-Input!J65+Input!J85)/Input!J$5</f>
        <v>24.199620547841409</v>
      </c>
      <c r="O21" s="6">
        <f t="shared" si="1"/>
        <v>28.269443806698156</v>
      </c>
    </row>
    <row r="22" spans="2:15" ht="12" customHeight="1" x14ac:dyDescent="0.2">
      <c r="B22" t="s">
        <v>132</v>
      </c>
      <c r="E22" s="6">
        <f>(Input!A46-Input!A66+Input!A86)/Input!A$5</f>
        <v>9.1892831409885876</v>
      </c>
      <c r="F22" s="6">
        <f>(Input!B46-Input!B66+Input!B86)/Input!B$5</f>
        <v>7.1333234765008919</v>
      </c>
      <c r="G22" s="6">
        <f>(Input!C46-Input!C66+Input!C86)/Input!C$5</f>
        <v>6.5568112318987675</v>
      </c>
      <c r="H22" s="6">
        <f>(Input!D46-Input!D66+Input!D86)/Input!D$5</f>
        <v>5.134618462594303</v>
      </c>
      <c r="I22" s="6">
        <f>(Input!E46-Input!E66+Input!E86)/Input!E$5</f>
        <v>4.3755243942251703</v>
      </c>
      <c r="J22" s="6">
        <f>(Input!F46-Input!F66+Input!F86)/Input!F$5</f>
        <v>4.6905185980545365</v>
      </c>
      <c r="K22" s="6">
        <f>(Input!G46-Input!G66+Input!G86)/Input!G$5</f>
        <v>5.0180837371703069</v>
      </c>
      <c r="L22" s="6">
        <f>(Input!H46-Input!H66+Input!H86)/Input!H$5</f>
        <v>4.7854099160053796</v>
      </c>
      <c r="M22" s="6">
        <f>(Input!I46-Input!I66+Input!I86)/Input!I$5</f>
        <v>4.8882480539737738</v>
      </c>
      <c r="N22" s="6">
        <f>(Input!J46-Input!J66+Input!J86)/Input!J$5</f>
        <v>4.7205370722356825</v>
      </c>
      <c r="O22" s="6">
        <f t="shared" si="1"/>
        <v>5.6492358083647405</v>
      </c>
    </row>
    <row r="23" spans="2:15" ht="12" customHeight="1" x14ac:dyDescent="0.2">
      <c r="B23" t="s">
        <v>133</v>
      </c>
      <c r="E23" s="6">
        <f>(Input!A47-Input!A67+Input!A87)/Input!A$5</f>
        <v>0.71997650857676054</v>
      </c>
      <c r="F23" s="6">
        <f>(Input!B47-Input!B67+Input!B87)/Input!B$5</f>
        <v>0.62430113707253143</v>
      </c>
      <c r="G23" s="6">
        <f>(Input!C47-Input!C67+Input!C87)/Input!C$5</f>
        <v>0.51199262678279778</v>
      </c>
      <c r="H23" s="6">
        <f>(Input!D47-Input!D67+Input!D87)/Input!D$5</f>
        <v>0.37190057606403809</v>
      </c>
      <c r="I23" s="6">
        <f>(Input!E47-Input!E67+Input!E87)/Input!E$5</f>
        <v>0.41541367791824479</v>
      </c>
      <c r="J23" s="6">
        <f>(Input!F47-Input!F67+Input!F87)/Input!F$5</f>
        <v>0.37458087676256235</v>
      </c>
      <c r="K23" s="6">
        <f>(Input!G47-Input!G67+Input!G87)/Input!G$5</f>
        <v>0.41302889849972629</v>
      </c>
      <c r="L23" s="6">
        <f>(Input!H47-Input!H67+Input!H87)/Input!H$5</f>
        <v>0.41140330645491469</v>
      </c>
      <c r="M23" s="6">
        <f>(Input!I47-Input!I67+Input!I87)/Input!I$5</f>
        <v>0.59284062255780512</v>
      </c>
      <c r="N23" s="6">
        <f>(Input!J47-Input!J67+Input!J87)/Input!J$5</f>
        <v>0.50025030268149207</v>
      </c>
      <c r="O23" s="6">
        <f t="shared" si="1"/>
        <v>0.49356885333708728</v>
      </c>
    </row>
    <row r="24" spans="2:15" ht="12" customHeight="1" x14ac:dyDescent="0.2">
      <c r="B24" t="s">
        <v>134</v>
      </c>
      <c r="E24" s="6">
        <f>(Input!A48-Input!A68+Input!A88)/Input!A$5</f>
        <v>0.53614466293394125</v>
      </c>
      <c r="F24" s="6">
        <f>(Input!B48-Input!B68+Input!B88)/Input!B$5</f>
        <v>0.49948008496852603</v>
      </c>
      <c r="G24" s="6">
        <f>(Input!C48-Input!C68+Input!C88)/Input!C$5</f>
        <v>0.44796084689461907</v>
      </c>
      <c r="H24" s="6">
        <f>(Input!D48-Input!D68+Input!D88)/Input!D$5</f>
        <v>0.40906660114119586</v>
      </c>
      <c r="I24" s="6">
        <f>(Input!E48-Input!E68+Input!E88)/Input!E$5</f>
        <v>0.39071795459592662</v>
      </c>
      <c r="J24" s="6">
        <f>(Input!F48-Input!F68+Input!F88)/Input!F$5</f>
        <v>0.42818605777814334</v>
      </c>
      <c r="K24" s="6">
        <f>(Input!G48-Input!G68+Input!G88)/Input!G$5</f>
        <v>0.36240977046438388</v>
      </c>
      <c r="L24" s="6">
        <f>(Input!H48-Input!H68+Input!H88)/Input!H$5</f>
        <v>0.38621806897406047</v>
      </c>
      <c r="M24" s="6">
        <f>(Input!I48-Input!I68+Input!I88)/Input!I$5</f>
        <v>0.32072419043070061</v>
      </c>
      <c r="N24" s="6">
        <f>(Input!J48-Input!J68+Input!J88)/Input!J$5</f>
        <v>0.31648021594235382</v>
      </c>
      <c r="O24" s="6">
        <f t="shared" si="1"/>
        <v>0.40973884541238509</v>
      </c>
    </row>
    <row r="25" spans="2:15" ht="12" customHeight="1" x14ac:dyDescent="0.2">
      <c r="B25" t="s">
        <v>135</v>
      </c>
      <c r="E25" s="6">
        <f>(Input!A49-Input!A69+Input!A89)/Input!A$5</f>
        <v>2.9784813362734472</v>
      </c>
      <c r="F25" s="6">
        <f>(Input!B49-Input!B69+Input!B89)/Input!B$5</f>
        <v>3.3802713543671667</v>
      </c>
      <c r="G25" s="6">
        <f>(Input!C49-Input!C69+Input!C89)/Input!C$5</f>
        <v>2.8966989889021786</v>
      </c>
      <c r="H25" s="6">
        <f>(Input!D49-Input!D69+Input!D89)/Input!D$5</f>
        <v>2.5720232541190451</v>
      </c>
      <c r="I25" s="6">
        <f>(Input!E49-Input!E69+Input!E89)/Input!E$5</f>
        <v>2.354887784415082</v>
      </c>
      <c r="J25" s="6">
        <f>(Input!F49-Input!F69+Input!F89)/Input!F$5</f>
        <v>2.3266288242763693</v>
      </c>
      <c r="K25" s="6">
        <f>(Input!G49-Input!G69+Input!G89)/Input!G$5</f>
        <v>2.7549482519700308</v>
      </c>
      <c r="L25" s="6">
        <f>(Input!H49-Input!H69+Input!H89)/Input!H$5</f>
        <v>2.5702298068050231</v>
      </c>
      <c r="M25" s="6">
        <f>(Input!I49-Input!I69+Input!I89)/Input!I$5</f>
        <v>2.4533211239134398</v>
      </c>
      <c r="N25" s="6">
        <f>(Input!J49-Input!J69+Input!J89)/Input!J$5</f>
        <v>2.5272933261753794</v>
      </c>
      <c r="O25" s="6">
        <f t="shared" si="1"/>
        <v>2.6814784051217164</v>
      </c>
    </row>
    <row r="26" spans="2:15" ht="13.5" customHeight="1" x14ac:dyDescent="0.2">
      <c r="B26" s="4" t="s">
        <v>136</v>
      </c>
      <c r="E26" s="8">
        <f>SUM(E21:E25)</f>
        <v>49.956439692495479</v>
      </c>
      <c r="F26" s="8">
        <f t="shared" ref="F26:N26" si="5">SUM(F21:F25)</f>
        <v>45.193333324446897</v>
      </c>
      <c r="G26" s="8">
        <f t="shared" si="5"/>
        <v>41.491292504260187</v>
      </c>
      <c r="H26" s="8">
        <f t="shared" si="5"/>
        <v>36.181077202298589</v>
      </c>
      <c r="I26" s="8">
        <f t="shared" si="5"/>
        <v>34.27864478573629</v>
      </c>
      <c r="J26" s="8">
        <f t="shared" si="5"/>
        <v>35.737720228769511</v>
      </c>
      <c r="K26" s="8">
        <f t="shared" si="5"/>
        <v>34.489827025127106</v>
      </c>
      <c r="L26" s="8">
        <f t="shared" si="5"/>
        <v>32.938415833736634</v>
      </c>
      <c r="M26" s="8">
        <f t="shared" si="5"/>
        <v>32.503725127593853</v>
      </c>
      <c r="N26" s="8">
        <f t="shared" si="5"/>
        <v>32.264181464876316</v>
      </c>
      <c r="O26" s="8">
        <f t="shared" si="1"/>
        <v>37.503465718934081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2.1599564960360462</v>
      </c>
      <c r="F28" s="6">
        <f>(Input!B50-Input!B70+Input!B90)/Input!B$5</f>
        <v>2.182902030265772</v>
      </c>
      <c r="G28" s="6">
        <f>(Input!C50-Input!C70+Input!C90)/Input!C$5</f>
        <v>2.1965910919710732</v>
      </c>
      <c r="H28" s="6">
        <f>(Input!D50-Input!D70+Input!D90)/Input!D$5</f>
        <v>2.1563602389284049</v>
      </c>
      <c r="I28" s="6">
        <f>(Input!E50-Input!E70+Input!E90)/Input!E$5</f>
        <v>2.2244395258801997</v>
      </c>
      <c r="J28" s="6">
        <f>(Input!F50-Input!F70+Input!F90)/Input!F$5</f>
        <v>2.1177979530304336</v>
      </c>
      <c r="K28" s="6">
        <f>(Input!G50-Input!G70+Input!G90)/Input!G$5</f>
        <v>2.1859228844767022</v>
      </c>
      <c r="L28" s="6">
        <f>(Input!H50-Input!H70+Input!H90)/Input!H$5</f>
        <v>2.0774779567922685</v>
      </c>
      <c r="M28" s="6">
        <f>(Input!I50-Input!I70+Input!I90)/Input!I$5</f>
        <v>1.9517875401013074</v>
      </c>
      <c r="N28" s="6">
        <f>(Input!J50-Input!J70+Input!J90)/Input!J$5</f>
        <v>1.9677274840168588</v>
      </c>
      <c r="O28" s="6">
        <f t="shared" si="1"/>
        <v>2.1220963201499066</v>
      </c>
    </row>
    <row r="29" spans="2:15" ht="12" customHeight="1" x14ac:dyDescent="0.2">
      <c r="B29" t="s">
        <v>138</v>
      </c>
      <c r="E29" s="6">
        <f>(Input!A51-Input!A71+Input!A91)/Input!A$5</f>
        <v>0.15810528222285053</v>
      </c>
      <c r="F29" s="6">
        <f>(Input!B51-Input!B71+Input!B91)/Input!B$5</f>
        <v>0.13830496961372804</v>
      </c>
      <c r="G29" s="6">
        <f>(Input!C51-Input!C71+Input!C91)/Input!C$5</f>
        <v>0.12283481620046657</v>
      </c>
      <c r="H29" s="6">
        <f>(Input!D51-Input!D71+Input!D91)/Input!D$5</f>
        <v>0.1217212279243778</v>
      </c>
      <c r="I29" s="6">
        <f>(Input!E51-Input!E71+Input!E91)/Input!E$5</f>
        <v>0.12143544866277708</v>
      </c>
      <c r="J29" s="6">
        <f>(Input!F51-Input!F71+Input!F91)/Input!F$5</f>
        <v>0.13948074998044105</v>
      </c>
      <c r="K29" s="6">
        <f>(Input!G51-Input!G71+Input!G91)/Input!G$5</f>
        <v>0.11878982734833136</v>
      </c>
      <c r="L29" s="6">
        <f>(Input!H51-Input!H71+Input!H91)/Input!H$5</f>
        <v>0.12740296946862195</v>
      </c>
      <c r="M29" s="6">
        <f>(Input!I51-Input!I71+Input!I91)/Input!I$5</f>
        <v>0.13502154728942348</v>
      </c>
      <c r="N29" s="6">
        <f>(Input!J51-Input!J71+Input!J91)/Input!J$5</f>
        <v>0.13703818703862231</v>
      </c>
      <c r="O29" s="6">
        <f t="shared" si="1"/>
        <v>0.132013502574964</v>
      </c>
    </row>
    <row r="30" spans="2:15" ht="13.5" customHeight="1" x14ac:dyDescent="0.2">
      <c r="B30" s="4" t="s">
        <v>139</v>
      </c>
      <c r="E30" s="8">
        <f>SUM(E28:E29)</f>
        <v>2.3180617782588966</v>
      </c>
      <c r="F30" s="8">
        <f t="shared" ref="F30:N30" si="6">SUM(F28:F29)</f>
        <v>2.3212069998795002</v>
      </c>
      <c r="G30" s="8">
        <f t="shared" si="6"/>
        <v>2.3194259081715396</v>
      </c>
      <c r="H30" s="8">
        <f t="shared" si="6"/>
        <v>2.2780814668527829</v>
      </c>
      <c r="I30" s="8">
        <f t="shared" si="6"/>
        <v>2.3458749745429768</v>
      </c>
      <c r="J30" s="8">
        <f t="shared" si="6"/>
        <v>2.2572787030108747</v>
      </c>
      <c r="K30" s="8">
        <f t="shared" si="6"/>
        <v>2.3047127118250335</v>
      </c>
      <c r="L30" s="8">
        <f t="shared" si="6"/>
        <v>2.2048809262608904</v>
      </c>
      <c r="M30" s="8">
        <f t="shared" si="6"/>
        <v>2.0868090873907308</v>
      </c>
      <c r="N30" s="8">
        <f t="shared" si="6"/>
        <v>2.104765671055481</v>
      </c>
      <c r="O30" s="8">
        <f t="shared" si="1"/>
        <v>2.2541098227248706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7.9415398299173129E-2</v>
      </c>
      <c r="F32" s="6">
        <f>(Input!B52-Input!B72+Input!B92)/Input!B$5</f>
        <v>9.0901521606297567E-2</v>
      </c>
      <c r="G32" s="6">
        <f>(Input!C52-Input!C72+Input!C92)/Input!C$5</f>
        <v>9.3134793611335781E-2</v>
      </c>
      <c r="H32" s="6">
        <f>(Input!D52-Input!D72+Input!D92)/Input!D$5</f>
        <v>0.10026994840628356</v>
      </c>
      <c r="I32" s="6">
        <f>(Input!E52-Input!E72+Input!E92)/Input!E$5</f>
        <v>0.10377252626806682</v>
      </c>
      <c r="J32" s="6">
        <f>(Input!F52-Input!F72+Input!F92)/Input!F$5</f>
        <v>0.11940912911515307</v>
      </c>
      <c r="K32" s="6">
        <f>(Input!G52-Input!G72+Input!G92)/Input!G$5</f>
        <v>0.12806273899439038</v>
      </c>
      <c r="L32" s="6">
        <f>(Input!H52-Input!H72+Input!H92)/Input!H$5</f>
        <v>0.13511362526914286</v>
      </c>
      <c r="M32" s="6">
        <f>(Input!I52-Input!I72+Input!I92)/Input!I$5</f>
        <v>0.13635825220670472</v>
      </c>
      <c r="N32" s="6">
        <f>(Input!J52-Input!J72+Input!J92)/Input!J$5</f>
        <v>0.13887640546046545</v>
      </c>
      <c r="O32" s="6">
        <f t="shared" si="1"/>
        <v>0.11253143392370132</v>
      </c>
    </row>
    <row r="33" spans="2:15" ht="12" customHeight="1" x14ac:dyDescent="0.2">
      <c r="B33" t="s">
        <v>141</v>
      </c>
      <c r="E33" s="6">
        <f>(Input!A53-Input!A73+Input!A93)/Input!A$5</f>
        <v>0.7188649279028495</v>
      </c>
      <c r="F33" s="6">
        <f>(Input!B53-Input!B73+Input!B93)/Input!B$5</f>
        <v>0.65089960213658304</v>
      </c>
      <c r="G33" s="6">
        <f>(Input!C53-Input!C73+Input!C93)/Input!C$5</f>
        <v>0.63379151793753952</v>
      </c>
      <c r="H33" s="6">
        <f>(Input!D53-Input!D73+Input!D93)/Input!D$5</f>
        <v>0.55676754788639871</v>
      </c>
      <c r="I33" s="6">
        <f>(Input!E53-Input!E73+Input!E93)/Input!E$5</f>
        <v>0.56505762242142088</v>
      </c>
      <c r="J33" s="6">
        <f>(Input!F53-Input!F73+Input!F93)/Input!F$5</f>
        <v>0.57058635728084461</v>
      </c>
      <c r="K33" s="6">
        <f>(Input!G53-Input!G73+Input!G93)/Input!G$5</f>
        <v>0.54605696878857002</v>
      </c>
      <c r="L33" s="6">
        <f>(Input!H53-Input!H73+Input!H93)/Input!H$5</f>
        <v>0.55955009180514426</v>
      </c>
      <c r="M33" s="6">
        <f>(Input!I53-Input!I73+Input!I93)/Input!I$5</f>
        <v>0.56936004763646175</v>
      </c>
      <c r="N33" s="6">
        <f>(Input!J53-Input!J73+Input!J93)/Input!J$5</f>
        <v>0.54565086059347612</v>
      </c>
      <c r="O33" s="6">
        <f t="shared" si="1"/>
        <v>0.5916585544389289</v>
      </c>
    </row>
    <row r="34" spans="2:15" ht="12" customHeight="1" x14ac:dyDescent="0.2">
      <c r="B34" t="s">
        <v>142</v>
      </c>
      <c r="E34" s="6">
        <f>(Input!A54-Input!A74+Input!A94)/Input!A$5</f>
        <v>0.20692339464813972</v>
      </c>
      <c r="F34" s="6">
        <f>(Input!B54-Input!B74+Input!B94)/Input!B$5</f>
        <v>0.19952605093632797</v>
      </c>
      <c r="G34" s="6">
        <f>(Input!C54-Input!C74+Input!C94)/Input!C$5</f>
        <v>0.16915819574262547</v>
      </c>
      <c r="H34" s="6">
        <f>(Input!D54-Input!D74+Input!D94)/Input!D$5</f>
        <v>0.16360443906384278</v>
      </c>
      <c r="I34" s="6">
        <f>(Input!E54-Input!E74+Input!E94)/Input!E$5</f>
        <v>0.17074800667664822</v>
      </c>
      <c r="J34" s="6">
        <f>(Input!F54-Input!F74+Input!F94)/Input!F$5</f>
        <v>0.17239613695678774</v>
      </c>
      <c r="K34" s="6">
        <f>(Input!G54-Input!G74+Input!G94)/Input!G$5</f>
        <v>0.17307929311191148</v>
      </c>
      <c r="L34" s="6">
        <f>(Input!H54-Input!H74+Input!H94)/Input!H$5</f>
        <v>0.17763792030116704</v>
      </c>
      <c r="M34" s="6">
        <f>(Input!I54-Input!I74+Input!I94)/Input!I$5</f>
        <v>0.1782344869644763</v>
      </c>
      <c r="N34" s="6">
        <f>(Input!J54-Input!J74+Input!J94)/Input!J$5</f>
        <v>0.17052398693727172</v>
      </c>
      <c r="O34" s="6">
        <f t="shared" si="1"/>
        <v>0.17818319113391984</v>
      </c>
    </row>
    <row r="35" spans="2:15" ht="12" customHeight="1" x14ac:dyDescent="0.2">
      <c r="B35" t="s">
        <v>143</v>
      </c>
      <c r="E35" s="6">
        <f>(Input!A55-Input!A75+Input!A95)/Input!A$5</f>
        <v>1.2064981460903517</v>
      </c>
      <c r="F35" s="6">
        <f>(Input!B55-Input!B75+Input!B95)/Input!B$5</f>
        <v>1.1274849241649507</v>
      </c>
      <c r="G35" s="6">
        <f>(Input!C55-Input!C75+Input!C95)/Input!C$5</f>
        <v>1.0989577302191562</v>
      </c>
      <c r="H35" s="6">
        <f>(Input!D55-Input!D75+Input!D95)/Input!D$5</f>
        <v>1.1155380292354271</v>
      </c>
      <c r="I35" s="6">
        <f>(Input!E55-Input!E75+Input!E95)/Input!E$5</f>
        <v>0.98350694938376082</v>
      </c>
      <c r="J35" s="6">
        <f>(Input!F55-Input!F75+Input!F95)/Input!F$5</f>
        <v>1.0861105271287661</v>
      </c>
      <c r="K35" s="6">
        <f>(Input!G55-Input!G75+Input!G95)/Input!G$5</f>
        <v>1.07847235997681</v>
      </c>
      <c r="L35" s="6">
        <f>(Input!H55-Input!H75+Input!H95)/Input!H$5</f>
        <v>0.99041143821760502</v>
      </c>
      <c r="M35" s="6">
        <f>(Input!I55-Input!I75+Input!I95)/Input!I$5</f>
        <v>1.0334195367066232</v>
      </c>
      <c r="N35" s="6">
        <f>(Input!J55-Input!J75+Input!J95)/Input!J$5</f>
        <v>1.118208190053346</v>
      </c>
      <c r="O35" s="6">
        <f t="shared" si="1"/>
        <v>1.0838607831176796</v>
      </c>
    </row>
    <row r="36" spans="2:15" ht="13.5" customHeight="1" x14ac:dyDescent="0.2">
      <c r="B36" s="4" t="s">
        <v>144</v>
      </c>
      <c r="E36" s="8">
        <f>SUM(E32:E35)</f>
        <v>2.2117018669405137</v>
      </c>
      <c r="F36" s="8">
        <f t="shared" ref="F36:N36" si="7">SUM(F32:F35)</f>
        <v>2.0688120988441594</v>
      </c>
      <c r="G36" s="8">
        <f t="shared" si="7"/>
        <v>1.9950422375106571</v>
      </c>
      <c r="H36" s="8">
        <f t="shared" si="7"/>
        <v>1.9361799645919522</v>
      </c>
      <c r="I36" s="8">
        <f t="shared" si="7"/>
        <v>1.8230851047498966</v>
      </c>
      <c r="J36" s="8">
        <f t="shared" si="7"/>
        <v>1.9485021504815516</v>
      </c>
      <c r="K36" s="8">
        <f t="shared" si="7"/>
        <v>1.9256713608716818</v>
      </c>
      <c r="L36" s="8">
        <f t="shared" si="7"/>
        <v>1.8627130755930592</v>
      </c>
      <c r="M36" s="8">
        <f t="shared" si="7"/>
        <v>1.9173723235142659</v>
      </c>
      <c r="N36" s="8">
        <f t="shared" si="7"/>
        <v>1.9732594430445594</v>
      </c>
      <c r="O36" s="8">
        <f t="shared" si="1"/>
        <v>1.9662339626142296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3.8120148826833544</v>
      </c>
      <c r="F38" s="8">
        <f>(Input!B56-Input!B76+Input!B96)/Input!B$5</f>
        <v>3.7021984806330841</v>
      </c>
      <c r="G38" s="8">
        <f>(Input!C56-Input!C76+Input!C96)/Input!C$5</f>
        <v>3.6237492648122762</v>
      </c>
      <c r="H38" s="8">
        <f>(Input!D56-Input!D76+Input!D96)/Input!D$5</f>
        <v>3.6002294538678083</v>
      </c>
      <c r="I38" s="8">
        <f>(Input!E56-Input!E76+Input!E96)/Input!E$5</f>
        <v>3.5633461582152757</v>
      </c>
      <c r="J38" s="8">
        <f>(Input!F56-Input!F76+Input!F96)/Input!F$5</f>
        <v>3.5432215046149094</v>
      </c>
      <c r="K38" s="8">
        <f>(Input!G56-Input!G76+Input!G96)/Input!G$5</f>
        <v>3.6076245245362526</v>
      </c>
      <c r="L38" s="8">
        <f>(Input!H56-Input!H76+Input!H96)/Input!H$5</f>
        <v>3.7978479435962629</v>
      </c>
      <c r="M38" s="8">
        <f>(Input!I56-Input!I76+Input!I96)/Input!I$5</f>
        <v>3.9731228376745986</v>
      </c>
      <c r="N38" s="8">
        <f>(Input!J56-Input!J76+Input!J96)/Input!J$5</f>
        <v>4.0033128966229183</v>
      </c>
      <c r="O38" s="8">
        <f t="shared" si="1"/>
        <v>3.7226667947256735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82.327925103604358</v>
      </c>
      <c r="F40" s="11">
        <f t="shared" ref="F40:N40" si="8">SUM(F10,F15,F19,F26,F30,F36,F38)</f>
        <v>76.487243854764401</v>
      </c>
      <c r="G40" s="11">
        <f t="shared" si="8"/>
        <v>71.338752429372533</v>
      </c>
      <c r="H40" s="11">
        <f t="shared" si="8"/>
        <v>64.383515058542727</v>
      </c>
      <c r="I40" s="11">
        <f t="shared" si="8"/>
        <v>61.74217965853304</v>
      </c>
      <c r="J40" s="11">
        <f t="shared" si="8"/>
        <v>64.229865880764621</v>
      </c>
      <c r="K40" s="11">
        <f t="shared" si="8"/>
        <v>62.846618228113513</v>
      </c>
      <c r="L40" s="11">
        <f t="shared" si="8"/>
        <v>60.89709448528756</v>
      </c>
      <c r="M40" s="11">
        <f t="shared" si="8"/>
        <v>61.494494097151517</v>
      </c>
      <c r="N40" s="11">
        <f t="shared" si="8"/>
        <v>61.381948742172327</v>
      </c>
      <c r="O40" s="11">
        <f t="shared" si="1"/>
        <v>66.712963753830664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21.456212459393612</v>
      </c>
      <c r="F7" s="6">
        <f>Input!B37/Input!B$7</f>
        <v>20.166535588715778</v>
      </c>
      <c r="G7" s="6">
        <f>Input!C37/Input!C$7</f>
        <v>19.104960779871288</v>
      </c>
      <c r="H7" s="6">
        <f>Input!D37/Input!D$7</f>
        <v>19.134241871987335</v>
      </c>
      <c r="I7" s="6">
        <f>Input!E37/Input!E$7</f>
        <v>18.544074785248799</v>
      </c>
      <c r="J7" s="6">
        <f>Input!F37/Input!F$7</f>
        <v>19.952085303584759</v>
      </c>
      <c r="K7" s="6">
        <f>Input!G37/Input!G$7</f>
        <v>21.11816138208783</v>
      </c>
      <c r="L7" s="6">
        <f>Input!H37/Input!H$7</f>
        <v>20.186693810743751</v>
      </c>
      <c r="M7" s="6">
        <f>Input!I37/Input!I$7</f>
        <v>21.538938810273596</v>
      </c>
      <c r="N7" s="6">
        <f>Input!J37/Input!J$7</f>
        <v>22.856728609689139</v>
      </c>
      <c r="O7" s="6">
        <f>AVERAGE(E7:N7)</f>
        <v>20.405863340159591</v>
      </c>
    </row>
    <row r="8" spans="1:15" ht="12" customHeight="1" x14ac:dyDescent="0.2">
      <c r="B8" t="s">
        <v>121</v>
      </c>
      <c r="E8" s="6">
        <f>Input!A38/Input!A$7</f>
        <v>20.620666827951144</v>
      </c>
      <c r="F8" s="6">
        <f>Input!B38/Input!B$7</f>
        <v>19.79215304939558</v>
      </c>
      <c r="G8" s="6">
        <f>Input!C38/Input!C$7</f>
        <v>18.827082310221726</v>
      </c>
      <c r="H8" s="6">
        <f>Input!D38/Input!D$7</f>
        <v>17.639899751337861</v>
      </c>
      <c r="I8" s="6">
        <f>Input!E38/Input!E$7</f>
        <v>17.550453881169719</v>
      </c>
      <c r="J8" s="6">
        <f>Input!F38/Input!F$7</f>
        <v>19.545940381087402</v>
      </c>
      <c r="K8" s="6">
        <f>Input!G38/Input!G$7</f>
        <v>19.786945943762223</v>
      </c>
      <c r="L8" s="6">
        <f>Input!H38/Input!H$7</f>
        <v>19.184073003656735</v>
      </c>
      <c r="M8" s="6">
        <f>Input!I38/Input!I$7</f>
        <v>20.209592778347417</v>
      </c>
      <c r="N8" s="6">
        <f>Input!J38/Input!J$7</f>
        <v>21.139928988521397</v>
      </c>
      <c r="O8" s="6">
        <f t="shared" ref="O8:O40" si="1">AVERAGE(E8:N8)</f>
        <v>19.429673691545126</v>
      </c>
    </row>
    <row r="9" spans="1:15" ht="12" customHeight="1" x14ac:dyDescent="0.2">
      <c r="B9" t="s">
        <v>122</v>
      </c>
      <c r="E9" s="6">
        <f>Input!A39/Input!A$7</f>
        <v>0.74007573330178522</v>
      </c>
      <c r="F9" s="6">
        <f>Input!B39/Input!B$7</f>
        <v>0.7744353998462008</v>
      </c>
      <c r="G9" s="6">
        <f>Input!C39/Input!C$7</f>
        <v>0.81493056108358997</v>
      </c>
      <c r="H9" s="6">
        <f>Input!D39/Input!D$7</f>
        <v>0.75708632360055017</v>
      </c>
      <c r="I9" s="6">
        <f>Input!E39/Input!E$7</f>
        <v>0.70298234807338678</v>
      </c>
      <c r="J9" s="6">
        <f>Input!F39/Input!F$7</f>
        <v>0.57244510671145077</v>
      </c>
      <c r="K9" s="6">
        <f>Input!G39/Input!G$7</f>
        <v>0.65700243498248634</v>
      </c>
      <c r="L9" s="6">
        <f>Input!H39/Input!H$7</f>
        <v>0.6586050977809782</v>
      </c>
      <c r="M9" s="6">
        <f>Input!I39/Input!I$7</f>
        <v>0.69509577926039767</v>
      </c>
      <c r="N9" s="6">
        <f>Input!J39/Input!J$7</f>
        <v>0.86901777345012621</v>
      </c>
      <c r="O9" s="6">
        <f t="shared" si="1"/>
        <v>0.72416765580909526</v>
      </c>
    </row>
    <row r="10" spans="1:15" ht="13.5" customHeight="1" x14ac:dyDescent="0.2">
      <c r="B10" s="4" t="s">
        <v>123</v>
      </c>
      <c r="E10" s="8">
        <f>SUM(E7:E9)</f>
        <v>42.816955020646539</v>
      </c>
      <c r="F10" s="8">
        <f t="shared" ref="F10:N10" si="2">SUM(F7:F9)</f>
        <v>40.733124037957552</v>
      </c>
      <c r="G10" s="8">
        <f t="shared" si="2"/>
        <v>38.74697365117661</v>
      </c>
      <c r="H10" s="8">
        <f t="shared" si="2"/>
        <v>37.531227946925746</v>
      </c>
      <c r="I10" s="8">
        <f t="shared" si="2"/>
        <v>36.797511014491903</v>
      </c>
      <c r="J10" s="8">
        <f t="shared" si="2"/>
        <v>40.070470791383606</v>
      </c>
      <c r="K10" s="8">
        <f t="shared" si="2"/>
        <v>41.562109760832541</v>
      </c>
      <c r="L10" s="8">
        <f t="shared" si="2"/>
        <v>40.02937191218146</v>
      </c>
      <c r="M10" s="8">
        <f t="shared" si="2"/>
        <v>42.443627367881412</v>
      </c>
      <c r="N10" s="8">
        <f t="shared" si="2"/>
        <v>44.865675371660657</v>
      </c>
      <c r="O10" s="8">
        <f t="shared" si="1"/>
        <v>40.559704687513801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57.428061301468695</v>
      </c>
      <c r="F12" s="6">
        <f>Input!B40/Input!B$7</f>
        <v>52.9774847316611</v>
      </c>
      <c r="G12" s="6">
        <f>Input!C40/Input!C$7</f>
        <v>48.924328818374981</v>
      </c>
      <c r="H12" s="6">
        <f>Input!D40/Input!D$7</f>
        <v>46.030554619896137</v>
      </c>
      <c r="I12" s="6">
        <f>Input!E40/Input!E$7</f>
        <v>43.431733722080047</v>
      </c>
      <c r="J12" s="6">
        <f>Input!F40/Input!F$7</f>
        <v>45.530160710853721</v>
      </c>
      <c r="K12" s="6">
        <f>Input!G40/Input!G$7</f>
        <v>45.568972594709834</v>
      </c>
      <c r="L12" s="6">
        <f>Input!H40/Input!H$7</f>
        <v>44.22957342844964</v>
      </c>
      <c r="M12" s="6">
        <f>Input!I40/Input!I$7</f>
        <v>44.154817542697103</v>
      </c>
      <c r="N12" s="6">
        <f>Input!J40/Input!J$7</f>
        <v>44.028659669389185</v>
      </c>
      <c r="O12" s="6">
        <f t="shared" si="1"/>
        <v>47.230434713958047</v>
      </c>
    </row>
    <row r="13" spans="1:15" ht="12" customHeight="1" x14ac:dyDescent="0.2">
      <c r="B13" t="s">
        <v>125</v>
      </c>
      <c r="E13" s="6">
        <f>Input!A41/Input!A$7</f>
        <v>15.02427865362591</v>
      </c>
      <c r="F13" s="6">
        <f>Input!B41/Input!B$7</f>
        <v>14.309627374738408</v>
      </c>
      <c r="G13" s="6">
        <f>Input!C41/Input!C$7</f>
        <v>13.354421648531313</v>
      </c>
      <c r="H13" s="6">
        <f>Input!D41/Input!D$7</f>
        <v>12.751197822976302</v>
      </c>
      <c r="I13" s="6">
        <f>Input!E41/Input!E$7</f>
        <v>12.010877790083846</v>
      </c>
      <c r="J13" s="6">
        <f>Input!F41/Input!F$7</f>
        <v>12.68885318122906</v>
      </c>
      <c r="K13" s="6">
        <f>Input!G41/Input!G$7</f>
        <v>12.929196026344199</v>
      </c>
      <c r="L13" s="6">
        <f>Input!H41/Input!H$7</f>
        <v>12.600845704776004</v>
      </c>
      <c r="M13" s="6">
        <f>Input!I41/Input!I$7</f>
        <v>12.636753489909509</v>
      </c>
      <c r="N13" s="6">
        <f>Input!J41/Input!J$7</f>
        <v>12.848670059372777</v>
      </c>
      <c r="O13" s="6">
        <f t="shared" si="1"/>
        <v>13.115472175158732</v>
      </c>
    </row>
    <row r="14" spans="1:15" ht="12" customHeight="1" x14ac:dyDescent="0.2">
      <c r="B14" t="s">
        <v>126</v>
      </c>
      <c r="E14" s="6">
        <f>Input!A42/Input!A$7</f>
        <v>2.3347635349185949</v>
      </c>
      <c r="F14" s="6">
        <f>Input!B42/Input!B$7</f>
        <v>2.3698247377059429</v>
      </c>
      <c r="G14" s="6">
        <f>Input!C42/Input!C$7</f>
        <v>2.0754287271369001</v>
      </c>
      <c r="H14" s="6">
        <f>Input!D42/Input!D$7</f>
        <v>1.9994071855438185</v>
      </c>
      <c r="I14" s="6">
        <f>Input!E42/Input!E$7</f>
        <v>2.3072408084684954</v>
      </c>
      <c r="J14" s="6">
        <f>Input!F42/Input!F$7</f>
        <v>2.3463667246957316</v>
      </c>
      <c r="K14" s="6">
        <f>Input!G42/Input!G$7</f>
        <v>2.2331163339933369</v>
      </c>
      <c r="L14" s="6">
        <f>Input!H42/Input!H$7</f>
        <v>2.3552938981627922</v>
      </c>
      <c r="M14" s="6">
        <f>Input!I42/Input!I$7</f>
        <v>2.3912503752527869</v>
      </c>
      <c r="N14" s="6">
        <f>Input!J42/Input!J$7</f>
        <v>2.2339723549922428</v>
      </c>
      <c r="O14" s="6">
        <f t="shared" si="1"/>
        <v>2.2646664680870643</v>
      </c>
    </row>
    <row r="15" spans="1:15" ht="13.5" customHeight="1" x14ac:dyDescent="0.2">
      <c r="B15" s="4" t="s">
        <v>130</v>
      </c>
      <c r="E15" s="8">
        <f>SUM(E12:E14)</f>
        <v>74.787103490013195</v>
      </c>
      <c r="F15" s="8">
        <f t="shared" ref="F15:N15" si="3">SUM(F12:F14)</f>
        <v>69.656936844105445</v>
      </c>
      <c r="G15" s="8">
        <f t="shared" si="3"/>
        <v>64.354179194043198</v>
      </c>
      <c r="H15" s="8">
        <f t="shared" si="3"/>
        <v>60.781159628416255</v>
      </c>
      <c r="I15" s="8">
        <f t="shared" si="3"/>
        <v>57.749852320632385</v>
      </c>
      <c r="J15" s="8">
        <f t="shared" si="3"/>
        <v>60.565380616778519</v>
      </c>
      <c r="K15" s="8">
        <f t="shared" si="3"/>
        <v>60.731284955047371</v>
      </c>
      <c r="L15" s="8">
        <f t="shared" si="3"/>
        <v>59.185713031388438</v>
      </c>
      <c r="M15" s="8">
        <f t="shared" si="3"/>
        <v>59.1828214078594</v>
      </c>
      <c r="N15" s="8">
        <f t="shared" si="3"/>
        <v>59.111302083754204</v>
      </c>
      <c r="O15" s="8">
        <f t="shared" si="1"/>
        <v>62.610573357203847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11.340741062099317</v>
      </c>
      <c r="F17" s="6">
        <f>Input!B43/Input!B$7</f>
        <v>11.739027870058754</v>
      </c>
      <c r="G17" s="6">
        <f>Input!C43/Input!C$7</f>
        <v>10.939707303332945</v>
      </c>
      <c r="H17" s="6">
        <f>Input!D43/Input!D$7</f>
        <v>8.2906837744621011</v>
      </c>
      <c r="I17" s="6">
        <f>Input!E43/Input!E$7</f>
        <v>7.2724713117321587</v>
      </c>
      <c r="J17" s="6">
        <f>Input!F43/Input!F$7</f>
        <v>8.1801976031801544</v>
      </c>
      <c r="K17" s="6">
        <f>Input!G43/Input!G$7</f>
        <v>8.2140868089912438</v>
      </c>
      <c r="L17" s="6">
        <f>Input!H43/Input!H$7</f>
        <v>7.7088785971877902</v>
      </c>
      <c r="M17" s="6">
        <f>Input!I43/Input!I$7</f>
        <v>7.4199804504508373</v>
      </c>
      <c r="N17" s="6">
        <f>Input!J43/Input!J$7</f>
        <v>7.9691598734262881</v>
      </c>
      <c r="O17" s="6">
        <f t="shared" si="1"/>
        <v>8.9074934654921591</v>
      </c>
    </row>
    <row r="18" spans="2:15" ht="12" customHeight="1" x14ac:dyDescent="0.2">
      <c r="B18" t="s">
        <v>128</v>
      </c>
      <c r="E18" s="6">
        <f>Input!A44/Input!A$7</f>
        <v>19.25908688843889</v>
      </c>
      <c r="F18" s="6">
        <f>Input!B44/Input!B$7</f>
        <v>19.086006753904602</v>
      </c>
      <c r="G18" s="6">
        <f>Input!C44/Input!C$7</f>
        <v>18.195900348419254</v>
      </c>
      <c r="H18" s="6">
        <f>Input!D44/Input!D$7</f>
        <v>17.294485268225106</v>
      </c>
      <c r="I18" s="6">
        <f>Input!E44/Input!E$7</f>
        <v>16.375127080411463</v>
      </c>
      <c r="J18" s="6">
        <f>Input!F44/Input!F$7</f>
        <v>15.478514270166501</v>
      </c>
      <c r="K18" s="6">
        <f>Input!G44/Input!G$7</f>
        <v>15.261698264843472</v>
      </c>
      <c r="L18" s="6">
        <f>Input!H44/Input!H$7</f>
        <v>13.373233061307621</v>
      </c>
      <c r="M18" s="6">
        <f>Input!I44/Input!I$7</f>
        <v>15.180116462965898</v>
      </c>
      <c r="N18" s="6">
        <f>Input!J44/Input!J$7</f>
        <v>14.42327570337247</v>
      </c>
      <c r="O18" s="6">
        <f t="shared" si="1"/>
        <v>16.392744410205527</v>
      </c>
    </row>
    <row r="19" spans="2:15" ht="13.5" customHeight="1" x14ac:dyDescent="0.2">
      <c r="B19" s="4" t="s">
        <v>129</v>
      </c>
      <c r="E19" s="8">
        <f>SUM(E17:E18)</f>
        <v>30.599827950538206</v>
      </c>
      <c r="F19" s="8">
        <f t="shared" ref="F19:N19" si="4">SUM(F17:F18)</f>
        <v>30.825034623963354</v>
      </c>
      <c r="G19" s="8">
        <f t="shared" si="4"/>
        <v>29.135607651752199</v>
      </c>
      <c r="H19" s="8">
        <f t="shared" si="4"/>
        <v>25.585169042687205</v>
      </c>
      <c r="I19" s="8">
        <f t="shared" si="4"/>
        <v>23.647598392143621</v>
      </c>
      <c r="J19" s="8">
        <f t="shared" si="4"/>
        <v>23.658711873346654</v>
      </c>
      <c r="K19" s="8">
        <f t="shared" si="4"/>
        <v>23.475785073834714</v>
      </c>
      <c r="L19" s="8">
        <f t="shared" si="4"/>
        <v>21.08211165849541</v>
      </c>
      <c r="M19" s="8">
        <f t="shared" si="4"/>
        <v>22.600096913416735</v>
      </c>
      <c r="N19" s="8">
        <f t="shared" si="4"/>
        <v>22.392435576798757</v>
      </c>
      <c r="O19" s="8">
        <f t="shared" si="1"/>
        <v>25.300237875697682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256.42202537080237</v>
      </c>
      <c r="F21" s="6">
        <f>Input!B45/Input!B$7</f>
        <v>223.25693215743641</v>
      </c>
      <c r="G21" s="6">
        <f>Input!C45/Input!C$7</f>
        <v>210.52041556191026</v>
      </c>
      <c r="H21" s="6">
        <f>Input!D45/Input!D$7</f>
        <v>187.89770188841524</v>
      </c>
      <c r="I21" s="6">
        <f>Input!E45/Input!E$7</f>
        <v>184.86719461241009</v>
      </c>
      <c r="J21" s="6">
        <f>Input!F45/Input!F$7</f>
        <v>197.71418895565088</v>
      </c>
      <c r="K21" s="6">
        <f>Input!G45/Input!G$7</f>
        <v>183.4656713303963</v>
      </c>
      <c r="L21" s="6">
        <f>Input!H45/Input!H$7</f>
        <v>159.56243047461271</v>
      </c>
      <c r="M21" s="6">
        <f>Input!I45/Input!I$7</f>
        <v>152.5546426335726</v>
      </c>
      <c r="N21" s="6">
        <f>Input!J45/Input!J$7</f>
        <v>167.7201817319114</v>
      </c>
      <c r="O21" s="6">
        <f t="shared" si="1"/>
        <v>192.3981384717118</v>
      </c>
    </row>
    <row r="22" spans="2:15" ht="12" customHeight="1" x14ac:dyDescent="0.2">
      <c r="B22" t="s">
        <v>132</v>
      </c>
      <c r="E22" s="6">
        <f>Input!A46/Input!A$7</f>
        <v>55.241660244483342</v>
      </c>
      <c r="F22" s="6">
        <f>Input!B46/Input!B$7</f>
        <v>42.775207520605406</v>
      </c>
      <c r="G22" s="6">
        <f>Input!C46/Input!C$7</f>
        <v>38.752919190001776</v>
      </c>
      <c r="H22" s="6">
        <f>Input!D46/Input!D$7</f>
        <v>30.834205605797923</v>
      </c>
      <c r="I22" s="6">
        <f>Input!E46/Input!E$7</f>
        <v>25.888088761079583</v>
      </c>
      <c r="J22" s="6">
        <f>Input!F46/Input!F$7</f>
        <v>27.866619854466155</v>
      </c>
      <c r="K22" s="6">
        <f>Input!G46/Input!G$7</f>
        <v>30.249044107432425</v>
      </c>
      <c r="L22" s="6">
        <f>Input!H46/Input!H$7</f>
        <v>28.342691239362495</v>
      </c>
      <c r="M22" s="6">
        <f>Input!I46/Input!I$7</f>
        <v>28.661760238756862</v>
      </c>
      <c r="N22" s="6">
        <f>Input!J46/Input!J$7</f>
        <v>27.785285477709451</v>
      </c>
      <c r="O22" s="6">
        <f t="shared" si="1"/>
        <v>33.639748223969541</v>
      </c>
    </row>
    <row r="23" spans="2:15" ht="12" customHeight="1" x14ac:dyDescent="0.2">
      <c r="B23" t="s">
        <v>133</v>
      </c>
      <c r="E23" s="6">
        <f>Input!A47/Input!A$7</f>
        <v>4.2987945156665299</v>
      </c>
      <c r="F23" s="6">
        <f>Input!B47/Input!B$7</f>
        <v>3.7347965411744606</v>
      </c>
      <c r="G23" s="6">
        <f>Input!C47/Input!C$7</f>
        <v>3.011422640515832</v>
      </c>
      <c r="H23" s="6">
        <f>Input!D47/Input!D$7</f>
        <v>2.2366913018509664</v>
      </c>
      <c r="I23" s="6">
        <f>Input!E47/Input!E$7</f>
        <v>2.4534552438966268</v>
      </c>
      <c r="J23" s="6">
        <f>Input!F47/Input!F$7</f>
        <v>2.2136801353328348</v>
      </c>
      <c r="K23" s="6">
        <f>Input!G47/Input!G$7</f>
        <v>2.463243816349975</v>
      </c>
      <c r="L23" s="6">
        <f>Input!H47/Input!H$7</f>
        <v>2.425887511695306</v>
      </c>
      <c r="M23" s="6">
        <f>Input!I47/Input!I$7</f>
        <v>3.4753274983836047</v>
      </c>
      <c r="N23" s="6">
        <f>Input!J47/Input!J$7</f>
        <v>2.9400604384171567</v>
      </c>
      <c r="O23" s="6">
        <f t="shared" si="1"/>
        <v>2.9253359643283297</v>
      </c>
    </row>
    <row r="24" spans="2:15" ht="12" customHeight="1" x14ac:dyDescent="0.2">
      <c r="B24" t="s">
        <v>134</v>
      </c>
      <c r="E24" s="6">
        <f>Input!A48/Input!A$7</f>
        <v>3.2762815596006858</v>
      </c>
      <c r="F24" s="6">
        <f>Input!B48/Input!B$7</f>
        <v>3.0697806447581364</v>
      </c>
      <c r="G24" s="6">
        <f>Input!C48/Input!C$7</f>
        <v>2.6638493285734404</v>
      </c>
      <c r="H24" s="6">
        <f>Input!D48/Input!D$7</f>
        <v>2.4756674371379748</v>
      </c>
      <c r="I24" s="6">
        <f>Input!E48/Input!E$7</f>
        <v>2.3040300760323222</v>
      </c>
      <c r="J24" s="6">
        <f>Input!F48/Input!F$7</f>
        <v>2.5423851164001889</v>
      </c>
      <c r="K24" s="6">
        <f>Input!G48/Input!G$7</f>
        <v>2.1710061063832908</v>
      </c>
      <c r="L24" s="6">
        <f>Input!H48/Input!H$7</f>
        <v>2.2909233590414719</v>
      </c>
      <c r="M24" s="6">
        <f>Input!I48/Input!I$7</f>
        <v>1.9073552546061452</v>
      </c>
      <c r="N24" s="6">
        <f>Input!J48/Input!J$7</f>
        <v>1.8899970745422296</v>
      </c>
      <c r="O24" s="6">
        <f t="shared" si="1"/>
        <v>2.4591275957075887</v>
      </c>
    </row>
    <row r="25" spans="2:15" ht="12" customHeight="1" x14ac:dyDescent="0.2">
      <c r="B25" t="s">
        <v>135</v>
      </c>
      <c r="E25" s="6">
        <f>Input!A49/Input!A$7</f>
        <v>17.775092743629145</v>
      </c>
      <c r="F25" s="6">
        <f>Input!B49/Input!B$7</f>
        <v>20.30409764722836</v>
      </c>
      <c r="G25" s="6">
        <f>Input!C49/Input!C$7</f>
        <v>17.122816531850663</v>
      </c>
      <c r="H25" s="6">
        <f>Input!D49/Input!D$7</f>
        <v>15.498238203456498</v>
      </c>
      <c r="I25" s="6">
        <f>Input!E49/Input!E$7</f>
        <v>13.716030594976425</v>
      </c>
      <c r="J25" s="6">
        <f>Input!F49/Input!F$7</f>
        <v>13.899260780885255</v>
      </c>
      <c r="K25" s="6">
        <f>Input!G49/Input!G$7</f>
        <v>16.647627464814839</v>
      </c>
      <c r="L25" s="6">
        <f>Input!H49/Input!H$7</f>
        <v>15.312034069842197</v>
      </c>
      <c r="M25" s="6">
        <f>Input!I49/Input!I$7</f>
        <v>14.573675992393044</v>
      </c>
      <c r="N25" s="6">
        <f>Input!J49/Input!J$7</f>
        <v>15.110942083259262</v>
      </c>
      <c r="O25" s="6">
        <f t="shared" si="1"/>
        <v>15.995981611233569</v>
      </c>
    </row>
    <row r="26" spans="2:15" ht="13.5" customHeight="1" x14ac:dyDescent="0.2">
      <c r="B26" s="4" t="s">
        <v>136</v>
      </c>
      <c r="E26" s="8">
        <f>SUM(E21:E25)</f>
        <v>337.01385443418212</v>
      </c>
      <c r="F26" s="8">
        <f t="shared" ref="F26:N26" si="5">SUM(F21:F25)</f>
        <v>293.14081451120273</v>
      </c>
      <c r="G26" s="8">
        <f t="shared" si="5"/>
        <v>272.07142325285196</v>
      </c>
      <c r="H26" s="8">
        <f t="shared" si="5"/>
        <v>238.94250443665862</v>
      </c>
      <c r="I26" s="8">
        <f t="shared" si="5"/>
        <v>229.22879928839504</v>
      </c>
      <c r="J26" s="8">
        <f t="shared" si="5"/>
        <v>244.23613484273531</v>
      </c>
      <c r="K26" s="8">
        <f t="shared" si="5"/>
        <v>234.99659282537681</v>
      </c>
      <c r="L26" s="8">
        <f t="shared" si="5"/>
        <v>207.93396665455415</v>
      </c>
      <c r="M26" s="8">
        <f t="shared" si="5"/>
        <v>201.17276161771227</v>
      </c>
      <c r="N26" s="8">
        <f t="shared" si="5"/>
        <v>215.44646680583952</v>
      </c>
      <c r="O26" s="8">
        <f t="shared" si="1"/>
        <v>247.41833186695084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12.891941100316673</v>
      </c>
      <c r="F28" s="6">
        <f>Input!B50/Input!B$7</f>
        <v>13.052762488538384</v>
      </c>
      <c r="G28" s="6">
        <f>Input!C50/Input!C$7</f>
        <v>12.921094795755286</v>
      </c>
      <c r="H28" s="6">
        <f>Input!D50/Input!D$7</f>
        <v>12.883785475314028</v>
      </c>
      <c r="I28" s="6">
        <f>Input!E50/Input!E$7</f>
        <v>13.137233245217802</v>
      </c>
      <c r="J28" s="6">
        <f>Input!F50/Input!F$7</f>
        <v>12.518736199840466</v>
      </c>
      <c r="K28" s="6">
        <f>Input!G50/Input!G$7</f>
        <v>13.035147954465042</v>
      </c>
      <c r="L28" s="6">
        <f>Input!H50/Input!H$7</f>
        <v>12.249207306518368</v>
      </c>
      <c r="M28" s="6">
        <f>Input!I50/Input!I$7</f>
        <v>11.440949359005588</v>
      </c>
      <c r="N28" s="6">
        <f>Input!J50/Input!J$7</f>
        <v>11.55812832191601</v>
      </c>
      <c r="O28" s="6">
        <f t="shared" si="1"/>
        <v>12.568898624688766</v>
      </c>
    </row>
    <row r="29" spans="2:15" ht="12" customHeight="1" x14ac:dyDescent="0.2">
      <c r="B29" t="s">
        <v>138</v>
      </c>
      <c r="E29" s="6">
        <f>Input!A51/Input!A$7</f>
        <v>0.9778591208744869</v>
      </c>
      <c r="F29" s="6">
        <f>Input!B51/Input!B$7</f>
        <v>0.80991906409450365</v>
      </c>
      <c r="G29" s="6">
        <f>Input!C51/Input!C$7</f>
        <v>0.74581012069145003</v>
      </c>
      <c r="H29" s="6">
        <f>Input!D51/Input!D$7</f>
        <v>0.74439751178802349</v>
      </c>
      <c r="I29" s="6">
        <f>Input!E51/Input!E$7</f>
        <v>0.72084333917019527</v>
      </c>
      <c r="J29" s="6">
        <f>Input!F51/Input!F$7</f>
        <v>0.83232061878906671</v>
      </c>
      <c r="K29" s="6">
        <f>Input!G51/Input!G$7</f>
        <v>0.73241844139739454</v>
      </c>
      <c r="L29" s="6">
        <f>Input!H51/Input!H$7</f>
        <v>0.76322881477132321</v>
      </c>
      <c r="M29" s="6">
        <f>Input!I51/Input!I$7</f>
        <v>0.80101057563675948</v>
      </c>
      <c r="N29" s="6">
        <f>Input!J51/Input!J$7</f>
        <v>0.80617156692417091</v>
      </c>
      <c r="O29" s="6">
        <f t="shared" si="1"/>
        <v>0.79339791741373733</v>
      </c>
    </row>
    <row r="30" spans="2:15" ht="13.5" customHeight="1" x14ac:dyDescent="0.2">
      <c r="B30" s="4" t="s">
        <v>139</v>
      </c>
      <c r="E30" s="8">
        <f>SUM(E28:E29)</f>
        <v>13.869800221191159</v>
      </c>
      <c r="F30" s="8">
        <f t="shared" ref="F30:N30" si="6">SUM(F28:F29)</f>
        <v>13.862681552632887</v>
      </c>
      <c r="G30" s="8">
        <f t="shared" si="6"/>
        <v>13.666904916446736</v>
      </c>
      <c r="H30" s="8">
        <f t="shared" si="6"/>
        <v>13.628182987102051</v>
      </c>
      <c r="I30" s="8">
        <f t="shared" si="6"/>
        <v>13.858076584387996</v>
      </c>
      <c r="J30" s="8">
        <f t="shared" si="6"/>
        <v>13.351056818629534</v>
      </c>
      <c r="K30" s="8">
        <f t="shared" si="6"/>
        <v>13.767566395862437</v>
      </c>
      <c r="L30" s="8">
        <f t="shared" si="6"/>
        <v>13.012436121289692</v>
      </c>
      <c r="M30" s="8">
        <f t="shared" si="6"/>
        <v>12.241959934642347</v>
      </c>
      <c r="N30" s="8">
        <f t="shared" si="6"/>
        <v>12.364299888840181</v>
      </c>
      <c r="O30" s="8">
        <f t="shared" si="1"/>
        <v>13.362296542102504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0.47539288474295094</v>
      </c>
      <c r="F32" s="6">
        <f>Input!B52/Input!B$7</f>
        <v>0.54378439281811008</v>
      </c>
      <c r="G32" s="6">
        <f>Input!C52/Input!C$7</f>
        <v>0.54908918063303314</v>
      </c>
      <c r="H32" s="6">
        <f>Input!D52/Input!D$7</f>
        <v>0.59955253455244339</v>
      </c>
      <c r="I32" s="6">
        <f>Input!E52/Input!E$7</f>
        <v>0.61264560889486874</v>
      </c>
      <c r="J32" s="6">
        <f>Input!F52/Input!F$7</f>
        <v>0.70583373085461099</v>
      </c>
      <c r="K32" s="6">
        <f>Input!G52/Input!G$7</f>
        <v>0.76457712262025157</v>
      </c>
      <c r="L32" s="6">
        <f>Input!H52/Input!H$7</f>
        <v>0.79693147595779879</v>
      </c>
      <c r="M32" s="6">
        <f>Input!I52/Input!I$7</f>
        <v>0.80013609251065909</v>
      </c>
      <c r="N32" s="6">
        <f>Input!J52/Input!J$7</f>
        <v>0.81651350836754155</v>
      </c>
      <c r="O32" s="6">
        <f t="shared" si="1"/>
        <v>0.66644565319522675</v>
      </c>
    </row>
    <row r="33" spans="2:15" ht="12" customHeight="1" x14ac:dyDescent="0.2">
      <c r="B33" t="s">
        <v>141</v>
      </c>
      <c r="E33" s="6">
        <f>Input!A53/Input!A$7</f>
        <v>4.3602574947958646</v>
      </c>
      <c r="F33" s="6">
        <f>Input!B53/Input!B$7</f>
        <v>3.9207940173872236</v>
      </c>
      <c r="G33" s="6">
        <f>Input!C53/Input!C$7</f>
        <v>3.767331592257622</v>
      </c>
      <c r="H33" s="6">
        <f>Input!D53/Input!D$7</f>
        <v>3.360640537169004</v>
      </c>
      <c r="I33" s="6">
        <f>Input!E53/Input!E$7</f>
        <v>3.353358112622173</v>
      </c>
      <c r="J33" s="6">
        <f>Input!F53/Input!F$7</f>
        <v>3.3909272417628311</v>
      </c>
      <c r="K33" s="6">
        <f>Input!G53/Input!G$7</f>
        <v>3.2992694269559313</v>
      </c>
      <c r="L33" s="6">
        <f>Input!H53/Input!H$7</f>
        <v>3.3278857111342037</v>
      </c>
      <c r="M33" s="6">
        <f>Input!I53/Input!I$7</f>
        <v>3.3548708772620359</v>
      </c>
      <c r="N33" s="6">
        <f>Input!J53/Input!J$7</f>
        <v>3.2317796189657542</v>
      </c>
      <c r="O33" s="6">
        <f t="shared" si="1"/>
        <v>3.5367114630312644</v>
      </c>
    </row>
    <row r="34" spans="2:15" ht="12" customHeight="1" x14ac:dyDescent="0.2">
      <c r="B34" t="s">
        <v>142</v>
      </c>
      <c r="E34" s="6">
        <f>Input!A54/Input!A$7</f>
        <v>1.2378332642207583</v>
      </c>
      <c r="F34" s="6">
        <f>Input!B54/Input!B$7</f>
        <v>1.1949524892908019</v>
      </c>
      <c r="G34" s="6">
        <f>Input!C54/Input!C$7</f>
        <v>0.99714378876853083</v>
      </c>
      <c r="H34" s="6">
        <f>Input!D54/Input!D$7</f>
        <v>0.97808494622319531</v>
      </c>
      <c r="I34" s="6">
        <f>Input!E54/Input!E$7</f>
        <v>1.0126306316820815</v>
      </c>
      <c r="J34" s="6">
        <f>Input!F54/Input!F$7</f>
        <v>1.0216351875567693</v>
      </c>
      <c r="K34" s="6">
        <f>Input!G54/Input!G$7</f>
        <v>1.0362872228331654</v>
      </c>
      <c r="L34" s="6">
        <f>Input!H54/Input!H$7</f>
        <v>1.051555042844645</v>
      </c>
      <c r="M34" s="6">
        <f>Input!I54/Input!I$7</f>
        <v>1.0488148136597859</v>
      </c>
      <c r="N34" s="6">
        <f>Input!J54/Input!J$7</f>
        <v>1.0056685321247334</v>
      </c>
      <c r="O34" s="6">
        <f t="shared" si="1"/>
        <v>1.0584605919204466</v>
      </c>
    </row>
    <row r="35" spans="2:15" ht="12" customHeight="1" x14ac:dyDescent="0.2">
      <c r="B35" t="s">
        <v>143</v>
      </c>
      <c r="E35" s="6">
        <f>Input!A55/Input!A$7</f>
        <v>7.2178811779123224</v>
      </c>
      <c r="F35" s="6">
        <f>Input!B55/Input!B$7</f>
        <v>6.755032876824135</v>
      </c>
      <c r="G35" s="6">
        <f>Input!C55/Input!C$7</f>
        <v>6.4693091317686102</v>
      </c>
      <c r="H35" s="6">
        <f>Input!D55/Input!D$7</f>
        <v>6.6726882209333969</v>
      </c>
      <c r="I35" s="6">
        <f>Input!E55/Input!E$7</f>
        <v>5.8188004455327942</v>
      </c>
      <c r="J35" s="6">
        <f>Input!F55/Input!F$7</f>
        <v>6.4534137919758985</v>
      </c>
      <c r="K35" s="6">
        <f>Input!G55/Input!G$7</f>
        <v>6.4437951251504266</v>
      </c>
      <c r="L35" s="6">
        <f>Input!H55/Input!H$7</f>
        <v>5.8493638041166047</v>
      </c>
      <c r="M35" s="6">
        <f>Input!I55/Input!I$7</f>
        <v>6.0693426839854219</v>
      </c>
      <c r="N35" s="6">
        <f>Input!J55/Input!J$7</f>
        <v>6.5777997842964151</v>
      </c>
      <c r="O35" s="6">
        <f t="shared" si="1"/>
        <v>6.4327427042496028</v>
      </c>
    </row>
    <row r="36" spans="2:15" ht="13.5" customHeight="1" x14ac:dyDescent="0.2">
      <c r="B36" s="4" t="s">
        <v>144</v>
      </c>
      <c r="E36" s="8">
        <f>SUM(E32:E35)</f>
        <v>13.291364821671896</v>
      </c>
      <c r="F36" s="8">
        <f t="shared" ref="F36:N36" si="7">SUM(F32:F35)</f>
        <v>12.414563776320271</v>
      </c>
      <c r="G36" s="8">
        <f t="shared" si="7"/>
        <v>11.782873693427796</v>
      </c>
      <c r="H36" s="8">
        <f t="shared" si="7"/>
        <v>11.610966238878039</v>
      </c>
      <c r="I36" s="8">
        <f t="shared" si="7"/>
        <v>10.797434798731917</v>
      </c>
      <c r="J36" s="8">
        <f t="shared" si="7"/>
        <v>11.57180995215011</v>
      </c>
      <c r="K36" s="8">
        <f t="shared" si="7"/>
        <v>11.543928897559775</v>
      </c>
      <c r="L36" s="8">
        <f t="shared" si="7"/>
        <v>11.025736034053253</v>
      </c>
      <c r="M36" s="8">
        <f t="shared" si="7"/>
        <v>11.273164467417903</v>
      </c>
      <c r="N36" s="8">
        <f t="shared" si="7"/>
        <v>11.631761443754446</v>
      </c>
      <c r="O36" s="8">
        <f t="shared" si="1"/>
        <v>11.69436041239654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23.584123941829272</v>
      </c>
      <c r="F38" s="8">
        <f>Input!B56/Input!B$7</f>
        <v>22.309903027396928</v>
      </c>
      <c r="G38" s="8">
        <f>Input!C56/Input!C$7</f>
        <v>21.567140574003883</v>
      </c>
      <c r="H38" s="8">
        <f>Input!D56/Input!D$7</f>
        <v>21.708750021810214</v>
      </c>
      <c r="I38" s="8">
        <f>Input!E56/Input!E$7</f>
        <v>21.197264609725597</v>
      </c>
      <c r="J38" s="8">
        <f>Input!F56/Input!F$7</f>
        <v>21.113002074857999</v>
      </c>
      <c r="K38" s="8">
        <f>Input!G56/Input!G$7</f>
        <v>21.904318050264951</v>
      </c>
      <c r="L38" s="8">
        <f>Input!H56/Input!H$7</f>
        <v>22.584990256735477</v>
      </c>
      <c r="M38" s="8">
        <f>Input!I56/Input!I$7</f>
        <v>23.291952370996082</v>
      </c>
      <c r="N38" s="8">
        <f>Input!J56/Input!J$7</f>
        <v>23.639160661292344</v>
      </c>
      <c r="O38" s="8">
        <f t="shared" si="1"/>
        <v>22.290060558891277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535.96302988007244</v>
      </c>
      <c r="F40" s="11">
        <f t="shared" ref="F40:N40" si="8">SUM(F10,F15,F19,F26,F30,F36,F38)</f>
        <v>482.94305837357922</v>
      </c>
      <c r="G40" s="11">
        <f t="shared" si="8"/>
        <v>451.3251029337024</v>
      </c>
      <c r="H40" s="11">
        <f t="shared" si="8"/>
        <v>409.7879603024781</v>
      </c>
      <c r="I40" s="11">
        <f t="shared" si="8"/>
        <v>393.27653700850846</v>
      </c>
      <c r="J40" s="11">
        <f t="shared" si="8"/>
        <v>414.56656696988171</v>
      </c>
      <c r="K40" s="11">
        <f t="shared" si="8"/>
        <v>407.98158595877868</v>
      </c>
      <c r="L40" s="11">
        <f t="shared" si="8"/>
        <v>374.85432566869787</v>
      </c>
      <c r="M40" s="11">
        <f t="shared" si="8"/>
        <v>372.20638407992612</v>
      </c>
      <c r="N40" s="11">
        <f t="shared" si="8"/>
        <v>389.45110183194015</v>
      </c>
      <c r="O40" s="11">
        <f t="shared" si="1"/>
        <v>423.23556530075655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Input!O1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80</v>
      </c>
      <c r="F7" s="20">
        <f>Input!B1</f>
        <v>91</v>
      </c>
      <c r="G7" s="20">
        <f>Input!C1</f>
        <v>95</v>
      </c>
      <c r="H7" s="20">
        <f>Input!D1</f>
        <v>99</v>
      </c>
      <c r="I7" s="20">
        <f>Input!E1</f>
        <v>99</v>
      </c>
      <c r="J7" s="20">
        <f>Input!F1</f>
        <v>104</v>
      </c>
      <c r="K7" s="20">
        <f>Input!G1</f>
        <v>100</v>
      </c>
      <c r="L7" s="20">
        <f>Input!H1</f>
        <v>99</v>
      </c>
      <c r="M7" s="20">
        <f>Input!I1</f>
        <v>102</v>
      </c>
      <c r="N7" s="20">
        <f>Input!J1</f>
        <v>100</v>
      </c>
      <c r="O7" s="6">
        <f>AVERAGE(E7:N7)</f>
        <v>96.9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313073.68</v>
      </c>
      <c r="F9" s="20">
        <f>IF(Input!B123=0,"***",Input!B123)</f>
        <v>347104.8</v>
      </c>
      <c r="G9" s="20">
        <f>IF(Input!C123=0,"***",Input!C123)</f>
        <v>363524.27</v>
      </c>
      <c r="H9" s="20">
        <f>IF(Input!D123=0,"***",Input!D123)</f>
        <v>368205.35</v>
      </c>
      <c r="I9" s="20">
        <f>IF(Input!E123=0,"***",Input!E123)</f>
        <v>368637.06</v>
      </c>
      <c r="J9" s="20">
        <f>IF(Input!F123=0,"***",Input!F123)</f>
        <v>375847.67999999999</v>
      </c>
      <c r="K9" s="20">
        <f>IF(Input!G123=0,"***",Input!G123)</f>
        <v>369079.5</v>
      </c>
      <c r="L9" s="20">
        <f>IF(Input!H123=0,"***",Input!H123)</f>
        <v>362930.9</v>
      </c>
      <c r="M9" s="20">
        <f>IF(Input!I123=0,"***",Input!I123)</f>
        <v>358489.06</v>
      </c>
      <c r="N9" s="20">
        <f>IF(Input!J123=0,"***",Input!J123)</f>
        <v>352574.98</v>
      </c>
      <c r="O9" s="20">
        <f>AVERAGE(E9:N9)</f>
        <v>357946.728</v>
      </c>
    </row>
    <row r="10" spans="1:15" ht="12" customHeight="1" x14ac:dyDescent="0.2">
      <c r="B10" t="s">
        <v>262</v>
      </c>
      <c r="E10" s="20">
        <f>IF(Input!A123=0,"***",E9/E7)</f>
        <v>3913.4209999999998</v>
      </c>
      <c r="F10" s="20">
        <f>IF(Input!B123=0,"***",F9/F7)</f>
        <v>3814.3384615384616</v>
      </c>
      <c r="G10" s="20">
        <f>IF(Input!C123=0,"***",G9/G7)</f>
        <v>3826.5712631578949</v>
      </c>
      <c r="H10" s="20">
        <f>IF(Input!D123=0,"***",H9/H7)</f>
        <v>3719.2459595959594</v>
      </c>
      <c r="I10" s="20">
        <f>IF(Input!E123=0,"***",I9/I7)</f>
        <v>3723.6066666666666</v>
      </c>
      <c r="J10" s="20">
        <f>IF(Input!F123=0,"***",J9/J7)</f>
        <v>3613.92</v>
      </c>
      <c r="K10" s="20">
        <f>IF(Input!G123=0,"***",K9/K7)</f>
        <v>3690.7950000000001</v>
      </c>
      <c r="L10" s="20">
        <f>IF(Input!H123=0,"***",L9/L7)</f>
        <v>3665.9686868686872</v>
      </c>
      <c r="M10" s="20">
        <f>IF(Input!I123=0,"***",M9/M7)</f>
        <v>3514.5986274509805</v>
      </c>
      <c r="N10" s="20">
        <f>IF(Input!J123=0,"***",N9/N7)</f>
        <v>3525.7497999999996</v>
      </c>
      <c r="O10" s="20">
        <f>AVERAGE(E10:N10)</f>
        <v>3700.8215465278649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280291.49</v>
      </c>
      <c r="F12" s="20">
        <f>Input!B7</f>
        <v>313655.59999999998</v>
      </c>
      <c r="G12" s="20">
        <f>Input!C7</f>
        <v>326618</v>
      </c>
      <c r="H12" s="20">
        <f>Input!D7</f>
        <v>330693.69</v>
      </c>
      <c r="I12" s="20">
        <f>Input!E7</f>
        <v>330902.69</v>
      </c>
      <c r="J12" s="20">
        <f>Input!F7</f>
        <v>337319.47</v>
      </c>
      <c r="K12" s="20">
        <f>Input!G7</f>
        <v>332063.99</v>
      </c>
      <c r="L12" s="20">
        <f>Input!H7</f>
        <v>323110.39</v>
      </c>
      <c r="M12" s="20">
        <f>Input!I7</f>
        <v>320017.61</v>
      </c>
      <c r="N12" s="20">
        <f>Input!J7</f>
        <v>316805.12</v>
      </c>
      <c r="O12" s="20">
        <f>AVERAGE(E12:N12)</f>
        <v>321147.80499999999</v>
      </c>
    </row>
    <row r="13" spans="1:15" ht="12" customHeight="1" x14ac:dyDescent="0.2">
      <c r="B13" t="s">
        <v>264</v>
      </c>
      <c r="E13" s="20">
        <f t="shared" ref="E13:N13" si="1">+E12/E7</f>
        <v>3503.6436249999997</v>
      </c>
      <c r="F13" s="20">
        <f t="shared" si="1"/>
        <v>3446.7648351648349</v>
      </c>
      <c r="G13" s="20">
        <f t="shared" si="1"/>
        <v>3438.0842105263159</v>
      </c>
      <c r="H13" s="20">
        <f t="shared" si="1"/>
        <v>3340.3403030303029</v>
      </c>
      <c r="I13" s="20">
        <f t="shared" si="1"/>
        <v>3342.4514141414143</v>
      </c>
      <c r="J13" s="20">
        <f t="shared" si="1"/>
        <v>3243.4564423076922</v>
      </c>
      <c r="K13" s="20">
        <f t="shared" si="1"/>
        <v>3320.6399000000001</v>
      </c>
      <c r="L13" s="20">
        <f t="shared" si="1"/>
        <v>3263.7413131313133</v>
      </c>
      <c r="M13" s="20">
        <f t="shared" si="1"/>
        <v>3137.4275490196078</v>
      </c>
      <c r="N13" s="20">
        <f t="shared" si="1"/>
        <v>3168.0511999999999</v>
      </c>
      <c r="O13" s="20">
        <f>AVERAGE(E13:N13)</f>
        <v>3320.4600792321485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1672951</v>
      </c>
      <c r="F15" s="20">
        <f>Input!B5</f>
        <v>1875518</v>
      </c>
      <c r="G15" s="20">
        <f>Input!C5</f>
        <v>1921278</v>
      </c>
      <c r="H15" s="20">
        <f>Input!D5</f>
        <v>1975822</v>
      </c>
      <c r="I15" s="20">
        <f>Input!E5</f>
        <v>1954274</v>
      </c>
      <c r="J15" s="20">
        <f>Input!F5</f>
        <v>1993972</v>
      </c>
      <c r="K15" s="20">
        <f>Input!G5</f>
        <v>1980172</v>
      </c>
      <c r="L15" s="20">
        <f>Input!H5</f>
        <v>1905122</v>
      </c>
      <c r="M15" s="20">
        <f>Input!I5</f>
        <v>1875874</v>
      </c>
      <c r="N15" s="20">
        <f>Input!J5</f>
        <v>1860867</v>
      </c>
      <c r="O15" s="20">
        <f>AVERAGE(E15:N15)</f>
        <v>1901585</v>
      </c>
    </row>
    <row r="16" spans="1:15" ht="12" customHeight="1" x14ac:dyDescent="0.2">
      <c r="B16" t="s">
        <v>266</v>
      </c>
      <c r="E16" s="20">
        <f t="shared" ref="E16:N16" si="2">+E15/E7</f>
        <v>20911.887500000001</v>
      </c>
      <c r="F16" s="20">
        <f t="shared" si="2"/>
        <v>20610.087912087911</v>
      </c>
      <c r="G16" s="20">
        <f t="shared" si="2"/>
        <v>20223.978947368421</v>
      </c>
      <c r="H16" s="20">
        <f t="shared" si="2"/>
        <v>19957.797979797979</v>
      </c>
      <c r="I16" s="20">
        <f t="shared" si="2"/>
        <v>19740.141414141413</v>
      </c>
      <c r="J16" s="20">
        <f t="shared" si="2"/>
        <v>19172.807692307691</v>
      </c>
      <c r="K16" s="20">
        <f t="shared" si="2"/>
        <v>19801.72</v>
      </c>
      <c r="L16" s="20">
        <f t="shared" si="2"/>
        <v>19243.656565656565</v>
      </c>
      <c r="M16" s="20">
        <f t="shared" si="2"/>
        <v>18390.921568627451</v>
      </c>
      <c r="N16" s="20">
        <f t="shared" si="2"/>
        <v>18608.669999999998</v>
      </c>
      <c r="O16" s="20">
        <f>AVERAGE(E16:N16)</f>
        <v>19666.166957998743</v>
      </c>
    </row>
    <row r="17" spans="2:15" ht="12" customHeight="1" x14ac:dyDescent="0.2">
      <c r="B17" t="s">
        <v>267</v>
      </c>
      <c r="E17" s="6">
        <f>+E15/E12</f>
        <v>5.9686114623030475</v>
      </c>
      <c r="F17" s="6">
        <f t="shared" ref="F17:N17" si="3">+F15/F12</f>
        <v>5.9795457182973939</v>
      </c>
      <c r="G17" s="6">
        <f t="shared" si="3"/>
        <v>5.8823396138608404</v>
      </c>
      <c r="H17" s="6">
        <f t="shared" si="3"/>
        <v>5.9747798635045015</v>
      </c>
      <c r="I17" s="6">
        <f t="shared" si="3"/>
        <v>5.9058873169027422</v>
      </c>
      <c r="J17" s="6">
        <f t="shared" si="3"/>
        <v>5.9112271224664266</v>
      </c>
      <c r="K17" s="6">
        <f t="shared" si="3"/>
        <v>5.9632241364081668</v>
      </c>
      <c r="L17" s="6">
        <f t="shared" si="3"/>
        <v>5.8961954148240174</v>
      </c>
      <c r="M17" s="6">
        <f t="shared" si="3"/>
        <v>5.8617836687174814</v>
      </c>
      <c r="N17" s="6">
        <f t="shared" si="3"/>
        <v>5.8738539326637147</v>
      </c>
      <c r="O17" s="6">
        <f>AVERAGE(E17:N17)</f>
        <v>5.9217448249948328</v>
      </c>
    </row>
    <row r="18" spans="2:15" ht="12" customHeight="1" x14ac:dyDescent="0.2">
      <c r="B18" t="s">
        <v>268</v>
      </c>
      <c r="E18" s="6">
        <f t="shared" ref="E18:M18" si="4">+(E17-F17)/F17*100</f>
        <v>-0.18286098157737288</v>
      </c>
      <c r="F18" s="6">
        <f t="shared" si="4"/>
        <v>1.6525075194145897</v>
      </c>
      <c r="G18" s="6">
        <f t="shared" si="4"/>
        <v>-1.547174151273925</v>
      </c>
      <c r="H18" s="6">
        <f t="shared" si="4"/>
        <v>1.1665062827153476</v>
      </c>
      <c r="I18" s="6">
        <f t="shared" si="4"/>
        <v>-9.0333283649172383E-2</v>
      </c>
      <c r="J18" s="6">
        <f t="shared" si="4"/>
        <v>-0.87196142141086241</v>
      </c>
      <c r="K18" s="6">
        <f t="shared" si="4"/>
        <v>1.1368130950278215</v>
      </c>
      <c r="L18" s="6">
        <f t="shared" si="4"/>
        <v>0.58705247500314417</v>
      </c>
      <c r="M18" s="6">
        <f t="shared" si="4"/>
        <v>-0.20549138750475593</v>
      </c>
      <c r="N18" s="6">
        <f>+(N17-(Input!K5/Input!K7))/(Input!K5/Input!K7)*100</f>
        <v>0.31766302477061559</v>
      </c>
      <c r="O18" s="6">
        <f>AVERAGE(E18:N18)</f>
        <v>0.196272117151543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2057895.95</v>
      </c>
      <c r="F20" s="20">
        <f>Input!B6</f>
        <v>2148225.48</v>
      </c>
      <c r="G20" s="20">
        <f>Input!C6</f>
        <v>2282302.89</v>
      </c>
      <c r="H20" s="20">
        <f>Input!D6</f>
        <v>2306155.81</v>
      </c>
      <c r="I20" s="20">
        <f>Input!E6</f>
        <v>2427076.84</v>
      </c>
      <c r="J20" s="20">
        <f>Input!F6</f>
        <v>2494462.7200000002</v>
      </c>
      <c r="K20" s="20">
        <f>Input!G6</f>
        <v>2432487.52</v>
      </c>
      <c r="L20" s="20">
        <f>Input!H6</f>
        <v>2160333.92</v>
      </c>
      <c r="M20" s="20">
        <f>Input!I6</f>
        <v>2058484.53</v>
      </c>
      <c r="N20" s="20">
        <f>Input!J6</f>
        <v>2229646.84</v>
      </c>
      <c r="O20" s="20">
        <f>AVERAGE(E20:N20)</f>
        <v>2259707.2500000005</v>
      </c>
    </row>
    <row r="21" spans="2:15" ht="12" customHeight="1" x14ac:dyDescent="0.2">
      <c r="B21" t="s">
        <v>270</v>
      </c>
      <c r="E21" s="20">
        <f t="shared" ref="E21:N21" si="5">+E20/E7</f>
        <v>25723.699375</v>
      </c>
      <c r="F21" s="20">
        <f t="shared" si="5"/>
        <v>23606.873406593408</v>
      </c>
      <c r="G21" s="20">
        <f t="shared" si="5"/>
        <v>24024.240947368424</v>
      </c>
      <c r="H21" s="20">
        <f t="shared" si="5"/>
        <v>23294.503131313133</v>
      </c>
      <c r="I21" s="20">
        <f t="shared" si="5"/>
        <v>24515.927676767675</v>
      </c>
      <c r="J21" s="20">
        <f t="shared" si="5"/>
        <v>23985.218461538465</v>
      </c>
      <c r="K21" s="20">
        <f t="shared" si="5"/>
        <v>24324.875199999999</v>
      </c>
      <c r="L21" s="20">
        <f t="shared" si="5"/>
        <v>21821.554747474747</v>
      </c>
      <c r="M21" s="20">
        <f t="shared" si="5"/>
        <v>20181.22088235294</v>
      </c>
      <c r="N21" s="20">
        <f t="shared" si="5"/>
        <v>22296.468399999998</v>
      </c>
      <c r="O21" s="20">
        <f>AVERAGE(E21:N21)</f>
        <v>23377.458222840884</v>
      </c>
    </row>
    <row r="22" spans="2:15" ht="12" customHeight="1" x14ac:dyDescent="0.2">
      <c r="B22" t="s">
        <v>271</v>
      </c>
      <c r="E22" s="6">
        <f>+E20/E12</f>
        <v>7.3419851241291703</v>
      </c>
      <c r="F22" s="6">
        <f t="shared" ref="F22:N22" si="6">+F20/F12</f>
        <v>6.848994502250239</v>
      </c>
      <c r="G22" s="6">
        <f t="shared" si="6"/>
        <v>6.9876825220900258</v>
      </c>
      <c r="H22" s="6">
        <f t="shared" si="6"/>
        <v>6.9736916056668639</v>
      </c>
      <c r="I22" s="6">
        <f t="shared" si="6"/>
        <v>7.3347147465014562</v>
      </c>
      <c r="J22" s="6">
        <f t="shared" si="6"/>
        <v>7.3949562413340697</v>
      </c>
      <c r="K22" s="6">
        <f t="shared" si="6"/>
        <v>7.3253577420424305</v>
      </c>
      <c r="L22" s="6">
        <f t="shared" si="6"/>
        <v>6.6860552518908474</v>
      </c>
      <c r="M22" s="6">
        <f t="shared" si="6"/>
        <v>6.4324101726776854</v>
      </c>
      <c r="N22" s="6">
        <f t="shared" si="6"/>
        <v>7.0379128973673151</v>
      </c>
      <c r="O22" s="6">
        <f>AVERAGE(E22:N22)</f>
        <v>7.0363760805950104</v>
      </c>
    </row>
    <row r="23" spans="2:15" ht="12" customHeight="1" x14ac:dyDescent="0.2">
      <c r="B23" t="s">
        <v>272</v>
      </c>
      <c r="E23" s="6">
        <f t="shared" ref="E23:M23" si="7">+(E22-F22)/F22*100</f>
        <v>7.1979999650599673</v>
      </c>
      <c r="F23" s="6">
        <f t="shared" si="7"/>
        <v>-1.984749870952996</v>
      </c>
      <c r="G23" s="6">
        <f t="shared" si="7"/>
        <v>0.20062424916801408</v>
      </c>
      <c r="H23" s="6">
        <f t="shared" si="7"/>
        <v>-4.9221156283793404</v>
      </c>
      <c r="I23" s="6">
        <f t="shared" si="7"/>
        <v>-0.81462949700627052</v>
      </c>
      <c r="J23" s="6">
        <f t="shared" si="7"/>
        <v>0.95010375933167712</v>
      </c>
      <c r="K23" s="6">
        <f t="shared" si="7"/>
        <v>9.5617290923640734</v>
      </c>
      <c r="L23" s="6">
        <f t="shared" si="7"/>
        <v>3.9432354654643316</v>
      </c>
      <c r="M23" s="6">
        <f t="shared" si="7"/>
        <v>-8.6034415816105234</v>
      </c>
      <c r="N23" s="6">
        <f>+(N22-(Input!K6/Input!K7))/(Input!K6/Input!K7)*100</f>
        <v>7.6662845162225404</v>
      </c>
      <c r="O23" s="6">
        <f>AVERAGE(E23:N23)</f>
        <v>1.3195040469661474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384944.94999999995</v>
      </c>
      <c r="F25" s="20">
        <f t="shared" ref="F25:N25" si="8">+F20-F15</f>
        <v>272707.48</v>
      </c>
      <c r="G25" s="20">
        <f t="shared" si="8"/>
        <v>361024.89000000013</v>
      </c>
      <c r="H25" s="20">
        <f t="shared" si="8"/>
        <v>330333.81000000006</v>
      </c>
      <c r="I25" s="20">
        <f t="shared" si="8"/>
        <v>472802.83999999985</v>
      </c>
      <c r="J25" s="20">
        <f t="shared" si="8"/>
        <v>500490.7200000002</v>
      </c>
      <c r="K25" s="20">
        <f t="shared" si="8"/>
        <v>452315.52</v>
      </c>
      <c r="L25" s="20">
        <f t="shared" si="8"/>
        <v>255211.91999999993</v>
      </c>
      <c r="M25" s="20">
        <f t="shared" si="8"/>
        <v>182610.53000000003</v>
      </c>
      <c r="N25" s="20">
        <f t="shared" si="8"/>
        <v>368779.83999999985</v>
      </c>
      <c r="O25" s="20">
        <f>AVERAGE(E25:N25)</f>
        <v>358122.25</v>
      </c>
    </row>
    <row r="26" spans="2:15" ht="12" customHeight="1" x14ac:dyDescent="0.2">
      <c r="B26" t="s">
        <v>274</v>
      </c>
      <c r="E26" s="20">
        <f t="shared" ref="E26:N26" si="9">+E25/E7</f>
        <v>4811.8118749999994</v>
      </c>
      <c r="F26" s="20">
        <f t="shared" si="9"/>
        <v>2996.7854945054942</v>
      </c>
      <c r="G26" s="20">
        <f t="shared" si="9"/>
        <v>3800.2620000000015</v>
      </c>
      <c r="H26" s="20">
        <f t="shared" si="9"/>
        <v>3336.705151515152</v>
      </c>
      <c r="I26" s="20">
        <f t="shared" si="9"/>
        <v>4775.7862626262613</v>
      </c>
      <c r="J26" s="20">
        <f t="shared" si="9"/>
        <v>4812.4107692307716</v>
      </c>
      <c r="K26" s="20">
        <f t="shared" si="9"/>
        <v>4523.1552000000001</v>
      </c>
      <c r="L26" s="20">
        <f t="shared" si="9"/>
        <v>2577.898181818181</v>
      </c>
      <c r="M26" s="20">
        <f t="shared" si="9"/>
        <v>1790.2993137254905</v>
      </c>
      <c r="N26" s="20">
        <f t="shared" si="9"/>
        <v>3687.7983999999983</v>
      </c>
      <c r="O26" s="20">
        <f>AVERAGE(E26:N26)</f>
        <v>3711.2912648421357</v>
      </c>
    </row>
    <row r="27" spans="2:15" ht="12" customHeight="1" x14ac:dyDescent="0.2">
      <c r="B27" t="s">
        <v>275</v>
      </c>
      <c r="E27" s="6">
        <f>+E25/E12</f>
        <v>1.3733736618261223</v>
      </c>
      <c r="F27" s="6">
        <f t="shared" ref="F27:N27" si="10">+F25/F12</f>
        <v>0.86944878395284508</v>
      </c>
      <c r="G27" s="6">
        <f t="shared" si="10"/>
        <v>1.1053429082291855</v>
      </c>
      <c r="H27" s="6">
        <f t="shared" si="10"/>
        <v>0.998911742162362</v>
      </c>
      <c r="I27" s="6">
        <f t="shared" si="10"/>
        <v>1.4288274295987133</v>
      </c>
      <c r="J27" s="6">
        <f t="shared" si="10"/>
        <v>1.4837291188676427</v>
      </c>
      <c r="K27" s="6">
        <f t="shared" si="10"/>
        <v>1.3621336056342634</v>
      </c>
      <c r="L27" s="6">
        <f t="shared" si="10"/>
        <v>0.78985983706683005</v>
      </c>
      <c r="M27" s="6">
        <f t="shared" si="10"/>
        <v>0.57062650396020409</v>
      </c>
      <c r="N27" s="6">
        <f t="shared" si="10"/>
        <v>1.1640589647036004</v>
      </c>
      <c r="O27" s="6">
        <f>AVERAGE(E27:N27)</f>
        <v>1.1146312556001767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123.00993573631264</v>
      </c>
      <c r="F29" s="6">
        <f t="shared" ref="F29:N29" si="11">+F20/F15*100</f>
        <v>114.54038191049085</v>
      </c>
      <c r="G29" s="6">
        <f t="shared" si="11"/>
        <v>118.79087201331615</v>
      </c>
      <c r="H29" s="6">
        <f t="shared" si="11"/>
        <v>116.71880412304347</v>
      </c>
      <c r="I29" s="6">
        <f t="shared" si="11"/>
        <v>124.19327279593342</v>
      </c>
      <c r="J29" s="6">
        <f t="shared" si="11"/>
        <v>125.10018796653112</v>
      </c>
      <c r="K29" s="6">
        <f t="shared" si="11"/>
        <v>122.84223390695355</v>
      </c>
      <c r="L29" s="6">
        <f t="shared" si="11"/>
        <v>113.39609326856757</v>
      </c>
      <c r="M29" s="6">
        <f t="shared" si="11"/>
        <v>109.73469060288699</v>
      </c>
      <c r="N29" s="6">
        <f t="shared" si="11"/>
        <v>119.81763554300227</v>
      </c>
      <c r="O29" s="6">
        <f>AVERAGE(E29:N29)</f>
        <v>118.81441078670382</v>
      </c>
    </row>
    <row r="30" spans="2:15" ht="12" customHeight="1" x14ac:dyDescent="0.2">
      <c r="B30" t="s">
        <v>277</v>
      </c>
      <c r="E30" s="6">
        <f>+E25/E20*100</f>
        <v>18.705753806454595</v>
      </c>
      <c r="F30" s="6">
        <f t="shared" ref="F30:N30" si="12">+F25/F20*100</f>
        <v>12.694546384395366</v>
      </c>
      <c r="G30" s="6">
        <f t="shared" si="12"/>
        <v>15.818447743366793</v>
      </c>
      <c r="H30" s="6">
        <f t="shared" si="12"/>
        <v>14.324002245104161</v>
      </c>
      <c r="I30" s="6">
        <f t="shared" si="12"/>
        <v>19.480340803713485</v>
      </c>
      <c r="J30" s="6">
        <f t="shared" si="12"/>
        <v>20.064068947079722</v>
      </c>
      <c r="K30" s="6">
        <f t="shared" si="12"/>
        <v>18.594772482121513</v>
      </c>
      <c r="L30" s="6">
        <f t="shared" si="12"/>
        <v>11.813540380831494</v>
      </c>
      <c r="M30" s="6">
        <f t="shared" si="12"/>
        <v>8.8711150042016609</v>
      </c>
      <c r="N30" s="6">
        <f t="shared" si="12"/>
        <v>16.539831931410262</v>
      </c>
      <c r="O30" s="16">
        <f>AVERAGE(E30:N30)</f>
        <v>15.690641972867905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19.595882736218641</v>
      </c>
      <c r="F7" s="6">
        <f>(Input!B37-Input!B57+Input!B77)/Input!B$7</f>
        <v>19.189473486205891</v>
      </c>
      <c r="G7" s="6">
        <f>(Input!C37-Input!C57+Input!C77)/Input!C$7</f>
        <v>17.769599654642427</v>
      </c>
      <c r="H7" s="6">
        <f>(Input!D37-Input!D57+Input!D77)/Input!D$7</f>
        <v>18.271051134964203</v>
      </c>
      <c r="I7" s="6">
        <f>(Input!E37-Input!E57+Input!E77)/Input!E$7</f>
        <v>17.915631782866438</v>
      </c>
      <c r="J7" s="6">
        <f>(Input!F37-Input!F57+Input!F77)/Input!F$7</f>
        <v>19.339732776172099</v>
      </c>
      <c r="K7" s="6">
        <f>(Input!G37-Input!G57+Input!G77)/Input!G$7</f>
        <v>19.698634471024697</v>
      </c>
      <c r="L7" s="6">
        <f>(Input!H37-Input!H57+Input!H77)/Input!H$7</f>
        <v>19.389097453659723</v>
      </c>
      <c r="M7" s="6">
        <f>(Input!I37-Input!I57+Input!I77)/Input!I$7</f>
        <v>21.053475619669804</v>
      </c>
      <c r="N7" s="6">
        <f>(Input!J37-Input!J57+Input!J77)/Input!J$7</f>
        <v>21.555982333871373</v>
      </c>
      <c r="O7" s="6">
        <f>AVERAGE(E7:N7)</f>
        <v>19.377856144929531</v>
      </c>
    </row>
    <row r="8" spans="1:15" ht="12" customHeight="1" x14ac:dyDescent="0.2">
      <c r="B8" t="s">
        <v>121</v>
      </c>
      <c r="E8" s="6">
        <f>(Input!A38-Input!A58+Input!A78)/Input!A$7</f>
        <v>18.852345927448599</v>
      </c>
      <c r="F8" s="6">
        <f>(Input!B38-Input!B58+Input!B78)/Input!B$7</f>
        <v>18.785950354465214</v>
      </c>
      <c r="G8" s="6">
        <f>(Input!C38-Input!C58+Input!C78)/Input!C$7</f>
        <v>17.621115860117932</v>
      </c>
      <c r="H8" s="6">
        <f>(Input!D38-Input!D58+Input!D78)/Input!D$7</f>
        <v>16.885329079003593</v>
      </c>
      <c r="I8" s="6">
        <f>(Input!E38-Input!E58+Input!E78)/Input!E$7</f>
        <v>16.904389807166574</v>
      </c>
      <c r="J8" s="6">
        <f>(Input!F38-Input!F58+Input!F78)/Input!F$7</f>
        <v>18.867127474141945</v>
      </c>
      <c r="K8" s="6">
        <f>(Input!G38-Input!G58+Input!G78)/Input!G$7</f>
        <v>18.406663998706993</v>
      </c>
      <c r="L8" s="6">
        <f>(Input!H38-Input!H58+Input!H78)/Input!H$7</f>
        <v>18.450123439236975</v>
      </c>
      <c r="M8" s="6">
        <f>(Input!I38-Input!I58+Input!I78)/Input!I$7</f>
        <v>19.820588279501244</v>
      </c>
      <c r="N8" s="6">
        <f>(Input!J38-Input!J58+Input!J78)/Input!J$7</f>
        <v>20.007157270690577</v>
      </c>
      <c r="O8" s="6">
        <f t="shared" ref="O8:O40" si="1">AVERAGE(E8:N8)</f>
        <v>18.460079149047964</v>
      </c>
    </row>
    <row r="9" spans="1:15" ht="12" customHeight="1" x14ac:dyDescent="0.2">
      <c r="B9" t="s">
        <v>122</v>
      </c>
      <c r="E9" s="6">
        <f>(Input!A39-Input!A59+Input!A79)/Input!A$7</f>
        <v>0.60361650651612708</v>
      </c>
      <c r="F9" s="6">
        <f>(Input!B39-Input!B59+Input!B79)/Input!B$7</f>
        <v>0.7208978573951812</v>
      </c>
      <c r="G9" s="6">
        <f>(Input!C39-Input!C59+Input!C79)/Input!C$7</f>
        <v>0.70278533332516879</v>
      </c>
      <c r="H9" s="6">
        <f>(Input!D39-Input!D59+Input!D79)/Input!D$7</f>
        <v>0.65648125913742106</v>
      </c>
      <c r="I9" s="6">
        <f>(Input!E39-Input!E59+Input!E79)/Input!E$7</f>
        <v>0.63822058986586061</v>
      </c>
      <c r="J9" s="6">
        <f>(Input!F39-Input!F59+Input!F79)/Input!F$7</f>
        <v>0.482986114024192</v>
      </c>
      <c r="K9" s="6">
        <f>(Input!G39-Input!G59+Input!G79)/Input!G$7</f>
        <v>0.57077191658149995</v>
      </c>
      <c r="L9" s="6">
        <f>(Input!H39-Input!H59+Input!H79)/Input!H$7</f>
        <v>0.60137725685639509</v>
      </c>
      <c r="M9" s="6">
        <f>(Input!I39-Input!I59+Input!I79)/Input!I$7</f>
        <v>0.65640090868749379</v>
      </c>
      <c r="N9" s="6">
        <f>(Input!J39-Input!J59+Input!J79)/Input!J$7</f>
        <v>0.78465944616046623</v>
      </c>
      <c r="O9" s="6">
        <f t="shared" si="1"/>
        <v>0.64181971885498057</v>
      </c>
    </row>
    <row r="10" spans="1:15" ht="13.5" customHeight="1" x14ac:dyDescent="0.2">
      <c r="B10" s="4" t="s">
        <v>123</v>
      </c>
      <c r="E10" s="8">
        <f>SUM(E7:E9)</f>
        <v>39.051845170183363</v>
      </c>
      <c r="F10" s="8">
        <f t="shared" ref="F10:N10" si="2">SUM(F7:F9)</f>
        <v>38.696321698066285</v>
      </c>
      <c r="G10" s="8">
        <f t="shared" si="2"/>
        <v>36.093500848085526</v>
      </c>
      <c r="H10" s="8">
        <f t="shared" si="2"/>
        <v>35.812861473105215</v>
      </c>
      <c r="I10" s="8">
        <f t="shared" si="2"/>
        <v>35.458242179898868</v>
      </c>
      <c r="J10" s="8">
        <f t="shared" si="2"/>
        <v>38.689846364338237</v>
      </c>
      <c r="K10" s="8">
        <f t="shared" si="2"/>
        <v>38.676070386313192</v>
      </c>
      <c r="L10" s="8">
        <f t="shared" si="2"/>
        <v>38.440598149753093</v>
      </c>
      <c r="M10" s="8">
        <f t="shared" si="2"/>
        <v>41.530464807858543</v>
      </c>
      <c r="N10" s="8">
        <f t="shared" si="2"/>
        <v>42.347799050722422</v>
      </c>
      <c r="O10" s="8">
        <f t="shared" si="1"/>
        <v>38.479755012832477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57.331895627655335</v>
      </c>
      <c r="F12" s="6">
        <f>(Input!B40-Input!B60+Input!B80)/Input!B$7</f>
        <v>52.966489614723919</v>
      </c>
      <c r="G12" s="6">
        <f>(Input!C40-Input!C60+Input!C80)/Input!C$7</f>
        <v>48.908719911333726</v>
      </c>
      <c r="H12" s="6">
        <f>(Input!D40-Input!D60+Input!D80)/Input!D$7</f>
        <v>45.983694397071808</v>
      </c>
      <c r="I12" s="6">
        <f>(Input!E40-Input!E60+Input!E80)/Input!E$7</f>
        <v>43.362572301844992</v>
      </c>
      <c r="J12" s="6">
        <f>(Input!F40-Input!F60+Input!F80)/Input!F$7</f>
        <v>45.452202180917695</v>
      </c>
      <c r="K12" s="6">
        <f>(Input!G40-Input!G60+Input!G80)/Input!G$7</f>
        <v>45.526084897070596</v>
      </c>
      <c r="L12" s="6">
        <f>(Input!H40-Input!H60+Input!H80)/Input!H$7</f>
        <v>44.227138873497694</v>
      </c>
      <c r="M12" s="6">
        <f>(Input!I40-Input!I60+Input!I80)/Input!I$7</f>
        <v>44.144146348696253</v>
      </c>
      <c r="N12" s="6">
        <f>(Input!J40-Input!J60+Input!J80)/Input!J$7</f>
        <v>44.001492715774297</v>
      </c>
      <c r="O12" s="6">
        <f t="shared" si="1"/>
        <v>47.190443686858629</v>
      </c>
    </row>
    <row r="13" spans="1:15" ht="12" customHeight="1" x14ac:dyDescent="0.2">
      <c r="B13" t="s">
        <v>125</v>
      </c>
      <c r="E13" s="6">
        <f>(Input!A41-Input!A61+Input!A81)/Input!A$7</f>
        <v>15.000955862056321</v>
      </c>
      <c r="F13" s="6">
        <f>(Input!B41-Input!B61+Input!B81)/Input!B$7</f>
        <v>14.300306100066443</v>
      </c>
      <c r="G13" s="6">
        <f>(Input!C41-Input!C61+Input!C81)/Input!C$7</f>
        <v>13.343583237910956</v>
      </c>
      <c r="H13" s="6">
        <f>(Input!D41-Input!D61+Input!D81)/Input!D$7</f>
        <v>12.740331180797552</v>
      </c>
      <c r="I13" s="6">
        <f>(Input!E41-Input!E61+Input!E81)/Input!E$7</f>
        <v>11.989938099324608</v>
      </c>
      <c r="J13" s="6">
        <f>(Input!F41-Input!F61+Input!F81)/Input!F$7</f>
        <v>12.666044269546612</v>
      </c>
      <c r="K13" s="6">
        <f>(Input!G41-Input!G61+Input!G81)/Input!G$7</f>
        <v>12.916448212285829</v>
      </c>
      <c r="L13" s="6">
        <f>(Input!H41-Input!H61+Input!H81)/Input!H$7</f>
        <v>12.601685479690083</v>
      </c>
      <c r="M13" s="6">
        <f>(Input!I41-Input!I61+Input!I81)/Input!I$7</f>
        <v>12.632971854267645</v>
      </c>
      <c r="N13" s="6">
        <f>(Input!J41-Input!J61+Input!J81)/Input!J$7</f>
        <v>12.84192162045866</v>
      </c>
      <c r="O13" s="6">
        <f t="shared" si="1"/>
        <v>13.103418591640473</v>
      </c>
    </row>
    <row r="14" spans="1:15" ht="12" customHeight="1" x14ac:dyDescent="0.2">
      <c r="B14" t="s">
        <v>126</v>
      </c>
      <c r="E14" s="6">
        <f>(Input!A42-Input!A62+Input!A82)/Input!A$7</f>
        <v>2.3347635349185949</v>
      </c>
      <c r="F14" s="6">
        <f>(Input!B42-Input!B62+Input!B82)/Input!B$7</f>
        <v>2.3698247377059429</v>
      </c>
      <c r="G14" s="6">
        <f>(Input!C42-Input!C62+Input!C82)/Input!C$7</f>
        <v>2.0754287271369001</v>
      </c>
      <c r="H14" s="6">
        <f>(Input!D42-Input!D62+Input!D82)/Input!D$7</f>
        <v>1.9994071855438185</v>
      </c>
      <c r="I14" s="6">
        <f>(Input!E42-Input!E62+Input!E82)/Input!E$7</f>
        <v>2.3072408084684954</v>
      </c>
      <c r="J14" s="6">
        <f>(Input!F42-Input!F62+Input!F82)/Input!F$7</f>
        <v>2.3463667246957316</v>
      </c>
      <c r="K14" s="6">
        <f>(Input!G42-Input!G62+Input!G82)/Input!G$7</f>
        <v>2.2331163339933369</v>
      </c>
      <c r="L14" s="6">
        <f>(Input!H42-Input!H62+Input!H82)/Input!H$7</f>
        <v>2.3552938981627922</v>
      </c>
      <c r="M14" s="6">
        <f>(Input!I42-Input!I62+Input!I82)/Input!I$7</f>
        <v>2.3912503752527869</v>
      </c>
      <c r="N14" s="6">
        <f>(Input!J42-Input!J62+Input!J82)/Input!J$7</f>
        <v>2.2339723549922428</v>
      </c>
      <c r="O14" s="6">
        <f t="shared" si="1"/>
        <v>2.2646664680870643</v>
      </c>
    </row>
    <row r="15" spans="1:15" ht="13.5" customHeight="1" x14ac:dyDescent="0.2">
      <c r="B15" s="4" t="s">
        <v>130</v>
      </c>
      <c r="E15" s="8">
        <f>SUM(E12:E14)</f>
        <v>74.667615024630251</v>
      </c>
      <c r="F15" s="8">
        <f t="shared" ref="F15:N15" si="3">SUM(F12:F14)</f>
        <v>69.636620452496302</v>
      </c>
      <c r="G15" s="8">
        <f t="shared" si="3"/>
        <v>64.327731876381577</v>
      </c>
      <c r="H15" s="8">
        <f t="shared" si="3"/>
        <v>60.723432763413179</v>
      </c>
      <c r="I15" s="8">
        <f t="shared" si="3"/>
        <v>57.659751209638088</v>
      </c>
      <c r="J15" s="8">
        <f t="shared" si="3"/>
        <v>60.464613175160039</v>
      </c>
      <c r="K15" s="8">
        <f t="shared" si="3"/>
        <v>60.675649443349762</v>
      </c>
      <c r="L15" s="8">
        <f t="shared" si="3"/>
        <v>59.184118251350569</v>
      </c>
      <c r="M15" s="8">
        <f t="shared" si="3"/>
        <v>59.168368578216686</v>
      </c>
      <c r="N15" s="8">
        <f t="shared" si="3"/>
        <v>59.077386691225193</v>
      </c>
      <c r="O15" s="8">
        <f t="shared" si="1"/>
        <v>62.55852874658617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10.771280176932949</v>
      </c>
      <c r="F17" s="6">
        <f>(Input!B43-Input!B63+Input!B83)/Input!B$7</f>
        <v>11.517051791837927</v>
      </c>
      <c r="G17" s="6">
        <f>(Input!C43-Input!C63+Input!C83)/Input!C$7</f>
        <v>10.5237425677703</v>
      </c>
      <c r="H17" s="6">
        <f>(Input!D43-Input!D63+Input!D83)/Input!D$7</f>
        <v>8.1055339761699106</v>
      </c>
      <c r="I17" s="6">
        <f>(Input!E43-Input!E63+Input!E83)/Input!E$7</f>
        <v>7.1377471727413271</v>
      </c>
      <c r="J17" s="6">
        <f>(Input!F43-Input!F63+Input!F83)/Input!F$7</f>
        <v>8.0658149379874224</v>
      </c>
      <c r="K17" s="6">
        <f>(Input!G43-Input!G63+Input!G83)/Input!G$7</f>
        <v>7.8883794656566035</v>
      </c>
      <c r="L17" s="6">
        <f>(Input!H43-Input!H63+Input!H83)/Input!H$7</f>
        <v>7.5815525771238743</v>
      </c>
      <c r="M17" s="6">
        <f>(Input!I43-Input!I63+Input!I83)/Input!I$7</f>
        <v>7.3697624015128422</v>
      </c>
      <c r="N17" s="6">
        <f>(Input!J43-Input!J63+Input!J83)/Input!J$7</f>
        <v>7.8603084760751338</v>
      </c>
      <c r="O17" s="6">
        <f t="shared" si="1"/>
        <v>8.6821173543808285</v>
      </c>
    </row>
    <row r="18" spans="2:15" ht="12" customHeight="1" x14ac:dyDescent="0.2">
      <c r="B18" t="s">
        <v>128</v>
      </c>
      <c r="E18" s="6">
        <f>(Input!A44-Input!A64+Input!A84)/Input!A$7</f>
        <v>18.933243567259215</v>
      </c>
      <c r="F18" s="6">
        <f>(Input!B44-Input!B64+Input!B84)/Input!B$7</f>
        <v>18.885589799767647</v>
      </c>
      <c r="G18" s="6">
        <f>(Input!C44-Input!C64+Input!C84)/Input!C$7</f>
        <v>17.932629861183401</v>
      </c>
      <c r="H18" s="6">
        <f>(Input!D44-Input!D64+Input!D84)/Input!D$7</f>
        <v>17.171666807431372</v>
      </c>
      <c r="I18" s="6">
        <f>(Input!E44-Input!E64+Input!E84)/Input!E$7</f>
        <v>16.274672381780878</v>
      </c>
      <c r="J18" s="6">
        <f>(Input!F44-Input!F64+Input!F84)/Input!F$7</f>
        <v>15.397156766551308</v>
      </c>
      <c r="K18" s="6">
        <f>(Input!G44-Input!G64+Input!G84)/Input!G$7</f>
        <v>15.118000389021404</v>
      </c>
      <c r="L18" s="6">
        <f>(Input!H44-Input!H64+Input!H84)/Input!H$7</f>
        <v>13.26738115725712</v>
      </c>
      <c r="M18" s="6">
        <f>(Input!I44-Input!I64+Input!I84)/Input!I$7</f>
        <v>15.10778853701207</v>
      </c>
      <c r="N18" s="6">
        <f>(Input!J44-Input!J64+Input!J84)/Input!J$7</f>
        <v>14.279418558639456</v>
      </c>
      <c r="O18" s="6">
        <f t="shared" si="1"/>
        <v>16.236754782590388</v>
      </c>
    </row>
    <row r="19" spans="2:15" ht="13.5" customHeight="1" x14ac:dyDescent="0.2">
      <c r="B19" s="4" t="s">
        <v>129</v>
      </c>
      <c r="E19" s="8">
        <f>SUM(E17:E18)</f>
        <v>29.704523744192166</v>
      </c>
      <c r="F19" s="8">
        <f t="shared" ref="F19:N19" si="4">SUM(F17:F18)</f>
        <v>30.402641591605573</v>
      </c>
      <c r="G19" s="8">
        <f t="shared" si="4"/>
        <v>28.456372428953699</v>
      </c>
      <c r="H19" s="8">
        <f t="shared" si="4"/>
        <v>25.27720078360128</v>
      </c>
      <c r="I19" s="8">
        <f t="shared" si="4"/>
        <v>23.412419554522206</v>
      </c>
      <c r="J19" s="8">
        <f t="shared" si="4"/>
        <v>23.462971704538731</v>
      </c>
      <c r="K19" s="8">
        <f t="shared" si="4"/>
        <v>23.006379854678009</v>
      </c>
      <c r="L19" s="8">
        <f t="shared" si="4"/>
        <v>20.848933734380992</v>
      </c>
      <c r="M19" s="8">
        <f t="shared" si="4"/>
        <v>22.477550938524914</v>
      </c>
      <c r="N19" s="8">
        <f t="shared" si="4"/>
        <v>22.139727034714589</v>
      </c>
      <c r="O19" s="8">
        <f t="shared" si="1"/>
        <v>24.918872136971217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218.04862081256908</v>
      </c>
      <c r="F21" s="6">
        <f>(Input!B45-Input!B65+Input!B85)/Input!B$7</f>
        <v>200.64938062639408</v>
      </c>
      <c r="G21" s="6">
        <f>(Input!C45-Input!C65+Input!C85)/Input!C$7</f>
        <v>182.81034352056531</v>
      </c>
      <c r="H21" s="6">
        <f>(Input!D45-Input!D65+Input!D85)/Input!D$7</f>
        <v>165.46237679950892</v>
      </c>
      <c r="I21" s="6">
        <f>(Input!E45-Input!E65+Input!E85)/Input!E$7</f>
        <v>157.9358349731155</v>
      </c>
      <c r="J21" s="6">
        <f>(Input!F45-Input!F65+Input!F85)/Input!F$7</f>
        <v>165.02849126971535</v>
      </c>
      <c r="K21" s="6">
        <f>(Input!G45-Input!G65+Input!G85)/Input!G$7</f>
        <v>154.69412241899519</v>
      </c>
      <c r="L21" s="6">
        <f>(Input!H45-Input!H65+Input!H85)/Input!H$7</f>
        <v>146.1381157071427</v>
      </c>
      <c r="M21" s="6">
        <f>(Input!I45-Input!I65+Input!I85)/Input!I$7</f>
        <v>142.13999551462183</v>
      </c>
      <c r="N21" s="6">
        <f>(Input!J45-Input!J65+Input!J85)/Input!J$7</f>
        <v>142.1450363239079</v>
      </c>
      <c r="O21" s="6">
        <f t="shared" si="1"/>
        <v>167.50523179665362</v>
      </c>
    </row>
    <row r="22" spans="2:15" ht="12" customHeight="1" x14ac:dyDescent="0.2">
      <c r="B22" t="s">
        <v>132</v>
      </c>
      <c r="E22" s="6">
        <f>(Input!A46-Input!A66+Input!A86)/Input!A$7</f>
        <v>54.847260685652643</v>
      </c>
      <c r="F22" s="6">
        <f>(Input!B46-Input!B66+Input!B86)/Input!B$7</f>
        <v>42.654033851141193</v>
      </c>
      <c r="G22" s="6">
        <f>(Input!C46-Input!C66+Input!C86)/Input!C$7</f>
        <v>38.56939045000582</v>
      </c>
      <c r="H22" s="6">
        <f>(Input!D46-Input!D66+Input!D86)/Input!D$7</f>
        <v>30.678214997086883</v>
      </c>
      <c r="I22" s="6">
        <f>(Input!E46-Input!E66+Input!E86)/Input!E$7</f>
        <v>25.84135402465299</v>
      </c>
      <c r="J22" s="6">
        <f>(Input!F46-Input!F66+Input!F86)/Input!F$7</f>
        <v>27.726720755253176</v>
      </c>
      <c r="K22" s="6">
        <f>(Input!G46-Input!G66+Input!G86)/Input!G$7</f>
        <v>29.923958060011266</v>
      </c>
      <c r="L22" s="6">
        <f>(Input!H46-Input!H66+Input!H86)/Input!H$7</f>
        <v>28.215712004804303</v>
      </c>
      <c r="M22" s="6">
        <f>(Input!I46-Input!I66+Input!I86)/Input!I$7</f>
        <v>28.653852611423478</v>
      </c>
      <c r="N22" s="6">
        <f>(Input!J46-Input!J66+Input!J86)/Input!J$7</f>
        <v>27.727745246036424</v>
      </c>
      <c r="O22" s="6">
        <f t="shared" si="1"/>
        <v>33.483824268606817</v>
      </c>
    </row>
    <row r="23" spans="2:15" ht="12" customHeight="1" x14ac:dyDescent="0.2">
      <c r="B23" t="s">
        <v>133</v>
      </c>
      <c r="E23" s="6">
        <f>(Input!A47-Input!A67+Input!A87)/Input!A$7</f>
        <v>4.2972600416801816</v>
      </c>
      <c r="F23" s="6">
        <f>(Input!B47-Input!B67+Input!B87)/Input!B$7</f>
        <v>3.7330371911102498</v>
      </c>
      <c r="G23" s="6">
        <f>(Input!C47-Input!C67+Input!C87)/Input!C$7</f>
        <v>3.0117145105291199</v>
      </c>
      <c r="H23" s="6">
        <f>(Input!D47-Input!D67+Input!D87)/Input!D$7</f>
        <v>2.2220240730931389</v>
      </c>
      <c r="I23" s="6">
        <f>(Input!E47-Input!E67+Input!E87)/Input!E$7</f>
        <v>2.4533863716852826</v>
      </c>
      <c r="J23" s="6">
        <f>(Input!F47-Input!F67+Input!F87)/Input!F$7</f>
        <v>2.2142326382761128</v>
      </c>
      <c r="K23" s="6">
        <f>(Input!G47-Input!G67+Input!G87)/Input!G$7</f>
        <v>2.4629838965676467</v>
      </c>
      <c r="L23" s="6">
        <f>(Input!H47-Input!H67+Input!H87)/Input!H$7</f>
        <v>2.425714289162908</v>
      </c>
      <c r="M23" s="6">
        <f>(Input!I47-Input!I67+Input!I87)/Input!I$7</f>
        <v>3.4751034794616462</v>
      </c>
      <c r="N23" s="6">
        <f>(Input!J47-Input!J67+Input!J87)/Input!J$7</f>
        <v>2.9383972077218954</v>
      </c>
      <c r="O23" s="6">
        <f t="shared" si="1"/>
        <v>2.9233853699288179</v>
      </c>
    </row>
    <row r="24" spans="2:15" ht="12" customHeight="1" x14ac:dyDescent="0.2">
      <c r="B24" t="s">
        <v>134</v>
      </c>
      <c r="E24" s="6">
        <f>(Input!A48-Input!A68+Input!A88)/Input!A$7</f>
        <v>3.2000391806401258</v>
      </c>
      <c r="F24" s="6">
        <f>(Input!B48-Input!B68+Input!B88)/Input!B$7</f>
        <v>2.9866640034483685</v>
      </c>
      <c r="G24" s="6">
        <f>(Input!C48-Input!C68+Input!C88)/Input!C$7</f>
        <v>2.6350578351468688</v>
      </c>
      <c r="H24" s="6">
        <f>(Input!D48-Input!D68+Input!D88)/Input!D$7</f>
        <v>2.4440828913306447</v>
      </c>
      <c r="I24" s="6">
        <f>(Input!E48-Input!E68+Input!E88)/Input!E$7</f>
        <v>2.3075362125342647</v>
      </c>
      <c r="J24" s="6">
        <f>(Input!F48-Input!F68+Input!F88)/Input!F$7</f>
        <v>2.5311050382001374</v>
      </c>
      <c r="K24" s="6">
        <f>(Input!G48-Input!G68+Input!G88)/Input!G$7</f>
        <v>2.1611306905033572</v>
      </c>
      <c r="L24" s="6">
        <f>(Input!H48-Input!H68+Input!H88)/Input!H$7</f>
        <v>2.2772172074070411</v>
      </c>
      <c r="M24" s="6">
        <f>(Input!I48-Input!I68+Input!I88)/Input!I$7</f>
        <v>1.8800158216293161</v>
      </c>
      <c r="N24" s="6">
        <f>(Input!J48-Input!J68+Input!J88)/Input!J$7</f>
        <v>1.8589585610232564</v>
      </c>
      <c r="O24" s="6">
        <f t="shared" si="1"/>
        <v>2.4281807441863381</v>
      </c>
    </row>
    <row r="25" spans="2:15" ht="12" customHeight="1" x14ac:dyDescent="0.2">
      <c r="B25" t="s">
        <v>135</v>
      </c>
      <c r="E25" s="6">
        <f>(Input!A49-Input!A69+Input!A89)/Input!A$7</f>
        <v>17.777397843937397</v>
      </c>
      <c r="F25" s="6">
        <f>(Input!B49-Input!B69+Input!B89)/Input!B$7</f>
        <v>20.212487103689526</v>
      </c>
      <c r="G25" s="6">
        <f>(Input!C49-Input!C69+Input!C89)/Input!C$7</f>
        <v>17.039367211849928</v>
      </c>
      <c r="H25" s="6">
        <f>(Input!D49-Input!D69+Input!D89)/Input!D$7</f>
        <v>15.367272747175793</v>
      </c>
      <c r="I25" s="6">
        <f>(Input!E49-Input!E69+Input!E89)/Input!E$7</f>
        <v>13.907701898706232</v>
      </c>
      <c r="J25" s="6">
        <f>(Input!F49-Input!F69+Input!F89)/Input!F$7</f>
        <v>13.753231409974648</v>
      </c>
      <c r="K25" s="6">
        <f>(Input!G49-Input!G69+Input!G89)/Input!G$7</f>
        <v>16.428373910703176</v>
      </c>
      <c r="L25" s="6">
        <f>(Input!H49-Input!H69+Input!H89)/Input!H$7</f>
        <v>15.154577201927797</v>
      </c>
      <c r="M25" s="6">
        <f>(Input!I49-Input!I69+Input!I89)/Input!I$7</f>
        <v>14.380837698275416</v>
      </c>
      <c r="N25" s="6">
        <f>(Input!J49-Input!J69+Input!J89)/Input!J$7</f>
        <v>14.844951842950014</v>
      </c>
      <c r="O25" s="6">
        <f t="shared" si="1"/>
        <v>15.886619886918997</v>
      </c>
    </row>
    <row r="26" spans="2:15" ht="13.5" customHeight="1" x14ac:dyDescent="0.2">
      <c r="B26" s="4" t="s">
        <v>136</v>
      </c>
      <c r="E26" s="8">
        <f>SUM(E21:E25)</f>
        <v>298.17057856447951</v>
      </c>
      <c r="F26" s="8">
        <f t="shared" ref="F26:N26" si="5">SUM(F21:F25)</f>
        <v>270.23560277578343</v>
      </c>
      <c r="G26" s="8">
        <f t="shared" si="5"/>
        <v>244.06587352809706</v>
      </c>
      <c r="H26" s="8">
        <f t="shared" si="5"/>
        <v>216.17397150819539</v>
      </c>
      <c r="I26" s="8">
        <f t="shared" si="5"/>
        <v>202.44581348069426</v>
      </c>
      <c r="J26" s="8">
        <f t="shared" si="5"/>
        <v>211.25378111141944</v>
      </c>
      <c r="K26" s="8">
        <f t="shared" si="5"/>
        <v>205.67056897678066</v>
      </c>
      <c r="L26" s="8">
        <f t="shared" si="5"/>
        <v>194.21133641044474</v>
      </c>
      <c r="M26" s="8">
        <f t="shared" si="5"/>
        <v>190.52980512541168</v>
      </c>
      <c r="N26" s="8">
        <f t="shared" si="5"/>
        <v>189.5150891816395</v>
      </c>
      <c r="O26" s="8">
        <f t="shared" si="1"/>
        <v>222.22724206629459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12.891941100316673</v>
      </c>
      <c r="F28" s="6">
        <f>(Input!B50-Input!B70+Input!B90)/Input!B$7</f>
        <v>13.052762488538384</v>
      </c>
      <c r="G28" s="6">
        <f>(Input!C50-Input!C70+Input!C90)/Input!C$7</f>
        <v>12.921094795755286</v>
      </c>
      <c r="H28" s="6">
        <f>(Input!D50-Input!D70+Input!D90)/Input!D$7</f>
        <v>12.88377773401119</v>
      </c>
      <c r="I28" s="6">
        <f>(Input!E50-Input!E70+Input!E90)/Input!E$7</f>
        <v>13.137289183113021</v>
      </c>
      <c r="J28" s="6">
        <f>(Input!F50-Input!F70+Input!F90)/Input!F$7</f>
        <v>12.518784699857378</v>
      </c>
      <c r="K28" s="6">
        <f>(Input!G50-Input!G70+Input!G90)/Input!G$7</f>
        <v>13.035148105038431</v>
      </c>
      <c r="L28" s="6">
        <f>(Input!H50-Input!H70+Input!H90)/Input!H$7</f>
        <v>12.24921600323654</v>
      </c>
      <c r="M28" s="6">
        <f>(Input!I50-Input!I70+Input!I90)/Input!I$7</f>
        <v>11.44095632737211</v>
      </c>
      <c r="N28" s="6">
        <f>(Input!J50-Input!J70+Input!J90)/Input!J$7</f>
        <v>11.558143820402902</v>
      </c>
      <c r="O28" s="6">
        <f t="shared" si="1"/>
        <v>12.568911425764192</v>
      </c>
    </row>
    <row r="29" spans="2:15" ht="12" customHeight="1" x14ac:dyDescent="0.2">
      <c r="B29" t="s">
        <v>138</v>
      </c>
      <c r="E29" s="6">
        <f>(Input!A51-Input!A71+Input!A91)/Input!A$7</f>
        <v>0.94366899972596396</v>
      </c>
      <c r="F29" s="6">
        <f>(Input!B51-Input!B71+Input!B91)/Input!B$7</f>
        <v>0.8270008888730187</v>
      </c>
      <c r="G29" s="6">
        <f>(Input!C51-Input!C71+Input!C91)/Input!C$7</f>
        <v>0.72255610529731984</v>
      </c>
      <c r="H29" s="6">
        <f>(Input!D51-Input!D71+Input!D91)/Input!D$7</f>
        <v>0.72725754156361433</v>
      </c>
      <c r="I29" s="6">
        <f>(Input!E51-Input!E71+Input!E91)/Input!E$7</f>
        <v>0.71718407607988921</v>
      </c>
      <c r="J29" s="6">
        <f>(Input!F51-Input!F71+Input!F91)/Input!F$7</f>
        <v>0.82450239234634171</v>
      </c>
      <c r="K29" s="6">
        <f>(Input!G51-Input!G71+Input!G91)/Input!G$7</f>
        <v>0.70837036560332844</v>
      </c>
      <c r="L29" s="6">
        <f>(Input!H51-Input!H71+Input!H91)/Input!H$7</f>
        <v>0.75119280441585301</v>
      </c>
      <c r="M29" s="6">
        <f>(Input!I51-Input!I71+Input!I91)/Input!I$7</f>
        <v>0.79146710082610761</v>
      </c>
      <c r="N29" s="6">
        <f>(Input!J51-Input!J71+Input!J91)/Input!J$7</f>
        <v>0.8049422938619174</v>
      </c>
      <c r="O29" s="6">
        <f t="shared" si="1"/>
        <v>0.78181425685933537</v>
      </c>
    </row>
    <row r="30" spans="2:15" ht="14.25" customHeight="1" x14ac:dyDescent="0.2">
      <c r="B30" s="4" t="s">
        <v>139</v>
      </c>
      <c r="E30" s="8">
        <f>SUM(E28:E29)</f>
        <v>13.835610100042636</v>
      </c>
      <c r="F30" s="8">
        <f t="shared" ref="F30:N30" si="6">SUM(F28:F29)</f>
        <v>13.879763377411404</v>
      </c>
      <c r="G30" s="8">
        <f t="shared" si="6"/>
        <v>13.643650901052606</v>
      </c>
      <c r="H30" s="8">
        <f t="shared" si="6"/>
        <v>13.611035275574805</v>
      </c>
      <c r="I30" s="8">
        <f t="shared" si="6"/>
        <v>13.854473259192909</v>
      </c>
      <c r="J30" s="8">
        <f t="shared" si="6"/>
        <v>13.343287092203719</v>
      </c>
      <c r="K30" s="8">
        <f t="shared" si="6"/>
        <v>13.74351847064176</v>
      </c>
      <c r="L30" s="8">
        <f t="shared" si="6"/>
        <v>13.000408807652393</v>
      </c>
      <c r="M30" s="8">
        <f t="shared" si="6"/>
        <v>12.232423428198217</v>
      </c>
      <c r="N30" s="8">
        <f t="shared" si="6"/>
        <v>12.363086114264819</v>
      </c>
      <c r="O30" s="8">
        <f t="shared" si="1"/>
        <v>13.350725682623528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0.47399965657180665</v>
      </c>
      <c r="F32" s="6">
        <f>(Input!B52-Input!B72+Input!B92)/Input!B$7</f>
        <v>0.54354980430765465</v>
      </c>
      <c r="G32" s="6">
        <f>(Input!C52-Input!C72+Input!C92)/Input!C$7</f>
        <v>0.54785048588871399</v>
      </c>
      <c r="H32" s="6">
        <f>(Input!D52-Input!D72+Input!D92)/Input!D$7</f>
        <v>0.59909086865249839</v>
      </c>
      <c r="I32" s="6">
        <f>(Input!E52-Input!E72+Input!E92)/Input!E$7</f>
        <v>0.61286884672953246</v>
      </c>
      <c r="J32" s="6">
        <f>(Input!F52-Input!F72+Input!F92)/Input!F$7</f>
        <v>0.70585448269558826</v>
      </c>
      <c r="K32" s="6">
        <f>(Input!G52-Input!G72+Input!G92)/Input!G$7</f>
        <v>0.76366681614588805</v>
      </c>
      <c r="L32" s="6">
        <f>(Input!H52-Input!H72+Input!H92)/Input!H$7</f>
        <v>0.7966563377921706</v>
      </c>
      <c r="M32" s="6">
        <f>(Input!I52-Input!I72+Input!I92)/Input!I$7</f>
        <v>0.79930257588012121</v>
      </c>
      <c r="N32" s="6">
        <f>(Input!J52-Input!J72+Input!J92)/Input!J$7</f>
        <v>0.81573972036815567</v>
      </c>
      <c r="O32" s="6">
        <f t="shared" si="1"/>
        <v>0.66585795950321303</v>
      </c>
    </row>
    <row r="33" spans="2:15" ht="12" customHeight="1" x14ac:dyDescent="0.2">
      <c r="B33" t="s">
        <v>141</v>
      </c>
      <c r="E33" s="6">
        <f>(Input!A53-Input!A73+Input!A93)/Input!A$7</f>
        <v>4.2906254485286022</v>
      </c>
      <c r="F33" s="6">
        <f>(Input!B53-Input!B73+Input!B93)/Input!B$7</f>
        <v>3.8920839289972826</v>
      </c>
      <c r="G33" s="6">
        <f>(Input!C53-Input!C73+Input!C93)/Input!C$7</f>
        <v>3.7281769528929818</v>
      </c>
      <c r="H33" s="6">
        <f>(Input!D53-Input!D73+Input!D93)/Input!D$7</f>
        <v>3.3265635337644333</v>
      </c>
      <c r="I33" s="6">
        <f>(Input!E53-Input!E73+Input!E93)/Input!E$7</f>
        <v>3.3371666455778883</v>
      </c>
      <c r="J33" s="6">
        <f>(Input!F53-Input!F73+Input!F93)/Input!F$7</f>
        <v>3.3728655508678473</v>
      </c>
      <c r="K33" s="6">
        <f>(Input!G53-Input!G73+Input!G93)/Input!G$7</f>
        <v>3.2562600961338815</v>
      </c>
      <c r="L33" s="6">
        <f>(Input!H53-Input!H73+Input!H93)/Input!H$7</f>
        <v>3.2992166856658489</v>
      </c>
      <c r="M33" s="6">
        <f>(Input!I53-Input!I73+Input!I93)/Input!I$7</f>
        <v>3.3374654288556185</v>
      </c>
      <c r="N33" s="6">
        <f>(Input!J53-Input!J73+Input!J93)/Input!J$7</f>
        <v>3.2050734533583296</v>
      </c>
      <c r="O33" s="6">
        <f t="shared" si="1"/>
        <v>3.5045497724642716</v>
      </c>
    </row>
    <row r="34" spans="2:15" ht="12" customHeight="1" x14ac:dyDescent="0.2">
      <c r="B34" t="s">
        <v>142</v>
      </c>
      <c r="E34" s="6">
        <f>(Input!A54-Input!A74+Input!A94)/Input!A$7</f>
        <v>1.2350453451155439</v>
      </c>
      <c r="F34" s="6">
        <f>(Input!B54-Input!B74+Input!B94)/Input!B$7</f>
        <v>1.1930751435651077</v>
      </c>
      <c r="G34" s="6">
        <f>(Input!C54-Input!C74+Input!C94)/Input!C$7</f>
        <v>0.99504595582607203</v>
      </c>
      <c r="H34" s="6">
        <f>(Input!D54-Input!D74+Input!D94)/Input!D$7</f>
        <v>0.97750050809859723</v>
      </c>
      <c r="I34" s="6">
        <f>(Input!E54-Input!E74+Input!E94)/Input!E$7</f>
        <v>1.0084184870180415</v>
      </c>
      <c r="J34" s="6">
        <f>(Input!F54-Input!F74+Input!F94)/Input!F$7</f>
        <v>1.0190727205874004</v>
      </c>
      <c r="K34" s="6">
        <f>(Input!G54-Input!G74+Input!G94)/Input!G$7</f>
        <v>1.0321106181974142</v>
      </c>
      <c r="L34" s="6">
        <f>(Input!H54-Input!H74+Input!H94)/Input!H$7</f>
        <v>1.0473878911786154</v>
      </c>
      <c r="M34" s="6">
        <f>(Input!I54-Input!I74+Input!I94)/Input!I$7</f>
        <v>1.044772004890606</v>
      </c>
      <c r="N34" s="6">
        <f>(Input!J54-Input!J74+Input!J94)/Input!J$7</f>
        <v>1.0016329912849895</v>
      </c>
      <c r="O34" s="6">
        <f t="shared" si="1"/>
        <v>1.0554061665762386</v>
      </c>
    </row>
    <row r="35" spans="2:15" ht="12" customHeight="1" x14ac:dyDescent="0.2">
      <c r="B35" t="s">
        <v>143</v>
      </c>
      <c r="E35" s="6">
        <f>(Input!A55-Input!A75+Input!A95)/Input!A$7</f>
        <v>7.2011186640022506</v>
      </c>
      <c r="F35" s="6">
        <f>(Input!B55-Input!B75+Input!B95)/Input!B$7</f>
        <v>6.7418476507353935</v>
      </c>
      <c r="G35" s="6">
        <f>(Input!C55-Input!C75+Input!C95)/Input!C$7</f>
        <v>6.4644425904267369</v>
      </c>
      <c r="H35" s="6">
        <f>(Input!D55-Input!D75+Input!D95)/Input!D$7</f>
        <v>6.665094154049326</v>
      </c>
      <c r="I35" s="6">
        <f>(Input!E55-Input!E75+Input!E95)/Input!E$7</f>
        <v>5.8084812184512611</v>
      </c>
      <c r="J35" s="6">
        <f>(Input!F55-Input!F75+Input!F95)/Input!F$7</f>
        <v>6.4202460059598696</v>
      </c>
      <c r="K35" s="6">
        <f>(Input!G55-Input!G75+Input!G95)/Input!G$7</f>
        <v>6.4311724074627907</v>
      </c>
      <c r="L35" s="6">
        <f>(Input!H55-Input!H75+Input!H95)/Input!H$7</f>
        <v>5.8396593808079027</v>
      </c>
      <c r="M35" s="6">
        <f>(Input!I55-Input!I75+Input!I95)/Input!I$7</f>
        <v>6.0576817632004696</v>
      </c>
      <c r="N35" s="6">
        <f>(Input!J55-Input!J75+Input!J95)/Input!J$7</f>
        <v>6.5681915746816211</v>
      </c>
      <c r="O35" s="6">
        <f t="shared" si="1"/>
        <v>6.4197935409777624</v>
      </c>
    </row>
    <row r="36" spans="2:15" ht="13.5" customHeight="1" x14ac:dyDescent="0.2">
      <c r="B36" s="4" t="s">
        <v>144</v>
      </c>
      <c r="E36" s="8">
        <f>SUM(E32:E35)</f>
        <v>13.200789114218203</v>
      </c>
      <c r="F36" s="8">
        <f t="shared" ref="F36:N36" si="7">SUM(F32:F35)</f>
        <v>12.370556527605437</v>
      </c>
      <c r="G36" s="8">
        <f t="shared" si="7"/>
        <v>11.735515985034503</v>
      </c>
      <c r="H36" s="8">
        <f t="shared" si="7"/>
        <v>11.568249064564855</v>
      </c>
      <c r="I36" s="8">
        <f t="shared" si="7"/>
        <v>10.766935197776723</v>
      </c>
      <c r="J36" s="8">
        <f t="shared" si="7"/>
        <v>11.518038760110706</v>
      </c>
      <c r="K36" s="8">
        <f t="shared" si="7"/>
        <v>11.483209937939975</v>
      </c>
      <c r="L36" s="8">
        <f t="shared" si="7"/>
        <v>10.982920295444536</v>
      </c>
      <c r="M36" s="8">
        <f t="shared" si="7"/>
        <v>11.239221772826816</v>
      </c>
      <c r="N36" s="8">
        <f t="shared" si="7"/>
        <v>11.590637739693097</v>
      </c>
      <c r="O36" s="8">
        <f t="shared" si="1"/>
        <v>11.645607439521486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22.752435723253676</v>
      </c>
      <c r="F38" s="8">
        <f>(Input!B56-Input!B76+Input!B96)/Input!B$7</f>
        <v>22.137465073156676</v>
      </c>
      <c r="G38" s="8">
        <f>(Input!C56-Input!C76+Input!C96)/Input!C$7</f>
        <v>21.316123851104347</v>
      </c>
      <c r="H38" s="8">
        <f>(Input!D56-Input!D76+Input!D96)/Input!D$7</f>
        <v>21.510578444965191</v>
      </c>
      <c r="I38" s="8">
        <f>(Input!E56-Input!E76+Input!E96)/Input!E$7</f>
        <v>21.04472088153771</v>
      </c>
      <c r="J38" s="8">
        <f>(Input!F56-Input!F76+Input!F96)/Input!F$7</f>
        <v>20.944787058985952</v>
      </c>
      <c r="K38" s="8">
        <f>(Input!G56-Input!G76+Input!G96)/Input!G$7</f>
        <v>21.513073639812617</v>
      </c>
      <c r="L38" s="8">
        <f>(Input!H56-Input!H76+Input!H96)/Input!H$7</f>
        <v>22.392853631231109</v>
      </c>
      <c r="M38" s="8">
        <f>(Input!I56-Input!I76+Input!I96)/Input!I$7</f>
        <v>23.289586563689419</v>
      </c>
      <c r="N38" s="8">
        <f>(Input!J56-Input!J76+Input!J96)/Input!J$7</f>
        <v>23.514875201511892</v>
      </c>
      <c r="O38" s="8">
        <f t="shared" si="1"/>
        <v>22.041650006924858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491.38339744099977</v>
      </c>
      <c r="F40" s="11">
        <f t="shared" ref="F40:N40" si="8">SUM(F10,F15,F19,F26,F30,F36,F38)</f>
        <v>457.35897149612515</v>
      </c>
      <c r="G40" s="11">
        <f t="shared" si="8"/>
        <v>419.63876941870927</v>
      </c>
      <c r="H40" s="11">
        <f t="shared" si="8"/>
        <v>384.67732931341988</v>
      </c>
      <c r="I40" s="11">
        <f t="shared" si="8"/>
        <v>364.64235576326075</v>
      </c>
      <c r="J40" s="11">
        <f t="shared" si="8"/>
        <v>379.67732526675684</v>
      </c>
      <c r="K40" s="11">
        <f t="shared" si="8"/>
        <v>374.76847070951601</v>
      </c>
      <c r="L40" s="11">
        <f t="shared" si="8"/>
        <v>359.06116928025745</v>
      </c>
      <c r="M40" s="11">
        <f t="shared" si="8"/>
        <v>360.46742121472624</v>
      </c>
      <c r="N40" s="11">
        <f t="shared" si="8"/>
        <v>360.54860101377147</v>
      </c>
      <c r="O40" s="11">
        <f t="shared" si="1"/>
        <v>395.22238109175424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11.032191368034333</v>
      </c>
      <c r="F9" s="16">
        <f>'Kst-ha-ES'!F13/'Kst-ha-ES'!F31*100</f>
        <v>11.267192217377273</v>
      </c>
      <c r="G9" s="16">
        <f>'Kst-ha-ES'!G13/'Kst-ha-ES'!G31*100</f>
        <v>11.049745362840394</v>
      </c>
      <c r="H9" s="16">
        <f>'Kst-ha-ES'!H13/'Kst-ha-ES'!H31*100</f>
        <v>11.113548120145003</v>
      </c>
      <c r="I9" s="16">
        <f>'Kst-ha-ES'!I13/'Kst-ha-ES'!I31*100</f>
        <v>10.885449092738252</v>
      </c>
      <c r="J9" s="16">
        <f>'Kst-ha-ES'!J13/'Kst-ha-ES'!J31*100</f>
        <v>10.286784827454497</v>
      </c>
      <c r="K9" s="16">
        <f>'Kst-ha-ES'!K13/'Kst-ha-ES'!K31*100</f>
        <v>10.046704062076319</v>
      </c>
      <c r="L9" s="16">
        <f>'Kst-ha-ES'!L13/'Kst-ha-ES'!L31*100</f>
        <v>9.7933851999886148</v>
      </c>
      <c r="M9" s="16">
        <f>'Kst-ha-ES'!M13/'Kst-ha-ES'!M31*100</f>
        <v>10.177192789428405</v>
      </c>
      <c r="N9" s="16">
        <f>'Kst-ha-ES'!N13/'Kst-ha-ES'!N31*100</f>
        <v>8.8691337983122231</v>
      </c>
      <c r="O9" s="16">
        <f t="shared" ref="O9:O28" si="1">AVERAGE(E9:N9)</f>
        <v>10.452132683839531</v>
      </c>
    </row>
    <row r="10" spans="1:15" s="13" customFormat="1" ht="13.5" customHeight="1" x14ac:dyDescent="0.2">
      <c r="B10" s="13" t="s">
        <v>60</v>
      </c>
      <c r="E10" s="16">
        <f>'Kst-ha-ES'!E19/'Kst-ha-ES'!E31*100</f>
        <v>48.576298385688574</v>
      </c>
      <c r="F10" s="16">
        <f>'Kst-ha-ES'!F19/'Kst-ha-ES'!F31*100</f>
        <v>47.476725161888901</v>
      </c>
      <c r="G10" s="16">
        <f>'Kst-ha-ES'!G19/'Kst-ha-ES'!G31*100</f>
        <v>47.965137669779573</v>
      </c>
      <c r="H10" s="16">
        <f>'Kst-ha-ES'!H19/'Kst-ha-ES'!H31*100</f>
        <v>47.616572975138546</v>
      </c>
      <c r="I10" s="16">
        <f>'Kst-ha-ES'!I19/'Kst-ha-ES'!I31*100</f>
        <v>49.077286992880218</v>
      </c>
      <c r="J10" s="16">
        <f>'Kst-ha-ES'!J19/'Kst-ha-ES'!J31*100</f>
        <v>50.303971243177429</v>
      </c>
      <c r="K10" s="16">
        <f>'Kst-ha-ES'!K19/'Kst-ha-ES'!K31*100</f>
        <v>48.558749972798125</v>
      </c>
      <c r="L10" s="16">
        <f>'Kst-ha-ES'!L19/'Kst-ha-ES'!L31*100</f>
        <v>46.833153276520967</v>
      </c>
      <c r="M10" s="16">
        <f>'Kst-ha-ES'!M19/'Kst-ha-ES'!M31*100</f>
        <v>45.865286044447231</v>
      </c>
      <c r="N10" s="16">
        <f>'Kst-ha-ES'!N19/'Kst-ha-ES'!N31*100</f>
        <v>48.726000346779571</v>
      </c>
      <c r="O10" s="16">
        <f t="shared" si="1"/>
        <v>48.099918206909919</v>
      </c>
    </row>
    <row r="11" spans="1:15" s="13" customFormat="1" ht="13.5" customHeight="1" x14ac:dyDescent="0.2">
      <c r="B11" s="13" t="s">
        <v>63</v>
      </c>
      <c r="E11" s="16">
        <f>'Kst-ha-ES'!E24/'Kst-ha-ES'!E31*100</f>
        <v>16.350476979341362</v>
      </c>
      <c r="F11" s="16">
        <f>'Kst-ha-ES'!F24/'Kst-ha-ES'!F31*100</f>
        <v>15.837955108323751</v>
      </c>
      <c r="G11" s="16">
        <f>'Kst-ha-ES'!G24/'Kst-ha-ES'!G31*100</f>
        <v>15.524426488507068</v>
      </c>
      <c r="H11" s="16">
        <f>'Kst-ha-ES'!H24/'Kst-ha-ES'!H31*100</f>
        <v>14.789149136385586</v>
      </c>
      <c r="I11" s="16">
        <f>'Kst-ha-ES'!I24/'Kst-ha-ES'!I31*100</f>
        <v>13.652352259501443</v>
      </c>
      <c r="J11" s="16">
        <f>'Kst-ha-ES'!J24/'Kst-ha-ES'!J31*100</f>
        <v>13.536796622157635</v>
      </c>
      <c r="K11" s="16">
        <f>'Kst-ha-ES'!K24/'Kst-ha-ES'!K31*100</f>
        <v>14.542689072063467</v>
      </c>
      <c r="L11" s="16">
        <f>'Kst-ha-ES'!L24/'Kst-ha-ES'!L31*100</f>
        <v>15.468045115801408</v>
      </c>
      <c r="M11" s="16">
        <f>'Kst-ha-ES'!M24/'Kst-ha-ES'!M31*100</f>
        <v>15.966646152928249</v>
      </c>
      <c r="N11" s="16">
        <f>'Kst-ha-ES'!N24/'Kst-ha-ES'!N31*100</f>
        <v>15.431285303988082</v>
      </c>
      <c r="O11" s="16">
        <f t="shared" si="1"/>
        <v>15.109982223899806</v>
      </c>
    </row>
    <row r="12" spans="1:15" s="13" customFormat="1" ht="13.5" customHeight="1" x14ac:dyDescent="0.2">
      <c r="B12" s="13" t="s">
        <v>15</v>
      </c>
      <c r="E12" s="16">
        <f>'Kst-ha-ES'!E29/'Kst-ha-ES'!E31*100</f>
        <v>24.041033266935735</v>
      </c>
      <c r="F12" s="16">
        <f>'Kst-ha-ES'!F29/'Kst-ha-ES'!F31*100</f>
        <v>25.41812751241007</v>
      </c>
      <c r="G12" s="16">
        <f>'Kst-ha-ES'!G29/'Kst-ha-ES'!G31*100</f>
        <v>25.460690478872962</v>
      </c>
      <c r="H12" s="16">
        <f>'Kst-ha-ES'!H29/'Kst-ha-ES'!H31*100</f>
        <v>26.480729768330875</v>
      </c>
      <c r="I12" s="16">
        <f>'Kst-ha-ES'!I29/'Kst-ha-ES'!I31*100</f>
        <v>26.384911654880078</v>
      </c>
      <c r="J12" s="16">
        <f>'Kst-ha-ES'!J29/'Kst-ha-ES'!J31*100</f>
        <v>25.87244730721045</v>
      </c>
      <c r="K12" s="16">
        <f>'Kst-ha-ES'!K29/'Kst-ha-ES'!K31*100</f>
        <v>26.851856893062081</v>
      </c>
      <c r="L12" s="16">
        <f>'Kst-ha-ES'!L29/'Kst-ha-ES'!L31*100</f>
        <v>27.90541640768901</v>
      </c>
      <c r="M12" s="16">
        <f>'Kst-ha-ES'!M29/'Kst-ha-ES'!M31*100</f>
        <v>27.99087501319611</v>
      </c>
      <c r="N12" s="16">
        <f>'Kst-ha-ES'!N29/'Kst-ha-ES'!N31*100</f>
        <v>26.973580550920119</v>
      </c>
      <c r="O12" s="16">
        <f t="shared" si="1"/>
        <v>26.337966885350749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7.9887888965452154</v>
      </c>
      <c r="F16" s="16">
        <f>'KOA-ha-ES'!F10/'KOA-ha-ES'!F40*100</f>
        <v>8.4343533531956396</v>
      </c>
      <c r="G16" s="16">
        <f>'KOA-ha-ES'!G10/'KOA-ha-ES'!G40*100</f>
        <v>8.5851581042830603</v>
      </c>
      <c r="H16" s="16">
        <f>'KOA-ha-ES'!H10/'KOA-ha-ES'!H40*100</f>
        <v>9.1586946378860663</v>
      </c>
      <c r="I16" s="16">
        <f>'KOA-ha-ES'!I10/'KOA-ha-ES'!I40*100</f>
        <v>9.3566504868038436</v>
      </c>
      <c r="J16" s="16">
        <f>'KOA-ha-ES'!J10/'KOA-ha-ES'!J40*100</f>
        <v>9.6656300782437992</v>
      </c>
      <c r="K16" s="16">
        <f>'KOA-ha-ES'!K10/'KOA-ha-ES'!K40*100</f>
        <v>10.187251383701385</v>
      </c>
      <c r="L16" s="16">
        <f>'KOA-ha-ES'!L10/'KOA-ha-ES'!L40*100</f>
        <v>10.678647456121407</v>
      </c>
      <c r="M16" s="16">
        <f>'KOA-ha-ES'!M10/'KOA-ha-ES'!M40*100</f>
        <v>11.403250772498097</v>
      </c>
      <c r="N16" s="16">
        <f>'KOA-ha-ES'!N10/'KOA-ha-ES'!N40*100</f>
        <v>11.520233261792526</v>
      </c>
      <c r="O16" s="16">
        <f t="shared" si="1"/>
        <v>9.6978658431071043</v>
      </c>
    </row>
    <row r="17" spans="1:15" s="13" customFormat="1" ht="13.5" customHeight="1" x14ac:dyDescent="0.2">
      <c r="B17" s="13" t="s">
        <v>130</v>
      </c>
      <c r="E17" s="16">
        <f>'KOA-ha-ES'!E15/'KOA-ha-ES'!E40*100</f>
        <v>13.953780264796926</v>
      </c>
      <c r="F17" s="16">
        <f>'KOA-ha-ES'!F15/'KOA-ha-ES'!F40*100</f>
        <v>14.423426455013361</v>
      </c>
      <c r="G17" s="16">
        <f>'KOA-ha-ES'!G15/'KOA-ha-ES'!G40*100</f>
        <v>14.258940789184626</v>
      </c>
      <c r="H17" s="16">
        <f>'KOA-ha-ES'!H15/'KOA-ha-ES'!H40*100</f>
        <v>14.8323439233187</v>
      </c>
      <c r="I17" s="16">
        <f>'KOA-ha-ES'!I15/'KOA-ha-ES'!I40*100</f>
        <v>14.684286217507806</v>
      </c>
      <c r="J17" s="16">
        <f>'KOA-ha-ES'!J15/'KOA-ha-ES'!J40*100</f>
        <v>14.609325845896926</v>
      </c>
      <c r="K17" s="16">
        <f>'KOA-ha-ES'!K15/'KOA-ha-ES'!K40*100</f>
        <v>14.88579069379457</v>
      </c>
      <c r="L17" s="16">
        <f>'KOA-ha-ES'!L15/'KOA-ha-ES'!L40*100</f>
        <v>15.788990276638209</v>
      </c>
      <c r="M17" s="16">
        <f>'KOA-ha-ES'!M15/'KOA-ha-ES'!M40*100</f>
        <v>15.900539039424622</v>
      </c>
      <c r="N17" s="16">
        <f>'KOA-ha-ES'!N15/'KOA-ha-ES'!N40*100</f>
        <v>15.178106264355238</v>
      </c>
      <c r="O17" s="16">
        <f t="shared" si="1"/>
        <v>14.8515529769931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5.7093169201213847</v>
      </c>
      <c r="F18" s="16">
        <f>'KOA-ha-ES'!F19/'KOA-ha-ES'!F40*100</f>
        <v>6.3827472182276894</v>
      </c>
      <c r="G18" s="16">
        <f>'KOA-ha-ES'!G19/'KOA-ha-ES'!G40*100</f>
        <v>6.4555699344807076</v>
      </c>
      <c r="H18" s="16">
        <f>'KOA-ha-ES'!H19/'KOA-ha-ES'!H40*100</f>
        <v>6.2435140905071833</v>
      </c>
      <c r="I18" s="16">
        <f>'KOA-ha-ES'!I19/'KOA-ha-ES'!I40*100</f>
        <v>6.0129695435230124</v>
      </c>
      <c r="J18" s="16">
        <f>'KOA-ha-ES'!J19/'KOA-ha-ES'!J40*100</f>
        <v>5.7068547631014006</v>
      </c>
      <c r="K18" s="16">
        <f>'KOA-ha-ES'!K19/'KOA-ha-ES'!K40*100</f>
        <v>5.7541285885894471</v>
      </c>
      <c r="L18" s="16">
        <f>'KOA-ha-ES'!L19/'KOA-ha-ES'!L40*100</f>
        <v>5.6240812003135616</v>
      </c>
      <c r="M18" s="16">
        <f>'KOA-ha-ES'!M19/'KOA-ha-ES'!M40*100</f>
        <v>6.0719261893594174</v>
      </c>
      <c r="N18" s="16">
        <f>'KOA-ha-ES'!N19/'KOA-ha-ES'!N40*100</f>
        <v>5.749742514905444</v>
      </c>
      <c r="O18" s="16">
        <f t="shared" si="1"/>
        <v>5.9710850963129243</v>
      </c>
    </row>
    <row r="19" spans="1:15" s="13" customFormat="1" ht="13.5" customHeight="1" x14ac:dyDescent="0.2">
      <c r="B19" s="13" t="s">
        <v>136</v>
      </c>
      <c r="E19" s="16">
        <f>'KOA-ha-ES'!E26/'KOA-ha-ES'!E40*100</f>
        <v>62.880056206412718</v>
      </c>
      <c r="F19" s="16">
        <f>'KOA-ha-ES'!F26/'KOA-ha-ES'!F40*100</f>
        <v>60.698835903847801</v>
      </c>
      <c r="G19" s="16">
        <f>'KOA-ha-ES'!G26/'KOA-ha-ES'!G40*100</f>
        <v>60.282803124473674</v>
      </c>
      <c r="H19" s="16">
        <f>'KOA-ha-ES'!H26/'KOA-ha-ES'!H40*100</f>
        <v>58.308815188295725</v>
      </c>
      <c r="I19" s="16">
        <f>'KOA-ha-ES'!I26/'KOA-ha-ES'!I40*100</f>
        <v>58.286924776149498</v>
      </c>
      <c r="J19" s="16">
        <f>'KOA-ha-ES'!J26/'KOA-ha-ES'!J40*100</f>
        <v>58.913611058385008</v>
      </c>
      <c r="K19" s="16">
        <f>'KOA-ha-ES'!K26/'KOA-ha-ES'!K40*100</f>
        <v>57.599803744358255</v>
      </c>
      <c r="L19" s="16">
        <f>'KOA-ha-ES'!L26/'KOA-ha-ES'!L40*100</f>
        <v>55.47060615710474</v>
      </c>
      <c r="M19" s="16">
        <f>'KOA-ha-ES'!M26/'KOA-ha-ES'!M40*100</f>
        <v>54.048713354286051</v>
      </c>
      <c r="N19" s="16">
        <f>'KOA-ha-ES'!N26/'KOA-ha-ES'!N40*100</f>
        <v>55.320543655519337</v>
      </c>
      <c r="O19" s="16">
        <f t="shared" si="1"/>
        <v>58.181071316883276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2.5878277881022274</v>
      </c>
      <c r="F20" s="16">
        <f>'KOA-ha-ES'!F30/'KOA-ha-ES'!F40*100</f>
        <v>2.8704588071559876</v>
      </c>
      <c r="G20" s="16">
        <f>'KOA-ha-ES'!G30/'KOA-ha-ES'!G40*100</f>
        <v>3.0281730015922341</v>
      </c>
      <c r="H20" s="16">
        <f>'KOA-ha-ES'!H30/'KOA-ha-ES'!H40*100</f>
        <v>3.3256670052098736</v>
      </c>
      <c r="I20" s="16">
        <f>'KOA-ha-ES'!I30/'KOA-ha-ES'!I40*100</f>
        <v>3.5237486298574123</v>
      </c>
      <c r="J20" s="16">
        <f>'KOA-ha-ES'!J30/'KOA-ha-ES'!J40*100</f>
        <v>3.2204856547439555</v>
      </c>
      <c r="K20" s="16">
        <f>'KOA-ha-ES'!K30/'KOA-ha-ES'!K40*100</f>
        <v>3.3745558303833532</v>
      </c>
      <c r="L20" s="16">
        <f>'KOA-ha-ES'!L30/'KOA-ha-ES'!L40*100</f>
        <v>3.4713314560468183</v>
      </c>
      <c r="M20" s="16">
        <f>'KOA-ha-ES'!M30/'KOA-ha-ES'!M40*100</f>
        <v>3.2890247073283829</v>
      </c>
      <c r="N20" s="16">
        <f>'KOA-ha-ES'!N30/'KOA-ha-ES'!N40*100</f>
        <v>3.1748016196846578</v>
      </c>
      <c r="O20" s="16">
        <f t="shared" si="1"/>
        <v>3.1866074500104906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2.4799032919576534</v>
      </c>
      <c r="F21" s="16">
        <f>'KOA-ha-ES'!F36/'KOA-ha-ES'!F40*100</f>
        <v>2.5706061120599069</v>
      </c>
      <c r="G21" s="16">
        <f>'KOA-ha-ES'!G36/'KOA-ha-ES'!G40*100</f>
        <v>2.6107286337136548</v>
      </c>
      <c r="H21" s="16">
        <f>'KOA-ha-ES'!H36/'KOA-ha-ES'!H40*100</f>
        <v>2.8334083388656901</v>
      </c>
      <c r="I21" s="16">
        <f>'KOA-ha-ES'!I36/'KOA-ha-ES'!I40*100</f>
        <v>2.7455069862198052</v>
      </c>
      <c r="J21" s="16">
        <f>'KOA-ha-ES'!J36/'KOA-ha-ES'!J40*100</f>
        <v>2.7913032246497589</v>
      </c>
      <c r="K21" s="16">
        <f>'KOA-ha-ES'!K36/'KOA-ha-ES'!K40*100</f>
        <v>2.8295220409104793</v>
      </c>
      <c r="L21" s="16">
        <f>'KOA-ha-ES'!L36/'KOA-ha-ES'!L40*100</f>
        <v>2.9413388826138211</v>
      </c>
      <c r="M21" s="16">
        <f>'KOA-ha-ES'!M36/'KOA-ha-ES'!M40*100</f>
        <v>3.0287402230578473</v>
      </c>
      <c r="N21" s="16">
        <f>'KOA-ha-ES'!N36/'KOA-ha-ES'!N40*100</f>
        <v>2.9867065182354779</v>
      </c>
      <c r="O21" s="16">
        <f t="shared" si="1"/>
        <v>2.7817764252284096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4.4003266320638712</v>
      </c>
      <c r="F22" s="16">
        <f>'KOA-ha-ES'!F38/'KOA-ha-ES'!F40*100</f>
        <v>4.6195721504996072</v>
      </c>
      <c r="G22" s="16">
        <f>'KOA-ha-ES'!G38/'KOA-ha-ES'!G40*100</f>
        <v>4.7786264122720423</v>
      </c>
      <c r="H22" s="16">
        <f>'KOA-ha-ES'!H38/'KOA-ha-ES'!H40*100</f>
        <v>5.2975568159167645</v>
      </c>
      <c r="I22" s="16">
        <f>'KOA-ha-ES'!I38/'KOA-ha-ES'!I40*100</f>
        <v>5.3899133599386317</v>
      </c>
      <c r="J22" s="16">
        <f>'KOA-ha-ES'!J38/'KOA-ha-ES'!J40*100</f>
        <v>5.0927893749791595</v>
      </c>
      <c r="K22" s="16">
        <f>'KOA-ha-ES'!K38/'KOA-ha-ES'!K40*100</f>
        <v>5.3689477182624863</v>
      </c>
      <c r="L22" s="16">
        <f>'KOA-ha-ES'!L38/'KOA-ha-ES'!L40*100</f>
        <v>6.0250045711614506</v>
      </c>
      <c r="M22" s="16">
        <f>'KOA-ha-ES'!M38/'KOA-ha-ES'!M40*100</f>
        <v>6.2578057140455874</v>
      </c>
      <c r="N22" s="16">
        <f>'KOA-ha-ES'!N38/'KOA-ha-ES'!N40*100</f>
        <v>6.0698661655073076</v>
      </c>
      <c r="O22" s="16">
        <f t="shared" si="1"/>
        <v>5.3300408914646908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93.694695523319865</v>
      </c>
      <c r="F26" s="16">
        <f>'Kst-ha-ES'!F33/'Kst-ha-ES'!F36*100</f>
        <v>93.482058647959363</v>
      </c>
      <c r="G26" s="16">
        <f>'Kst-ha-ES'!G33/'Kst-ha-ES'!G36*100</f>
        <v>94.035203690889446</v>
      </c>
      <c r="H26" s="16">
        <f>'Kst-ha-ES'!H33/'Kst-ha-ES'!H36*100</f>
        <v>93.793429730940119</v>
      </c>
      <c r="I26" s="16">
        <f>'Kst-ha-ES'!I33/'Kst-ha-ES'!I36*100</f>
        <v>92.982683241332367</v>
      </c>
      <c r="J26" s="16">
        <f>'Kst-ha-ES'!J33/'Kst-ha-ES'!J36*100</f>
        <v>94.527125985800993</v>
      </c>
      <c r="K26" s="16">
        <f>'Kst-ha-ES'!K33/'Kst-ha-ES'!K36*100</f>
        <v>95.189780061446683</v>
      </c>
      <c r="L26" s="16">
        <f>'Kst-ha-ES'!L33/'Kst-ha-ES'!L36*100</f>
        <v>95.167077928830309</v>
      </c>
      <c r="M26" s="16">
        <f>'Kst-ha-ES'!M33/'Kst-ha-ES'!M36*100</f>
        <v>95.108351435784854</v>
      </c>
      <c r="N26" s="16">
        <f>'Kst-ha-ES'!N33/'Kst-ha-ES'!N36*100</f>
        <v>95.47979676294176</v>
      </c>
      <c r="O26" s="16">
        <f t="shared" si="1"/>
        <v>94.346020300924565</v>
      </c>
    </row>
    <row r="27" spans="1:15" s="13" customFormat="1" ht="13.5" customHeight="1" x14ac:dyDescent="0.2">
      <c r="B27" s="13" t="s">
        <v>69</v>
      </c>
      <c r="E27" s="16">
        <f>'Kst-ha-ES'!E34/'Kst-ha-ES'!E36*100</f>
        <v>6.3799166191512616E-2</v>
      </c>
      <c r="F27" s="16">
        <f>'Kst-ha-ES'!F34/'Kst-ha-ES'!F36*100</f>
        <v>5.7715903448646376E-2</v>
      </c>
      <c r="G27" s="16">
        <f>'Kst-ha-ES'!G34/'Kst-ha-ES'!G36*100</f>
        <v>7.6652741976135461E-2</v>
      </c>
      <c r="H27" s="16">
        <f>'Kst-ha-ES'!H34/'Kst-ha-ES'!H36*100</f>
        <v>6.6955340345192849E-2</v>
      </c>
      <c r="I27" s="16">
        <f>'Kst-ha-ES'!I34/'Kst-ha-ES'!I36*100</f>
        <v>8.3124012722245857E-2</v>
      </c>
      <c r="J27" s="16">
        <f>'Kst-ha-ES'!J34/'Kst-ha-ES'!J36*100</f>
        <v>8.4624208884145735E-2</v>
      </c>
      <c r="K27" s="16">
        <f>'Kst-ha-ES'!K34/'Kst-ha-ES'!K36*100</f>
        <v>0.14156314426804936</v>
      </c>
      <c r="L27" s="16">
        <f>'Kst-ha-ES'!L34/'Kst-ha-ES'!L36*100</f>
        <v>9.3462420951263753E-2</v>
      </c>
      <c r="M27" s="16">
        <f>'Kst-ha-ES'!M34/'Kst-ha-ES'!M36*100</f>
        <v>0.14257831802973173</v>
      </c>
      <c r="N27" s="16">
        <f>'Kst-ha-ES'!N34/'Kst-ha-ES'!N36*100</f>
        <v>0.14267125288962193</v>
      </c>
      <c r="O27" s="16">
        <f t="shared" si="1"/>
        <v>9.5314650970654571E-2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6.2415053104886189</v>
      </c>
      <c r="F28" s="16">
        <f>'Kst-ha-ES'!F35/'Kst-ha-ES'!F36*100</f>
        <v>6.4602254485919763</v>
      </c>
      <c r="G28" s="16">
        <f>'Kst-ha-ES'!G35/'Kst-ha-ES'!G36*100</f>
        <v>5.8881435671344171</v>
      </c>
      <c r="H28" s="16">
        <f>'Kst-ha-ES'!H35/'Kst-ha-ES'!H36*100</f>
        <v>6.1396149287146908</v>
      </c>
      <c r="I28" s="16">
        <f>'Kst-ha-ES'!I35/'Kst-ha-ES'!I36*100</f>
        <v>6.9341927459453947</v>
      </c>
      <c r="J28" s="16">
        <f>'Kst-ha-ES'!J35/'Kst-ha-ES'!J36*100</f>
        <v>5.3882498053148664</v>
      </c>
      <c r="K28" s="16">
        <f>'Kst-ha-ES'!K35/'Kst-ha-ES'!K36*100</f>
        <v>4.6686567942852655</v>
      </c>
      <c r="L28" s="16">
        <f>'Kst-ha-ES'!L35/'Kst-ha-ES'!L36*100</f>
        <v>4.7394596502184285</v>
      </c>
      <c r="M28" s="16">
        <f>'Kst-ha-ES'!M35/'Kst-ha-ES'!M36*100</f>
        <v>4.7490702461854006</v>
      </c>
      <c r="N28" s="16">
        <f>'Kst-ha-ES'!N35/'Kst-ha-ES'!N36*100</f>
        <v>4.3775319841686144</v>
      </c>
      <c r="O28" s="16">
        <f t="shared" si="1"/>
        <v>5.5586650481047668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12.03306164227722</v>
      </c>
      <c r="F9" s="16">
        <f>'Kst-ha-HS'!F13/'Kst-ha-HS'!F31*100</f>
        <v>11.89746481045816</v>
      </c>
      <c r="G9" s="16">
        <f>'Kst-ha-HS'!G13/'Kst-ha-HS'!G31*100</f>
        <v>11.884096102252329</v>
      </c>
      <c r="H9" s="16">
        <f>'Kst-ha-HS'!H13/'Kst-ha-HS'!H31*100</f>
        <v>11.839008616296919</v>
      </c>
      <c r="I9" s="16">
        <f>'Kst-ha-HS'!I13/'Kst-ha-HS'!I31*100</f>
        <v>11.740248097956773</v>
      </c>
      <c r="J9" s="16">
        <f>'Kst-ha-HS'!J13/'Kst-ha-HS'!J31*100</f>
        <v>11.232056242527602</v>
      </c>
      <c r="K9" s="16">
        <f>'Kst-ha-HS'!K13/'Kst-ha-HS'!K31*100</f>
        <v>10.937073358425819</v>
      </c>
      <c r="L9" s="16">
        <f>'Kst-ha-HS'!L13/'Kst-ha-HS'!L31*100</f>
        <v>10.224143179274609</v>
      </c>
      <c r="M9" s="16">
        <f>'Kst-ha-HS'!M13/'Kst-ha-HS'!M31*100</f>
        <v>10.508622708460985</v>
      </c>
      <c r="N9" s="16">
        <f>'Kst-ha-HS'!N13/'Kst-ha-HS'!N31*100</f>
        <v>9.5801063166950495</v>
      </c>
      <c r="O9" s="16">
        <f t="shared" ref="O9:O28" si="1">AVERAGE(E9:N9)</f>
        <v>11.187588107462547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43.911000928428209</v>
      </c>
      <c r="F10" s="16">
        <f>'Kst-ha-HS'!F19/'Kst-ha-HS'!F31*100</f>
        <v>44.538639080579244</v>
      </c>
      <c r="G10" s="16">
        <f>'Kst-ha-HS'!G19/'Kst-ha-HS'!G31*100</f>
        <v>44.036058362086145</v>
      </c>
      <c r="H10" s="16">
        <f>'Kst-ha-HS'!H19/'Kst-ha-HS'!H31*100</f>
        <v>44.197133337251067</v>
      </c>
      <c r="I10" s="16">
        <f>'Kst-ha-HS'!I19/'Kst-ha-HS'!I31*100</f>
        <v>45.078491532015654</v>
      </c>
      <c r="J10" s="16">
        <f>'Kst-ha-HS'!J19/'Kst-ha-HS'!J31*100</f>
        <v>45.737312543259847</v>
      </c>
      <c r="K10" s="16">
        <f>'Kst-ha-HS'!K19/'Kst-ha-HS'!K31*100</f>
        <v>43.999870831234894</v>
      </c>
      <c r="L10" s="16">
        <f>'Kst-ha-HS'!L19/'Kst-ha-HS'!L31*100</f>
        <v>44.494631611954908</v>
      </c>
      <c r="M10" s="16">
        <f>'Kst-ha-HS'!M19/'Kst-ha-HS'!M31*100</f>
        <v>44.102337829318813</v>
      </c>
      <c r="N10" s="16">
        <f>'Kst-ha-HS'!N19/'Kst-ha-HS'!N31*100</f>
        <v>44.615744994904354</v>
      </c>
      <c r="O10" s="16">
        <f t="shared" si="1"/>
        <v>44.471122105103305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17.833836525272737</v>
      </c>
      <c r="F11" s="16">
        <f>'Kst-ha-HS'!F24/'Kst-ha-HS'!F31*100</f>
        <v>16.723910441527924</v>
      </c>
      <c r="G11" s="16">
        <f>'Kst-ha-HS'!G24/'Kst-ha-HS'!G31*100</f>
        <v>16.696654109533668</v>
      </c>
      <c r="H11" s="16">
        <f>'Kst-ha-HS'!H24/'Kst-ha-HS'!H31*100</f>
        <v>15.754542308229519</v>
      </c>
      <c r="I11" s="16">
        <f>'Kst-ha-HS'!I24/'Kst-ha-HS'!I31*100</f>
        <v>14.724427194664184</v>
      </c>
      <c r="J11" s="16">
        <f>'Kst-ha-HS'!J24/'Kst-ha-HS'!J31*100</f>
        <v>14.780717547229628</v>
      </c>
      <c r="K11" s="16">
        <f>'Kst-ha-HS'!K24/'Kst-ha-HS'!K31*100</f>
        <v>15.831506156364716</v>
      </c>
      <c r="L11" s="16">
        <f>'Kst-ha-HS'!L24/'Kst-ha-HS'!L31*100</f>
        <v>16.148400653904304</v>
      </c>
      <c r="M11" s="16">
        <f>'Kst-ha-HS'!M24/'Kst-ha-HS'!M31*100</f>
        <v>16.486615102242418</v>
      </c>
      <c r="N11" s="16">
        <f>'Kst-ha-HS'!N24/'Kst-ha-HS'!N31*100</f>
        <v>16.668296721782692</v>
      </c>
      <c r="O11" s="16">
        <f t="shared" si="1"/>
        <v>16.164890676075178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26.22210090402184</v>
      </c>
      <c r="F12" s="16">
        <f>'Kst-ha-HS'!F29/'Kst-ha-HS'!F31*100</f>
        <v>26.83998566743465</v>
      </c>
      <c r="G12" s="16">
        <f>'Kst-ha-HS'!G29/'Kst-ha-HS'!G31*100</f>
        <v>27.383191426127855</v>
      </c>
      <c r="H12" s="16">
        <f>'Kst-ha-HS'!H29/'Kst-ha-HS'!H31*100</f>
        <v>28.209315738222497</v>
      </c>
      <c r="I12" s="16">
        <f>'Kst-ha-HS'!I29/'Kst-ha-HS'!I31*100</f>
        <v>28.4568331753634</v>
      </c>
      <c r="J12" s="16">
        <f>'Kst-ha-HS'!J29/'Kst-ha-HS'!J31*100</f>
        <v>28.249913666982941</v>
      </c>
      <c r="K12" s="16">
        <f>'Kst-ha-HS'!K29/'Kst-ha-HS'!K31*100</f>
        <v>29.231549653974572</v>
      </c>
      <c r="L12" s="16">
        <f>'Kst-ha-HS'!L29/'Kst-ha-HS'!L31*100</f>
        <v>29.132824554866176</v>
      </c>
      <c r="M12" s="16">
        <f>'Kst-ha-HS'!M29/'Kst-ha-HS'!M31*100</f>
        <v>28.902424359977786</v>
      </c>
      <c r="N12" s="16">
        <f>'Kst-ha-HS'!N29/'Kst-ha-HS'!N31*100</f>
        <v>29.13585196661791</v>
      </c>
      <c r="O12" s="16">
        <f t="shared" si="1"/>
        <v>28.176399111358961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7.9473269494971701</v>
      </c>
      <c r="F16" s="16">
        <f>'KOA-ha-HS'!F10/'KOA-ha-HS'!F40*100</f>
        <v>8.4608205173021567</v>
      </c>
      <c r="G16" s="16">
        <f>'KOA-ha-HS'!G10/'KOA-ha-HS'!G40*100</f>
        <v>8.6010882402698048</v>
      </c>
      <c r="H16" s="16">
        <f>'KOA-ha-HS'!H10/'KOA-ha-HS'!H40*100</f>
        <v>9.3098445746789285</v>
      </c>
      <c r="I16" s="16">
        <f>'KOA-ha-HS'!I10/'KOA-ha-HS'!I40*100</f>
        <v>9.7241150457352976</v>
      </c>
      <c r="J16" s="16">
        <f>'KOA-ha-HS'!J10/'KOA-ha-HS'!J40*100</f>
        <v>10.190191457220998</v>
      </c>
      <c r="K16" s="16">
        <f>'KOA-ha-HS'!K10/'KOA-ha-HS'!K40*100</f>
        <v>10.319990449861272</v>
      </c>
      <c r="L16" s="16">
        <f>'KOA-ha-HS'!L10/'KOA-ha-HS'!L40*100</f>
        <v>10.705863356599586</v>
      </c>
      <c r="M16" s="16">
        <f>'KOA-ha-HS'!M10/'KOA-ha-HS'!M40*100</f>
        <v>11.521281082186711</v>
      </c>
      <c r="N16" s="16">
        <f>'KOA-ha-HS'!N10/'KOA-ha-HS'!N40*100</f>
        <v>11.745378828721321</v>
      </c>
      <c r="O16" s="16">
        <f t="shared" si="1"/>
        <v>9.8525900502073256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15.195388247441869</v>
      </c>
      <c r="F17" s="16">
        <f>'KOA-ha-HS'!F15/'KOA-ha-HS'!F40*100</f>
        <v>15.225812718770793</v>
      </c>
      <c r="G17" s="16">
        <f>'KOA-ha-HS'!G15/'KOA-ha-HS'!G40*100</f>
        <v>15.329310960826961</v>
      </c>
      <c r="H17" s="16">
        <f>'KOA-ha-HS'!H15/'KOA-ha-HS'!H40*100</f>
        <v>15.785550157529071</v>
      </c>
      <c r="I17" s="16">
        <f>'KOA-ha-HS'!I15/'KOA-ha-HS'!I40*100</f>
        <v>15.812686128836036</v>
      </c>
      <c r="J17" s="16">
        <f>'KOA-ha-HS'!J15/'KOA-ha-HS'!J40*100</f>
        <v>15.925263151461127</v>
      </c>
      <c r="K17" s="16">
        <f>'KOA-ha-HS'!K15/'KOA-ha-HS'!K40*100</f>
        <v>16.190169180581794</v>
      </c>
      <c r="L17" s="16">
        <f>'KOA-ha-HS'!L15/'KOA-ha-HS'!L40*100</f>
        <v>16.483018302977698</v>
      </c>
      <c r="M17" s="16">
        <f>'KOA-ha-HS'!M15/'KOA-ha-HS'!M40*100</f>
        <v>16.414345678959645</v>
      </c>
      <c r="N17" s="16">
        <f>'KOA-ha-HS'!N15/'KOA-ha-HS'!N40*100</f>
        <v>16.385415593102991</v>
      </c>
      <c r="O17" s="16">
        <f t="shared" si="1"/>
        <v>15.874696012048798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6.0450808673809089</v>
      </c>
      <c r="F18" s="16">
        <f>'KOA-ha-HS'!F19/'KOA-ha-HS'!F40*100</f>
        <v>6.6474352721564909</v>
      </c>
      <c r="G18" s="16">
        <f>'KOA-ha-HS'!G19/'KOA-ha-HS'!G40*100</f>
        <v>6.7811590593433362</v>
      </c>
      <c r="H18" s="16">
        <f>'KOA-ha-HS'!H19/'KOA-ha-HS'!H40*100</f>
        <v>6.5710139011094197</v>
      </c>
      <c r="I18" s="16">
        <f>'KOA-ha-HS'!I19/'KOA-ha-HS'!I40*100</f>
        <v>6.4206527805898697</v>
      </c>
      <c r="J18" s="16">
        <f>'KOA-ha-HS'!J19/'KOA-ha-HS'!J40*100</f>
        <v>6.1797137050662485</v>
      </c>
      <c r="K18" s="16">
        <f>'KOA-ha-HS'!K19/'KOA-ha-HS'!K40*100</f>
        <v>6.1388248085870369</v>
      </c>
      <c r="L18" s="16">
        <f>'KOA-ha-HS'!L19/'KOA-ha-HS'!L40*100</f>
        <v>5.8065130730156476</v>
      </c>
      <c r="M18" s="16">
        <f>'KOA-ha-HS'!M19/'KOA-ha-HS'!M40*100</f>
        <v>6.2356678067545248</v>
      </c>
      <c r="N18" s="16">
        <f>'KOA-ha-HS'!N19/'KOA-ha-HS'!N40*100</f>
        <v>6.1405666177772638</v>
      </c>
      <c r="O18" s="16">
        <f t="shared" si="1"/>
        <v>6.2966627891780744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60.679823558808934</v>
      </c>
      <c r="F19" s="16">
        <f>'KOA-ha-HS'!F26/'KOA-ha-HS'!F40*100</f>
        <v>59.086105142265247</v>
      </c>
      <c r="G19" s="16">
        <f>'KOA-ha-HS'!G26/'KOA-ha-HS'!G40*100</f>
        <v>58.160944916071799</v>
      </c>
      <c r="H19" s="16">
        <f>'KOA-ha-HS'!H26/'KOA-ha-HS'!H40*100</f>
        <v>56.196181847791038</v>
      </c>
      <c r="I19" s="16">
        <f>'KOA-ha-HS'!I26/'KOA-ha-HS'!I40*100</f>
        <v>55.519006577538001</v>
      </c>
      <c r="J19" s="16">
        <f>'KOA-ha-HS'!J26/'KOA-ha-HS'!J40*100</f>
        <v>55.640346961197906</v>
      </c>
      <c r="K19" s="16">
        <f>'KOA-ha-HS'!K26/'KOA-ha-HS'!K40*100</f>
        <v>54.879368210298686</v>
      </c>
      <c r="L19" s="16">
        <f>'KOA-ha-HS'!L26/'KOA-ha-HS'!L40*100</f>
        <v>54.088649240390929</v>
      </c>
      <c r="M19" s="16">
        <f>'KOA-ha-HS'!M26/'KOA-ha-HS'!M40*100</f>
        <v>52.856317634296076</v>
      </c>
      <c r="N19" s="16">
        <f>'KOA-ha-HS'!N26/'KOA-ha-HS'!N40*100</f>
        <v>52.562980038965904</v>
      </c>
      <c r="O19" s="16">
        <f t="shared" si="1"/>
        <v>55.966972412762445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2.8156446009561962</v>
      </c>
      <c r="F20" s="16">
        <f>'KOA-ha-HS'!F30/'KOA-ha-HS'!F40*100</f>
        <v>3.0347635538901843</v>
      </c>
      <c r="G20" s="16">
        <f>'KOA-ha-HS'!G30/'KOA-ha-HS'!G40*100</f>
        <v>3.2512846513090348</v>
      </c>
      <c r="H20" s="16">
        <f>'KOA-ha-HS'!H30/'KOA-ha-HS'!H40*100</f>
        <v>3.5382993065559818</v>
      </c>
      <c r="I20" s="16">
        <f>'KOA-ha-HS'!I30/'KOA-ha-HS'!I40*100</f>
        <v>3.7994689975587326</v>
      </c>
      <c r="J20" s="16">
        <f>'KOA-ha-HS'!J30/'KOA-ha-HS'!J40*100</f>
        <v>3.5143755510890418</v>
      </c>
      <c r="K20" s="16">
        <f>'KOA-ha-HS'!K30/'KOA-ha-HS'!K40*100</f>
        <v>3.667202431576587</v>
      </c>
      <c r="L20" s="16">
        <f>'KOA-ha-HS'!L30/'KOA-ha-HS'!L40*100</f>
        <v>3.6206668723638016</v>
      </c>
      <c r="M20" s="16">
        <f>'KOA-ha-HS'!M30/'KOA-ha-HS'!M40*100</f>
        <v>3.3934893164482416</v>
      </c>
      <c r="N20" s="16">
        <f>'KOA-ha-HS'!N30/'KOA-ha-HS'!N40*100</f>
        <v>3.4289652156471964</v>
      </c>
      <c r="O20" s="16">
        <f t="shared" si="1"/>
        <v>3.4064160497395002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2.686454036291126</v>
      </c>
      <c r="F21" s="16">
        <f>'KOA-ha-HS'!F36/'KOA-ha-HS'!F40*100</f>
        <v>2.7047805550066144</v>
      </c>
      <c r="G21" s="16">
        <f>'KOA-ha-HS'!G36/'KOA-ha-HS'!G40*100</f>
        <v>2.7965757313821933</v>
      </c>
      <c r="H21" s="16">
        <f>'KOA-ha-HS'!H36/'KOA-ha-HS'!H40*100</f>
        <v>3.0072604188066157</v>
      </c>
      <c r="I21" s="16">
        <f>'KOA-ha-HS'!I36/'KOA-ha-HS'!I40*100</f>
        <v>2.9527384922795457</v>
      </c>
      <c r="J21" s="16">
        <f>'KOA-ha-HS'!J36/'KOA-ha-HS'!J40*100</f>
        <v>3.0336388279227013</v>
      </c>
      <c r="K21" s="16">
        <f>'KOA-ha-HS'!K36/'KOA-ha-HS'!K40*100</f>
        <v>3.0640811155217591</v>
      </c>
      <c r="L21" s="16">
        <f>'KOA-ha-HS'!L36/'KOA-ha-HS'!L40*100</f>
        <v>3.0587880938114069</v>
      </c>
      <c r="M21" s="16">
        <f>'KOA-ha-HS'!M36/'KOA-ha-HS'!M40*100</f>
        <v>3.1179577158324507</v>
      </c>
      <c r="N21" s="16">
        <f>'KOA-ha-HS'!N36/'KOA-ha-HS'!N40*100</f>
        <v>3.2147227050952782</v>
      </c>
      <c r="O21" s="16">
        <f t="shared" si="1"/>
        <v>2.9636997691949696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4.6302817396238041</v>
      </c>
      <c r="F22" s="16">
        <f>'KOA-ha-HS'!F38/'KOA-ha-HS'!F40*100</f>
        <v>4.8402822406085084</v>
      </c>
      <c r="G22" s="16">
        <f>'KOA-ha-HS'!G38/'KOA-ha-HS'!G40*100</f>
        <v>5.0796364407968797</v>
      </c>
      <c r="H22" s="16">
        <f>'KOA-ha-HS'!H38/'KOA-ha-HS'!H40*100</f>
        <v>5.5918497935289606</v>
      </c>
      <c r="I22" s="16">
        <f>'KOA-ha-HS'!I38/'KOA-ha-HS'!I40*100</f>
        <v>5.7713319774625189</v>
      </c>
      <c r="J22" s="16">
        <f>'KOA-ha-HS'!J38/'KOA-ha-HS'!J40*100</f>
        <v>5.5164703460419684</v>
      </c>
      <c r="K22" s="16">
        <f>'KOA-ha-HS'!K38/'KOA-ha-HS'!K40*100</f>
        <v>5.740363803572861</v>
      </c>
      <c r="L22" s="16">
        <f>'KOA-ha-HS'!L38/'KOA-ha-HS'!L40*100</f>
        <v>6.236501060840931</v>
      </c>
      <c r="M22" s="16">
        <f>'KOA-ha-HS'!M38/'KOA-ha-HS'!M40*100</f>
        <v>6.4609407655223539</v>
      </c>
      <c r="N22" s="16">
        <f>'KOA-ha-HS'!N38/'KOA-ha-HS'!N40*100</f>
        <v>6.521971000690062</v>
      </c>
      <c r="O22" s="16">
        <f t="shared" si="1"/>
        <v>5.6389629168688842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92.393378027393268</v>
      </c>
      <c r="F26" s="16">
        <f>'Kst-ha-HS'!F33/'Kst-ha-HS'!F36*100</f>
        <v>92.648793257701584</v>
      </c>
      <c r="G26" s="16">
        <f>'Kst-ha-HS'!G33/'Kst-ha-HS'!G36*100</f>
        <v>92.992824611159719</v>
      </c>
      <c r="H26" s="16">
        <f>'Kst-ha-HS'!H33/'Kst-ha-HS'!H36*100</f>
        <v>92.911735394528819</v>
      </c>
      <c r="I26" s="16">
        <f>'Kst-ha-HS'!I33/'Kst-ha-HS'!I36*100</f>
        <v>91.803097392630804</v>
      </c>
      <c r="J26" s="16">
        <f>'Kst-ha-HS'!J33/'Kst-ha-HS'!J36*100</f>
        <v>93.471530630649141</v>
      </c>
      <c r="K26" s="16">
        <f>'Kst-ha-HS'!K33/'Kst-ha-HS'!K36*100</f>
        <v>94.257930626514337</v>
      </c>
      <c r="L26" s="16">
        <f>'Kst-ha-HS'!L33/'Kst-ha-HS'!L36*100</f>
        <v>94.657322428233556</v>
      </c>
      <c r="M26" s="16">
        <f>'Kst-ha-HS'!M33/'Kst-ha-HS'!M36*100</f>
        <v>94.727830662121164</v>
      </c>
      <c r="N26" s="16">
        <f>'Kst-ha-HS'!N33/'Kst-ha-HS'!N36*100</f>
        <v>94.651542793084488</v>
      </c>
      <c r="O26" s="16">
        <f t="shared" si="1"/>
        <v>93.451598582401687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7.6966329093415428E-2</v>
      </c>
      <c r="F27" s="16">
        <f>'Kst-ha-HS'!F34/'Kst-ha-HS'!F36*100</f>
        <v>6.5094408748661181E-2</v>
      </c>
      <c r="G27" s="16">
        <f>'Kst-ha-HS'!G34/'Kst-ha-HS'!G36*100</f>
        <v>9.0048206045512794E-2</v>
      </c>
      <c r="H27" s="16">
        <f>'Kst-ha-HS'!H34/'Kst-ha-HS'!H36*100</f>
        <v>7.6466896940167145E-2</v>
      </c>
      <c r="I27" s="16">
        <f>'Kst-ha-HS'!I34/'Kst-ha-HS'!I36*100</f>
        <v>9.7096861956012831E-2</v>
      </c>
      <c r="J27" s="16">
        <f>'Kst-ha-HS'!J34/'Kst-ha-HS'!J36*100</f>
        <v>0.1009463317029327</v>
      </c>
      <c r="K27" s="16">
        <f>'Kst-ha-HS'!K34/'Kst-ha-HS'!K36*100</f>
        <v>0.16898715765590774</v>
      </c>
      <c r="L27" s="16">
        <f>'Kst-ha-HS'!L34/'Kst-ha-HS'!L36*100</f>
        <v>0.10332042869014398</v>
      </c>
      <c r="M27" s="16">
        <f>'Kst-ha-HS'!M34/'Kst-ha-HS'!M36*100</f>
        <v>0.15366946882932839</v>
      </c>
      <c r="N27" s="16">
        <f>'Kst-ha-HS'!N34/'Kst-ha-HS'!N36*100</f>
        <v>0.16881344725414882</v>
      </c>
      <c r="O27" s="16">
        <f t="shared" si="1"/>
        <v>0.11014095369162311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7.5296556435133182</v>
      </c>
      <c r="F28" s="16">
        <f>'Kst-ha-HS'!F35/'Kst-ha-HS'!F36*100</f>
        <v>7.2861123335497533</v>
      </c>
      <c r="G28" s="16">
        <f>'Kst-ha-HS'!G35/'Kst-ha-HS'!G36*100</f>
        <v>6.9171271827947756</v>
      </c>
      <c r="H28" s="16">
        <f>'Kst-ha-HS'!H35/'Kst-ha-HS'!H36*100</f>
        <v>7.0117977085310228</v>
      </c>
      <c r="I28" s="16">
        <f>'Kst-ha-HS'!I35/'Kst-ha-HS'!I36*100</f>
        <v>8.0998057454131818</v>
      </c>
      <c r="J28" s="16">
        <f>'Kst-ha-HS'!J35/'Kst-ha-HS'!J36*100</f>
        <v>6.4275230376479282</v>
      </c>
      <c r="K28" s="16">
        <f>'Kst-ha-HS'!K35/'Kst-ha-HS'!K36*100</f>
        <v>5.5730822158297642</v>
      </c>
      <c r="L28" s="16">
        <f>'Kst-ha-HS'!L35/'Kst-ha-HS'!L36*100</f>
        <v>5.2393571430763011</v>
      </c>
      <c r="M28" s="16">
        <f>'Kst-ha-HS'!M35/'Kst-ha-HS'!M36*100</f>
        <v>5.1184998690494901</v>
      </c>
      <c r="N28" s="16">
        <f>'Kst-ha-HS'!N35/'Kst-ha-HS'!N36*100</f>
        <v>5.1796437596613583</v>
      </c>
      <c r="O28" s="16">
        <f t="shared" si="1"/>
        <v>6.4382604639066896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23.584123941829272</v>
      </c>
      <c r="F7" s="6">
        <f>Input!B56/Input!B$7</f>
        <v>22.309903027396928</v>
      </c>
      <c r="G7" s="6">
        <f>Input!C56/Input!C$7</f>
        <v>21.567140574003883</v>
      </c>
      <c r="H7" s="6">
        <f>Input!D56/Input!D$7</f>
        <v>21.708750021810214</v>
      </c>
      <c r="I7" s="6">
        <f>Input!E56/Input!E$7</f>
        <v>21.197264609725597</v>
      </c>
      <c r="J7" s="6">
        <f>Input!F56/Input!F$7</f>
        <v>21.113002074857999</v>
      </c>
      <c r="K7" s="6">
        <f>Input!G56/Input!G$7</f>
        <v>21.904318050264951</v>
      </c>
      <c r="L7" s="6">
        <f>Input!H56/Input!H$7</f>
        <v>22.584990256735477</v>
      </c>
      <c r="M7" s="6">
        <f>Input!I56/Input!I$7</f>
        <v>23.291952370996082</v>
      </c>
      <c r="N7" s="6">
        <f>Input!J56/Input!J$7</f>
        <v>23.639160661292344</v>
      </c>
      <c r="O7" s="6">
        <f t="shared" ref="O7:O12" si="1">AVERAGE(E7:N7)</f>
        <v>22.290060558891277</v>
      </c>
    </row>
    <row r="8" spans="1:15" ht="12" customHeight="1" x14ac:dyDescent="0.2">
      <c r="B8" t="s">
        <v>84</v>
      </c>
      <c r="E8" s="6">
        <f>Input!A100/Input!A$7</f>
        <v>37.012893113522644</v>
      </c>
      <c r="F8" s="6">
        <f>Input!B100/Input!B$7</f>
        <v>37.625160398857858</v>
      </c>
      <c r="G8" s="6">
        <f>Input!C100/Input!C$7</f>
        <v>28.558097471664144</v>
      </c>
      <c r="H8" s="6">
        <f>Input!D100/Input!D$7</f>
        <v>22.889024432247258</v>
      </c>
      <c r="I8" s="6">
        <f>Input!E100/Input!E$7</f>
        <v>20.634301522299502</v>
      </c>
      <c r="J8" s="6">
        <f>Input!F100/Input!F$7</f>
        <v>24.707357864637938</v>
      </c>
      <c r="K8" s="6">
        <f>Input!G100/Input!G$7</f>
        <v>27.393072612299818</v>
      </c>
      <c r="L8" s="6">
        <f>Input!H100/Input!H$7</f>
        <v>19.098383094396933</v>
      </c>
      <c r="M8" s="6">
        <f>Input!I100/Input!I$7</f>
        <v>22.659224909529197</v>
      </c>
      <c r="N8" s="6">
        <f>Input!J100/Input!J$7</f>
        <v>22.000987768126983</v>
      </c>
      <c r="O8" s="6">
        <f t="shared" si="1"/>
        <v>26.257850318758226</v>
      </c>
    </row>
    <row r="9" spans="1:15" ht="12" customHeight="1" x14ac:dyDescent="0.2">
      <c r="B9" t="s">
        <v>93</v>
      </c>
      <c r="E9" s="6">
        <f t="shared" ref="E9:N9" si="2">+E8-E7</f>
        <v>13.428769171693371</v>
      </c>
      <c r="F9" s="6">
        <f t="shared" si="2"/>
        <v>15.31525737146093</v>
      </c>
      <c r="G9" s="6">
        <f t="shared" si="2"/>
        <v>6.9909568976602614</v>
      </c>
      <c r="H9" s="6">
        <f t="shared" si="2"/>
        <v>1.1802744104370433</v>
      </c>
      <c r="I9" s="6">
        <f t="shared" si="2"/>
        <v>-0.56296308742609469</v>
      </c>
      <c r="J9" s="6">
        <f t="shared" si="2"/>
        <v>3.5943557897799394</v>
      </c>
      <c r="K9" s="6">
        <f t="shared" si="2"/>
        <v>5.4887545620348668</v>
      </c>
      <c r="L9" s="6">
        <f t="shared" si="2"/>
        <v>-3.4866071623385437</v>
      </c>
      <c r="M9" s="6">
        <f t="shared" si="2"/>
        <v>-0.63272746146688519</v>
      </c>
      <c r="N9" s="6">
        <f t="shared" si="2"/>
        <v>-1.6381728931653612</v>
      </c>
      <c r="O9" s="6">
        <f t="shared" si="1"/>
        <v>3.9677897598669531</v>
      </c>
    </row>
    <row r="10" spans="1:15" ht="12" customHeight="1" x14ac:dyDescent="0.2">
      <c r="B10" t="s">
        <v>85</v>
      </c>
      <c r="E10" s="6">
        <f>Input!A101/Input!A$7</f>
        <v>160.2895563115384</v>
      </c>
      <c r="F10" s="6">
        <f>Input!B101/Input!B$7</f>
        <v>185.51177048967085</v>
      </c>
      <c r="G10" s="6">
        <f>Input!C101/Input!C$7</f>
        <v>208.02689120011757</v>
      </c>
      <c r="H10" s="6">
        <f>Input!D101/Input!D$7</f>
        <v>170.88194183566065</v>
      </c>
      <c r="I10" s="6">
        <f>Input!E101/Input!E$7</f>
        <v>168.03845502132364</v>
      </c>
      <c r="J10" s="6">
        <f>Input!F101/Input!F$7</f>
        <v>172.83859793210277</v>
      </c>
      <c r="K10" s="6">
        <f>Input!G101/Input!G$7</f>
        <v>171.11896417916319</v>
      </c>
      <c r="L10" s="6">
        <f>Input!H101/Input!H$7</f>
        <v>171.38127257374794</v>
      </c>
      <c r="M10" s="6">
        <f>Input!I101/Input!I$7</f>
        <v>173.44413412124416</v>
      </c>
      <c r="N10" s="6">
        <f>Input!J101/Input!J$7</f>
        <v>177.28266976872092</v>
      </c>
      <c r="O10" s="6">
        <f t="shared" si="1"/>
        <v>175.88142534332903</v>
      </c>
    </row>
    <row r="11" spans="1:15" ht="12" customHeight="1" x14ac:dyDescent="0.2">
      <c r="B11" t="s">
        <v>94</v>
      </c>
      <c r="E11" s="6">
        <f>Input!A26/Input!A$7/0.04</f>
        <v>281.75770070650384</v>
      </c>
      <c r="F11" s="6">
        <f>Input!B26/Input!B$7/0.04</f>
        <v>283.48096606596539</v>
      </c>
      <c r="G11" s="6">
        <f>Input!C26/Input!C$7/0.04</f>
        <v>280.49896209027054</v>
      </c>
      <c r="H11" s="6">
        <f>Input!D26/Input!D$7/0.04</f>
        <v>280.36513487753575</v>
      </c>
      <c r="I11" s="6">
        <f>Input!E26/Input!E$7/0.04</f>
        <v>270.36862785854049</v>
      </c>
      <c r="J11" s="6">
        <f>Input!F26/Input!F$7/0.04</f>
        <v>254.07290824333387</v>
      </c>
      <c r="K11" s="6">
        <f>Input!G26/Input!G$7/0.04</f>
        <v>249.8077253122207</v>
      </c>
      <c r="L11" s="6">
        <f>Input!H26/Input!H$7/0.04</f>
        <v>247.32785596897702</v>
      </c>
      <c r="M11" s="6">
        <f>Input!I26/Input!I$7/0.04</f>
        <v>239.62000950510193</v>
      </c>
      <c r="N11" s="6">
        <f>Input!J26/Input!J$7/0.04</f>
        <v>242.16039500876752</v>
      </c>
      <c r="O11" s="6">
        <f t="shared" si="1"/>
        <v>262.94602856372165</v>
      </c>
    </row>
    <row r="12" spans="1:15" ht="12" customHeight="1" x14ac:dyDescent="0.2">
      <c r="B12" s="19" t="s">
        <v>95</v>
      </c>
      <c r="E12" s="6">
        <f t="shared" ref="E12:N12" si="3">+E10+E11</f>
        <v>442.04725701804227</v>
      </c>
      <c r="F12" s="6">
        <f t="shared" si="3"/>
        <v>468.99273655563627</v>
      </c>
      <c r="G12" s="6">
        <f t="shared" si="3"/>
        <v>488.52585329038811</v>
      </c>
      <c r="H12" s="6">
        <f t="shared" si="3"/>
        <v>451.24707671319641</v>
      </c>
      <c r="I12" s="6">
        <f t="shared" si="3"/>
        <v>438.40708287986411</v>
      </c>
      <c r="J12" s="6">
        <f t="shared" si="3"/>
        <v>426.91150617543667</v>
      </c>
      <c r="K12" s="6">
        <f t="shared" si="3"/>
        <v>420.92668949138385</v>
      </c>
      <c r="L12" s="6">
        <f t="shared" si="3"/>
        <v>418.70912854272495</v>
      </c>
      <c r="M12" s="6">
        <f t="shared" si="3"/>
        <v>413.06414362634609</v>
      </c>
      <c r="N12" s="6">
        <f t="shared" si="3"/>
        <v>419.44306477748842</v>
      </c>
      <c r="O12" s="6">
        <f t="shared" si="1"/>
        <v>438.82745390705077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14.713450136446335</v>
      </c>
      <c r="F15" s="22">
        <f t="shared" ref="F15:N15" si="4">+F7/F$10*100</f>
        <v>12.026138809687618</v>
      </c>
      <c r="G15" s="22">
        <f t="shared" si="4"/>
        <v>10.367477228343876</v>
      </c>
      <c r="H15" s="22">
        <f t="shared" si="4"/>
        <v>12.703946238326221</v>
      </c>
      <c r="I15" s="22">
        <f t="shared" si="4"/>
        <v>12.614531957602038</v>
      </c>
      <c r="J15" s="22">
        <f t="shared" si="4"/>
        <v>12.215443961858535</v>
      </c>
      <c r="K15" s="22">
        <f t="shared" si="4"/>
        <v>12.800637355033848</v>
      </c>
      <c r="L15" s="22">
        <f t="shared" si="4"/>
        <v>13.178213650512378</v>
      </c>
      <c r="M15" s="22">
        <f t="shared" si="4"/>
        <v>13.429080486927338</v>
      </c>
      <c r="N15" s="22">
        <f t="shared" si="4"/>
        <v>13.334163284054485</v>
      </c>
      <c r="O15" s="22">
        <f>AVERAGE(E15:N15)</f>
        <v>12.738308310879265</v>
      </c>
    </row>
    <row r="16" spans="1:15" ht="12" customHeight="1" x14ac:dyDescent="0.2">
      <c r="B16" t="s">
        <v>84</v>
      </c>
      <c r="E16" s="22">
        <f>+E8/E$10*100</f>
        <v>23.091269303649746</v>
      </c>
      <c r="F16" s="22">
        <f t="shared" ref="F16:N16" si="5">+F8/F$10*100</f>
        <v>20.281818398662093</v>
      </c>
      <c r="G16" s="22">
        <f t="shared" si="5"/>
        <v>13.728079724169817</v>
      </c>
      <c r="H16" s="22">
        <f t="shared" si="5"/>
        <v>13.394642047232777</v>
      </c>
      <c r="I16" s="22">
        <f t="shared" si="5"/>
        <v>12.279511567564141</v>
      </c>
      <c r="J16" s="22">
        <f t="shared" si="5"/>
        <v>14.29504645388519</v>
      </c>
      <c r="K16" s="22">
        <f t="shared" si="5"/>
        <v>16.008203850286872</v>
      </c>
      <c r="L16" s="22">
        <f t="shared" si="5"/>
        <v>11.143798156930252</v>
      </c>
      <c r="M16" s="22">
        <f t="shared" si="5"/>
        <v>13.064278607248559</v>
      </c>
      <c r="N16" s="22">
        <f t="shared" si="5"/>
        <v>12.410117580488262</v>
      </c>
      <c r="O16" s="22">
        <f>AVERAGE(E16:N16)</f>
        <v>14.969676569011773</v>
      </c>
    </row>
    <row r="17" spans="1:15" ht="12" customHeight="1" x14ac:dyDescent="0.2">
      <c r="B17" t="s">
        <v>93</v>
      </c>
      <c r="E17" s="22">
        <f>+E9/E$10*100</f>
        <v>8.3778191672034126</v>
      </c>
      <c r="F17" s="22">
        <f t="shared" ref="F17:N17" si="6">+F9/F$10*100</f>
        <v>8.2556795889744752</v>
      </c>
      <c r="G17" s="22">
        <f t="shared" si="6"/>
        <v>3.3606024958259386</v>
      </c>
      <c r="H17" s="22">
        <f t="shared" si="6"/>
        <v>0.69069580890655391</v>
      </c>
      <c r="I17" s="22">
        <f t="shared" si="6"/>
        <v>-0.33502039003789708</v>
      </c>
      <c r="J17" s="22">
        <f t="shared" si="6"/>
        <v>2.0796024920266545</v>
      </c>
      <c r="K17" s="22">
        <f t="shared" si="6"/>
        <v>3.2075664952530265</v>
      </c>
      <c r="L17" s="22">
        <f t="shared" si="6"/>
        <v>-2.0344154935821264</v>
      </c>
      <c r="M17" s="22">
        <f t="shared" si="6"/>
        <v>-0.3648018796787813</v>
      </c>
      <c r="N17" s="22">
        <f t="shared" si="6"/>
        <v>-0.92404570356622306</v>
      </c>
      <c r="O17" s="22">
        <f>AVERAGE(E17:N17)</f>
        <v>2.2313682581325032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36.260728636304187</v>
      </c>
      <c r="F20" s="22">
        <f t="shared" ref="F20:N20" si="7">+F10/F$12*100</f>
        <v>39.555361102626314</v>
      </c>
      <c r="G20" s="22">
        <f t="shared" si="7"/>
        <v>42.582575681304391</v>
      </c>
      <c r="H20" s="22">
        <f t="shared" si="7"/>
        <v>37.868819689721732</v>
      </c>
      <c r="I20" s="22">
        <f t="shared" si="7"/>
        <v>38.329320301463035</v>
      </c>
      <c r="J20" s="22">
        <f t="shared" si="7"/>
        <v>40.485813905675293</v>
      </c>
      <c r="K20" s="22">
        <f t="shared" si="7"/>
        <v>40.652913785517015</v>
      </c>
      <c r="L20" s="22">
        <f t="shared" si="7"/>
        <v>40.930866057356624</v>
      </c>
      <c r="M20" s="22">
        <f t="shared" si="7"/>
        <v>41.989636911728674</v>
      </c>
      <c r="N20" s="22">
        <f t="shared" si="7"/>
        <v>42.266205989785078</v>
      </c>
      <c r="O20" s="22">
        <f>AVERAGE(E20:N20)</f>
        <v>40.092224206148231</v>
      </c>
    </row>
    <row r="21" spans="1:15" ht="12" customHeight="1" x14ac:dyDescent="0.2">
      <c r="B21" t="s">
        <v>94</v>
      </c>
      <c r="E21" s="22">
        <f>+E11/E$12*100</f>
        <v>63.739271363695813</v>
      </c>
      <c r="F21" s="22">
        <f t="shared" ref="F21:N21" si="8">+F11/F$12*100</f>
        <v>60.444638897373679</v>
      </c>
      <c r="G21" s="22">
        <f t="shared" si="8"/>
        <v>57.417424318695609</v>
      </c>
      <c r="H21" s="22">
        <f t="shared" si="8"/>
        <v>62.131180310278268</v>
      </c>
      <c r="I21" s="22">
        <f t="shared" si="8"/>
        <v>61.670679698536965</v>
      </c>
      <c r="J21" s="22">
        <f t="shared" si="8"/>
        <v>59.514186094324707</v>
      </c>
      <c r="K21" s="22">
        <f t="shared" si="8"/>
        <v>59.347086214482992</v>
      </c>
      <c r="L21" s="22">
        <f t="shared" si="8"/>
        <v>59.069133942643369</v>
      </c>
      <c r="M21" s="22">
        <f t="shared" si="8"/>
        <v>58.010363088271319</v>
      </c>
      <c r="N21" s="22">
        <f t="shared" si="8"/>
        <v>57.733794010214922</v>
      </c>
      <c r="O21" s="22">
        <f>AVERAGE(E21:N21)</f>
        <v>59.907775793851762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2.9217058830509468</v>
      </c>
      <c r="F24" s="22">
        <f>Input!B108/Input!B$56*100</f>
        <v>2.7700227112165678</v>
      </c>
      <c r="G24" s="22">
        <f>Input!C108/Input!C$56*100</f>
        <v>2.3593104250381676</v>
      </c>
      <c r="H24" s="22">
        <f>Input!D108/Input!D$56*100</f>
        <v>2.1123728506883386</v>
      </c>
      <c r="I24" s="22">
        <f>Input!E108/Input!E$56*100</f>
        <v>2.0650108590364993</v>
      </c>
      <c r="J24" s="22">
        <f>Input!F108/Input!F$56*100</f>
        <v>2.1464274136848656</v>
      </c>
      <c r="K24" s="22">
        <f>Input!G108/Input!G$56*100</f>
        <v>2.0244537282784423</v>
      </c>
      <c r="L24" s="22">
        <f>Input!H108/Input!H$56*100</f>
        <v>2.5692526595688592</v>
      </c>
      <c r="M24" s="22">
        <f>Input!I108/Input!I$56*100</f>
        <v>2.7870837220163662</v>
      </c>
      <c r="N24" s="22">
        <f>Input!J108/Input!J$56*100</f>
        <v>2.5199825120209227</v>
      </c>
      <c r="O24" s="22">
        <f>AVERAGE(E24:N24)</f>
        <v>2.4275622764599976</v>
      </c>
    </row>
    <row r="25" spans="1:15" ht="12" customHeight="1" x14ac:dyDescent="0.2">
      <c r="B25" t="s">
        <v>60</v>
      </c>
      <c r="E25" s="22">
        <f>Input!A109/Input!A$56*100</f>
        <v>19.011971301276645</v>
      </c>
      <c r="F25" s="22">
        <f>Input!B109/Input!B$56*100</f>
        <v>15.17261263985068</v>
      </c>
      <c r="G25" s="22">
        <f>Input!C109/Input!C$56*100</f>
        <v>13.020838633189506</v>
      </c>
      <c r="H25" s="22">
        <f>Input!D109/Input!D$56*100</f>
        <v>12.470642054430089</v>
      </c>
      <c r="I25" s="22">
        <f>Input!E109/Input!E$56*100</f>
        <v>12.631427434360781</v>
      </c>
      <c r="J25" s="22">
        <f>Input!F109/Input!F$56*100</f>
        <v>13.925615940327289</v>
      </c>
      <c r="K25" s="22">
        <f>Input!G109/Input!G$56*100</f>
        <v>14.429910270796162</v>
      </c>
      <c r="L25" s="22">
        <f>Input!H109/Input!H$56*100</f>
        <v>13.762274859540188</v>
      </c>
      <c r="M25" s="22">
        <f>Input!I109/Input!I$56*100</f>
        <v>14.056768225212094</v>
      </c>
      <c r="N25" s="22">
        <f>Input!J109/Input!J$56*100</f>
        <v>12.965822880716098</v>
      </c>
      <c r="O25" s="22">
        <f>AVERAGE(E25:N25)</f>
        <v>14.144788423969953</v>
      </c>
    </row>
    <row r="26" spans="1:15" ht="12" customHeight="1" x14ac:dyDescent="0.2">
      <c r="B26" t="s">
        <v>99</v>
      </c>
      <c r="E26" s="22">
        <f>Input!A110/Input!A$56*100</f>
        <v>26.841110699189631</v>
      </c>
      <c r="F26" s="22">
        <f>Input!B110/Input!B$56*100</f>
        <v>29.781856075812406</v>
      </c>
      <c r="G26" s="22">
        <f>Input!C110/Input!C$56*100</f>
        <v>33.201088861507309</v>
      </c>
      <c r="H26" s="22">
        <f>Input!D110/Input!D$56*100</f>
        <v>33.515648705928186</v>
      </c>
      <c r="I26" s="22">
        <f>Input!E110/Input!E$56*100</f>
        <v>34.798194039744232</v>
      </c>
      <c r="J26" s="22">
        <f>Input!F110/Input!F$56*100</f>
        <v>34.041499636777878</v>
      </c>
      <c r="K26" s="22">
        <f>Input!G110/Input!G$56*100</f>
        <v>34.37571054996193</v>
      </c>
      <c r="L26" s="22">
        <f>Input!H110/Input!H$56*100</f>
        <v>36.857890759220673</v>
      </c>
      <c r="M26" s="22">
        <f>Input!I110/Input!I$56*100</f>
        <v>37.148434141672091</v>
      </c>
      <c r="N26" s="22">
        <f>Input!J110/Input!J$56*100</f>
        <v>39.398552956111288</v>
      </c>
      <c r="O26" s="22">
        <f>AVERAGE(E26:N26)</f>
        <v>33.995998642592568</v>
      </c>
    </row>
    <row r="27" spans="1:15" ht="12" customHeight="1" x14ac:dyDescent="0.2">
      <c r="B27" t="s">
        <v>255</v>
      </c>
      <c r="E27" s="22">
        <f>Input!A111/Input!A$56*100</f>
        <v>31.652816391088091</v>
      </c>
      <c r="F27" s="22">
        <f>Input!B111/Input!B$56*100</f>
        <v>32.187196394356612</v>
      </c>
      <c r="G27" s="22">
        <f>Input!C111/Input!C$56*100</f>
        <v>31.986106724218256</v>
      </c>
      <c r="H27" s="22">
        <f>Input!D111/Input!D$56*100</f>
        <v>31.2239506613411</v>
      </c>
      <c r="I27" s="22">
        <f>Input!E111/Input!E$56*100</f>
        <v>32.155971866729907</v>
      </c>
      <c r="J27" s="22">
        <f>Input!F111/Input!F$56*100</f>
        <v>31.539305631542426</v>
      </c>
      <c r="K27" s="22">
        <f>Input!G111/Input!G$56*100</f>
        <v>30.46514244716904</v>
      </c>
      <c r="L27" s="22">
        <f>Input!H111/Input!H$56*100</f>
        <v>28.322936002500963</v>
      </c>
      <c r="M27" s="22">
        <f>Input!I111/Input!I$56*100</f>
        <v>26.924069808988914</v>
      </c>
      <c r="N27" s="22">
        <f>Input!J111/Input!J$56*100</f>
        <v>26.62608561303373</v>
      </c>
      <c r="O27" s="22">
        <f>AVERAGE(E27:N27)</f>
        <v>30.308358154096901</v>
      </c>
    </row>
    <row r="28" spans="1:15" ht="12" customHeight="1" x14ac:dyDescent="0.2">
      <c r="B28" t="s">
        <v>15</v>
      </c>
      <c r="E28" s="22">
        <f>Input!A112/Input!A$56*100</f>
        <v>19.572395725394681</v>
      </c>
      <c r="F28" s="22">
        <f>Input!B112/Input!B$56*100</f>
        <v>20.088312178763733</v>
      </c>
      <c r="G28" s="22">
        <f>Input!C112/Input!C$56*100</f>
        <v>19.432655356046759</v>
      </c>
      <c r="H28" s="22">
        <f>Input!D112/Input!D$56*100</f>
        <v>20.677385727612279</v>
      </c>
      <c r="I28" s="22">
        <f>Input!E112/Input!E$56*100</f>
        <v>18.34939580012858</v>
      </c>
      <c r="J28" s="22">
        <f>Input!F112/Input!F$56*100</f>
        <v>18.347151377667551</v>
      </c>
      <c r="K28" s="22">
        <f>Input!G112/Input!G$56*100</f>
        <v>18.704783003794422</v>
      </c>
      <c r="L28" s="22">
        <f>Input!H112/Input!H$56*100</f>
        <v>18.487645719169318</v>
      </c>
      <c r="M28" s="22">
        <f>Input!I112/Input!I$56*100</f>
        <v>19.08364410211054</v>
      </c>
      <c r="N28" s="22">
        <f>Input!J112/Input!J$56*100</f>
        <v>18.489556038117964</v>
      </c>
      <c r="O28" s="22">
        <f>AVERAGE(E28:N28)</f>
        <v>19.123292502880584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2.4685028114631131</v>
      </c>
      <c r="F31" s="22">
        <f>Input!B113/Input!B$100*100</f>
        <v>2.679329376555172</v>
      </c>
      <c r="G31" s="22">
        <f>Input!C113/Input!C$100*100</f>
        <v>2.8196590675565685</v>
      </c>
      <c r="H31" s="22">
        <f>Input!D113/Input!D$100*100</f>
        <v>2.9636787483715619</v>
      </c>
      <c r="I31" s="22">
        <f>Input!E113/Input!E$100*100</f>
        <v>2.2691221155373307</v>
      </c>
      <c r="J31" s="22">
        <f>Input!F113/Input!F$100*100</f>
        <v>0.94904476165662743</v>
      </c>
      <c r="K31" s="22">
        <f>Input!G113/Input!G$100*100</f>
        <v>1.535192239634487</v>
      </c>
      <c r="L31" s="22">
        <f>Input!H113/Input!H$100*100</f>
        <v>2.3870748829469957</v>
      </c>
      <c r="M31" s="22">
        <f>Input!I113/Input!I$100*100</f>
        <v>3.9085159441323416</v>
      </c>
      <c r="N31" s="22">
        <f>Input!J113/Input!J$100*100</f>
        <v>1.3891806999497134</v>
      </c>
      <c r="O31" s="22">
        <f>AVERAGE(E31:N31)</f>
        <v>2.336930064780391</v>
      </c>
    </row>
    <row r="32" spans="1:15" ht="12" customHeight="1" x14ac:dyDescent="0.2">
      <c r="B32" t="s">
        <v>60</v>
      </c>
      <c r="E32" s="22">
        <f>Input!A114/Input!A$100*100</f>
        <v>33.612283501385605</v>
      </c>
      <c r="F32" s="22">
        <f>Input!B114/Input!B$100*100</f>
        <v>21.919646197940203</v>
      </c>
      <c r="G32" s="22">
        <f>Input!C114/Input!C$100*100</f>
        <v>13.28767554531575</v>
      </c>
      <c r="H32" s="22">
        <f>Input!D114/Input!D$100*100</f>
        <v>13.478460323435094</v>
      </c>
      <c r="I32" s="22">
        <f>Input!E114/Input!E$100*100</f>
        <v>10.641426027237348</v>
      </c>
      <c r="J32" s="22">
        <f>Input!F114/Input!F$100*100</f>
        <v>8.3191078771567835</v>
      </c>
      <c r="K32" s="22">
        <f>Input!G114/Input!G$100*100</f>
        <v>7.8983987229669168</v>
      </c>
      <c r="L32" s="22">
        <f>Input!H114/Input!H$100*100</f>
        <v>15.307057178973885</v>
      </c>
      <c r="M32" s="22">
        <f>Input!I114/Input!I$100*100</f>
        <v>13.982988687211527</v>
      </c>
      <c r="N32" s="22">
        <f>Input!J114/Input!J$100*100</f>
        <v>14.234058398153049</v>
      </c>
      <c r="O32" s="22">
        <f>AVERAGE(E32:N32)</f>
        <v>15.268110245977615</v>
      </c>
    </row>
    <row r="33" spans="1:15" ht="12" customHeight="1" x14ac:dyDescent="0.2">
      <c r="B33" t="s">
        <v>99</v>
      </c>
      <c r="E33" s="22">
        <f>Input!A115/Input!A$100*100</f>
        <v>15.495984068073662</v>
      </c>
      <c r="F33" s="22">
        <f>Input!B115/Input!B$100*100</f>
        <v>26.496019190955998</v>
      </c>
      <c r="G33" s="22">
        <f>Input!C115/Input!C$100*100</f>
        <v>22.923873182624089</v>
      </c>
      <c r="H33" s="22">
        <f>Input!D115/Input!D$100*100</f>
        <v>28.589622603526838</v>
      </c>
      <c r="I33" s="22">
        <f>Input!E115/Input!E$100*100</f>
        <v>31.118463112364324</v>
      </c>
      <c r="J33" s="22">
        <f>Input!F115/Input!F$100*100</f>
        <v>31.373960439303399</v>
      </c>
      <c r="K33" s="22">
        <f>Input!G115/Input!G$100*100</f>
        <v>24.810129209038191</v>
      </c>
      <c r="L33" s="22">
        <f>Input!H115/Input!H$100*100</f>
        <v>28.761103302246866</v>
      </c>
      <c r="M33" s="22">
        <f>Input!I115/Input!I$100*100</f>
        <v>24.986747986685518</v>
      </c>
      <c r="N33" s="22">
        <f>Input!J115/Input!J$100*100</f>
        <v>34.182659820572219</v>
      </c>
      <c r="O33" s="22">
        <f>AVERAGE(E33:N33)</f>
        <v>26.873856291539113</v>
      </c>
    </row>
    <row r="34" spans="1:15" ht="12" customHeight="1" x14ac:dyDescent="0.2">
      <c r="B34" t="s">
        <v>255</v>
      </c>
      <c r="E34" s="22">
        <f>Input!A116/Input!A$100*100</f>
        <v>37.407652867053415</v>
      </c>
      <c r="F34" s="22">
        <f>Input!B116/Input!B$100*100</f>
        <v>31.035408170595673</v>
      </c>
      <c r="G34" s="22">
        <f>Input!C116/Input!C$100*100</f>
        <v>44.55925526510245</v>
      </c>
      <c r="H34" s="22">
        <f>Input!D116/Input!D$100*100</f>
        <v>34.728467994268314</v>
      </c>
      <c r="I34" s="22">
        <f>Input!E116/Input!E$100*100</f>
        <v>37.758986748149212</v>
      </c>
      <c r="J34" s="22">
        <f>Input!F116/Input!F$100*100</f>
        <v>44.414564799837855</v>
      </c>
      <c r="K34" s="22">
        <f>Input!G116/Input!G$100*100</f>
        <v>53.299835826136146</v>
      </c>
      <c r="L34" s="22">
        <f>Input!H116/Input!H$100*100</f>
        <v>35.568598519615172</v>
      </c>
      <c r="M34" s="22">
        <f>Input!I116/Input!I$100*100</f>
        <v>38.788209810833877</v>
      </c>
      <c r="N34" s="22">
        <f>Input!J116/Input!J$100*100</f>
        <v>32.809961556568581</v>
      </c>
      <c r="O34" s="22">
        <f>AVERAGE(E34:N34)</f>
        <v>39.037094155816071</v>
      </c>
    </row>
    <row r="35" spans="1:15" ht="12" customHeight="1" x14ac:dyDescent="0.2">
      <c r="B35" t="s">
        <v>15</v>
      </c>
      <c r="E35" s="22">
        <f>Input!A117/Input!A$100*100</f>
        <v>11.015576752024195</v>
      </c>
      <c r="F35" s="22">
        <f>Input!B117/Input!B$100*100</f>
        <v>17.869597063952959</v>
      </c>
      <c r="G35" s="22">
        <f>Input!C117/Input!C$100*100</f>
        <v>16.40953693940115</v>
      </c>
      <c r="H35" s="22">
        <f>Input!D117/Input!D$100*100</f>
        <v>20.239770330398194</v>
      </c>
      <c r="I35" s="22">
        <f>Input!E117/Input!E$100*100</f>
        <v>18.212001996711784</v>
      </c>
      <c r="J35" s="22">
        <f>Input!F117/Input!F$100*100</f>
        <v>14.943322122045331</v>
      </c>
      <c r="K35" s="22">
        <f>Input!G117/Input!G$100*100</f>
        <v>12.456444002224259</v>
      </c>
      <c r="L35" s="22">
        <f>Input!H117/Input!H$100*100</f>
        <v>17.97616611621708</v>
      </c>
      <c r="M35" s="22">
        <f>Input!I117/Input!I$100*100</f>
        <v>18.333537571136745</v>
      </c>
      <c r="N35" s="22">
        <f>Input!J117/Input!J$100*100</f>
        <v>17.384139524756435</v>
      </c>
      <c r="O35" s="22">
        <f>AVERAGE(E35:N35)</f>
        <v>16.484009241886817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1.5041516867270801</v>
      </c>
      <c r="F38" s="22">
        <f>Input!B118/Input!B$101*100</f>
        <v>1.180709547415733</v>
      </c>
      <c r="G38" s="22">
        <f>Input!C118/Input!C$101*100</f>
        <v>0.87878661424621585</v>
      </c>
      <c r="H38" s="22">
        <f>Input!D118/Input!D$101*100</f>
        <v>0.95074437104424492</v>
      </c>
      <c r="I38" s="22">
        <f>Input!E118/Input!E$101*100</f>
        <v>0.78913795159900757</v>
      </c>
      <c r="J38" s="22">
        <f>Input!F118/Input!F$101*100</f>
        <v>0.84041365137901314</v>
      </c>
      <c r="K38" s="22">
        <f>Input!G118/Input!G$101*100</f>
        <v>0.88687077974663919</v>
      </c>
      <c r="L38" s="22">
        <f>Input!H118/Input!H$101*100</f>
        <v>1.017029471620809</v>
      </c>
      <c r="M38" s="22">
        <f>Input!I118/Input!I$101*100</f>
        <v>1.2709812934536728</v>
      </c>
      <c r="N38" s="22">
        <f>Input!J118/Input!J$101*100</f>
        <v>1.0399715161462317</v>
      </c>
      <c r="O38" s="25">
        <f>AVERAGE(E38:N38)</f>
        <v>1.0358796883378647</v>
      </c>
    </row>
    <row r="39" spans="1:15" ht="12" customHeight="1" x14ac:dyDescent="0.2">
      <c r="B39" t="s">
        <v>60</v>
      </c>
      <c r="E39" s="22">
        <f>Input!A119/Input!A$101*100</f>
        <v>13.900952948472053</v>
      </c>
      <c r="F39" s="22">
        <f>Input!B119/Input!B$101*100</f>
        <v>8.0616293250349802</v>
      </c>
      <c r="G39" s="22">
        <f>Input!C119/Input!C$101*100</f>
        <v>5.0366628634298953</v>
      </c>
      <c r="H39" s="22">
        <f>Input!D119/Input!D$101*100</f>
        <v>5.4259035643618372</v>
      </c>
      <c r="I39" s="22">
        <f>Input!E119/Input!E$101*100</f>
        <v>5.0543102939792881</v>
      </c>
      <c r="J39" s="22">
        <f>Input!F119/Input!F$101*100</f>
        <v>5.364432623221048</v>
      </c>
      <c r="K39" s="22">
        <f>Input!G119/Input!G$101*100</f>
        <v>6.1267832774874247</v>
      </c>
      <c r="L39" s="22">
        <f>Input!H119/Input!H$101*100</f>
        <v>6.5550236447539341</v>
      </c>
      <c r="M39" s="22">
        <f>Input!I119/Input!I$101*100</f>
        <v>6.0753064774420453</v>
      </c>
      <c r="N39" s="22">
        <f>Input!J119/Input!J$101*100</f>
        <v>6.629505893495768</v>
      </c>
      <c r="O39" s="22">
        <f>AVERAGE(E39:N39)</f>
        <v>6.8230510911678284</v>
      </c>
    </row>
    <row r="40" spans="1:15" ht="12" customHeight="1" x14ac:dyDescent="0.2">
      <c r="B40" t="s">
        <v>99</v>
      </c>
      <c r="E40" s="22">
        <f>Input!A120/Input!A$101*100</f>
        <v>20.350431939714781</v>
      </c>
      <c r="F40" s="22">
        <f>Input!B120/Input!B$101*100</f>
        <v>21.867094938970705</v>
      </c>
      <c r="G40" s="22">
        <f>Input!C120/Input!C$101*100</f>
        <v>19.799039513492133</v>
      </c>
      <c r="H40" s="22">
        <f>Input!D120/Input!D$101*100</f>
        <v>24.771281001860714</v>
      </c>
      <c r="I40" s="22">
        <f>Input!E120/Input!E$101*100</f>
        <v>25.532172968357443</v>
      </c>
      <c r="J40" s="22">
        <f>Input!F120/Input!F$101*100</f>
        <v>27.070125785986875</v>
      </c>
      <c r="K40" s="22">
        <f>Input!G120/Input!G$101*100</f>
        <v>25.987509878404829</v>
      </c>
      <c r="L40" s="22">
        <f>Input!H120/Input!H$101*100</f>
        <v>27.80926900870136</v>
      </c>
      <c r="M40" s="22">
        <f>Input!I120/Input!I$101*100</f>
        <v>28.092205298527457</v>
      </c>
      <c r="N40" s="22">
        <f>Input!J120/Input!J$101*100</f>
        <v>30.12609971962555</v>
      </c>
      <c r="O40" s="22">
        <f>AVERAGE(E40:N40)</f>
        <v>25.140523005364187</v>
      </c>
    </row>
    <row r="41" spans="1:15" ht="12" customHeight="1" x14ac:dyDescent="0.2">
      <c r="B41" t="s">
        <v>255</v>
      </c>
      <c r="E41" s="22">
        <f>Input!A121/Input!A$101*100</f>
        <v>52.357478551613802</v>
      </c>
      <c r="F41" s="22">
        <f>Input!B121/Input!B$101*100</f>
        <v>59.691019697852575</v>
      </c>
      <c r="G41" s="22">
        <f>Input!C121/Input!C$101*100</f>
        <v>52.820260267155106</v>
      </c>
      <c r="H41" s="22">
        <f>Input!D121/Input!D$101*100</f>
        <v>60.243686292206888</v>
      </c>
      <c r="I41" s="22">
        <f>Input!E121/Input!E$101*100</f>
        <v>60.728144184636946</v>
      </c>
      <c r="J41" s="22">
        <f>Input!F121/Input!F$101*100</f>
        <v>58.691001079610295</v>
      </c>
      <c r="K41" s="22">
        <f>Input!G121/Input!G$101*100</f>
        <v>58.889138676133527</v>
      </c>
      <c r="L41" s="22">
        <f>Input!H121/Input!H$101*100</f>
        <v>56.094295503318968</v>
      </c>
      <c r="M41" s="22">
        <f>Input!I121/Input!I$101*100</f>
        <v>55.229775126885208</v>
      </c>
      <c r="N41" s="22">
        <f>Input!J121/Input!J$101*100</f>
        <v>52.422891500897826</v>
      </c>
      <c r="O41" s="22">
        <f>AVERAGE(E41:N41)</f>
        <v>56.716769088031107</v>
      </c>
    </row>
    <row r="42" spans="1:15" ht="12" customHeight="1" x14ac:dyDescent="0.2">
      <c r="B42" t="s">
        <v>15</v>
      </c>
      <c r="E42" s="22">
        <f>Input!A122/Input!A$101*100</f>
        <v>11.88698487347229</v>
      </c>
      <c r="F42" s="22">
        <f>Input!B122/Input!B$101*100</f>
        <v>9.1995464907260054</v>
      </c>
      <c r="G42" s="22">
        <f>Input!C122/Input!C$101*100</f>
        <v>21.465250741676645</v>
      </c>
      <c r="H42" s="22">
        <f>Input!D122/Input!D$101*100</f>
        <v>8.6083847705263157</v>
      </c>
      <c r="I42" s="22">
        <f>Input!E122/Input!E$101*100</f>
        <v>7.8962346014273166</v>
      </c>
      <c r="J42" s="22">
        <f>Input!F122/Input!F$101*100</f>
        <v>8.0340268598027613</v>
      </c>
      <c r="K42" s="22">
        <f>Input!G122/Input!G$101*100</f>
        <v>8.1096973882275858</v>
      </c>
      <c r="L42" s="22">
        <f>Input!H122/Input!H$101*100</f>
        <v>8.5243823716049274</v>
      </c>
      <c r="M42" s="22">
        <f>Input!I122/Input!I$101*100</f>
        <v>9.3317318036916159</v>
      </c>
      <c r="N42" s="22">
        <f>Input!J122/Input!J$101*100</f>
        <v>9.7815313698346316</v>
      </c>
      <c r="O42" s="22">
        <f>AVERAGE(E42:N42)</f>
        <v>10.283777127099009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107.03317479875759</v>
      </c>
      <c r="F4" s="6">
        <f>IF(Input!B158=0,"***",Input!B159/Input!B158)</f>
        <v>109.60985045293278</v>
      </c>
      <c r="G4" s="6">
        <f>IF(Input!C158=0,"***",Input!C159/Input!C158)</f>
        <v>115.38527920133616</v>
      </c>
      <c r="H4" s="6">
        <f>IF(Input!D158=0,"***",Input!D159/Input!D158)</f>
        <v>98.732357331454807</v>
      </c>
      <c r="I4" s="6">
        <f>IF(Input!E158=0,"***",Input!E159/Input!E158)</f>
        <v>72.149477560712768</v>
      </c>
      <c r="J4" s="6">
        <f>IF(Input!F158=0,"***",Input!F159/Input!F158)</f>
        <v>73.049492303297356</v>
      </c>
      <c r="K4" s="6">
        <f>IF(Input!G158=0,"***",Input!G159/Input!G158)</f>
        <v>84.223113862791976</v>
      </c>
      <c r="L4" s="6">
        <f>IF(Input!H158=0,"***",Input!H159/Input!H158)</f>
        <v>86.844886093419476</v>
      </c>
      <c r="M4" s="6">
        <f>IF(Input!I158=0,"***",Input!I159/Input!I158)</f>
        <v>85.614845316200629</v>
      </c>
      <c r="N4" s="6">
        <f>IF(Input!J158=0,"***",Input!J159/Input!J158)</f>
        <v>90.326484185548566</v>
      </c>
    </row>
    <row r="5" spans="1:15" x14ac:dyDescent="0.2">
      <c r="B5" t="s">
        <v>296</v>
      </c>
      <c r="E5" s="6">
        <f>IF(Input!A160=0,"***",Input!A161/Input!A160)</f>
        <v>122.35628713401351</v>
      </c>
      <c r="F5" s="6">
        <f>IF(Input!B160=0,"***",Input!B161/Input!B160)</f>
        <v>135.84259040214801</v>
      </c>
      <c r="G5" s="6">
        <f>IF(Input!C160=0,"***",Input!C161/Input!C160)</f>
        <v>106.77667638822183</v>
      </c>
      <c r="H5" s="6">
        <f>IF(Input!D160=0,"***",Input!D161/Input!D160)</f>
        <v>104.83400771702529</v>
      </c>
      <c r="I5" s="6">
        <f>IF(Input!E160=0,"***",Input!E161/Input!E160)</f>
        <v>100.72332531894766</v>
      </c>
      <c r="J5" s="6">
        <f>IF(Input!F160=0,"***",Input!F161/Input!F160)</f>
        <v>106.33594665028986</v>
      </c>
      <c r="K5" s="6">
        <f>IF(Input!G160=0,"***",Input!G161/Input!G160)</f>
        <v>101.46084053128861</v>
      </c>
      <c r="L5" s="6">
        <f>IF(Input!H160=0,"***",Input!H161/Input!H160)</f>
        <v>100.66203494163443</v>
      </c>
      <c r="M5" s="6">
        <f>IF(Input!I160=0,"***",Input!I161/Input!I160)</f>
        <v>98.172668528171585</v>
      </c>
      <c r="N5" s="6">
        <f>IF(Input!J160=0,"***",Input!J161/Input!J160)</f>
        <v>93.441516620396115</v>
      </c>
    </row>
    <row r="6" spans="1:15" x14ac:dyDescent="0.2">
      <c r="B6" t="s">
        <v>197</v>
      </c>
      <c r="E6" s="6">
        <f>IF(Input!A162=0,"***",Input!A163/Input!A162)</f>
        <v>47.286539701892416</v>
      </c>
      <c r="F6" s="6">
        <f>IF(Input!B162=0,"***",Input!B163/Input!B162)</f>
        <v>54.906371774041006</v>
      </c>
      <c r="G6" s="6">
        <f>IF(Input!C162=0,"***",Input!C163/Input!C162)</f>
        <v>44.112855546655297</v>
      </c>
      <c r="H6" s="6">
        <f>IF(Input!D162=0,"***",Input!D163/Input!D162)</f>
        <v>33.767242543848468</v>
      </c>
      <c r="I6" s="6">
        <f>IF(Input!E162=0,"***",Input!E163/Input!E162)</f>
        <v>34.228497927928437</v>
      </c>
      <c r="J6" s="6">
        <f>IF(Input!F162=0,"***",Input!F163/Input!F162)</f>
        <v>38.454577362671081</v>
      </c>
      <c r="K6" s="6">
        <f>IF(Input!G162=0,"***",Input!G163/Input!G162)</f>
        <v>40.943724154858991</v>
      </c>
      <c r="L6" s="6">
        <f>IF(Input!H162=0,"***",Input!H163/Input!H162)</f>
        <v>41.027775831816406</v>
      </c>
      <c r="M6" s="6">
        <f>IF(Input!I162=0,"***",Input!I163/Input!I162)</f>
        <v>41.234700645757535</v>
      </c>
      <c r="N6" s="6">
        <f>IF(Input!J162=0,"***",Input!J163/Input!J162)</f>
        <v>41.545339281712451</v>
      </c>
    </row>
    <row r="7" spans="1:15" x14ac:dyDescent="0.2">
      <c r="B7" t="s">
        <v>198</v>
      </c>
      <c r="E7" s="6">
        <f>IF(Input!A164=0,"***",Input!A165/Input!A164)</f>
        <v>71.133084801219482</v>
      </c>
      <c r="F7" s="6">
        <f>IF(Input!B164=0,"***",Input!B165/Input!B164)</f>
        <v>82.348446416265247</v>
      </c>
      <c r="G7" s="6">
        <f>IF(Input!C164=0,"***",Input!C165/Input!C164)</f>
        <v>58.416958769149943</v>
      </c>
      <c r="H7" s="6">
        <f>IF(Input!D164=0,"***",Input!D165/Input!D164)</f>
        <v>45.651305638445621</v>
      </c>
      <c r="I7" s="6">
        <f>IF(Input!E164=0,"***",Input!E165/Input!E164)</f>
        <v>47.632763238828119</v>
      </c>
      <c r="J7" s="6">
        <f>IF(Input!F164=0,"***",Input!F165/Input!F164)</f>
        <v>50.792093159691071</v>
      </c>
      <c r="K7" s="6">
        <f>IF(Input!G164=0,"***",Input!G165/Input!G164)</f>
        <v>51.611631343740548</v>
      </c>
      <c r="L7" s="6">
        <f>IF(Input!H164=0,"***",Input!H165/Input!H164)</f>
        <v>47.857119068182051</v>
      </c>
      <c r="M7" s="6">
        <f>IF(Input!I164=0,"***",Input!I165/Input!I164)</f>
        <v>48.642607121604605</v>
      </c>
      <c r="N7" s="6">
        <f>IF(Input!J164=0,"***",Input!J165/Input!J164)</f>
        <v>48.494403597325956</v>
      </c>
    </row>
    <row r="8" spans="1:15" x14ac:dyDescent="0.2">
      <c r="B8" t="s">
        <v>199</v>
      </c>
      <c r="E8" s="6">
        <f>IF(Input!A166=0,"***",Input!A167/Input!A166)</f>
        <v>34.522346593491989</v>
      </c>
      <c r="F8" s="6">
        <f>IF(Input!B166=0,"***",Input!B167/Input!B166)</f>
        <v>33.918153503200756</v>
      </c>
      <c r="G8" s="6">
        <f>IF(Input!C166=0,"***",Input!C167/Input!C166)</f>
        <v>26.510979951136243</v>
      </c>
      <c r="H8" s="6">
        <f>IF(Input!D166=0,"***",Input!D167/Input!D166)</f>
        <v>18.209563522770907</v>
      </c>
      <c r="I8" s="6">
        <f>IF(Input!E166=0,"***",Input!E167/Input!E166)</f>
        <v>20.558961834880623</v>
      </c>
      <c r="J8" s="6">
        <f>IF(Input!F166=0,"***",Input!F167/Input!F166)</f>
        <v>20.412850737941188</v>
      </c>
      <c r="K8" s="6">
        <f>IF(Input!G166=0,"***",Input!G167/Input!G166)</f>
        <v>22.950314536447166</v>
      </c>
      <c r="L8" s="6">
        <f>IF(Input!H166=0,"***",Input!H167/Input!H166)</f>
        <v>21.978673654776465</v>
      </c>
      <c r="M8" s="6">
        <f>IF(Input!I166=0,"***",Input!I167/Input!I166)</f>
        <v>21.647908414138257</v>
      </c>
      <c r="N8" s="6">
        <f>IF(Input!J166=0,"***",Input!J167/Input!J166)</f>
        <v>23.774962176533251</v>
      </c>
    </row>
    <row r="9" spans="1:15" x14ac:dyDescent="0.2">
      <c r="B9" t="s">
        <v>200</v>
      </c>
      <c r="E9" s="6">
        <f>IF(Input!A168=0,"***",Input!A169/Input!A168)</f>
        <v>64.668646228083844</v>
      </c>
      <c r="F9" s="6">
        <f>IF(Input!B168=0,"***",Input!B169/Input!B168)</f>
        <v>69.562236140500715</v>
      </c>
      <c r="G9" s="6">
        <f>IF(Input!C168=0,"***",Input!C169/Input!C168)</f>
        <v>50.691949934440643</v>
      </c>
      <c r="H9" s="6">
        <f>IF(Input!D168=0,"***",Input!D169/Input!D168)</f>
        <v>43.623009136082338</v>
      </c>
      <c r="I9" s="6">
        <f>IF(Input!E168=0,"***",Input!E169/Input!E168)</f>
        <v>47.212200190552466</v>
      </c>
      <c r="J9" s="6">
        <f>IF(Input!F168=0,"***",Input!F169/Input!F168)</f>
        <v>46.038770438431236</v>
      </c>
      <c r="K9" s="6">
        <f>IF(Input!G168=0,"***",Input!G169/Input!G168)</f>
        <v>44.399766776841375</v>
      </c>
      <c r="L9" s="6">
        <f>IF(Input!H168=0,"***",Input!H169/Input!H168)</f>
        <v>41.155808556716302</v>
      </c>
      <c r="M9" s="6">
        <f>IF(Input!I168=0,"***",Input!I169/Input!I168)</f>
        <v>45.33240652863735</v>
      </c>
      <c r="N9" s="6">
        <f>IF(Input!J168=0,"***",Input!J169/Input!J168)</f>
        <v>46.943161817553985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Gesamtmittel aller Statistikbetriebe &gt; 500 ha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31.824771544507232</v>
      </c>
      <c r="F20" s="6">
        <f>Input!B14/(Input!B97 + Input!B98)*2</f>
        <v>30.219927995609403</v>
      </c>
      <c r="G20" s="6">
        <f>Input!C14/(Input!C97 + Input!C98)*2</f>
        <v>27.832170894655146</v>
      </c>
      <c r="H20" s="6">
        <f>Input!D14/(Input!D97 + Input!D98)*2</f>
        <v>25.436589994585727</v>
      </c>
      <c r="I20" s="6">
        <f>Input!E14/(Input!E97 + Input!E98)*2</f>
        <v>26.036955120607672</v>
      </c>
      <c r="J20" s="6">
        <f>Input!F14/(Input!F97 + Input!F98)*2</f>
        <v>27.292270305290717</v>
      </c>
      <c r="K20" s="6">
        <f>Input!G14/(Input!G97 + Input!G98)*2</f>
        <v>26.162304773051762</v>
      </c>
      <c r="L20" s="6">
        <f>Input!H14/(Input!H97 + Input!H98)*2</f>
        <v>26.01154215020911</v>
      </c>
      <c r="M20" s="6">
        <f>Input!I14/(Input!I97 + Input!I98)*2</f>
        <v>26.323268680474182</v>
      </c>
      <c r="N20" s="6">
        <f>Input!J14/(Input!J97 + Input!J98)*2</f>
        <v>26.541469788665054</v>
      </c>
      <c r="O20" s="6">
        <f t="shared" ref="O20:O25" si="1">AVERAGE(E20:N20)</f>
        <v>27.3681271247656</v>
      </c>
    </row>
    <row r="21" spans="2:15" x14ac:dyDescent="0.2">
      <c r="B21" t="s">
        <v>81</v>
      </c>
      <c r="E21" s="6">
        <f>Input!A25/Input!A$6</f>
        <v>0.83669563565640925</v>
      </c>
      <c r="F21" s="6">
        <f>Input!B25/Input!B$6</f>
        <v>1.0401592806729021</v>
      </c>
      <c r="G21" s="6">
        <f>Input!C25/Input!C$6</f>
        <v>1.1708999588569069</v>
      </c>
      <c r="H21" s="6">
        <f>Input!D25/Input!D$6</f>
        <v>0.97670196880582838</v>
      </c>
      <c r="I21" s="6">
        <f>Input!E25/Input!E$6</f>
        <v>0.91793582439689048</v>
      </c>
      <c r="J21" s="6">
        <f>Input!F25/Input!F$6</f>
        <v>0.92517880162987542</v>
      </c>
      <c r="K21" s="6">
        <f>Input!G25/Input!G$6</f>
        <v>0.91940676842609259</v>
      </c>
      <c r="L21" s="6">
        <f>Input!H25/Input!H$6</f>
        <v>1.0357352626301402</v>
      </c>
      <c r="M21" s="6">
        <f>Input!I25/Input!I$6</f>
        <v>1.0805312148738859</v>
      </c>
      <c r="N21" s="6">
        <f>Input!J25/Input!J$6</f>
        <v>1.0122418938776869</v>
      </c>
      <c r="O21" s="6">
        <f t="shared" si="1"/>
        <v>0.99154866098266192</v>
      </c>
    </row>
    <row r="22" spans="2:15" x14ac:dyDescent="0.2">
      <c r="B22" t="s">
        <v>82</v>
      </c>
      <c r="E22" s="6">
        <f>Input!A26/Input!A$6</f>
        <v>1.5350491505656543</v>
      </c>
      <c r="F22" s="6">
        <f>Input!B26/Input!B$6</f>
        <v>1.6556063286243119</v>
      </c>
      <c r="G22" s="6">
        <f>Input!C26/Input!C$6</f>
        <v>1.6056766242801366</v>
      </c>
      <c r="H22" s="6">
        <f>Input!D26/Input!D$6</f>
        <v>1.6081303890737548</v>
      </c>
      <c r="I22" s="6">
        <f>Input!E26/Input!E$6</f>
        <v>1.4744602193970917</v>
      </c>
      <c r="J22" s="6">
        <f>Input!F26/Input!F$6</f>
        <v>1.3743037819382602</v>
      </c>
      <c r="K22" s="6">
        <f>Input!G26/Input!G$6</f>
        <v>1.3640711299517787</v>
      </c>
      <c r="L22" s="6">
        <f>Input!H26/Input!H$6</f>
        <v>1.4796638475222386</v>
      </c>
      <c r="M22" s="6">
        <f>Input!I26/Input!I$6</f>
        <v>1.4900791651808043</v>
      </c>
      <c r="N22" s="6">
        <f>Input!J26/Input!J$6</f>
        <v>1.3763193636531248</v>
      </c>
      <c r="O22" s="6">
        <f t="shared" si="1"/>
        <v>1.4963360000187156</v>
      </c>
    </row>
    <row r="23" spans="2:15" x14ac:dyDescent="0.2">
      <c r="B23" t="s">
        <v>83</v>
      </c>
      <c r="E23" s="6">
        <f>Input!A99/Input!A$6</f>
        <v>0.15901691725473294</v>
      </c>
      <c r="F23" s="6">
        <f>Input!B99/Input!B$6</f>
        <v>0.17879713446095052</v>
      </c>
      <c r="G23" s="6">
        <f>Input!C99/Input!C$6</f>
        <v>0.17672670081051334</v>
      </c>
      <c r="H23" s="6">
        <f>Input!D99/Input!D$6</f>
        <v>0.18329157907158058</v>
      </c>
      <c r="I23" s="6">
        <f>Input!E99/Input!E$6</f>
        <v>0.17467227778416772</v>
      </c>
      <c r="J23" s="6">
        <f>Input!F99/Input!F$6</f>
        <v>0.18747963890195959</v>
      </c>
      <c r="K23" s="6">
        <f>Input!G99/Input!G$6</f>
        <v>0.20338389238683535</v>
      </c>
      <c r="L23" s="6">
        <f>Input!H99/Input!H$6</f>
        <v>0.21982771070872231</v>
      </c>
      <c r="M23" s="6">
        <f>Input!I99/Input!I$6</f>
        <v>0.25146770959702086</v>
      </c>
      <c r="N23" s="6">
        <f>Input!J99/Input!J$6</f>
        <v>0.2435811762906811</v>
      </c>
      <c r="O23" s="6">
        <f t="shared" si="1"/>
        <v>0.19782447372671644</v>
      </c>
    </row>
    <row r="24" spans="2:15" x14ac:dyDescent="0.2">
      <c r="B24" t="s">
        <v>84</v>
      </c>
      <c r="E24" s="6">
        <f>Input!A100/Input!A$6</f>
        <v>5.0412650649319763</v>
      </c>
      <c r="F24" s="6">
        <f>Input!B100/Input!B$6</f>
        <v>5.493530530137833</v>
      </c>
      <c r="G24" s="6">
        <f>Input!C100/Input!C$6</f>
        <v>4.0869197164272961</v>
      </c>
      <c r="H24" s="6">
        <f>Input!D100/Input!D$6</f>
        <v>3.2821962493505588</v>
      </c>
      <c r="I24" s="6">
        <f>Input!E100/Input!E$6</f>
        <v>2.813238446954156</v>
      </c>
      <c r="J24" s="6">
        <f>Input!F100/Input!F$6</f>
        <v>3.3411094073195851</v>
      </c>
      <c r="K24" s="6">
        <f>Input!G100/Input!G$6</f>
        <v>3.7394859851120636</v>
      </c>
      <c r="L24" s="6">
        <f>Input!H100/Input!H$6</f>
        <v>2.8564500852720029</v>
      </c>
      <c r="M24" s="6">
        <f>Input!I100/Input!I$6</f>
        <v>3.5226648023436931</v>
      </c>
      <c r="N24" s="6">
        <f>Input!J100/Input!J$6</f>
        <v>3.1260670725772881</v>
      </c>
      <c r="O24" s="6">
        <f t="shared" si="1"/>
        <v>3.730292736042645</v>
      </c>
    </row>
    <row r="25" spans="2:15" x14ac:dyDescent="0.2">
      <c r="B25" t="s">
        <v>85</v>
      </c>
      <c r="E25" s="6">
        <f>Input!A101/Input!A$6</f>
        <v>21.831909708554509</v>
      </c>
      <c r="F25" s="6">
        <f>Input!B101/Input!B$6</f>
        <v>27.08598618800481</v>
      </c>
      <c r="G25" s="6">
        <f>Input!C101/Input!C$6</f>
        <v>29.770512690364249</v>
      </c>
      <c r="H25" s="6">
        <f>Input!D101/Input!D$6</f>
        <v>24.503799637024525</v>
      </c>
      <c r="I25" s="6">
        <f>Input!E101/Input!E$6</f>
        <v>22.91001911171465</v>
      </c>
      <c r="J25" s="6">
        <f>Input!F101/Input!F$6</f>
        <v>23.372497725682585</v>
      </c>
      <c r="K25" s="6">
        <f>Input!G101/Input!G$6</f>
        <v>23.359809883012264</v>
      </c>
      <c r="L25" s="6">
        <f>Input!H101/Input!H$6</f>
        <v>25.632643781290998</v>
      </c>
      <c r="M25" s="6">
        <f>Input!I101/Input!I$6</f>
        <v>26.964097354668972</v>
      </c>
      <c r="N25" s="6">
        <f>Input!J101/Input!J$6</f>
        <v>25.189665225188758</v>
      </c>
      <c r="O25" s="6">
        <f t="shared" si="1"/>
        <v>25.062094130550634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1.0292187637294816</v>
      </c>
      <c r="F29" s="6">
        <f>Input!B25/Input!B$5</f>
        <v>1.1914024125601568</v>
      </c>
      <c r="G29" s="6">
        <f>Input!C25/Input!C$5</f>
        <v>1.3909222715296796</v>
      </c>
      <c r="H29" s="6">
        <f>Input!D25/Input!D$5</f>
        <v>1.1399948578363841</v>
      </c>
      <c r="I29" s="6">
        <f>Input!E25/Input!E$5</f>
        <v>1.1400145424848305</v>
      </c>
      <c r="J29" s="6">
        <f>Input!F25/Input!F$5</f>
        <v>1.1574004198654744</v>
      </c>
      <c r="K29" s="6">
        <f>Input!G25/Input!G$5</f>
        <v>1.1294198130263433</v>
      </c>
      <c r="L29" s="6">
        <f>Input!H25/Input!H$5</f>
        <v>1.174483324427517</v>
      </c>
      <c r="M29" s="6">
        <f>Input!I25/Input!I$5</f>
        <v>1.1857175855094746</v>
      </c>
      <c r="N29" s="6">
        <f>Input!J25/Input!J$5</f>
        <v>1.2128443032199507</v>
      </c>
      <c r="O29" s="6">
        <f>AVERAGE(E29:N29)</f>
        <v>1.1751418294189291</v>
      </c>
    </row>
    <row r="30" spans="2:15" x14ac:dyDescent="0.2">
      <c r="B30" t="s">
        <v>82</v>
      </c>
      <c r="E30" s="6">
        <f>Input!A26/Input!A$5</f>
        <v>1.8882629736316248</v>
      </c>
      <c r="F30" s="6">
        <f>Input!B26/Input!B$5</f>
        <v>1.8963378117405432</v>
      </c>
      <c r="G30" s="6">
        <f>Input!C26/Input!C$5</f>
        <v>1.9073972636963521</v>
      </c>
      <c r="H30" s="6">
        <f>Input!D26/Input!D$5</f>
        <v>1.8769905588661329</v>
      </c>
      <c r="I30" s="6">
        <f>Input!E26/Input!E$5</f>
        <v>1.8311804025433487</v>
      </c>
      <c r="J30" s="6">
        <f>Input!F26/Input!F$5</f>
        <v>1.7192566144359098</v>
      </c>
      <c r="K30" s="6">
        <f>Input!G26/Input!G$5</f>
        <v>1.6756554481125883</v>
      </c>
      <c r="L30" s="6">
        <f>Input!H26/Input!H$5</f>
        <v>1.6778809965975932</v>
      </c>
      <c r="M30" s="6">
        <f>Input!I26/Input!I$5</f>
        <v>1.6351337616492367</v>
      </c>
      <c r="N30" s="6">
        <f>Input!J26/Input!J$5</f>
        <v>1.6490733190496689</v>
      </c>
      <c r="O30" s="6">
        <f>AVERAGE(E30:N30)</f>
        <v>1.7757169150323002</v>
      </c>
    </row>
    <row r="31" spans="2:15" x14ac:dyDescent="0.2">
      <c r="B31" t="s">
        <v>83</v>
      </c>
      <c r="E31" s="6">
        <f>(Input!A99-Input!A102+Input!A105)/Input!A$5</f>
        <v>0.18062563697322875</v>
      </c>
      <c r="F31" s="6">
        <f>(Input!B99-Input!B102+Input!B105)/Input!B$5</f>
        <v>0.1961622442439902</v>
      </c>
      <c r="G31" s="6">
        <f>(Input!C99-Input!C102+Input!C105)/Input!C$5</f>
        <v>0.19799629725630544</v>
      </c>
      <c r="H31" s="6">
        <f>(Input!D99-Input!D102+Input!D105)/Input!D$5</f>
        <v>0.20609952212294425</v>
      </c>
      <c r="I31" s="6">
        <f>(Input!E99-Input!E102+Input!E105)/Input!E$5</f>
        <v>0.20936352834863481</v>
      </c>
      <c r="J31" s="6">
        <f>(Input!F99-Input!F102+Input!F105)/Input!F$5</f>
        <v>0.22935754865163602</v>
      </c>
      <c r="K31" s="6">
        <f>(Input!G99-Input!G102+Input!G105)/Input!G$5</f>
        <v>0.23411734435190482</v>
      </c>
      <c r="L31" s="6">
        <f>(Input!H99-Input!H102+Input!H105)/Input!H$5</f>
        <v>0.24026027729457747</v>
      </c>
      <c r="M31" s="6">
        <f>(Input!I99-Input!I102+Input!I105)/Input!I$5</f>
        <v>0.27101279190393385</v>
      </c>
      <c r="N31" s="6">
        <f>(Input!J99-Input!J102+Input!J105)/Input!J$5</f>
        <v>0.2788837837416645</v>
      </c>
      <c r="O31" s="6">
        <f>AVERAGE(E31:N31)</f>
        <v>0.22438789748888199</v>
      </c>
    </row>
    <row r="32" spans="2:15" x14ac:dyDescent="0.2">
      <c r="B32" t="s">
        <v>84</v>
      </c>
      <c r="E32" s="6">
        <f>(Input!A100-Input!A103+Input!A106)/Input!A$5</f>
        <v>5.5401685285462641</v>
      </c>
      <c r="F32" s="6">
        <f>(Input!B100-Input!B103+Input!B106)/Input!B$5</f>
        <v>6.3219740039818326</v>
      </c>
      <c r="G32" s="6">
        <f>(Input!C100-Input!C103+Input!C106)/Input!C$5</f>
        <v>4.7747582078179214</v>
      </c>
      <c r="H32" s="6">
        <f>(Input!D100-Input!D103+Input!D106)/Input!D$5</f>
        <v>3.8447416670125141</v>
      </c>
      <c r="I32" s="6">
        <f>(Input!E100-Input!E103+Input!E106)/Input!E$5</f>
        <v>3.4434754184930059</v>
      </c>
      <c r="J32" s="6">
        <f>(Input!F100-Input!F103+Input!F106)/Input!F$5</f>
        <v>4.1968138469346608</v>
      </c>
      <c r="K32" s="6">
        <f>(Input!G100-Input!G103+Input!G106)/Input!G$5</f>
        <v>4.5767773759047197</v>
      </c>
      <c r="L32" s="6">
        <f>(Input!H100-Input!H103+Input!H106)/Input!H$5</f>
        <v>3.1840828566359529</v>
      </c>
      <c r="M32" s="6">
        <f>(Input!I100-Input!I103+Input!I106)/Input!I$5</f>
        <v>3.8553781863813881</v>
      </c>
      <c r="N32" s="6">
        <f>(Input!J100-Input!J103+Input!J106)/Input!J$5</f>
        <v>3.6475194358328675</v>
      </c>
      <c r="O32" s="6">
        <f>AVERAGE(E32:N32)</f>
        <v>4.3385689527541125</v>
      </c>
    </row>
    <row r="33" spans="2:15" x14ac:dyDescent="0.2">
      <c r="B33" t="s">
        <v>85</v>
      </c>
      <c r="E33" s="6">
        <f>(Input!A101-Input!A104+Input!A107)/Input!A$5</f>
        <v>26.116775309019808</v>
      </c>
      <c r="F33" s="6">
        <f>(Input!B101-Input!B104+Input!B107)/Input!B$5</f>
        <v>31.049327924338773</v>
      </c>
      <c r="G33" s="6">
        <f>(Input!C101-Input!C104+Input!C107)/Input!C$5</f>
        <v>35.203668027219386</v>
      </c>
      <c r="H33" s="6">
        <f>(Input!D101-Input!D104+Input!D107)/Input!D$5</f>
        <v>28.496356179858303</v>
      </c>
      <c r="I33" s="6">
        <f>(Input!E101-Input!E104+Input!E107)/Input!E$5</f>
        <v>28.42643166720736</v>
      </c>
      <c r="J33" s="6">
        <f>(Input!F101-Input!F104+Input!F107)/Input!F$5</f>
        <v>29.181771067998948</v>
      </c>
      <c r="K33" s="6">
        <f>(Input!G101-Input!G104+Input!G107)/Input!G$5</f>
        <v>28.480635879105453</v>
      </c>
      <c r="L33" s="6">
        <f>(Input!H101-Input!H104+Input!H107)/Input!H$5</f>
        <v>28.905987396082768</v>
      </c>
      <c r="M33" s="6">
        <f>(Input!I101-Input!I104+Input!I107)/Input!I$5</f>
        <v>29.542756986876515</v>
      </c>
      <c r="N33" s="6">
        <f>(Input!J101-Input!J104+Input!J107)/Input!J$5</f>
        <v>30.023705229874032</v>
      </c>
      <c r="O33" s="6">
        <f>AVERAGE(E33:N33)</f>
        <v>29.542741566758139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83.618327838186531</v>
      </c>
      <c r="F7" s="6">
        <f>Input!B27/Input!B$34</f>
        <v>86.56906769306552</v>
      </c>
      <c r="G7" s="6">
        <f>Input!C27/Input!C$34</f>
        <v>85.139580520683538</v>
      </c>
      <c r="H7" s="6">
        <f>Input!D27/Input!D$34</f>
        <v>71.883405837364506</v>
      </c>
      <c r="I7" s="6">
        <f>Input!E27/Input!E$34</f>
        <v>55.190181344031167</v>
      </c>
      <c r="J7" s="6">
        <f>Input!F27/Input!F$34</f>
        <v>57.378150177886148</v>
      </c>
      <c r="K7" s="6">
        <f>Input!G27/Input!G$34</f>
        <v>63.861053654970917</v>
      </c>
      <c r="L7" s="6">
        <f>Input!H27/Input!H$34</f>
        <v>64.374013081316676</v>
      </c>
      <c r="M7" s="6">
        <f>Input!I27/Input!I$34</f>
        <v>63.748085836009238</v>
      </c>
      <c r="N7" s="6">
        <f>Input!J27/Input!J$34</f>
        <v>67.587124368863428</v>
      </c>
      <c r="O7" s="6">
        <f>AVERAGE(E7:N7)</f>
        <v>69.934899035237748</v>
      </c>
    </row>
    <row r="8" spans="1:15" x14ac:dyDescent="0.2">
      <c r="B8" s="26" t="s">
        <v>302</v>
      </c>
      <c r="E8" s="6">
        <f>Input!A125/Input!A$6-(Input!A203+Input!A207)/Input!A34</f>
        <v>31.544806075171632</v>
      </c>
      <c r="F8" s="6">
        <f>Input!B125/Input!B$6-(Input!B203+Input!B207)/Input!B34</f>
        <v>30.086509013659047</v>
      </c>
      <c r="G8" s="6">
        <f>Input!C125/Input!C$6-(Input!C203+Input!C207)/Input!C34</f>
        <v>27.708076114814688</v>
      </c>
      <c r="H8" s="6">
        <f>Input!D125/Input!D$6-(Input!D203+Input!D207)/Input!D34</f>
        <v>25.03641690186214</v>
      </c>
      <c r="I8" s="6">
        <f>Input!E125/Input!E$6-(Input!E203+Input!E207)/Input!E34</f>
        <v>23.186695046738194</v>
      </c>
      <c r="J8" s="6">
        <f>Input!F125/Input!F$6-(Input!F203+Input!F207)/Input!F34</f>
        <v>25.222314092406627</v>
      </c>
      <c r="K8" s="6">
        <f>Input!G125/Input!G$6-(Input!G203+Input!G207)/Input!G34</f>
        <v>24.248202645911611</v>
      </c>
      <c r="L8" s="6">
        <f>Input!H125/Input!H$6-(Input!H203+Input!H207)/Input!H34</f>
        <v>23.822877253269638</v>
      </c>
      <c r="M8" s="6">
        <f>Input!I125/Input!I$6-(Input!I203+Input!I207)/Input!I34</f>
        <v>24.050409126132017</v>
      </c>
      <c r="N8" s="6">
        <f>Input!J125/Input!J$6-(Input!J203+Input!J207)/Input!J34</f>
        <v>24.286164025575342</v>
      </c>
      <c r="O8" s="6">
        <f>AVERAGE(E8:N8)</f>
        <v>25.919247029554093</v>
      </c>
    </row>
    <row r="9" spans="1:15" s="4" customFormat="1" x14ac:dyDescent="0.2">
      <c r="B9" s="27" t="s">
        <v>283</v>
      </c>
      <c r="E9" s="8">
        <f>+E7-E8</f>
        <v>52.073521763014895</v>
      </c>
      <c r="F9" s="8">
        <f t="shared" ref="F9:N9" si="1">+F7-F8</f>
        <v>56.482558679406473</v>
      </c>
      <c r="G9" s="8">
        <f t="shared" si="1"/>
        <v>57.43150440586885</v>
      </c>
      <c r="H9" s="8">
        <f t="shared" si="1"/>
        <v>46.846988935502367</v>
      </c>
      <c r="I9" s="8">
        <f t="shared" si="1"/>
        <v>32.003486297292973</v>
      </c>
      <c r="J9" s="8">
        <f t="shared" si="1"/>
        <v>32.155836085479521</v>
      </c>
      <c r="K9" s="8">
        <f t="shared" si="1"/>
        <v>39.612851009059305</v>
      </c>
      <c r="L9" s="8">
        <f t="shared" si="1"/>
        <v>40.551135828047038</v>
      </c>
      <c r="M9" s="8">
        <f t="shared" si="1"/>
        <v>39.697676709877221</v>
      </c>
      <c r="N9" s="8">
        <f t="shared" si="1"/>
        <v>43.300960343288082</v>
      </c>
      <c r="O9" s="8">
        <f>AVERAGE(E9:N9)</f>
        <v>44.01565200568367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1.0191013923392234</v>
      </c>
      <c r="F11" s="6">
        <f>(Input!B136+Input!B144+Input!B204)/Input!B$34</f>
        <v>0.69622558685753755</v>
      </c>
      <c r="G11" s="6">
        <f>(Input!C136+Input!C144+Input!C204)/Input!C$34</f>
        <v>0.63395476635516701</v>
      </c>
      <c r="H11" s="6">
        <f>(Input!D136+Input!D144+Input!D204)/Input!D$34</f>
        <v>0.6872939887357552</v>
      </c>
      <c r="I11" s="6">
        <f>(Input!E136+Input!E144+Input!E204)/Input!E$34</f>
        <v>0.58978438585492565</v>
      </c>
      <c r="J11" s="6">
        <f>(Input!F136+Input!F144+Input!F204)/Input!F$34</f>
        <v>0.53236656891666112</v>
      </c>
      <c r="K11" s="6">
        <f>(Input!G136+Input!G144+Input!G204)/Input!G$34</f>
        <v>0.5661341888199013</v>
      </c>
      <c r="L11" s="6">
        <f>(Input!H136+Input!H144+Input!H204)/Input!H$34</f>
        <v>0.59210401354808395</v>
      </c>
      <c r="M11" s="6">
        <f>(Input!I136+Input!I144+Input!I204)/Input!I$34</f>
        <v>0.67998961059079788</v>
      </c>
      <c r="N11" s="6">
        <f>(Input!J136+Input!J144+Input!J204)/Input!J$34</f>
        <v>0.66698984963096208</v>
      </c>
      <c r="O11" s="6">
        <f>AVERAGE(E11:N11)</f>
        <v>0.66639443516490149</v>
      </c>
    </row>
    <row r="12" spans="1:15" ht="13.15" customHeight="1" x14ac:dyDescent="0.2">
      <c r="B12" s="26" t="s">
        <v>298</v>
      </c>
      <c r="E12" s="6">
        <f>Input!A18/Input!A$6</f>
        <v>6.8106568799068778</v>
      </c>
      <c r="F12" s="6">
        <f>Input!B18/Input!B$6</f>
        <v>6.2706741752267083</v>
      </c>
      <c r="G12" s="6">
        <f>Input!C18/Input!C$6</f>
        <v>5.7757589396909541</v>
      </c>
      <c r="H12" s="6">
        <f>Input!D18/Input!D$6</f>
        <v>4.9069894761360464</v>
      </c>
      <c r="I12" s="6">
        <f>Input!E18/Input!E$6</f>
        <v>4.1062782750627713</v>
      </c>
      <c r="J12" s="6">
        <f>Input!F18/Input!F$6</f>
        <v>4.2848222963219911</v>
      </c>
      <c r="K12" s="6">
        <f>Input!G18/Input!G$6</f>
        <v>4.561455065553635</v>
      </c>
      <c r="L12" s="6">
        <f>Input!H18/Input!H$6</f>
        <v>4.9584720078829294</v>
      </c>
      <c r="M12" s="6">
        <f>Input!I18/Input!I$6</f>
        <v>5.3717106729968966</v>
      </c>
      <c r="N12" s="6">
        <f>Input!J18/Input!J$6</f>
        <v>4.6316654659084939</v>
      </c>
      <c r="O12" s="6">
        <f>AVERAGE(E12:N12)</f>
        <v>5.1678483254687304</v>
      </c>
    </row>
    <row r="13" spans="1:15" ht="13.15" customHeight="1" x14ac:dyDescent="0.2">
      <c r="B13" s="27" t="s">
        <v>313</v>
      </c>
      <c r="E13" s="8">
        <f>+E9+E11-E12</f>
        <v>46.281966275447239</v>
      </c>
      <c r="F13" s="8">
        <f t="shared" ref="F13:N13" si="2">+F9+F11-F12</f>
        <v>50.908110091037301</v>
      </c>
      <c r="G13" s="8">
        <f t="shared" si="2"/>
        <v>52.289700232533065</v>
      </c>
      <c r="H13" s="8">
        <f t="shared" si="2"/>
        <v>42.627293448102073</v>
      </c>
      <c r="I13" s="8">
        <f t="shared" si="2"/>
        <v>28.486992408085129</v>
      </c>
      <c r="J13" s="8">
        <f t="shared" si="2"/>
        <v>28.403380358074195</v>
      </c>
      <c r="K13" s="8">
        <f t="shared" si="2"/>
        <v>35.61753013232557</v>
      </c>
      <c r="L13" s="8">
        <f t="shared" si="2"/>
        <v>36.184767833712186</v>
      </c>
      <c r="M13" s="8">
        <f t="shared" si="2"/>
        <v>35.005955647471119</v>
      </c>
      <c r="N13" s="8">
        <f t="shared" si="2"/>
        <v>39.33628472701055</v>
      </c>
      <c r="O13" s="8">
        <f>AVERAGE(E13:N13)</f>
        <v>39.514198115379848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2.3239426831675338</v>
      </c>
      <c r="F15" s="6">
        <f>(Input!B129+Input!B202)/Input!B$34</f>
        <v>2.6231864825229207</v>
      </c>
      <c r="G15" s="6">
        <f>(Input!C129+Input!C202)/Input!C$34</f>
        <v>2.6392753502619715</v>
      </c>
      <c r="H15" s="6">
        <f>(Input!D129+Input!D202)/Input!D$34</f>
        <v>2.0680298831375059</v>
      </c>
      <c r="I15" s="6">
        <f>(Input!E129+Input!E202)/Input!E$34</f>
        <v>1.5934652120908457</v>
      </c>
      <c r="J15" s="6">
        <f>(Input!F129+Input!F202)/Input!F$34</f>
        <v>1.1490370426072058</v>
      </c>
      <c r="K15" s="6">
        <f>(Input!G129+Input!G202)/Input!G$34</f>
        <v>0.98760842766857937</v>
      </c>
      <c r="L15" s="6">
        <f>(Input!H129+Input!H202)/Input!H$34</f>
        <v>0.73243666046525413</v>
      </c>
      <c r="M15" s="6">
        <f>(Input!I129+Input!I202)/Input!I$34</f>
        <v>0.67489399769774583</v>
      </c>
      <c r="N15" s="6">
        <f>(Input!J129+Input!J202)/Input!J$34</f>
        <v>0.82063247119303151</v>
      </c>
      <c r="O15" s="6">
        <f>AVERAGE(E15:N15)</f>
        <v>1.5612508210812595</v>
      </c>
    </row>
    <row r="16" spans="1:15" x14ac:dyDescent="0.2">
      <c r="B16" s="26" t="s">
        <v>285</v>
      </c>
      <c r="E16" s="6">
        <f>Input!A124/Input!A$6</f>
        <v>8.0534713866364331</v>
      </c>
      <c r="F16" s="6">
        <f>Input!B124/Input!B$6</f>
        <v>7.9448337518089582</v>
      </c>
      <c r="G16" s="6">
        <f>Input!C124/Input!C$6</f>
        <v>7.1368832907186999</v>
      </c>
      <c r="H16" s="6">
        <f>Input!D124/Input!D$6</f>
        <v>6.5305414598157618</v>
      </c>
      <c r="I16" s="6">
        <f>Input!E124/Input!E$6</f>
        <v>5.836616516022624</v>
      </c>
      <c r="J16" s="6">
        <f>Input!F124/Input!F$6</f>
        <v>5.7668455794761284</v>
      </c>
      <c r="K16" s="6">
        <f>Input!G124/Input!G$6</f>
        <v>5.5954540395750927</v>
      </c>
      <c r="L16" s="6">
        <f>Input!H124/Input!H$6</f>
        <v>5.4906707570466695</v>
      </c>
      <c r="M16" s="6">
        <f>Input!I124/Input!I$6</f>
        <v>5.8889530153525129</v>
      </c>
      <c r="N16" s="6">
        <f>Input!J124/Input!J$6</f>
        <v>4.9078384180339523</v>
      </c>
      <c r="O16" s="6">
        <f>AVERAGE(E16:N16)</f>
        <v>6.3152108214486837</v>
      </c>
    </row>
    <row r="17" spans="2:15" s="4" customFormat="1" x14ac:dyDescent="0.2">
      <c r="B17" s="27" t="s">
        <v>301</v>
      </c>
      <c r="E17" s="8">
        <f>+E13+E15-E16</f>
        <v>40.552437571978345</v>
      </c>
      <c r="F17" s="8">
        <f t="shared" ref="F17:N17" si="3">+F13+F15-F16</f>
        <v>45.586462821751262</v>
      </c>
      <c r="G17" s="8">
        <f t="shared" si="3"/>
        <v>47.792092292076333</v>
      </c>
      <c r="H17" s="8">
        <f t="shared" si="3"/>
        <v>38.164781871423813</v>
      </c>
      <c r="I17" s="8">
        <f t="shared" si="3"/>
        <v>24.243841104153351</v>
      </c>
      <c r="J17" s="8">
        <f t="shared" si="3"/>
        <v>23.78557182120527</v>
      </c>
      <c r="K17" s="8">
        <f t="shared" si="3"/>
        <v>31.009684520419054</v>
      </c>
      <c r="L17" s="8">
        <f t="shared" si="3"/>
        <v>31.426533737130772</v>
      </c>
      <c r="M17" s="8">
        <f t="shared" si="3"/>
        <v>29.79189662981635</v>
      </c>
      <c r="N17" s="8">
        <f t="shared" si="3"/>
        <v>35.249078780169626</v>
      </c>
      <c r="O17" s="8">
        <f>AVERAGE(E17:N17)</f>
        <v>34.76023811501242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2.111813355811007</v>
      </c>
      <c r="F19" s="6">
        <f>(Input!B137+Input!B139+Input!B205+Input!B208)/Input!B$34</f>
        <v>2.5569153665933477</v>
      </c>
      <c r="G19" s="6">
        <f>(Input!C137+Input!C139+Input!C205+Input!C208)/Input!C$34</f>
        <v>1.9693848392182662</v>
      </c>
      <c r="H19" s="6">
        <f>(Input!D137+Input!D139+Input!D205+Input!D208)/Input!D$34</f>
        <v>1.7704542560089847</v>
      </c>
      <c r="I19" s="6">
        <f>(Input!E137+Input!E139+Input!E205+Input!E208)/Input!E$34</f>
        <v>1.672800082811509</v>
      </c>
      <c r="J19" s="6">
        <f>(Input!F137+Input!F139+Input!F205+Input!F208)/Input!F$34</f>
        <v>1.5741125567637726</v>
      </c>
      <c r="K19" s="6">
        <f>(Input!G137+Input!G139+Input!G205+Input!G208)/Input!G$34</f>
        <v>1.5927632041346966</v>
      </c>
      <c r="L19" s="6">
        <f>(Input!H137+Input!H139+Input!H205+Input!H208)/Input!H$34</f>
        <v>1.8654266249159615</v>
      </c>
      <c r="M19" s="6">
        <f>(Input!I137+Input!I139+Input!I205+Input!I208)/Input!I$34</f>
        <v>1.7468381811105163</v>
      </c>
      <c r="N19" s="6">
        <f>(Input!J137+Input!J139+Input!J205+Input!J208)/Input!J$34</f>
        <v>1.5291622252516361</v>
      </c>
      <c r="O19" s="6">
        <f>AVERAGE(E19:N19)</f>
        <v>1.83896706926197</v>
      </c>
    </row>
    <row r="20" spans="2:15" ht="13.15" customHeight="1" x14ac:dyDescent="0.2">
      <c r="B20" s="26" t="s">
        <v>300</v>
      </c>
      <c r="E20" s="6">
        <f>(Input!A19+Input!A20)/Input!A$6</f>
        <v>5.1251493546114419</v>
      </c>
      <c r="F20" s="6">
        <f>(Input!B19+Input!B20)/Input!B$6</f>
        <v>4.8971410068183348</v>
      </c>
      <c r="G20" s="6">
        <f>(Input!C19+Input!C20)/Input!C$6</f>
        <v>4.2512612644503109</v>
      </c>
      <c r="H20" s="6">
        <f>(Input!D19+Input!D20)/Input!D$6</f>
        <v>3.7834080950497446</v>
      </c>
      <c r="I20" s="6">
        <f>(Input!E19+Input!E20)/Input!E$6</f>
        <v>3.2139107223321366</v>
      </c>
      <c r="J20" s="6">
        <f>(Input!F19+Input!F20)/Input!F$6</f>
        <v>3.3040032765051706</v>
      </c>
      <c r="K20" s="6">
        <f>(Input!G19+Input!G20)/Input!G$6</f>
        <v>3.538011964805476</v>
      </c>
      <c r="L20" s="6">
        <f>(Input!H19+Input!H20)/Input!H$6</f>
        <v>3.7137022456232138</v>
      </c>
      <c r="M20" s="6">
        <f>(Input!I19+Input!I20)/Input!I$6</f>
        <v>3.867264253863496</v>
      </c>
      <c r="N20" s="6">
        <f>(Input!J19+Input!J20)/Input!J$6</f>
        <v>3.9074158668105485</v>
      </c>
      <c r="O20" s="6">
        <f>AVERAGE(E20:N20)</f>
        <v>3.9601268050869871</v>
      </c>
    </row>
    <row r="21" spans="2:15" ht="13.15" customHeight="1" x14ac:dyDescent="0.2">
      <c r="B21" s="27" t="s">
        <v>314</v>
      </c>
      <c r="E21" s="8">
        <f>+E17+E19-E20</f>
        <v>37.539101573177909</v>
      </c>
      <c r="F21" s="8">
        <f t="shared" ref="F21:N21" si="4">+F17+F19-F20</f>
        <v>43.246237181526276</v>
      </c>
      <c r="G21" s="8">
        <f t="shared" si="4"/>
        <v>45.510215866844284</v>
      </c>
      <c r="H21" s="8">
        <f t="shared" si="4"/>
        <v>36.151828032383051</v>
      </c>
      <c r="I21" s="8">
        <f t="shared" si="4"/>
        <v>22.702730464632722</v>
      </c>
      <c r="J21" s="8">
        <f t="shared" si="4"/>
        <v>22.055681101463872</v>
      </c>
      <c r="K21" s="8">
        <f t="shared" si="4"/>
        <v>29.064435759748271</v>
      </c>
      <c r="L21" s="8">
        <f t="shared" si="4"/>
        <v>29.578258116423516</v>
      </c>
      <c r="M21" s="8">
        <f t="shared" si="4"/>
        <v>27.671470557063369</v>
      </c>
      <c r="N21" s="8">
        <f t="shared" si="4"/>
        <v>32.870825138610719</v>
      </c>
      <c r="O21" s="8">
        <f>AVERAGE(E21:N21)</f>
        <v>32.639078379187403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0.43586154157104234</v>
      </c>
      <c r="F23" s="6">
        <f>(Input!B142+Input!B141+Input!B147-Input!B143-Input!B144-Input!B207-Input!B208-SUM(Input!B136:B139)-SUM(Input!B202:'Input'!B205))/Input!B34</f>
        <v>0.39602910515036449</v>
      </c>
      <c r="G23" s="6">
        <f>(Input!C142+Input!C141+Input!C147-Input!C143-Input!C144-Input!C207-Input!C208-SUM(Input!C136:C139)-SUM(Input!C202:'Input'!C205))/Input!C34</f>
        <v>0.36546428066239911</v>
      </c>
      <c r="H23" s="6">
        <f>(Input!D142+Input!D141+Input!D147-Input!D143-Input!D144-Input!D207-Input!D208-SUM(Input!D136:D139)-SUM(Input!D202:'Input'!D205))/Input!D34</f>
        <v>0.42575971529393536</v>
      </c>
      <c r="I23" s="6">
        <f>(Input!E142+Input!E141+Input!E147-Input!E143-Input!E144-Input!E207-Input!E208-SUM(Input!E136:E139)-SUM(Input!E202:'Input'!E205))/Input!E34</f>
        <v>0.54515565528680177</v>
      </c>
      <c r="J23" s="6">
        <f>(Input!F142+Input!F141+Input!F147-Input!F143-Input!F144-Input!F207-Input!F208-SUM(Input!F136:F139)-SUM(Input!F202:'Input'!F205))/Input!F34</f>
        <v>0.2389737741728736</v>
      </c>
      <c r="K23" s="6">
        <f>(Input!G142+Input!G141+Input!G147-Input!G143-Input!G144-Input!G207-Input!G208-SUM(Input!G136:G139)-SUM(Input!G202:'Input'!G205))/Input!G34</f>
        <v>0.22188727783417758</v>
      </c>
      <c r="L23" s="6">
        <f>(Input!H142+Input!H141+Input!H147-Input!H143-Input!H144-Input!H207-Input!H208-SUM(Input!H136:H139)-SUM(Input!H202:'Input'!H205))/Input!H34</f>
        <v>0.20278965928762172</v>
      </c>
      <c r="M23" s="6">
        <f>(Input!I142+Input!I141+Input!I147-Input!I143-Input!I144-Input!I207-Input!I208-SUM(Input!I136:I139)-SUM(Input!I202:'Input'!I205))/Input!I34</f>
        <v>0.30501822001756468</v>
      </c>
      <c r="N23" s="6">
        <f>(Input!J142+Input!J141+Input!J147-Input!J143-Input!J144-Input!J207-Input!J208-SUM(Input!J136:J139)-SUM(Input!J202:'Input'!J205))/Input!J34</f>
        <v>0.30965561406841052</v>
      </c>
      <c r="O23" s="6">
        <f>AVERAGE(E23:N23)</f>
        <v>0.3446594843345191</v>
      </c>
    </row>
    <row r="24" spans="2:15" x14ac:dyDescent="0.2">
      <c r="B24" s="26" t="s">
        <v>287</v>
      </c>
      <c r="E24" s="6">
        <f>Input!A127/Input!A$6</f>
        <v>17.5498925881068</v>
      </c>
      <c r="F24" s="6">
        <f>Input!B127/Input!B$6</f>
        <v>17.923080876966416</v>
      </c>
      <c r="G24" s="6">
        <f>Input!C127/Input!C$6</f>
        <v>16.444720713647257</v>
      </c>
      <c r="H24" s="6">
        <f>Input!D127/Input!D$6</f>
        <v>15.560602407865927</v>
      </c>
      <c r="I24" s="6">
        <f>Input!E127/Input!E$6</f>
        <v>14.147198689432511</v>
      </c>
      <c r="J24" s="6">
        <f>Input!F127/Input!F$6</f>
        <v>14.504280092027191</v>
      </c>
      <c r="K24" s="6">
        <f>Input!G127/Input!G$6</f>
        <v>14.954987246964377</v>
      </c>
      <c r="L24" s="6">
        <f>Input!H127/Input!H$6</f>
        <v>15.645198335820233</v>
      </c>
      <c r="M24" s="6">
        <f>Input!I127/Input!I$6</f>
        <v>16.196700919583787</v>
      </c>
      <c r="N24" s="6">
        <f>Input!J127/Input!J$6</f>
        <v>14.926144752143799</v>
      </c>
      <c r="O24" s="16">
        <f>AVERAGE(E24:N24)</f>
        <v>15.785280662255825</v>
      </c>
    </row>
    <row r="25" spans="2:15" s="4" customFormat="1" x14ac:dyDescent="0.2">
      <c r="B25" s="27" t="s">
        <v>288</v>
      </c>
      <c r="E25" s="8">
        <f>+E21+E23-E24</f>
        <v>20.425070526642152</v>
      </c>
      <c r="F25" s="8">
        <f t="shared" ref="F25:N25" si="5">+F21+F23-F24</f>
        <v>25.719185409710221</v>
      </c>
      <c r="G25" s="8">
        <f t="shared" si="5"/>
        <v>29.430959433859428</v>
      </c>
      <c r="H25" s="8">
        <f t="shared" si="5"/>
        <v>21.016985339811058</v>
      </c>
      <c r="I25" s="8">
        <f t="shared" si="5"/>
        <v>9.1006874304870138</v>
      </c>
      <c r="J25" s="8">
        <f t="shared" si="5"/>
        <v>7.790374783609554</v>
      </c>
      <c r="K25" s="8">
        <f t="shared" si="5"/>
        <v>14.331335790618072</v>
      </c>
      <c r="L25" s="8">
        <f t="shared" si="5"/>
        <v>14.135849439890904</v>
      </c>
      <c r="M25" s="8">
        <f t="shared" si="5"/>
        <v>11.779787857497148</v>
      </c>
      <c r="N25" s="8">
        <f t="shared" si="5"/>
        <v>18.254336000535332</v>
      </c>
      <c r="O25" s="8">
        <f>AVERAGE(E25:N25)</f>
        <v>17.198457201266088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83.352636600541715</v>
      </c>
      <c r="F31" s="6">
        <f>Input!B35/Input!B36</f>
        <v>86.798644256077353</v>
      </c>
      <c r="G31" s="6">
        <f>Input!C35/Input!C36</f>
        <v>85.033074536175192</v>
      </c>
      <c r="H31" s="6">
        <f>Input!D35/Input!D36</f>
        <v>72.834465916656185</v>
      </c>
      <c r="I31" s="6">
        <f>Input!E35/Input!E36</f>
        <v>57.7206709639267</v>
      </c>
      <c r="J31" s="6">
        <f>Input!F35/Input!F36</f>
        <v>59.459554502830805</v>
      </c>
      <c r="K31" s="6">
        <f>Input!G35/Input!G36</f>
        <v>65.113292334553719</v>
      </c>
      <c r="L31" s="6">
        <f>Input!H35/Input!H36</f>
        <v>65.54955528950002</v>
      </c>
      <c r="M31" s="6">
        <f>Input!I35/Input!I36</f>
        <v>64.517705713516719</v>
      </c>
      <c r="N31" s="6">
        <f>Input!J35/Input!J36</f>
        <v>67.844741744524995</v>
      </c>
      <c r="O31" s="6">
        <f>AVERAGE(E31:N31)</f>
        <v>70.822434185830346</v>
      </c>
    </row>
    <row r="32" spans="2:15" x14ac:dyDescent="0.2">
      <c r="B32" s="26" t="s">
        <v>302</v>
      </c>
      <c r="E32" s="6">
        <f>Input!A131/Input!A$5-Input!A209/Input!A36</f>
        <v>31.794904158782657</v>
      </c>
      <c r="F32" s="6">
        <f>Input!B131/Input!B$5-Input!B209/Input!B36</f>
        <v>30.376459983471303</v>
      </c>
      <c r="G32" s="6">
        <f>Input!C131/Input!C$5-Input!C209/Input!C36</f>
        <v>28.046747392103732</v>
      </c>
      <c r="H32" s="6">
        <f>Input!D131/Input!D$5-Input!D209/Input!D36</f>
        <v>25.349965885919158</v>
      </c>
      <c r="I32" s="6">
        <f>Input!E131/Input!E$5-Input!E209/Input!E36</f>
        <v>24.463759563217181</v>
      </c>
      <c r="J32" s="6">
        <f>Input!F131/Input!F$5-Input!F209/Input!F36</f>
        <v>26.258534041211728</v>
      </c>
      <c r="K32" s="6">
        <f>Input!G131/Input!G$5-Input!G209/Input!G36</f>
        <v>24.782657617570312</v>
      </c>
      <c r="L32" s="6">
        <f>Input!H131/Input!H$5-Input!H209/Input!H36</f>
        <v>24.525453985913408</v>
      </c>
      <c r="M32" s="6">
        <f>Input!I131/Input!I$5-Input!I209/Input!I36</f>
        <v>24.62727811245005</v>
      </c>
      <c r="N32" s="6">
        <f>Input!J131/Input!J$5-Input!J209/Input!J36</f>
        <v>24.666490817506649</v>
      </c>
      <c r="O32" s="6">
        <f>AVERAGE(E32:N32)</f>
        <v>26.489225155814619</v>
      </c>
    </row>
    <row r="33" spans="2:15" s="4" customFormat="1" x14ac:dyDescent="0.2">
      <c r="B33" s="27" t="s">
        <v>283</v>
      </c>
      <c r="E33" s="8">
        <f>+E31-E32</f>
        <v>51.557732441759057</v>
      </c>
      <c r="F33" s="8">
        <f t="shared" ref="F33:N33" si="7">+F31-F32</f>
        <v>56.422184272606046</v>
      </c>
      <c r="G33" s="8">
        <f t="shared" si="7"/>
        <v>56.98632714407146</v>
      </c>
      <c r="H33" s="8">
        <f t="shared" si="7"/>
        <v>47.484500030737024</v>
      </c>
      <c r="I33" s="8">
        <f t="shared" si="7"/>
        <v>33.256911400709519</v>
      </c>
      <c r="J33" s="8">
        <f t="shared" si="7"/>
        <v>33.20102046161908</v>
      </c>
      <c r="K33" s="8">
        <f t="shared" si="7"/>
        <v>40.330634716983411</v>
      </c>
      <c r="L33" s="8">
        <f t="shared" si="7"/>
        <v>41.024101303586612</v>
      </c>
      <c r="M33" s="8">
        <f t="shared" si="7"/>
        <v>39.890427601066669</v>
      </c>
      <c r="N33" s="8">
        <f t="shared" si="7"/>
        <v>43.178250927018347</v>
      </c>
      <c r="O33" s="8">
        <f>AVERAGE(E33:N33)</f>
        <v>44.333209030015723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1.2535959678043465</v>
      </c>
      <c r="F35" s="6">
        <f>(Input!B136+Input!B144+Input!B204)/Input!B5*Input!B6/Input!B34</f>
        <v>0.79745944614517983</v>
      </c>
      <c r="G35" s="6">
        <f>(Input!C136+Input!C144+Input!C204)/Input!C5*Input!C6/Input!C34</f>
        <v>0.75308039512328384</v>
      </c>
      <c r="H35" s="6">
        <f>(Input!D136+Input!D144+Input!D204)/Input!D5*Input!D6/Input!D34</f>
        <v>0.8022013244619387</v>
      </c>
      <c r="I35" s="6">
        <f>(Input!E136+Input!E144+Input!E204)/Input!E5*Input!E6/Input!E34</f>
        <v>0.73247253123262823</v>
      </c>
      <c r="J35" s="6">
        <f>(Input!F136+Input!F144+Input!F204)/Input!F5*Input!F6/Input!F34</f>
        <v>0.66599157838571565</v>
      </c>
      <c r="K35" s="6">
        <f>(Input!G136+Input!G144+Input!G204)/Input!G5*Input!G6/Input!G34</f>
        <v>0.69545188445737716</v>
      </c>
      <c r="L35" s="6">
        <f>(Input!H136+Input!H144+Input!H204)/Input!H5*Input!H6/Input!H34</f>
        <v>0.67142281944991733</v>
      </c>
      <c r="M35" s="6">
        <f>(Input!I136+Input!I144+Input!I204)/Input!I5*Input!I6/Input!I34</f>
        <v>0.74618449531358799</v>
      </c>
      <c r="N35" s="6">
        <f>(Input!J136+Input!J144+Input!J204)/Input!J5*Input!J6/Input!J34</f>
        <v>0.79917146713964504</v>
      </c>
      <c r="O35" s="6">
        <f>AVERAGE(E35:N35)</f>
        <v>0.79170319095136199</v>
      </c>
    </row>
    <row r="36" spans="2:15" ht="13.15" customHeight="1" x14ac:dyDescent="0.2">
      <c r="B36" s="26" t="s">
        <v>298</v>
      </c>
      <c r="E36" s="6">
        <f>Input!A18/Input!A5</f>
        <v>8.377784651194208</v>
      </c>
      <c r="F36" s="6">
        <f>Input!B18/Input!B5</f>
        <v>7.182454148667194</v>
      </c>
      <c r="G36" s="6">
        <f>Input!C18/Input!C5</f>
        <v>6.8610744098459469</v>
      </c>
      <c r="H36" s="6">
        <f>Input!D18/Input!D5</f>
        <v>5.7273794349895883</v>
      </c>
      <c r="I36" s="6">
        <f>Input!E18/Input!E5</f>
        <v>5.0997213799088561</v>
      </c>
      <c r="J36" s="6">
        <f>Input!F18/Input!F5</f>
        <v>5.360320746730646</v>
      </c>
      <c r="K36" s="6">
        <f>Input!G18/Input!G5</f>
        <v>5.6033933011879773</v>
      </c>
      <c r="L36" s="6">
        <f>Input!H18/Input!H5</f>
        <v>5.6227135427547417</v>
      </c>
      <c r="M36" s="6">
        <f>Input!I18/Input!I5</f>
        <v>5.8946300870954023</v>
      </c>
      <c r="N36" s="6">
        <f>Input!J18/Input!J5</f>
        <v>5.5495520475133366</v>
      </c>
      <c r="O36" s="6">
        <f>AVERAGE(E36:N36)</f>
        <v>6.12790237498879</v>
      </c>
    </row>
    <row r="37" spans="2:15" ht="13.15" customHeight="1" x14ac:dyDescent="0.2">
      <c r="B37" s="27" t="s">
        <v>313</v>
      </c>
      <c r="E37" s="8">
        <f>+E33+E35-E36</f>
        <v>44.433543758369197</v>
      </c>
      <c r="F37" s="8">
        <f t="shared" ref="F37:N37" si="8">+F33+F35-F36</f>
        <v>50.037189570084038</v>
      </c>
      <c r="G37" s="8">
        <f t="shared" si="8"/>
        <v>50.878333129348796</v>
      </c>
      <c r="H37" s="8">
        <f t="shared" si="8"/>
        <v>42.559321920209378</v>
      </c>
      <c r="I37" s="8">
        <f t="shared" si="8"/>
        <v>28.889662552033293</v>
      </c>
      <c r="J37" s="8">
        <f t="shared" si="8"/>
        <v>28.506691293274148</v>
      </c>
      <c r="K37" s="8">
        <f t="shared" si="8"/>
        <v>35.42269330025281</v>
      </c>
      <c r="L37" s="8">
        <f t="shared" si="8"/>
        <v>36.072810580281782</v>
      </c>
      <c r="M37" s="8">
        <f t="shared" si="8"/>
        <v>34.741982009284854</v>
      </c>
      <c r="N37" s="8">
        <f t="shared" si="8"/>
        <v>38.427870346644653</v>
      </c>
      <c r="O37" s="8">
        <f>AVERAGE(E37:N37)</f>
        <v>38.997009845978297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2.8586804011131233</v>
      </c>
      <c r="F39" s="6">
        <f>(Input!B129+Input!B202)/Input!B5*Input!B6/Input!B34</f>
        <v>3.0046078153061249</v>
      </c>
      <c r="G39" s="6">
        <f>(Input!C129+Input!C202)/Input!C5*Input!C6/Input!C34</f>
        <v>3.1352182034087002</v>
      </c>
      <c r="H39" s="6">
        <f>(Input!D129+Input!D202)/Input!D5*Input!D6/Input!D34</f>
        <v>2.4137797485052706</v>
      </c>
      <c r="I39" s="6">
        <f>(Input!E129+Input!E202)/Input!E5*Input!E6/Input!E34</f>
        <v>1.9789765977602831</v>
      </c>
      <c r="J39" s="6">
        <f>(Input!F129+Input!F202)/Input!F5*Input!F6/Input!F34</f>
        <v>1.4374475001066851</v>
      </c>
      <c r="K39" s="6">
        <f>(Input!G129+Input!G202)/Input!G5*Input!G6/Input!G34</f>
        <v>1.2132002548014225</v>
      </c>
      <c r="L39" s="6">
        <f>(Input!H129+Input!H202)/Input!H5*Input!H6/Input!H34</f>
        <v>0.83055455863436112</v>
      </c>
      <c r="M39" s="6">
        <f>(Input!I129+Input!I202)/Input!I5*Input!I6/Input!I34</f>
        <v>0.74059284027107652</v>
      </c>
      <c r="N39" s="6">
        <f>(Input!J129+Input!J202)/Input!J5*Input!J6/Input!J34</f>
        <v>0.98326242348159953</v>
      </c>
      <c r="O39" s="6">
        <f>AVERAGE(E39:N39)</f>
        <v>1.8596320343388644</v>
      </c>
    </row>
    <row r="40" spans="2:15" x14ac:dyDescent="0.2">
      <c r="B40" s="26" t="s">
        <v>285</v>
      </c>
      <c r="E40" s="6">
        <f>Input!A124/Input!A5</f>
        <v>9.9065699772438052</v>
      </c>
      <c r="F40" s="6">
        <f>Input!B124/Input!B5</f>
        <v>9.1000429214755609</v>
      </c>
      <c r="G40" s="6">
        <f>Input!C124/Input!C5</f>
        <v>8.4779658956173964</v>
      </c>
      <c r="H40" s="6">
        <f>Input!D124/Input!D5</f>
        <v>7.6223698946565026</v>
      </c>
      <c r="I40" s="6">
        <f>Input!E124/Input!E5</f>
        <v>7.2486850717964826</v>
      </c>
      <c r="J40" s="6">
        <f>Input!F124/Input!F5</f>
        <v>7.2143346596642282</v>
      </c>
      <c r="K40" s="6">
        <f>Input!G124/Input!G5</f>
        <v>6.8735807394509161</v>
      </c>
      <c r="L40" s="6">
        <f>Input!H124/Input!H5</f>
        <v>6.2262061327306073</v>
      </c>
      <c r="M40" s="6">
        <f>Input!I124/Input!I5</f>
        <v>6.4622243711464629</v>
      </c>
      <c r="N40" s="6">
        <f>Input!J124/Input!J5</f>
        <v>5.8804559487593684</v>
      </c>
      <c r="O40" s="6">
        <f>AVERAGE(E40:N40)</f>
        <v>7.5012435612541326</v>
      </c>
    </row>
    <row r="41" spans="2:15" s="4" customFormat="1" x14ac:dyDescent="0.2">
      <c r="B41" s="27" t="s">
        <v>301</v>
      </c>
      <c r="E41" s="8">
        <f>+E37+E39-E40</f>
        <v>37.385654182238518</v>
      </c>
      <c r="F41" s="8">
        <f t="shared" ref="F41:N41" si="9">+F37+F39-F40</f>
        <v>43.941754463914599</v>
      </c>
      <c r="G41" s="8">
        <f t="shared" si="9"/>
        <v>45.535585437140099</v>
      </c>
      <c r="H41" s="8">
        <f t="shared" si="9"/>
        <v>37.350731774058147</v>
      </c>
      <c r="I41" s="8">
        <f t="shared" si="9"/>
        <v>23.619954077997093</v>
      </c>
      <c r="J41" s="8">
        <f t="shared" si="9"/>
        <v>22.729804133716605</v>
      </c>
      <c r="K41" s="8">
        <f t="shared" si="9"/>
        <v>29.762312815603316</v>
      </c>
      <c r="L41" s="8">
        <f t="shared" si="9"/>
        <v>30.677159006185537</v>
      </c>
      <c r="M41" s="8">
        <f t="shared" si="9"/>
        <v>29.020350478409469</v>
      </c>
      <c r="N41" s="8">
        <f t="shared" si="9"/>
        <v>33.530676821366882</v>
      </c>
      <c r="O41" s="8">
        <f>AVERAGE(E41:N41)</f>
        <v>33.355398319063021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2.5977402518539874</v>
      </c>
      <c r="F43" s="6">
        <f>(Input!B137+Input!B139+Input!B205+Input!B208)/Input!B5*Input!B6/Input!B34</f>
        <v>2.9287006260240478</v>
      </c>
      <c r="G43" s="6">
        <f>(Input!C137+Input!C139+Input!C205+Input!C208)/Input!C5*Input!C6/Input!C34</f>
        <v>2.3394494238054224</v>
      </c>
      <c r="H43" s="6">
        <f>(Input!D137+Input!D139+Input!D205+Input!D208)/Input!D5*Input!D6/Input!D34</f>
        <v>2.066453035159213</v>
      </c>
      <c r="I43" s="6">
        <f>(Input!E137+Input!E139+Input!E205+Input!E208)/Input!E5*Input!E6/Input!E34</f>
        <v>2.0775051701766976</v>
      </c>
      <c r="J43" s="6">
        <f>(Input!F137+Input!F139+Input!F205+Input!F208)/Input!F5*Input!F6/Input!F34</f>
        <v>1.9692177673162488</v>
      </c>
      <c r="K43" s="6">
        <f>(Input!G137+Input!G139+Input!G205+Input!G208)/Input!G5*Input!G6/Input!G34</f>
        <v>1.9565859008070319</v>
      </c>
      <c r="L43" s="6">
        <f>(Input!H137+Input!H139+Input!H205+Input!H208)/Input!H5*Input!H6/Input!H34</f>
        <v>2.1153209154463957</v>
      </c>
      <c r="M43" s="6">
        <f>(Input!I137+Input!I139+Input!I205+Input!I208)/Input!I5*Input!I6/Input!I34</f>
        <v>1.9168874733747236</v>
      </c>
      <c r="N43" s="6">
        <f>(Input!J137+Input!J139+Input!J205+Input!J208)/Input!J5*Input!J6/Input!J34</f>
        <v>1.8322060219132688</v>
      </c>
      <c r="O43" s="6">
        <f>AVERAGE(E43:N43)</f>
        <v>2.1800066585877036</v>
      </c>
    </row>
    <row r="44" spans="2:15" ht="13.15" customHeight="1" x14ac:dyDescent="0.2">
      <c r="B44" s="26" t="s">
        <v>300</v>
      </c>
      <c r="E44" s="6">
        <f>(Input!A19+Input!A20)/Input!A5</f>
        <v>6.3044429274975773</v>
      </c>
      <c r="F44" s="6">
        <f>(Input!B19+Input!B20)/Input!B5</f>
        <v>5.6092040119049775</v>
      </c>
      <c r="G44" s="6">
        <f>(Input!C19+Input!C20)/Input!C5</f>
        <v>5.0501103276048545</v>
      </c>
      <c r="H44" s="6">
        <f>(Input!D19+Input!D20)/Input!D5</f>
        <v>4.4159486836364819</v>
      </c>
      <c r="I44" s="6">
        <f>(Input!E19+Input!E20)/Input!E5</f>
        <v>3.9914609108037049</v>
      </c>
      <c r="J44" s="6">
        <f>(Input!F19+Input!F20)/Input!F5</f>
        <v>4.1333143093283153</v>
      </c>
      <c r="K44" s="6">
        <f>(Input!G19+Input!G20)/Input!G5</f>
        <v>4.3461729334623449</v>
      </c>
      <c r="L44" s="6">
        <f>(Input!H19+Input!H20)/Input!H5</f>
        <v>4.2111932621637882</v>
      </c>
      <c r="M44" s="6">
        <f>(Input!I19+Input!I20)/Input!I5</f>
        <v>4.2437304637731534</v>
      </c>
      <c r="N44" s="6">
        <f>(Input!J19+Input!J20)/Input!J5</f>
        <v>4.6817733024445056</v>
      </c>
      <c r="O44" s="6">
        <f>AVERAGE(E44:N44)</f>
        <v>4.6987351132619706</v>
      </c>
    </row>
    <row r="45" spans="2:15" ht="13.15" customHeight="1" x14ac:dyDescent="0.2">
      <c r="B45" s="27" t="s">
        <v>314</v>
      </c>
      <c r="E45" s="8">
        <f>+E41+E43-E44</f>
        <v>33.678951506594927</v>
      </c>
      <c r="F45" s="8">
        <f t="shared" ref="F45:N45" si="10">+F41+F43-F44</f>
        <v>41.261251078033666</v>
      </c>
      <c r="G45" s="8">
        <f t="shared" si="10"/>
        <v>42.824924533340663</v>
      </c>
      <c r="H45" s="8">
        <f t="shared" si="10"/>
        <v>35.001236125580881</v>
      </c>
      <c r="I45" s="8">
        <f t="shared" si="10"/>
        <v>21.705998337370083</v>
      </c>
      <c r="J45" s="8">
        <f t="shared" si="10"/>
        <v>20.565707591704538</v>
      </c>
      <c r="K45" s="8">
        <f t="shared" si="10"/>
        <v>27.372725782948002</v>
      </c>
      <c r="L45" s="8">
        <f t="shared" si="10"/>
        <v>28.581286659468141</v>
      </c>
      <c r="M45" s="8">
        <f t="shared" si="10"/>
        <v>26.69350748801104</v>
      </c>
      <c r="N45" s="8">
        <f t="shared" si="10"/>
        <v>30.681109540835642</v>
      </c>
      <c r="O45" s="8">
        <f>AVERAGE(E45:N45)</f>
        <v>30.836669864388757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0.53615300218584094</v>
      </c>
      <c r="F47" s="6">
        <f>(Input!B142+Input!B141+Input!B147-Input!B143-Input!B144-Input!B207-Input!B208-SUM(Input!B136:B139)-SUM(Input!B202:'Input'!B205))/Input!B5*Input!B6/Input!B34</f>
        <v>0.45361324951592696</v>
      </c>
      <c r="G47" s="6">
        <f>(Input!C142+Input!C141+Input!C147-Input!C143-Input!C144-Input!C207-Input!C208-SUM(Input!C136:C139)-SUM(Input!C202:'Input'!C205))/Input!C5*Input!C6/Input!C34</f>
        <v>0.43413820589605701</v>
      </c>
      <c r="H47" s="6">
        <f>(Input!D142+Input!D141+Input!D147-Input!D143-Input!D144-Input!D207-Input!D208-SUM(Input!D136:D139)-SUM(Input!D202:'Input'!D205))/Input!D5*Input!D6/Input!D34</f>
        <v>0.49694164812875602</v>
      </c>
      <c r="I47" s="6">
        <f>(Input!E142+Input!E141+Input!E147-Input!E143-Input!E144-Input!E207-Input!E208-SUM(Input!E136:E139)-SUM(Input!E202:'Input'!E205))/Input!E5*Input!E6/Input!E34</f>
        <v>0.67704665013279608</v>
      </c>
      <c r="J47" s="6">
        <f>(Input!F142+Input!F141+Input!F147-Input!F143-Input!F144-Input!F207-Input!F208-SUM(Input!F136:F139)-SUM(Input!F202:'Input'!F205))/Input!F5*Input!F6/Input!F34</f>
        <v>0.29895664068097855</v>
      </c>
      <c r="K47" s="6">
        <f>(Input!G142+Input!G141+Input!G147-Input!G143-Input!G144-Input!G207-Input!G208-SUM(Input!G136:G139)-SUM(Input!G202:'Input'!G205))/Input!G5*Input!G6/Input!G34</f>
        <v>0.27257128884683229</v>
      </c>
      <c r="L47" s="6">
        <f>(Input!H142+Input!H141+Input!H147-Input!H143-Input!H144-Input!H207-Input!H208-SUM(Input!H136:H139)-SUM(Input!H202:'Input'!H205))/Input!H5*Input!H6/Input!H34</f>
        <v>0.22995555118480193</v>
      </c>
      <c r="M47" s="6">
        <f>(Input!I142+Input!I141+Input!I147-Input!I143-Input!I144-Input!I207-Input!I208-SUM(Input!I136:I139)-SUM(Input!I202:'Input'!I205))/Input!I5*Input!I6/Input!I34</f>
        <v>0.33471080001870762</v>
      </c>
      <c r="N47" s="6">
        <f>(Input!J142+Input!J141+Input!J147-Input!J143-Input!J144-Input!J207-Input!J208-SUM(Input!J136:J139)-SUM(Input!J202:'Input'!J205))/Input!J5*Input!J6/Input!J34</f>
        <v>0.37102203510293374</v>
      </c>
      <c r="O47" s="6">
        <f>AVERAGE(E47:N47)</f>
        <v>0.41051090716936312</v>
      </c>
    </row>
    <row r="48" spans="2:15" x14ac:dyDescent="0.2">
      <c r="B48" s="26" t="s">
        <v>287</v>
      </c>
      <c r="E48" s="6">
        <f>Input!A127/Input!A5</f>
        <v>21.588111594422074</v>
      </c>
      <c r="F48" s="6">
        <f>Input!B127/Input!B5</f>
        <v>20.52916528660349</v>
      </c>
      <c r="G48" s="6">
        <f>Input!C127/Input!C5</f>
        <v>19.534827135896002</v>
      </c>
      <c r="H48" s="6">
        <f>Input!D127/Input!D5</f>
        <v>18.162149044802618</v>
      </c>
      <c r="I48" s="6">
        <f>Input!E127/Input!E5</f>
        <v>17.569869061349635</v>
      </c>
      <c r="J48" s="6">
        <f>Input!F127/Input!F5</f>
        <v>18.14488165831817</v>
      </c>
      <c r="K48" s="6">
        <f>Input!G127/Input!G5</f>
        <v>18.37104041467105</v>
      </c>
      <c r="L48" s="6">
        <f>Input!H127/Input!H5</f>
        <v>17.741043696939094</v>
      </c>
      <c r="M48" s="6">
        <f>Input!I127/Input!I5</f>
        <v>17.77339964198022</v>
      </c>
      <c r="N48" s="6">
        <f>Input!J127/Input!J5</f>
        <v>17.884153719744614</v>
      </c>
      <c r="O48" s="16">
        <f>AVERAGE(E48:N48)</f>
        <v>18.729864125472695</v>
      </c>
    </row>
    <row r="49" spans="2:15" s="4" customFormat="1" x14ac:dyDescent="0.2">
      <c r="B49" s="27" t="s">
        <v>288</v>
      </c>
      <c r="E49" s="8">
        <f>+E45+E47-E48</f>
        <v>12.626992914358695</v>
      </c>
      <c r="F49" s="8">
        <f t="shared" ref="F49:N49" si="11">+F45+F47-F48</f>
        <v>21.185699040946101</v>
      </c>
      <c r="G49" s="8">
        <f t="shared" si="11"/>
        <v>23.724235603340716</v>
      </c>
      <c r="H49" s="8">
        <f t="shared" si="11"/>
        <v>17.336028728907017</v>
      </c>
      <c r="I49" s="8">
        <f t="shared" si="11"/>
        <v>4.8131759261532423</v>
      </c>
      <c r="J49" s="8">
        <f t="shared" si="11"/>
        <v>2.7197825740673451</v>
      </c>
      <c r="K49" s="8">
        <f t="shared" si="11"/>
        <v>9.2742566571237859</v>
      </c>
      <c r="L49" s="8">
        <f t="shared" si="11"/>
        <v>11.070198513713848</v>
      </c>
      <c r="M49" s="8">
        <f t="shared" si="11"/>
        <v>9.2548186460495288</v>
      </c>
      <c r="N49" s="8">
        <f t="shared" si="11"/>
        <v>13.167977856193961</v>
      </c>
      <c r="O49" s="8">
        <f>AVERAGE(E49:N49)</f>
        <v>12.517316646085424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638.1198633251405</v>
      </c>
      <c r="F7" s="6">
        <f>Input!B27/Input!B$7</f>
        <v>616.22086096980263</v>
      </c>
      <c r="G7" s="6">
        <f>Input!C27/Input!C$7</f>
        <v>617.17431363243907</v>
      </c>
      <c r="H7" s="6">
        <f>Input!D27/Input!D$7</f>
        <v>517.29757894684963</v>
      </c>
      <c r="I7" s="6">
        <f>Input!E27/Input!E$7</f>
        <v>414.52426636362492</v>
      </c>
      <c r="J7" s="6">
        <f>Input!F27/Input!F$7</f>
        <v>438.83850158426975</v>
      </c>
      <c r="K7" s="6">
        <f>Input!G27/Input!G$7</f>
        <v>482.26127217227014</v>
      </c>
      <c r="L7" s="6">
        <f>Input!H27/Input!H$7</f>
        <v>448.51744838660244</v>
      </c>
      <c r="M7" s="6">
        <f>Input!I27/Input!I$7</f>
        <v>427.32463438496399</v>
      </c>
      <c r="N7" s="6">
        <f>Input!J27/Input!J$7</f>
        <v>492.34438382814017</v>
      </c>
      <c r="O7" s="6">
        <f>AVERAGE(E7:N7)</f>
        <v>509.26231235941032</v>
      </c>
    </row>
    <row r="8" spans="1:15" x14ac:dyDescent="0.2">
      <c r="B8" s="26" t="s">
        <v>302</v>
      </c>
      <c r="E8" s="6">
        <f>(Input!A125-Input!A203-Input!A207)/Input!A$7</f>
        <v>230.46845189627413</v>
      </c>
      <c r="F8" s="6">
        <f>(Input!B125-Input!B203-Input!B207)/Input!B$7</f>
        <v>205.1493340147602</v>
      </c>
      <c r="G8" s="6">
        <f>(Input!C125-Input!C203-Input!C207)/Input!C$7</f>
        <v>192.76031327116081</v>
      </c>
      <c r="H8" s="6">
        <f>(Input!D125-Input!D203-Input!D207)/Input!D$7</f>
        <v>173.94076146418152</v>
      </c>
      <c r="I8" s="6">
        <f>(Input!E125-Input!E203-Input!E207)/Input!E$7</f>
        <v>169.51692629032422</v>
      </c>
      <c r="J8" s="6">
        <f>(Input!F125-Input!F203-Input!F207)/Input!F$7</f>
        <v>185.76368947810812</v>
      </c>
      <c r="K8" s="6">
        <f>(Input!G125-Input!G203-Input!G207)/Input!G$7</f>
        <v>176.99375822111878</v>
      </c>
      <c r="L8" s="6">
        <f>(Input!H125-Input!H203-Input!H207)/Input!H$7</f>
        <v>158.59630880331639</v>
      </c>
      <c r="M8" s="6">
        <f>(Input!I125-Input!I203-Input!I207)/Input!I$7</f>
        <v>154.02772116196979</v>
      </c>
      <c r="N8" s="6">
        <f>(Input!J125-Input!J203-Input!J207)/Input!J$7</f>
        <v>170.26357257104934</v>
      </c>
      <c r="O8" s="6">
        <f>AVERAGE(E8:N8)</f>
        <v>181.74808371722631</v>
      </c>
    </row>
    <row r="9" spans="1:15" s="4" customFormat="1" x14ac:dyDescent="0.2">
      <c r="B9" s="27" t="s">
        <v>283</v>
      </c>
      <c r="E9" s="8">
        <f t="shared" ref="E9:N9" si="1">+E7-E8</f>
        <v>407.65141142886637</v>
      </c>
      <c r="F9" s="8">
        <f t="shared" si="1"/>
        <v>411.07152695504243</v>
      </c>
      <c r="G9" s="8">
        <f t="shared" si="1"/>
        <v>424.41400036127823</v>
      </c>
      <c r="H9" s="8">
        <f t="shared" si="1"/>
        <v>343.35681748266813</v>
      </c>
      <c r="I9" s="8">
        <f t="shared" si="1"/>
        <v>245.0073400733007</v>
      </c>
      <c r="J9" s="8">
        <f t="shared" si="1"/>
        <v>253.07481210616163</v>
      </c>
      <c r="K9" s="8">
        <f t="shared" si="1"/>
        <v>305.26751395115139</v>
      </c>
      <c r="L9" s="8">
        <f t="shared" si="1"/>
        <v>289.92113958328605</v>
      </c>
      <c r="M9" s="8">
        <f t="shared" si="1"/>
        <v>273.29691322299419</v>
      </c>
      <c r="N9" s="8">
        <f t="shared" si="1"/>
        <v>322.08081125709083</v>
      </c>
      <c r="O9" s="8">
        <f>AVERAGE(E9:N9)</f>
        <v>327.51422864218404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7.7771088947438258</v>
      </c>
      <c r="F11" s="6">
        <f>(Input!B136+Input!B144+Input!B204)/Input!B$7</f>
        <v>4.9559125677972915</v>
      </c>
      <c r="G11" s="6">
        <f>(Input!C136+Input!C144+Input!C204)/Input!C$7</f>
        <v>4.5955194447336032</v>
      </c>
      <c r="H11" s="6">
        <f>(Input!D136+Input!D144+Input!D204)/Input!D$7</f>
        <v>4.9460026588351296</v>
      </c>
      <c r="I11" s="6">
        <f>(Input!E136+Input!E144+Input!E204)/Input!E$7</f>
        <v>4.4297723599647982</v>
      </c>
      <c r="J11" s="6">
        <f>(Input!F136+Input!F144+Input!F204)/Input!F$7</f>
        <v>4.0716360961909501</v>
      </c>
      <c r="K11" s="6">
        <f>(Input!G136+Input!G144+Input!G204)/Input!G$7</f>
        <v>4.2752910967551765</v>
      </c>
      <c r="L11" s="6">
        <f>(Input!H136+Input!H144+Input!H204)/Input!H$7</f>
        <v>4.1254066450787921</v>
      </c>
      <c r="M11" s="6">
        <f>(Input!I136+Input!I144+Input!I204)/Input!I$7</f>
        <v>4.5581966567402334</v>
      </c>
      <c r="N11" s="6">
        <f>(Input!J136+Input!J144+Input!J204)/Input!J$7</f>
        <v>4.8587465379347403</v>
      </c>
      <c r="O11" s="6">
        <f>AVERAGE(E11:N11)</f>
        <v>4.8593592958774545</v>
      </c>
    </row>
    <row r="12" spans="1:15" ht="13.15" customHeight="1" x14ac:dyDescent="0.2">
      <c r="B12" s="26" t="s">
        <v>298</v>
      </c>
      <c r="E12" s="6">
        <f>Input!A18/Input!A$7</f>
        <v>50.003741497824286</v>
      </c>
      <c r="F12" s="6">
        <f>Input!B18/Input!B$7</f>
        <v>42.947812951530274</v>
      </c>
      <c r="G12" s="6">
        <f>Input!C18/Input!C$7</f>
        <v>40.359169794683702</v>
      </c>
      <c r="H12" s="6">
        <f>Input!D18/Input!D$7</f>
        <v>34.219831318825584</v>
      </c>
      <c r="I12" s="6">
        <f>Input!E18/Input!E$7</f>
        <v>30.118379817341467</v>
      </c>
      <c r="J12" s="6">
        <f>Input!F18/Input!F$7</f>
        <v>31.686073383193687</v>
      </c>
      <c r="K12" s="6">
        <f>Input!G18/Input!G$7</f>
        <v>33.41429017943198</v>
      </c>
      <c r="L12" s="6">
        <f>Input!H18/Input!H$7</f>
        <v>33.152617809659411</v>
      </c>
      <c r="M12" s="6">
        <f>Input!I18/Input!I$7</f>
        <v>34.553046377666533</v>
      </c>
      <c r="N12" s="6">
        <f>Input!J18/Input!J$7</f>
        <v>32.597258118808178</v>
      </c>
      <c r="O12" s="6">
        <f>AVERAGE(E12:N12)</f>
        <v>36.30522212489651</v>
      </c>
    </row>
    <row r="13" spans="1:15" ht="13.15" customHeight="1" x14ac:dyDescent="0.2">
      <c r="B13" s="27" t="s">
        <v>313</v>
      </c>
      <c r="E13" s="8">
        <f t="shared" ref="E13:N13" si="2">+E9+E11-E12</f>
        <v>365.42477882578589</v>
      </c>
      <c r="F13" s="8">
        <f t="shared" si="2"/>
        <v>373.0796265713094</v>
      </c>
      <c r="G13" s="8">
        <f t="shared" si="2"/>
        <v>388.65035001132816</v>
      </c>
      <c r="H13" s="8">
        <f t="shared" si="2"/>
        <v>314.08298882267769</v>
      </c>
      <c r="I13" s="8">
        <f t="shared" si="2"/>
        <v>219.31873261592403</v>
      </c>
      <c r="J13" s="8">
        <f t="shared" si="2"/>
        <v>225.46037481915891</v>
      </c>
      <c r="K13" s="8">
        <f t="shared" si="2"/>
        <v>276.12851486847455</v>
      </c>
      <c r="L13" s="8">
        <f t="shared" si="2"/>
        <v>260.8939284187054</v>
      </c>
      <c r="M13" s="8">
        <f t="shared" si="2"/>
        <v>243.30206350206788</v>
      </c>
      <c r="N13" s="8">
        <f t="shared" si="2"/>
        <v>294.34229967621741</v>
      </c>
      <c r="O13" s="8">
        <f>AVERAGE(E13:N13)</f>
        <v>296.06836581316492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17.73479601539098</v>
      </c>
      <c r="F15" s="6">
        <f>(Input!B129+Input!B202)/Input!B$7</f>
        <v>18.672515204574701</v>
      </c>
      <c r="G15" s="6">
        <f>(Input!C129+Input!C202)/Input!C$7</f>
        <v>19.132029343147039</v>
      </c>
      <c r="H15" s="6">
        <f>(Input!D129+Input!D202)/Input!D$7</f>
        <v>14.882250489871758</v>
      </c>
      <c r="I15" s="6">
        <f>(Input!E129+Input!E202)/Input!E$7</f>
        <v>11.968251995775555</v>
      </c>
      <c r="J15" s="6">
        <f>(Input!F129+Input!F202)/Input!F$7</f>
        <v>8.7880437497426396</v>
      </c>
      <c r="K15" s="6">
        <f>(Input!G129+Input!G202)/Input!G$7</f>
        <v>7.4581496777172376</v>
      </c>
      <c r="L15" s="6">
        <f>(Input!H129+Input!H202)/Input!H$7</f>
        <v>5.1031558595190942</v>
      </c>
      <c r="M15" s="6">
        <f>(Input!I129+Input!I202)/Input!I$7</f>
        <v>4.5240390677250542</v>
      </c>
      <c r="N15" s="6">
        <f>(Input!J129+Input!J202)/Input!J$7</f>
        <v>5.977969800488073</v>
      </c>
      <c r="O15" s="6">
        <f>AVERAGE(E15:N15)</f>
        <v>11.424120120395212</v>
      </c>
    </row>
    <row r="16" spans="1:15" x14ac:dyDescent="0.2">
      <c r="B16" s="26" t="s">
        <v>285</v>
      </c>
      <c r="E16" s="6">
        <f>Input!A124/Input!A$7</f>
        <v>59.128467118284618</v>
      </c>
      <c r="F16" s="6">
        <f>Input!B124/Input!B$7</f>
        <v>54.4141226874317</v>
      </c>
      <c r="G16" s="6">
        <f>Input!C124/Input!C$7</f>
        <v>49.870274632751411</v>
      </c>
      <c r="H16" s="6">
        <f>Input!D124/Input!D$7</f>
        <v>45.541982158776605</v>
      </c>
      <c r="I16" s="6">
        <f>Input!E124/Input!E$7</f>
        <v>42.809917229745096</v>
      </c>
      <c r="J16" s="6">
        <f>Input!F124/Input!F$7</f>
        <v>42.645570710756786</v>
      </c>
      <c r="K16" s="6">
        <f>Input!G124/Input!G$7</f>
        <v>40.988702569043994</v>
      </c>
      <c r="L16" s="6">
        <f>Input!H124/Input!H$7</f>
        <v>36.710928051555378</v>
      </c>
      <c r="M16" s="6">
        <f>Input!I124/Input!I$7</f>
        <v>37.880161282374431</v>
      </c>
      <c r="N16" s="6">
        <f>Input!J124/Input!J$7</f>
        <v>34.540939300475955</v>
      </c>
      <c r="O16" s="6">
        <f>AVERAGE(E16:N16)</f>
        <v>44.453106574119595</v>
      </c>
    </row>
    <row r="17" spans="2:15" s="4" customFormat="1" x14ac:dyDescent="0.2">
      <c r="B17" s="27" t="s">
        <v>301</v>
      </c>
      <c r="E17" s="8">
        <f t="shared" ref="E17:N17" si="3">+E13+E15-E16</f>
        <v>324.03110772289227</v>
      </c>
      <c r="F17" s="8">
        <f t="shared" si="3"/>
        <v>337.33801908845243</v>
      </c>
      <c r="G17" s="8">
        <f t="shared" si="3"/>
        <v>357.91210472172378</v>
      </c>
      <c r="H17" s="8">
        <f t="shared" si="3"/>
        <v>283.42325715377285</v>
      </c>
      <c r="I17" s="8">
        <f t="shared" si="3"/>
        <v>188.4770673819545</v>
      </c>
      <c r="J17" s="8">
        <f t="shared" si="3"/>
        <v>191.60284785814474</v>
      </c>
      <c r="K17" s="8">
        <f t="shared" si="3"/>
        <v>242.5979619771478</v>
      </c>
      <c r="L17" s="8">
        <f t="shared" si="3"/>
        <v>229.28615622666914</v>
      </c>
      <c r="M17" s="8">
        <f t="shared" si="3"/>
        <v>209.94594128741852</v>
      </c>
      <c r="N17" s="8">
        <f t="shared" si="3"/>
        <v>265.77933017622956</v>
      </c>
      <c r="O17" s="8">
        <f>AVERAGE(E17:N17)</f>
        <v>263.03937935944049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16.115965061943196</v>
      </c>
      <c r="F19" s="6">
        <f>(Input!B137+Input!B139+Input!B205+Input!B208)/Input!B$7</f>
        <v>18.200780378223758</v>
      </c>
      <c r="G19" s="6">
        <f>(Input!C137+Input!C139+Input!C205+Input!C208)/Input!C$7</f>
        <v>14.27601274271473</v>
      </c>
      <c r="H19" s="6">
        <f>(Input!D137+Input!D139+Input!D205+Input!D208)/Input!D$7</f>
        <v>12.740794479628567</v>
      </c>
      <c r="I19" s="6">
        <f>(Input!E137+Input!E139+Input!E205+Input!E208)/Input!E$7</f>
        <v>12.564123005467257</v>
      </c>
      <c r="J19" s="6">
        <f>(Input!F137+Input!F139+Input!F205+Input!F208)/Input!F$7</f>
        <v>12.039098395357968</v>
      </c>
      <c r="K19" s="6">
        <f>(Input!G137+Input!G139+Input!G205+Input!G208)/Input!G$7</f>
        <v>12.028113617498844</v>
      </c>
      <c r="L19" s="6">
        <f>(Input!H137+Input!H139+Input!H205+Input!H208)/Input!H$7</f>
        <v>12.997114051330877</v>
      </c>
      <c r="M19" s="6">
        <f>(Input!I137+Input!I139+Input!I205+Input!I208)/Input!I$7</f>
        <v>11.709637666502164</v>
      </c>
      <c r="N19" s="6">
        <f>(Input!J137+Input!J139+Input!J205+Input!J208)/Input!J$7</f>
        <v>11.139317445374619</v>
      </c>
      <c r="O19" s="6">
        <f>AVERAGE(E19:N19)</f>
        <v>13.381095684404197</v>
      </c>
    </row>
    <row r="20" spans="2:15" ht="13.15" customHeight="1" x14ac:dyDescent="0.2">
      <c r="B20" s="26" t="s">
        <v>300</v>
      </c>
      <c r="E20" s="6">
        <f>(Input!A19+Input!A20)/Input!A$7</f>
        <v>37.628770320497424</v>
      </c>
      <c r="F20" s="6">
        <f>(Input!B19+Input!B20)/Input!B$7</f>
        <v>33.540491832442974</v>
      </c>
      <c r="G20" s="6">
        <f>(Input!C19+Input!C20)/Input!C$7</f>
        <v>29.706464034437783</v>
      </c>
      <c r="H20" s="6">
        <f>(Input!D19+Input!D20)/Input!D$7</f>
        <v>26.384321273260461</v>
      </c>
      <c r="I20" s="6">
        <f>(Input!E19+Input!E20)/Input!E$7</f>
        <v>23.57311836902867</v>
      </c>
      <c r="J20" s="6">
        <f>(Input!F19+Input!F20)/Input!F$7</f>
        <v>24.432959650980123</v>
      </c>
      <c r="K20" s="6">
        <f>(Input!G19+Input!G20)/Input!G$7</f>
        <v>25.917203337826543</v>
      </c>
      <c r="L20" s="6">
        <f>(Input!H19+Input!H20)/Input!H$7</f>
        <v>24.830018403307921</v>
      </c>
      <c r="M20" s="6">
        <f>(Input!I19+Input!I20)/Input!I$7</f>
        <v>24.875829926984331</v>
      </c>
      <c r="N20" s="6">
        <f>(Input!J19+Input!J20)/Input!J$7</f>
        <v>27.500052524403646</v>
      </c>
      <c r="O20" s="6">
        <f>AVERAGE(E20:N20)</f>
        <v>27.838922967316982</v>
      </c>
    </row>
    <row r="21" spans="2:15" ht="13.15" customHeight="1" x14ac:dyDescent="0.2">
      <c r="B21" s="27" t="s">
        <v>314</v>
      </c>
      <c r="E21" s="8">
        <f t="shared" ref="E21:N21" si="4">+E17+E19-E20</f>
        <v>302.51830246433803</v>
      </c>
      <c r="F21" s="8">
        <f t="shared" si="4"/>
        <v>321.99830763423324</v>
      </c>
      <c r="G21" s="8">
        <f t="shared" si="4"/>
        <v>342.48165343000073</v>
      </c>
      <c r="H21" s="8">
        <f t="shared" si="4"/>
        <v>269.77973036014095</v>
      </c>
      <c r="I21" s="8">
        <f t="shared" si="4"/>
        <v>177.46807201839309</v>
      </c>
      <c r="J21" s="8">
        <f t="shared" si="4"/>
        <v>179.2089866025226</v>
      </c>
      <c r="K21" s="8">
        <f t="shared" si="4"/>
        <v>228.70887225682009</v>
      </c>
      <c r="L21" s="8">
        <f t="shared" si="4"/>
        <v>217.45325187469209</v>
      </c>
      <c r="M21" s="8">
        <f t="shared" si="4"/>
        <v>196.77974902693637</v>
      </c>
      <c r="N21" s="8">
        <f t="shared" si="4"/>
        <v>249.41859509720052</v>
      </c>
      <c r="O21" s="8">
        <f>AVERAGE(E21:N21)</f>
        <v>248.58155207652777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3.326207477793909</v>
      </c>
      <c r="F23" s="6">
        <f>(Input!B142+Input!B141+Input!B147-Input!B143-Input!B144-Input!B207-Input!B208-SUM(Input!B136:B139)-SUM(Input!B202:'Input'!B205))/Input!B7</f>
        <v>2.8190368990702055</v>
      </c>
      <c r="G23" s="6">
        <f>(Input!C142+Input!C141+Input!C147-Input!C143-Input!C144-Input!C207-Input!C208-SUM(Input!C136:C139)-SUM(Input!C202:'Input'!C205))/Input!C7</f>
        <v>2.6492398153194285</v>
      </c>
      <c r="H23" s="6">
        <f>(Input!D142+Input!D141+Input!D147-Input!D143-Input!D144-Input!D207-Input!D208-SUM(Input!D136:D139)-SUM(Input!D202:'Input'!D205))/Input!D7</f>
        <v>3.0639125590814893</v>
      </c>
      <c r="I23" s="6">
        <f>(Input!E142+Input!E141+Input!E147-Input!E143-Input!E144-Input!E207-Input!E208-SUM(Input!E136:E139)-SUM(Input!E202:'Input'!E205))/Input!E7</f>
        <v>4.0945733925583943</v>
      </c>
      <c r="J23" s="6">
        <f>(Input!F142+Input!F141+Input!F147-Input!F143-Input!F144-Input!F207-Input!F208-SUM(Input!F136:F139)-SUM(Input!F202:'Input'!F205))/Input!F7</f>
        <v>1.8277147773296345</v>
      </c>
      <c r="K23" s="6">
        <f>(Input!G142+Input!G141+Input!G147-Input!G143-Input!G144-Input!G207-Input!G208-SUM(Input!G136:G139)-SUM(Input!G202:'Input'!G205))/Input!G7</f>
        <v>1.6756322478688546</v>
      </c>
      <c r="L23" s="6">
        <f>(Input!H142+Input!H141+Input!H147-Input!H143-Input!H144-Input!H207-Input!H208-SUM(Input!H136:H139)-SUM(Input!H202:'Input'!H205))/Input!H7</f>
        <v>1.4129102131318021</v>
      </c>
      <c r="M23" s="6">
        <f>(Input!I142+Input!I141+Input!I147-Input!I143-Input!I144-Input!I207-Input!I208-SUM(Input!I136:I139)-SUM(Input!I202:'Input'!I205))/Input!I7</f>
        <v>2.0446386372299896</v>
      </c>
      <c r="N23" s="6">
        <f>(Input!J142+Input!J141+Input!J147-Input!J143-Input!J144-Input!J207-Input!J208-SUM(Input!J136:J139)-SUM(Input!J202:'Input'!J205))/Input!J7</f>
        <v>2.2557137018492703</v>
      </c>
      <c r="O23" s="6">
        <f>AVERAGE(E23:N23)</f>
        <v>2.516957972123298</v>
      </c>
    </row>
    <row r="24" spans="2:15" x14ac:dyDescent="0.2">
      <c r="B24" s="26" t="s">
        <v>287</v>
      </c>
      <c r="E24" s="6">
        <f>Input!A127/Input!A$7</f>
        <v>128.8510503119449</v>
      </c>
      <c r="F24" s="6">
        <f>Input!B127/Input!B$7</f>
        <v>122.7550823897294</v>
      </c>
      <c r="G24" s="6">
        <f>Input!C127/Input!C$7</f>
        <v>114.91048751140475</v>
      </c>
      <c r="H24" s="6">
        <f>Input!D127/Input!D$7</f>
        <v>108.5148423908542</v>
      </c>
      <c r="I24" s="6">
        <f>Input!E127/Input!E$7</f>
        <v>103.76566684906672</v>
      </c>
      <c r="J24" s="6">
        <f>Input!F127/Input!F$7</f>
        <v>107.25851659259396</v>
      </c>
      <c r="K24" s="6">
        <f>Input!G127/Input!G$7</f>
        <v>109.5506316116963</v>
      </c>
      <c r="L24" s="6">
        <f>Input!H127/Input!H$7</f>
        <v>104.6046605000848</v>
      </c>
      <c r="M24" s="6">
        <f>Input!I127/Input!I$7</f>
        <v>104.18382375894878</v>
      </c>
      <c r="N24" s="6">
        <f>Input!J127/Input!J$7</f>
        <v>105.0489066590843</v>
      </c>
      <c r="O24" s="16">
        <f>AVERAGE(E24:N24)</f>
        <v>110.94436685754081</v>
      </c>
    </row>
    <row r="25" spans="2:15" s="4" customFormat="1" x14ac:dyDescent="0.2">
      <c r="B25" s="27" t="s">
        <v>288</v>
      </c>
      <c r="E25" s="8">
        <f t="shared" ref="E25:N25" si="5">+E21+E23-E24</f>
        <v>176.99345963018703</v>
      </c>
      <c r="F25" s="8">
        <f t="shared" si="5"/>
        <v>202.06226214357406</v>
      </c>
      <c r="G25" s="8">
        <f t="shared" si="5"/>
        <v>230.22040573391541</v>
      </c>
      <c r="H25" s="8">
        <f t="shared" si="5"/>
        <v>164.32880052836822</v>
      </c>
      <c r="I25" s="8">
        <f t="shared" si="5"/>
        <v>77.796978561884771</v>
      </c>
      <c r="J25" s="8">
        <f t="shared" si="5"/>
        <v>73.778184787258283</v>
      </c>
      <c r="K25" s="8">
        <f t="shared" si="5"/>
        <v>120.83387289299264</v>
      </c>
      <c r="L25" s="8">
        <f t="shared" si="5"/>
        <v>114.26150158773908</v>
      </c>
      <c r="M25" s="8">
        <f t="shared" si="5"/>
        <v>94.640563905217576</v>
      </c>
      <c r="N25" s="8">
        <f t="shared" si="5"/>
        <v>146.6254021399655</v>
      </c>
      <c r="O25" s="8">
        <f>AVERAGE(E25:N25)</f>
        <v>140.15414319111025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518.91297484629308</v>
      </c>
      <c r="F31" s="6">
        <f>Input!B35/Input!B7</f>
        <v>539.76507392184294</v>
      </c>
      <c r="G31" s="6">
        <f>Input!C35/Input!C7</f>
        <v>518.95193234910505</v>
      </c>
      <c r="H31" s="6">
        <f>Input!D35/Input!D7</f>
        <v>447.96897721271915</v>
      </c>
      <c r="I31" s="6">
        <f>Input!E35/Input!E7</f>
        <v>349.81075856470068</v>
      </c>
      <c r="J31" s="6">
        <f>Input!F35/Input!F7</f>
        <v>363.58812335973374</v>
      </c>
      <c r="K31" s="6">
        <f>Input!G35/Input!G7</f>
        <v>399.93319543621698</v>
      </c>
      <c r="L31" s="6">
        <f>Input!H35/Input!H7</f>
        <v>403.00609955625379</v>
      </c>
      <c r="M31" s="6">
        <f>Input!I35/Input!I7</f>
        <v>395.04924532121839</v>
      </c>
      <c r="N31" s="6">
        <f>Input!J35/Input!J7</f>
        <v>412.30184673151746</v>
      </c>
      <c r="O31" s="6">
        <f>AVERAGE(E31:N31)</f>
        <v>434.92882272996013</v>
      </c>
    </row>
    <row r="32" spans="2:15" x14ac:dyDescent="0.2">
      <c r="B32" s="26" t="s">
        <v>302</v>
      </c>
      <c r="E32" s="6">
        <f>(Input!A131-Input!A209)/Input!A$7</f>
        <v>188.65233486039838</v>
      </c>
      <c r="F32" s="6">
        <f>(Input!B131-Input!B209)/Input!B$7</f>
        <v>180.7553821133753</v>
      </c>
      <c r="G32" s="6">
        <f>(Input!C131-Input!C209)/Input!C$7</f>
        <v>164.23749796398238</v>
      </c>
      <c r="H32" s="6">
        <f>(Input!D131-Input!D209)/Input!D$7</f>
        <v>150.91470596248752</v>
      </c>
      <c r="I32" s="6">
        <f>(Input!E131-Input!E209)/Input!E$7</f>
        <v>143.9596793848971</v>
      </c>
      <c r="J32" s="6">
        <f>(Input!F131-Input!F209)/Input!F$7</f>
        <v>154.58506676178521</v>
      </c>
      <c r="K32" s="6">
        <f>(Input!G131-Input!G209)/Input!G$7</f>
        <v>147.27117177023624</v>
      </c>
      <c r="L32" s="6">
        <f>(Input!H131-Input!H209)/Input!H$7</f>
        <v>143.95931820700656</v>
      </c>
      <c r="M32" s="6">
        <f>(Input!I131-Input!I209)/Input!I$7</f>
        <v>143.70822049449092</v>
      </c>
      <c r="N32" s="6">
        <f>(Input!J131-Input!J209)/Input!J$7</f>
        <v>144.33452887377578</v>
      </c>
      <c r="O32" s="6">
        <f>AVERAGE(E32:N32)</f>
        <v>156.23779063924354</v>
      </c>
    </row>
    <row r="33" spans="2:15" s="4" customFormat="1" x14ac:dyDescent="0.2">
      <c r="B33" s="27" t="s">
        <v>283</v>
      </c>
      <c r="E33" s="8">
        <f t="shared" ref="E33:N33" si="7">+E31-E32</f>
        <v>330.26063998589473</v>
      </c>
      <c r="F33" s="8">
        <f t="shared" si="7"/>
        <v>359.00969180846766</v>
      </c>
      <c r="G33" s="8">
        <f t="shared" si="7"/>
        <v>354.71443438512267</v>
      </c>
      <c r="H33" s="8">
        <f t="shared" si="7"/>
        <v>297.05427125023164</v>
      </c>
      <c r="I33" s="8">
        <f t="shared" si="7"/>
        <v>205.85107917980358</v>
      </c>
      <c r="J33" s="8">
        <f t="shared" si="7"/>
        <v>209.00305659794853</v>
      </c>
      <c r="K33" s="8">
        <f t="shared" si="7"/>
        <v>252.66202366598074</v>
      </c>
      <c r="L33" s="8">
        <f t="shared" si="7"/>
        <v>259.04678134924723</v>
      </c>
      <c r="M33" s="8">
        <f t="shared" si="7"/>
        <v>251.34102482672748</v>
      </c>
      <c r="N33" s="8">
        <f t="shared" si="7"/>
        <v>267.9673178577417</v>
      </c>
      <c r="O33" s="8">
        <f>AVERAGE(E33:N33)</f>
        <v>278.69103209071659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7.7771088947438258</v>
      </c>
      <c r="F35" s="6">
        <f>(Input!B136+Input!B144+Input!B204)/Input!B7</f>
        <v>4.9559125677972915</v>
      </c>
      <c r="G35" s="6">
        <f>(Input!C136+Input!C144+Input!C204)/Input!C7</f>
        <v>4.5955194447336032</v>
      </c>
      <c r="H35" s="6">
        <f>(Input!D136+Input!D144+Input!D204)/Input!D7</f>
        <v>4.9460026588351296</v>
      </c>
      <c r="I35" s="6">
        <f>(Input!E136+Input!E144+Input!E204)/Input!E7</f>
        <v>4.4297723599647982</v>
      </c>
      <c r="J35" s="6">
        <f>(Input!F136+Input!F144+Input!F204)/Input!F7</f>
        <v>4.0716360961909501</v>
      </c>
      <c r="K35" s="6">
        <f>(Input!G136+Input!G144+Input!G204)/Input!G7</f>
        <v>4.2752910967551765</v>
      </c>
      <c r="L35" s="6">
        <f>(Input!H136+Input!H144+Input!H204)/Input!H7</f>
        <v>4.1254066450787921</v>
      </c>
      <c r="M35" s="6">
        <f>(Input!I136+Input!I144+Input!I204)/Input!I7</f>
        <v>4.5581966567402334</v>
      </c>
      <c r="N35" s="6">
        <f>(Input!J136+Input!J144+Input!J204)/Input!J7</f>
        <v>4.8587465379347403</v>
      </c>
      <c r="O35" s="6">
        <f>AVERAGE(E35:N35)</f>
        <v>4.8593592958774545</v>
      </c>
    </row>
    <row r="36" spans="2:15" ht="13.15" customHeight="1" x14ac:dyDescent="0.2">
      <c r="B36" s="26" t="s">
        <v>298</v>
      </c>
      <c r="E36" s="6">
        <f>Input!A18/Input!A7</f>
        <v>50.003741497824286</v>
      </c>
      <c r="F36" s="6">
        <f>Input!B18/Input!B7</f>
        <v>42.947812951530274</v>
      </c>
      <c r="G36" s="6">
        <f>Input!C18/Input!C7</f>
        <v>40.359169794683702</v>
      </c>
      <c r="H36" s="6">
        <f>Input!D18/Input!D7</f>
        <v>34.219831318825584</v>
      </c>
      <c r="I36" s="6">
        <f>Input!E18/Input!E7</f>
        <v>30.118379817341467</v>
      </c>
      <c r="J36" s="6">
        <f>Input!F18/Input!F7</f>
        <v>31.686073383193687</v>
      </c>
      <c r="K36" s="6">
        <f>Input!G18/Input!G7</f>
        <v>33.41429017943198</v>
      </c>
      <c r="L36" s="6">
        <f>Input!H18/Input!H7</f>
        <v>33.152617809659411</v>
      </c>
      <c r="M36" s="6">
        <f>Input!I18/Input!I7</f>
        <v>34.553046377666533</v>
      </c>
      <c r="N36" s="6">
        <f>Input!J18/Input!J7</f>
        <v>32.597258118808178</v>
      </c>
      <c r="O36" s="6">
        <f>AVERAGE(E36:N36)</f>
        <v>36.30522212489651</v>
      </c>
    </row>
    <row r="37" spans="2:15" ht="13.15" customHeight="1" x14ac:dyDescent="0.2">
      <c r="B37" s="27" t="s">
        <v>313</v>
      </c>
      <c r="E37" s="8">
        <f t="shared" ref="E37:N37" si="8">+E33+E35-E36</f>
        <v>288.03400738281425</v>
      </c>
      <c r="F37" s="8">
        <f t="shared" si="8"/>
        <v>321.01779142473464</v>
      </c>
      <c r="G37" s="8">
        <f t="shared" si="8"/>
        <v>318.9507840351726</v>
      </c>
      <c r="H37" s="8">
        <f t="shared" si="8"/>
        <v>267.78044259024119</v>
      </c>
      <c r="I37" s="8">
        <f t="shared" si="8"/>
        <v>180.16247172242691</v>
      </c>
      <c r="J37" s="8">
        <f t="shared" si="8"/>
        <v>181.38861931094578</v>
      </c>
      <c r="K37" s="8">
        <f t="shared" si="8"/>
        <v>223.52302458330394</v>
      </c>
      <c r="L37" s="8">
        <f t="shared" si="8"/>
        <v>230.01957018466661</v>
      </c>
      <c r="M37" s="8">
        <f t="shared" si="8"/>
        <v>221.34617510580117</v>
      </c>
      <c r="N37" s="8">
        <f t="shared" si="8"/>
        <v>240.22880627686826</v>
      </c>
      <c r="O37" s="8">
        <f>AVERAGE(E37:N37)</f>
        <v>247.24516926169753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17.73479601539098</v>
      </c>
      <c r="F39" s="6">
        <f>(Input!B129+Input!B202)/Input!B7</f>
        <v>18.672515204574701</v>
      </c>
      <c r="G39" s="6">
        <f>(Input!C129+Input!C202)/Input!C7</f>
        <v>19.132029343147039</v>
      </c>
      <c r="H39" s="6">
        <f>(Input!D129+Input!D202)/Input!D7</f>
        <v>14.882250489871758</v>
      </c>
      <c r="I39" s="6">
        <f>(Input!E129+Input!E202)/Input!E7</f>
        <v>11.968251995775555</v>
      </c>
      <c r="J39" s="6">
        <f>(Input!F129+Input!F202)/Input!F7</f>
        <v>8.7880437497426396</v>
      </c>
      <c r="K39" s="6">
        <f>(Input!G129+Input!G202)/Input!G7</f>
        <v>7.4581496777172376</v>
      </c>
      <c r="L39" s="6">
        <f>(Input!H129+Input!H202)/Input!H7</f>
        <v>5.1031558595190942</v>
      </c>
      <c r="M39" s="6">
        <f>(Input!I129+Input!I202)/Input!I7</f>
        <v>4.5240390677250542</v>
      </c>
      <c r="N39" s="6">
        <f>(Input!J129+Input!J202)/Input!J7</f>
        <v>5.977969800488073</v>
      </c>
      <c r="O39" s="6">
        <f>AVERAGE(E39:N39)</f>
        <v>11.424120120395212</v>
      </c>
    </row>
    <row r="40" spans="2:15" x14ac:dyDescent="0.2">
      <c r="B40" s="26" t="s">
        <v>285</v>
      </c>
      <c r="E40" s="6">
        <f>Input!A124/Input!A7</f>
        <v>59.128467118284618</v>
      </c>
      <c r="F40" s="6">
        <f>Input!B124/Input!B7</f>
        <v>54.4141226874317</v>
      </c>
      <c r="G40" s="6">
        <f>Input!C124/Input!C7</f>
        <v>49.870274632751411</v>
      </c>
      <c r="H40" s="6">
        <f>Input!D124/Input!D7</f>
        <v>45.541982158776605</v>
      </c>
      <c r="I40" s="6">
        <f>Input!E124/Input!E7</f>
        <v>42.809917229745096</v>
      </c>
      <c r="J40" s="6">
        <f>Input!F124/Input!F7</f>
        <v>42.645570710756786</v>
      </c>
      <c r="K40" s="6">
        <f>Input!G124/Input!G7</f>
        <v>40.988702569043994</v>
      </c>
      <c r="L40" s="6">
        <f>Input!H124/Input!H7</f>
        <v>36.710928051555378</v>
      </c>
      <c r="M40" s="6">
        <f>Input!I124/Input!I7</f>
        <v>37.880161282374431</v>
      </c>
      <c r="N40" s="6">
        <f>Input!J124/Input!J7</f>
        <v>34.540939300475955</v>
      </c>
      <c r="O40" s="6">
        <f>AVERAGE(E40:N40)</f>
        <v>44.453106574119595</v>
      </c>
    </row>
    <row r="41" spans="2:15" s="4" customFormat="1" x14ac:dyDescent="0.2">
      <c r="B41" s="27" t="s">
        <v>301</v>
      </c>
      <c r="E41" s="8">
        <f t="shared" ref="E41:N41" si="9">+E37+E39-E40</f>
        <v>246.64033627992063</v>
      </c>
      <c r="F41" s="8">
        <f t="shared" si="9"/>
        <v>285.27618394187766</v>
      </c>
      <c r="G41" s="8">
        <f t="shared" si="9"/>
        <v>288.21253874556822</v>
      </c>
      <c r="H41" s="8">
        <f t="shared" si="9"/>
        <v>237.12071092133635</v>
      </c>
      <c r="I41" s="8">
        <f t="shared" si="9"/>
        <v>149.32080648845738</v>
      </c>
      <c r="J41" s="8">
        <f t="shared" si="9"/>
        <v>147.53109234993161</v>
      </c>
      <c r="K41" s="8">
        <f t="shared" si="9"/>
        <v>189.99247169197719</v>
      </c>
      <c r="L41" s="8">
        <f t="shared" si="9"/>
        <v>198.41179799263031</v>
      </c>
      <c r="M41" s="8">
        <f t="shared" si="9"/>
        <v>187.99005289115178</v>
      </c>
      <c r="N41" s="8">
        <f t="shared" si="9"/>
        <v>211.66583677688038</v>
      </c>
      <c r="O41" s="8">
        <f>AVERAGE(E41:N41)</f>
        <v>214.21618280797315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16.115965061943196</v>
      </c>
      <c r="F43" s="6">
        <f>(Input!B137+Input!B139+Input!B205+Input!B208)/Input!B7</f>
        <v>18.200780378223758</v>
      </c>
      <c r="G43" s="6">
        <f>(Input!C137+Input!C139+Input!C205+Input!C208)/Input!C7</f>
        <v>14.27601274271473</v>
      </c>
      <c r="H43" s="6">
        <f>(Input!D137+Input!D139+Input!D205+Input!D208)/Input!D7</f>
        <v>12.740794479628567</v>
      </c>
      <c r="I43" s="6">
        <f>(Input!E137+Input!E139+Input!E205+Input!E208)/Input!E7</f>
        <v>12.564123005467257</v>
      </c>
      <c r="J43" s="6">
        <f>(Input!F137+Input!F139+Input!F205+Input!F208)/Input!F7</f>
        <v>12.039098395357968</v>
      </c>
      <c r="K43" s="6">
        <f>(Input!G137+Input!G139+Input!G205+Input!G208)/Input!G7</f>
        <v>12.028113617498844</v>
      </c>
      <c r="L43" s="6">
        <f>(Input!H137+Input!H139+Input!H205+Input!H208)/Input!H7</f>
        <v>12.997114051330877</v>
      </c>
      <c r="M43" s="6">
        <f>(Input!I137+Input!I139+Input!I205+Input!I208)/Input!I7</f>
        <v>11.709637666502164</v>
      </c>
      <c r="N43" s="6">
        <f>(Input!J137+Input!J139+Input!J205+Input!J208)/Input!J7</f>
        <v>11.139317445374619</v>
      </c>
      <c r="O43" s="6">
        <f>AVERAGE(E43:N43)</f>
        <v>13.381095684404197</v>
      </c>
    </row>
    <row r="44" spans="2:15" ht="13.15" customHeight="1" x14ac:dyDescent="0.2">
      <c r="B44" s="26" t="s">
        <v>300</v>
      </c>
      <c r="E44" s="6">
        <f>(Input!A19+Input!A20)/Input!A7</f>
        <v>37.628770320497424</v>
      </c>
      <c r="F44" s="6">
        <f>(Input!B19+Input!B20)/Input!B7</f>
        <v>33.540491832442974</v>
      </c>
      <c r="G44" s="6">
        <f>(Input!C19+Input!C20)/Input!C7</f>
        <v>29.706464034437783</v>
      </c>
      <c r="H44" s="6">
        <f>(Input!D19+Input!D20)/Input!D7</f>
        <v>26.384321273260461</v>
      </c>
      <c r="I44" s="6">
        <f>(Input!E19+Input!E20)/Input!E7</f>
        <v>23.57311836902867</v>
      </c>
      <c r="J44" s="6">
        <f>(Input!F19+Input!F20)/Input!F7</f>
        <v>24.432959650980123</v>
      </c>
      <c r="K44" s="6">
        <f>(Input!G19+Input!G20)/Input!G7</f>
        <v>25.917203337826543</v>
      </c>
      <c r="L44" s="6">
        <f>(Input!H19+Input!H20)/Input!H7</f>
        <v>24.830018403307921</v>
      </c>
      <c r="M44" s="6">
        <f>(Input!I19+Input!I20)/Input!I7</f>
        <v>24.875829926984331</v>
      </c>
      <c r="N44" s="6">
        <f>(Input!J19+Input!J20)/Input!J7</f>
        <v>27.500052524403646</v>
      </c>
      <c r="O44" s="6">
        <f>AVERAGE(E44:N44)</f>
        <v>27.838922967316982</v>
      </c>
    </row>
    <row r="45" spans="2:15" ht="13.15" customHeight="1" x14ac:dyDescent="0.2">
      <c r="B45" s="27" t="s">
        <v>314</v>
      </c>
      <c r="E45" s="8">
        <f t="shared" ref="E45:N45" si="10">+E41+E43-E44</f>
        <v>225.12753102136639</v>
      </c>
      <c r="F45" s="8">
        <f t="shared" si="10"/>
        <v>269.93647248765848</v>
      </c>
      <c r="G45" s="8">
        <f t="shared" si="10"/>
        <v>272.78208745384518</v>
      </c>
      <c r="H45" s="8">
        <f t="shared" si="10"/>
        <v>223.47718412770445</v>
      </c>
      <c r="I45" s="8">
        <f t="shared" si="10"/>
        <v>138.31181112489597</v>
      </c>
      <c r="J45" s="8">
        <f t="shared" si="10"/>
        <v>135.13723109430947</v>
      </c>
      <c r="K45" s="8">
        <f t="shared" si="10"/>
        <v>176.10338197164947</v>
      </c>
      <c r="L45" s="8">
        <f t="shared" si="10"/>
        <v>186.57889364065326</v>
      </c>
      <c r="M45" s="8">
        <f t="shared" si="10"/>
        <v>174.82386063066963</v>
      </c>
      <c r="N45" s="8">
        <f t="shared" si="10"/>
        <v>195.30510169785134</v>
      </c>
      <c r="O45" s="8">
        <f>AVERAGE(E45:N45)</f>
        <v>199.75835552506035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3.326207477793909</v>
      </c>
      <c r="F47" s="6">
        <f>(Input!B142+Input!B141+Input!B147-Input!B143-Input!B144-Input!B207-Input!B208-SUM(Input!B136:B139)-SUM(Input!B202:'Input'!B205))/Input!B7</f>
        <v>2.8190368990702055</v>
      </c>
      <c r="G47" s="6">
        <f>(Input!C142+Input!C141+Input!C147-Input!C143-Input!C144-Input!C207-Input!C208-SUM(Input!C136:C139)-SUM(Input!C202:'Input'!C205))/Input!C7</f>
        <v>2.6492398153194285</v>
      </c>
      <c r="H47" s="6">
        <f>(Input!D142+Input!D141+Input!D147-Input!D143-Input!D144-Input!D207-Input!D208-SUM(Input!D136:D139)-SUM(Input!D202:'Input'!D205))/Input!D7</f>
        <v>3.0639125590814893</v>
      </c>
      <c r="I47" s="6">
        <f>(Input!E142+Input!E141+Input!E147-Input!E143-Input!E144-Input!E207-Input!E208-SUM(Input!E136:E139)-SUM(Input!E202:'Input'!E205))/Input!E7</f>
        <v>4.0945733925583943</v>
      </c>
      <c r="J47" s="6">
        <f>(Input!F142+Input!F141+Input!F147-Input!F143-Input!F144-Input!F207-Input!F208-SUM(Input!F136:F139)-SUM(Input!F202:'Input'!F205))/Input!F7</f>
        <v>1.8277147773296345</v>
      </c>
      <c r="K47" s="6">
        <f>(Input!G142+Input!G141+Input!G147-Input!G143-Input!G144-Input!G207-Input!G208-SUM(Input!G136:G139)-SUM(Input!G202:'Input'!G205))/Input!G7</f>
        <v>1.6756322478688546</v>
      </c>
      <c r="L47" s="6">
        <f>(Input!H142+Input!H141+Input!H147-Input!H143-Input!H144-Input!H207-Input!H208-SUM(Input!H136:H139)-SUM(Input!H202:'Input'!H205))/Input!H7</f>
        <v>1.4129102131318021</v>
      </c>
      <c r="M47" s="6">
        <f>(Input!I142+Input!I141+Input!I147-Input!I143-Input!I144-Input!I207-Input!I208-SUM(Input!I136:I139)-SUM(Input!I202:'Input'!I205))/Input!I7</f>
        <v>2.0446386372299896</v>
      </c>
      <c r="N47" s="6">
        <f>(Input!J142+Input!J141+Input!J147-Input!J143-Input!J144-Input!J207-Input!J208-SUM(Input!J136:J139)-SUM(Input!J202:'Input'!J205))/Input!J7</f>
        <v>2.2557137018492703</v>
      </c>
      <c r="O47" s="6">
        <f>AVERAGE(E47:N47)</f>
        <v>2.516957972123298</v>
      </c>
    </row>
    <row r="48" spans="2:15" x14ac:dyDescent="0.2">
      <c r="B48" s="26" t="s">
        <v>287</v>
      </c>
      <c r="E48" s="6">
        <f>Input!A127/Input!A7</f>
        <v>128.8510503119449</v>
      </c>
      <c r="F48" s="6">
        <f>Input!B127/Input!B7</f>
        <v>122.7550823897294</v>
      </c>
      <c r="G48" s="6">
        <f>Input!C127/Input!C7</f>
        <v>114.91048751140475</v>
      </c>
      <c r="H48" s="6">
        <f>Input!D127/Input!D7</f>
        <v>108.5148423908542</v>
      </c>
      <c r="I48" s="6">
        <f>Input!E127/Input!E7</f>
        <v>103.76566684906672</v>
      </c>
      <c r="J48" s="6">
        <f>Input!F127/Input!F7</f>
        <v>107.25851659259396</v>
      </c>
      <c r="K48" s="6">
        <f>Input!G127/Input!G7</f>
        <v>109.5506316116963</v>
      </c>
      <c r="L48" s="6">
        <f>Input!H127/Input!H7</f>
        <v>104.6046605000848</v>
      </c>
      <c r="M48" s="6">
        <f>Input!I127/Input!I7</f>
        <v>104.18382375894878</v>
      </c>
      <c r="N48" s="6">
        <f>Input!J127/Input!J7</f>
        <v>105.0489066590843</v>
      </c>
      <c r="O48" s="16">
        <f>AVERAGE(E48:N48)</f>
        <v>110.94436685754081</v>
      </c>
    </row>
    <row r="49" spans="2:15" s="4" customFormat="1" x14ac:dyDescent="0.2">
      <c r="B49" s="27" t="s">
        <v>288</v>
      </c>
      <c r="E49" s="8">
        <f t="shared" ref="E49:N49" si="11">+E45+E47-E48</f>
        <v>99.602688187215392</v>
      </c>
      <c r="F49" s="8">
        <f t="shared" si="11"/>
        <v>150.00042699699929</v>
      </c>
      <c r="G49" s="8">
        <f t="shared" si="11"/>
        <v>160.52083975775986</v>
      </c>
      <c r="H49" s="8">
        <f t="shared" si="11"/>
        <v>118.02625429593175</v>
      </c>
      <c r="I49" s="8">
        <f t="shared" si="11"/>
        <v>38.640717668387651</v>
      </c>
      <c r="J49" s="8">
        <f t="shared" si="11"/>
        <v>29.706429279045153</v>
      </c>
      <c r="K49" s="8">
        <f t="shared" si="11"/>
        <v>68.228382607822027</v>
      </c>
      <c r="L49" s="8">
        <f t="shared" si="11"/>
        <v>83.387143353700253</v>
      </c>
      <c r="M49" s="8">
        <f t="shared" si="11"/>
        <v>72.684675508950832</v>
      </c>
      <c r="N49" s="8">
        <f t="shared" si="11"/>
        <v>92.511908740616306</v>
      </c>
      <c r="O49" s="8">
        <f>AVERAGE(E49:N49)</f>
        <v>91.33094663964286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82.800937108182779</v>
      </c>
      <c r="F7" s="6">
        <f>Input!B132/Input!B$34</f>
        <v>86.206679983899008</v>
      </c>
      <c r="G7" s="6">
        <f>Input!C132/Input!C$34</f>
        <v>85.005850114468416</v>
      </c>
      <c r="H7" s="6">
        <f>Input!D132/Input!D$34</f>
        <v>71.773946445546855</v>
      </c>
      <c r="I7" s="6">
        <f>Input!E132/Input!E$34</f>
        <v>54.801644471695468</v>
      </c>
      <c r="J7" s="6">
        <f>Input!F132/Input!F$34</f>
        <v>57.114943184383932</v>
      </c>
      <c r="K7" s="6">
        <f>Input!G132/Input!G$34</f>
        <v>63.875843390448075</v>
      </c>
      <c r="L7" s="6">
        <f>Input!H132/Input!H$34</f>
        <v>64.142508125250558</v>
      </c>
      <c r="M7" s="6">
        <f>Input!I132/Input!I$34</f>
        <v>63.689917917271586</v>
      </c>
      <c r="N7" s="6">
        <f>Input!J132/Input!J$34</f>
        <v>67.729814648044268</v>
      </c>
      <c r="O7" s="6">
        <f>AVERAGE(E7:N7)</f>
        <v>69.714208538919095</v>
      </c>
    </row>
    <row r="8" spans="1:15" ht="12" customHeight="1" x14ac:dyDescent="0.2">
      <c r="B8" t="s">
        <v>180</v>
      </c>
      <c r="E8" s="6">
        <f>Input!A133/Input!A$34</f>
        <v>0.63910080636435107</v>
      </c>
      <c r="F8" s="6">
        <f>Input!B133/Input!B$34</f>
        <v>5.4508639126627102E-2</v>
      </c>
      <c r="G8" s="6">
        <f>Input!C133/Input!C$34</f>
        <v>-0.11570346249692316</v>
      </c>
      <c r="H8" s="6">
        <f>Input!D133/Input!D$34</f>
        <v>-7.5227151199865575E-2</v>
      </c>
      <c r="I8" s="6">
        <f>Input!E133/Input!E$34</f>
        <v>0.2432260794547329</v>
      </c>
      <c r="J8" s="6">
        <f>Input!F133/Input!F$34</f>
        <v>0.11790640690528108</v>
      </c>
      <c r="K8" s="6">
        <f>Input!G133/Input!G$34</f>
        <v>-0.14947340779394946</v>
      </c>
      <c r="L8" s="6">
        <f>Input!H133/Input!H$34</f>
        <v>0.24855335021797695</v>
      </c>
      <c r="M8" s="6">
        <f>Input!I133/Input!I$34</f>
        <v>2.9433831366321519E-2</v>
      </c>
      <c r="N8" s="6">
        <f>Input!J133/Input!J$34</f>
        <v>-0.21559137159202763</v>
      </c>
      <c r="O8" s="6">
        <f>AVERAGE(E8:N8)</f>
        <v>7.7673372035252458E-2</v>
      </c>
    </row>
    <row r="9" spans="1:15" ht="12" customHeight="1" x14ac:dyDescent="0.2">
      <c r="B9" t="s">
        <v>181</v>
      </c>
      <c r="E9" s="6">
        <f>Input!A134/Input!A$34</f>
        <v>0.31751306990678824</v>
      </c>
      <c r="F9" s="6">
        <f>Input!B134/Input!B$34</f>
        <v>0.4351440772019245</v>
      </c>
      <c r="G9" s="6">
        <f>Input!C134/Input!C$34</f>
        <v>0.37026221848774604</v>
      </c>
      <c r="H9" s="6">
        <f>Input!D134/Input!D$34</f>
        <v>0.35618917191894806</v>
      </c>
      <c r="I9" s="6">
        <f>Input!E134/Input!E$34</f>
        <v>0.23412433353636403</v>
      </c>
      <c r="J9" s="6">
        <f>Input!F134/Input!F$34</f>
        <v>0.25406177534191993</v>
      </c>
      <c r="K9" s="6">
        <f>Input!G134/Input!G$34</f>
        <v>0.26505792708671155</v>
      </c>
      <c r="L9" s="6">
        <f>Input!H134/Input!H$34</f>
        <v>0.27678429379180358</v>
      </c>
      <c r="M9" s="6">
        <f>Input!I134/Input!I$34</f>
        <v>0.23648312792707335</v>
      </c>
      <c r="N9" s="6">
        <f>Input!J134/Input!J$34</f>
        <v>0.24402333914498489</v>
      </c>
      <c r="O9" s="6">
        <f>AVERAGE(E9:N9)</f>
        <v>0.29896433343442641</v>
      </c>
    </row>
    <row r="10" spans="1:15" ht="12" customHeight="1" x14ac:dyDescent="0.2">
      <c r="B10" t="s">
        <v>182</v>
      </c>
      <c r="E10" s="6">
        <f>Input!A135/Input!A$34</f>
        <v>-0.13922314626739266</v>
      </c>
      <c r="F10" s="6">
        <f>Input!B135/Input!B$34</f>
        <v>-0.12726500716203931</v>
      </c>
      <c r="G10" s="6">
        <f>Input!C135/Input!C$34</f>
        <v>-0.12082834977570342</v>
      </c>
      <c r="H10" s="6">
        <f>Input!D135/Input!D$34</f>
        <v>-0.17150262890143872</v>
      </c>
      <c r="I10" s="6">
        <f>Input!E135/Input!E$34</f>
        <v>-8.881354065539683E-2</v>
      </c>
      <c r="J10" s="6">
        <f>Input!F135/Input!F$34</f>
        <v>-0.10876118874498257</v>
      </c>
      <c r="K10" s="6">
        <f>Input!G135/Input!G$34</f>
        <v>-0.13037425476991618</v>
      </c>
      <c r="L10" s="6">
        <f>Input!H135/Input!H$34</f>
        <v>-0.29383268794364881</v>
      </c>
      <c r="M10" s="6">
        <f>Input!I135/Input!I$34</f>
        <v>-0.20774904055573701</v>
      </c>
      <c r="N10" s="6">
        <f>Input!J135/Input!J$34</f>
        <v>-0.17112224673378795</v>
      </c>
      <c r="O10" s="6">
        <f>AVERAGE(E10:N10)</f>
        <v>-0.15594720915100435</v>
      </c>
    </row>
    <row r="11" spans="1:15" ht="12.75" customHeight="1" x14ac:dyDescent="0.2">
      <c r="B11" s="28" t="s">
        <v>68</v>
      </c>
      <c r="E11" s="8">
        <f>Input!A27/Input!A$34</f>
        <v>83.618327838186531</v>
      </c>
      <c r="F11" s="8">
        <f>Input!B27/Input!B$34</f>
        <v>86.56906769306552</v>
      </c>
      <c r="G11" s="8">
        <f>Input!C27/Input!C$34</f>
        <v>85.139580520683538</v>
      </c>
      <c r="H11" s="8">
        <f>Input!D27/Input!D$34</f>
        <v>71.883405837364506</v>
      </c>
      <c r="I11" s="8">
        <f>Input!E27/Input!E$34</f>
        <v>55.190181344031167</v>
      </c>
      <c r="J11" s="8">
        <f>Input!F27/Input!F$34</f>
        <v>57.378150177886148</v>
      </c>
      <c r="K11" s="8">
        <f>Input!G27/Input!G$34</f>
        <v>63.861053654970917</v>
      </c>
      <c r="L11" s="8">
        <f>Input!H27/Input!H$34</f>
        <v>64.374013081316676</v>
      </c>
      <c r="M11" s="8">
        <f>Input!I27/Input!I$34</f>
        <v>63.748085836009238</v>
      </c>
      <c r="N11" s="8">
        <f>Input!J27/Input!J$34</f>
        <v>67.587124368863428</v>
      </c>
      <c r="O11" s="8">
        <f>AVERAGE(E11:N11)</f>
        <v>69.934899035237748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5.9604252281359744E-2</v>
      </c>
      <c r="F13" s="8">
        <f>Input!B28/Input!B34</f>
        <v>5.5541267552164965E-2</v>
      </c>
      <c r="G13" s="8">
        <f>Input!C28/Input!C34</f>
        <v>7.2068622031636526E-2</v>
      </c>
      <c r="H13" s="8">
        <f>Input!D28/Input!D34</f>
        <v>5.3416280997360045E-2</v>
      </c>
      <c r="I13" s="8">
        <f>Input!E28/Input!E34</f>
        <v>5.2134720567467582E-2</v>
      </c>
      <c r="J13" s="8">
        <f>Input!F28/Input!F34</f>
        <v>5.4033483333821082E-2</v>
      </c>
      <c r="K13" s="8">
        <f>Input!G28/Input!G34</f>
        <v>9.9130668501580213E-2</v>
      </c>
      <c r="L13" s="8">
        <f>Input!H28/Input!H34</f>
        <v>6.5611502595044696E-2</v>
      </c>
      <c r="M13" s="8">
        <f>Input!I28/Input!I34</f>
        <v>9.9297252067647279E-2</v>
      </c>
      <c r="N13" s="8">
        <f>Input!J28/Input!J34</f>
        <v>0.10499248826231269</v>
      </c>
      <c r="O13" s="8">
        <f>AVERAGE(E13:N13)</f>
        <v>7.1583053819039483E-2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0.50485812860635604</v>
      </c>
      <c r="F15" s="16">
        <f>Input!B136/Input!B$34</f>
        <v>0.38480315368634843</v>
      </c>
      <c r="G15" s="16">
        <f>Input!C136/Input!C$34</f>
        <v>0.29947228939083825</v>
      </c>
      <c r="H15" s="16">
        <f>Input!D136/Input!D$34</f>
        <v>0.41467901645498284</v>
      </c>
      <c r="I15" s="16">
        <f>Input!E136/Input!E$34</f>
        <v>0.26686746239228448</v>
      </c>
      <c r="J15" s="16">
        <f>Input!F136/Input!F$34</f>
        <v>0.25265582650049101</v>
      </c>
      <c r="K15" s="16">
        <f>Input!G136/Input!G$34</f>
        <v>0.31018087304013997</v>
      </c>
      <c r="L15" s="16">
        <f>Input!H136/Input!H$34</f>
        <v>0.30821711948065489</v>
      </c>
      <c r="M15" s="16">
        <f>Input!I136/Input!I$34</f>
        <v>0.32442703041296389</v>
      </c>
      <c r="N15" s="16">
        <f>Input!J136/Input!J$34</f>
        <v>0.29840586224362542</v>
      </c>
      <c r="O15" s="6">
        <f t="shared" ref="O15:O26" si="1">AVERAGE(E15:N15)</f>
        <v>0.33645667622086856</v>
      </c>
    </row>
    <row r="16" spans="1:15" ht="12" customHeight="1" x14ac:dyDescent="0.2">
      <c r="B16" t="s">
        <v>184</v>
      </c>
      <c r="E16" s="16">
        <f>Input!A137/Input!A$34</f>
        <v>0.74624006586406189</v>
      </c>
      <c r="F16" s="16">
        <f>Input!B137/Input!B$34</f>
        <v>0.88580127427332189</v>
      </c>
      <c r="G16" s="16">
        <f>Input!C137/Input!C$34</f>
        <v>0.79327190904400513</v>
      </c>
      <c r="H16" s="16">
        <f>Input!D137/Input!D$34</f>
        <v>0.77043327512135007</v>
      </c>
      <c r="I16" s="16">
        <f>Input!E137/Input!E$34</f>
        <v>0.76064845351289712</v>
      </c>
      <c r="J16" s="16">
        <f>Input!F137/Input!F$34</f>
        <v>0.69064676057670116</v>
      </c>
      <c r="K16" s="16">
        <f>Input!G137/Input!G$34</f>
        <v>0.69931358029762247</v>
      </c>
      <c r="L16" s="16">
        <f>Input!H137/Input!H$34</f>
        <v>0.78554477069112427</v>
      </c>
      <c r="M16" s="16">
        <f>Input!I137/Input!I$34</f>
        <v>0.76939335951022658</v>
      </c>
      <c r="N16" s="16">
        <f>Input!J137/Input!J$34</f>
        <v>0.65018893294985203</v>
      </c>
      <c r="O16" s="6">
        <f t="shared" si="1"/>
        <v>0.75514823818411636</v>
      </c>
    </row>
    <row r="17" spans="2:15" ht="12" customHeight="1" x14ac:dyDescent="0.2">
      <c r="B17" t="s">
        <v>185</v>
      </c>
      <c r="E17" s="16">
        <f>Input!A138/Input!A$34</f>
        <v>0.4151862124965271</v>
      </c>
      <c r="F17" s="16">
        <f>Input!B138/Input!B$34</f>
        <v>0.39690889491236936</v>
      </c>
      <c r="G17" s="16">
        <f>Input!C138/Input!C$34</f>
        <v>0.33888657606490857</v>
      </c>
      <c r="H17" s="16">
        <f>Input!D138/Input!D$34</f>
        <v>0.30376368634187328</v>
      </c>
      <c r="I17" s="16">
        <f>Input!E138/Input!E$34</f>
        <v>0.2935005144918873</v>
      </c>
      <c r="J17" s="16">
        <f>Input!F138/Input!F$34</f>
        <v>0.28850333184037014</v>
      </c>
      <c r="K17" s="16">
        <f>Input!G138/Input!G$34</f>
        <v>0.31397654802635966</v>
      </c>
      <c r="L17" s="16">
        <f>Input!H138/Input!H$34</f>
        <v>0.2690567415566032</v>
      </c>
      <c r="M17" s="16">
        <f>Input!I138/Input!I$34</f>
        <v>0.28382390356029696</v>
      </c>
      <c r="N17" s="16">
        <f>Input!J138/Input!J$34</f>
        <v>0.2667874330306067</v>
      </c>
      <c r="O17" s="6">
        <f t="shared" si="1"/>
        <v>0.31703938423218025</v>
      </c>
    </row>
    <row r="18" spans="2:15" ht="12" customHeight="1" x14ac:dyDescent="0.2">
      <c r="B18" t="s">
        <v>186</v>
      </c>
      <c r="E18" s="16">
        <f>Input!A139/Input!A$34</f>
        <v>1.0523210904619302</v>
      </c>
      <c r="F18" s="16">
        <f>Input!B139/Input!B$34</f>
        <v>1.3637055507339735</v>
      </c>
      <c r="G18" s="16">
        <f>Input!C139/Input!C$34</f>
        <v>0.9657249693172868</v>
      </c>
      <c r="H18" s="16">
        <f>Input!D139/Input!D$34</f>
        <v>0.7756174999209593</v>
      </c>
      <c r="I18" s="16">
        <f>Input!E139/Input!E$34</f>
        <v>0.71469284209266482</v>
      </c>
      <c r="J18" s="16">
        <f>Input!F139/Input!F$34</f>
        <v>0.68516880142316661</v>
      </c>
      <c r="K18" s="16">
        <f>Input!G139/Input!G$34</f>
        <v>0.68131021919168155</v>
      </c>
      <c r="L18" s="16">
        <f>Input!H139/Input!H$34</f>
        <v>0.8388382729817665</v>
      </c>
      <c r="M18" s="16">
        <f>Input!I139/Input!I$34</f>
        <v>0.73119640793234508</v>
      </c>
      <c r="N18" s="16">
        <f>Input!J139/Input!J$34</f>
        <v>0.58443522175893858</v>
      </c>
      <c r="O18" s="6">
        <f t="shared" si="1"/>
        <v>0.83930108758147137</v>
      </c>
    </row>
    <row r="19" spans="2:15" ht="12" customHeight="1" x14ac:dyDescent="0.2">
      <c r="B19" t="s">
        <v>311</v>
      </c>
      <c r="E19" s="16">
        <f>E20-SUM(E15:E18)</f>
        <v>6.3846810403989096E-3</v>
      </c>
      <c r="F19" s="16">
        <f t="shared" ref="F19:N19" si="2">F20-SUM(F15:F18)</f>
        <v>3.0179589505463511E-3</v>
      </c>
      <c r="G19" s="16">
        <f t="shared" si="2"/>
        <v>2.2863062954976421E-3</v>
      </c>
      <c r="H19" s="16">
        <f t="shared" si="2"/>
        <v>2.7785494161380875E-3</v>
      </c>
      <c r="I19" s="16">
        <f t="shared" si="2"/>
        <v>6.1722851724730354E-3</v>
      </c>
      <c r="J19" s="16">
        <f t="shared" si="2"/>
        <v>1.8859206850860843E-3</v>
      </c>
      <c r="K19" s="16">
        <f t="shared" si="2"/>
        <v>2.4069043739736173E-3</v>
      </c>
      <c r="L19" s="16">
        <f t="shared" si="2"/>
        <v>4.5005282980890016E-3</v>
      </c>
      <c r="M19" s="16">
        <f t="shared" si="2"/>
        <v>4.9585291156351019E-3</v>
      </c>
      <c r="N19" s="16">
        <f t="shared" si="2"/>
        <v>5.4137782980032689E-3</v>
      </c>
      <c r="O19" s="6">
        <f t="shared" si="1"/>
        <v>3.9805441645841102E-3</v>
      </c>
    </row>
    <row r="20" spans="2:15" ht="12.75" customHeight="1" x14ac:dyDescent="0.2">
      <c r="B20" s="28" t="s">
        <v>187</v>
      </c>
      <c r="E20" s="8">
        <f>Input!A141/Input!A$34</f>
        <v>2.724990178469274</v>
      </c>
      <c r="F20" s="8">
        <f>Input!B141/Input!B$34</f>
        <v>3.0342368325565596</v>
      </c>
      <c r="G20" s="8">
        <f>Input!C141/Input!C$34</f>
        <v>2.3996420501125364</v>
      </c>
      <c r="H20" s="8">
        <f>Input!D141/Input!D$34</f>
        <v>2.2672720272553035</v>
      </c>
      <c r="I20" s="8">
        <f>Input!E141/Input!E$34</f>
        <v>2.0418815576622067</v>
      </c>
      <c r="J20" s="8">
        <f>Input!F141/Input!F$34</f>
        <v>1.9188606410258151</v>
      </c>
      <c r="K20" s="8">
        <f>Input!G141/Input!G$34</f>
        <v>2.0071881249297774</v>
      </c>
      <c r="L20" s="8">
        <f>Input!H141/Input!H$34</f>
        <v>2.2061574330082379</v>
      </c>
      <c r="M20" s="8">
        <f>Input!I141/Input!I$34</f>
        <v>2.1137992305314675</v>
      </c>
      <c r="N20" s="8">
        <f>Input!J141/Input!J$34</f>
        <v>1.8052312282810259</v>
      </c>
      <c r="O20" s="8">
        <f t="shared" si="1"/>
        <v>2.2519259303832202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5.3084854056328776E-2</v>
      </c>
      <c r="F22" s="16">
        <f>Input!B202/Input!B$34</f>
        <v>0.10034836009027408</v>
      </c>
      <c r="G22" s="16">
        <f>Input!C202/Input!C$34</f>
        <v>6.6519076364457405E-2</v>
      </c>
      <c r="H22" s="16">
        <f>Input!D202/Input!D$34</f>
        <v>7.7754514050790771E-2</v>
      </c>
      <c r="I22" s="16">
        <f>Input!E202/Input!E$34</f>
        <v>9.3662952451505493E-2</v>
      </c>
      <c r="J22" s="16">
        <f>Input!F202/Input!F$34</f>
        <v>4.4536295382673736E-2</v>
      </c>
      <c r="K22" s="16">
        <f>Input!G202/Input!G$34</f>
        <v>6.8921374506299551E-2</v>
      </c>
      <c r="L22" s="16">
        <f>Input!H202/Input!H$34</f>
        <v>6.6218357773138892E-2</v>
      </c>
      <c r="M22" s="16">
        <f>Input!I202/Input!I$34</f>
        <v>8.5023813382507404E-2</v>
      </c>
      <c r="N22" s="16">
        <f>Input!J202/Input!J$34</f>
        <v>0.21490025731965928</v>
      </c>
      <c r="O22" s="6">
        <f t="shared" si="1"/>
        <v>8.7096985537763544E-2</v>
      </c>
    </row>
    <row r="23" spans="2:15" ht="12" customHeight="1" x14ac:dyDescent="0.2">
      <c r="B23" t="s">
        <v>305</v>
      </c>
      <c r="E23" s="16">
        <f>Input!A203/Input!A$34</f>
        <v>3.3722036886617985</v>
      </c>
      <c r="F23" s="16">
        <f>Input!B203/Input!B$34</f>
        <v>2.9253054465507127</v>
      </c>
      <c r="G23" s="16">
        <f>Input!C203/Input!C$34</f>
        <v>2.8791493157880512</v>
      </c>
      <c r="H23" s="16">
        <f>Input!D203/Input!D$34</f>
        <v>2.3619550417186441</v>
      </c>
      <c r="I23" s="16">
        <f>Input!E203/Input!E$34</f>
        <v>2.1585147696182467</v>
      </c>
      <c r="J23" s="16">
        <f>Input!F203/Input!F$34</f>
        <v>2.3755249710209445</v>
      </c>
      <c r="K23" s="16">
        <f>Input!G203/Input!G$34</f>
        <v>2.5423802240876867</v>
      </c>
      <c r="L23" s="16">
        <f>Input!H203/Input!H$34</f>
        <v>2.2723352573667936</v>
      </c>
      <c r="M23" s="16">
        <f>Input!I203/Input!I$34</f>
        <v>2.4069245576420197</v>
      </c>
      <c r="N23" s="16">
        <f>Input!J203/Input!J$34</f>
        <v>2.3994621125150153</v>
      </c>
      <c r="O23" s="6">
        <f t="shared" si="1"/>
        <v>2.5693755384969914</v>
      </c>
    </row>
    <row r="24" spans="2:15" ht="12" customHeight="1" x14ac:dyDescent="0.2">
      <c r="B24" t="s">
        <v>306</v>
      </c>
      <c r="E24" s="16">
        <f>Input!A204/Input!A$34</f>
        <v>0.10016638292264829</v>
      </c>
      <c r="F24" s="16">
        <f>Input!B204/Input!B$34</f>
        <v>0.13009713124596525</v>
      </c>
      <c r="G24" s="16">
        <f>Input!C204/Input!C$34</f>
        <v>7.539105103825415E-2</v>
      </c>
      <c r="H24" s="16">
        <f>Input!D204/Input!D$34</f>
        <v>6.8599514446876994E-2</v>
      </c>
      <c r="I24" s="16">
        <f>Input!E204/Input!E$34</f>
        <v>0.11071116467412706</v>
      </c>
      <c r="J24" s="16">
        <f>Input!F204/Input!F$34</f>
        <v>8.429900144599721E-2</v>
      </c>
      <c r="K24" s="16">
        <f>Input!G204/Input!G$34</f>
        <v>9.8722327128702922E-2</v>
      </c>
      <c r="L24" s="16">
        <f>Input!H204/Input!H$34</f>
        <v>8.7534465173743498E-2</v>
      </c>
      <c r="M24" s="16">
        <f>Input!I204/Input!I$34</f>
        <v>0.13695091239096846</v>
      </c>
      <c r="N24" s="16">
        <f>Input!J204/Input!J$34</f>
        <v>0.1043919149644021</v>
      </c>
      <c r="O24" s="6">
        <f t="shared" si="1"/>
        <v>9.9686386543168595E-2</v>
      </c>
    </row>
    <row r="25" spans="2:15" ht="12" customHeight="1" x14ac:dyDescent="0.2">
      <c r="B25" t="s">
        <v>307</v>
      </c>
      <c r="E25" s="16">
        <f>Input!A205/Input!A$34</f>
        <v>0.28620583126157434</v>
      </c>
      <c r="F25" s="16">
        <f>Input!B205/Input!B$34</f>
        <v>0.27724953271764341</v>
      </c>
      <c r="G25" s="16">
        <f>Input!C205/Input!C$34</f>
        <v>0.19337595001127431</v>
      </c>
      <c r="H25" s="16">
        <f>Input!D205/Input!D$34</f>
        <v>0.18685267574516776</v>
      </c>
      <c r="I25" s="16">
        <f>Input!E205/Input!E$34</f>
        <v>0.16571578105684162</v>
      </c>
      <c r="J25" s="16">
        <f>Input!F205/Input!F$34</f>
        <v>0.1759500178399736</v>
      </c>
      <c r="K25" s="16">
        <f>Input!G205/Input!G$34</f>
        <v>0.1871975859535002</v>
      </c>
      <c r="L25" s="16">
        <f>Input!H205/Input!H$34</f>
        <v>0.21716693917558919</v>
      </c>
      <c r="M25" s="16">
        <f>Input!I205/Input!I$34</f>
        <v>0.20055783639015037</v>
      </c>
      <c r="N25" s="16">
        <f>Input!J205/Input!J$34</f>
        <v>0.22277476554448244</v>
      </c>
      <c r="O25" s="6">
        <f t="shared" si="1"/>
        <v>0.21130469156961973</v>
      </c>
    </row>
    <row r="26" spans="2:15" ht="12" customHeight="1" x14ac:dyDescent="0.2">
      <c r="B26" t="s">
        <v>308</v>
      </c>
      <c r="E26" s="16">
        <f>E27-SUM(E22:E25)</f>
        <v>0.32276774604494118</v>
      </c>
      <c r="F26" s="16">
        <f t="shared" ref="F26:N26" si="3">F27-SUM(F22:F25)</f>
        <v>0.31320428636399189</v>
      </c>
      <c r="G26" s="16">
        <f t="shared" si="3"/>
        <v>0.20355014311334862</v>
      </c>
      <c r="H26" s="16">
        <f t="shared" si="3"/>
        <v>0.19927354611525105</v>
      </c>
      <c r="I26" s="16">
        <f t="shared" si="3"/>
        <v>0.14615124423491332</v>
      </c>
      <c r="J26" s="16">
        <f t="shared" si="3"/>
        <v>0.14334487198147317</v>
      </c>
      <c r="K26" s="16">
        <f t="shared" si="3"/>
        <v>0.16531945610179699</v>
      </c>
      <c r="L26" s="16">
        <f t="shared" si="3"/>
        <v>0.1527320205499838</v>
      </c>
      <c r="M26" s="16">
        <f t="shared" si="3"/>
        <v>0.24227311930935391</v>
      </c>
      <c r="N26" s="16">
        <f t="shared" si="3"/>
        <v>0.26201986033498947</v>
      </c>
      <c r="O26" s="6">
        <f t="shared" si="1"/>
        <v>0.21506362941500434</v>
      </c>
    </row>
    <row r="27" spans="2:15" ht="12.75" customHeight="1" x14ac:dyDescent="0.2">
      <c r="B27" s="28" t="s">
        <v>188</v>
      </c>
      <c r="E27" s="8">
        <f>Input!A142/Input!A$34</f>
        <v>4.1344285029472916</v>
      </c>
      <c r="F27" s="8">
        <f>Input!B142/Input!B$34</f>
        <v>3.746204756968587</v>
      </c>
      <c r="G27" s="8">
        <f>Input!C142/Input!C$34</f>
        <v>3.4179855363153857</v>
      </c>
      <c r="H27" s="8">
        <f>Input!D142/Input!D$34</f>
        <v>2.8944352920767309</v>
      </c>
      <c r="I27" s="8">
        <f>Input!E142/Input!E$34</f>
        <v>2.6747559120356339</v>
      </c>
      <c r="J27" s="8">
        <f>Input!F142/Input!F$34</f>
        <v>2.8236551576710625</v>
      </c>
      <c r="K27" s="8">
        <f>Input!G142/Input!G$34</f>
        <v>3.0625409677779865</v>
      </c>
      <c r="L27" s="8">
        <f>Input!H142/Input!H$34</f>
        <v>2.7959870400392486</v>
      </c>
      <c r="M27" s="8">
        <f>Input!I142/Input!I$34</f>
        <v>3.0717302391149994</v>
      </c>
      <c r="N27" s="8">
        <f>Input!J142/Input!J$34</f>
        <v>3.2035489106785486</v>
      </c>
      <c r="O27" s="8">
        <f>AVERAGE(E27:N27)</f>
        <v>3.1825272315625477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1.7960673643333178</v>
      </c>
      <c r="F29" s="16">
        <f>Input!B143/Input!B$34</f>
        <v>2.0703879599681123</v>
      </c>
      <c r="G29" s="16">
        <f>Input!C143/Input!C$34</f>
        <v>2.1618010758009687</v>
      </c>
      <c r="H29" s="16">
        <f>Input!D143/Input!D$34</f>
        <v>1.6330954017474824</v>
      </c>
      <c r="I29" s="16">
        <f>Input!E143/Input!E$34</f>
        <v>1.1541670245799853</v>
      </c>
      <c r="J29" s="16">
        <f>Input!F143/Input!F$34</f>
        <v>0.76196393205034108</v>
      </c>
      <c r="K29" s="16">
        <f>Input!G143/Input!G$34</f>
        <v>0.50557983663434003</v>
      </c>
      <c r="L29" s="16">
        <f>Input!H143/Input!H$34</f>
        <v>0.33155005854046732</v>
      </c>
      <c r="M29" s="16">
        <f>Input!I143/Input!I$34</f>
        <v>0.2067490286872942</v>
      </c>
      <c r="N29" s="16">
        <f>Input!J143/Input!J$34</f>
        <v>0.23395229258045291</v>
      </c>
      <c r="O29" s="16">
        <f t="shared" ref="O29:O35" si="4">AVERAGE(E29:N29)</f>
        <v>1.085531397492276</v>
      </c>
    </row>
    <row r="30" spans="2:15" ht="12" customHeight="1" x14ac:dyDescent="0.2">
      <c r="B30" t="s">
        <v>309</v>
      </c>
      <c r="E30" s="16">
        <f>Input!A207/Input!A$34</f>
        <v>0.54356339585425917</v>
      </c>
      <c r="F30" s="16">
        <f>Input!B207/Input!B$34</f>
        <v>0.46544244766380949</v>
      </c>
      <c r="G30" s="16">
        <f>Input!C207/Input!C$34</f>
        <v>0.39281784927935987</v>
      </c>
      <c r="H30" s="16">
        <f>Input!D207/Input!D$34</f>
        <v>0.58207144198560601</v>
      </c>
      <c r="I30" s="16">
        <f>Input!E207/Input!E$34</f>
        <v>0.96930430096339193</v>
      </c>
      <c r="J30" s="16">
        <f>Input!F207/Input!F$34</f>
        <v>0.60292911241431535</v>
      </c>
      <c r="K30" s="16">
        <f>Input!G207/Input!G$34</f>
        <v>0.25393362149743981</v>
      </c>
      <c r="L30" s="16">
        <f>Input!H207/Input!H$34</f>
        <v>0.16183956120253315</v>
      </c>
      <c r="M30" s="16">
        <f>Input!I207/Input!I$34</f>
        <v>8.2255389552639599E-2</v>
      </c>
      <c r="N30" s="16">
        <f>Input!J207/Input!J$34</f>
        <v>0.27747329159331574</v>
      </c>
      <c r="O30" s="16">
        <f t="shared" si="4"/>
        <v>0.43316304120066695</v>
      </c>
    </row>
    <row r="31" spans="2:15" ht="12" customHeight="1" x14ac:dyDescent="0.2">
      <c r="B31" t="s">
        <v>190</v>
      </c>
      <c r="E31" s="16">
        <f>Input!A144/Input!A$34</f>
        <v>0.41407688081021921</v>
      </c>
      <c r="F31" s="16">
        <f>Input!B144/Input!B$34</f>
        <v>0.18132530192522389</v>
      </c>
      <c r="G31" s="16">
        <f>Input!C144/Input!C$34</f>
        <v>0.25909142592607459</v>
      </c>
      <c r="H31" s="16">
        <f>Input!D144/Input!D$34</f>
        <v>0.20401545783389533</v>
      </c>
      <c r="I31" s="16">
        <f>Input!E144/Input!E$34</f>
        <v>0.21220575878851403</v>
      </c>
      <c r="J31" s="16">
        <f>Input!F144/Input!F$34</f>
        <v>0.19541174097017283</v>
      </c>
      <c r="K31" s="16">
        <f>Input!G144/Input!G$34</f>
        <v>0.15723098865105839</v>
      </c>
      <c r="L31" s="16">
        <f>Input!H144/Input!H$34</f>
        <v>0.19635242889368554</v>
      </c>
      <c r="M31" s="16">
        <f>Input!I144/Input!I$34</f>
        <v>0.21861166778686555</v>
      </c>
      <c r="N31" s="16">
        <f>Input!J144/Input!J$34</f>
        <v>0.26419207242293463</v>
      </c>
      <c r="O31" s="16">
        <f t="shared" si="4"/>
        <v>0.23025137240086441</v>
      </c>
    </row>
    <row r="32" spans="2:15" ht="12" customHeight="1" x14ac:dyDescent="0.2">
      <c r="B32" t="s">
        <v>310</v>
      </c>
      <c r="E32" s="16">
        <f>Input!A208/Input!A$34</f>
        <v>2.7046368223440084E-2</v>
      </c>
      <c r="F32" s="16">
        <f>Input!B208/Input!B$34</f>
        <v>3.0159008868409255E-2</v>
      </c>
      <c r="G32" s="16">
        <f>Input!C208/Input!C$34</f>
        <v>1.701201084570023E-2</v>
      </c>
      <c r="H32" s="16">
        <f>Input!D208/Input!D$34</f>
        <v>3.7550805221507159E-2</v>
      </c>
      <c r="I32" s="16">
        <f>Input!E208/Input!E$34</f>
        <v>3.1743006149105385E-2</v>
      </c>
      <c r="J32" s="16">
        <f>Input!F208/Input!F$34</f>
        <v>2.2346976923931165E-2</v>
      </c>
      <c r="K32" s="16">
        <f>Input!G208/Input!G$34</f>
        <v>2.494181869189234E-2</v>
      </c>
      <c r="L32" s="16">
        <f>Input!H208/Input!H$34</f>
        <v>2.3876642067481503E-2</v>
      </c>
      <c r="M32" s="16">
        <f>Input!I208/Input!I$34</f>
        <v>4.5690577277794478E-2</v>
      </c>
      <c r="N32" s="16">
        <f>Input!J208/Input!J$34</f>
        <v>7.1763304998363128E-2</v>
      </c>
      <c r="O32" s="16">
        <f t="shared" si="4"/>
        <v>3.321305192676248E-2</v>
      </c>
    </row>
    <row r="33" spans="2:15" ht="12" customHeight="1" x14ac:dyDescent="0.2">
      <c r="B33" t="s">
        <v>191</v>
      </c>
      <c r="E33" s="16">
        <f>Input!A145/Input!A$34</f>
        <v>4.6517886864278338E-2</v>
      </c>
      <c r="F33" s="16">
        <f>Input!B145/Input!B$34</f>
        <v>4.1929162540107104E-2</v>
      </c>
      <c r="G33" s="16">
        <f>Input!C145/Input!C$34</f>
        <v>4.3568107467427952E-2</v>
      </c>
      <c r="H33" s="16">
        <f>Input!D145/Input!D$34</f>
        <v>3.7758634927395035E-2</v>
      </c>
      <c r="I33" s="16">
        <f>Input!E145/Input!E$34</f>
        <v>4.4199725461355921E-2</v>
      </c>
      <c r="J33" s="16">
        <f>Input!F145/Input!F$34</f>
        <v>5.2252102374509203E-2</v>
      </c>
      <c r="K33" s="16">
        <f>Input!G145/Input!G$34</f>
        <v>3.2328495516780756E-2</v>
      </c>
      <c r="L33" s="16">
        <f>Input!H145/Input!H$34</f>
        <v>2.465249826379283E-2</v>
      </c>
      <c r="M33" s="16">
        <f>Input!I145/Input!I$34</f>
        <v>2.7943996836747666E-2</v>
      </c>
      <c r="N33" s="16">
        <f>Input!J145/Input!J$34</f>
        <v>1.4693636706218404E-2</v>
      </c>
      <c r="O33" s="16">
        <f t="shared" si="4"/>
        <v>3.6584424695861324E-2</v>
      </c>
    </row>
    <row r="34" spans="2:15" ht="12" customHeight="1" x14ac:dyDescent="0.2">
      <c r="B34" t="s">
        <v>192</v>
      </c>
      <c r="E34" s="16">
        <f>E35-SUM(E29:E33)</f>
        <v>6.0191227621425369E-2</v>
      </c>
      <c r="F34" s="16">
        <f t="shared" ref="F34:N34" si="5">F35-SUM(F29:F33)</f>
        <v>3.787769729571755E-2</v>
      </c>
      <c r="G34" s="16">
        <f t="shared" si="5"/>
        <v>0.11605972378612517</v>
      </c>
      <c r="H34" s="16">
        <f t="shared" si="5"/>
        <v>0.18594898483515099</v>
      </c>
      <c r="I34" s="16">
        <f t="shared" si="5"/>
        <v>0.34863240041806032</v>
      </c>
      <c r="J34" s="16">
        <f t="shared" si="5"/>
        <v>4.1490879131805158E-2</v>
      </c>
      <c r="K34" s="16">
        <f t="shared" si="5"/>
        <v>2.1832421841625593E-2</v>
      </c>
      <c r="L34" s="16">
        <f t="shared" si="5"/>
        <v>2.0904612175756343E-2</v>
      </c>
      <c r="M34" s="16">
        <f t="shared" si="5"/>
        <v>2.9842574755829743E-2</v>
      </c>
      <c r="N34" s="16">
        <f t="shared" si="5"/>
        <v>2.7528338729198354E-2</v>
      </c>
      <c r="O34" s="16">
        <f t="shared" si="4"/>
        <v>8.9030886059069461E-2</v>
      </c>
    </row>
    <row r="35" spans="2:15" ht="12.75" customHeight="1" x14ac:dyDescent="0.2">
      <c r="B35" s="28" t="s">
        <v>193</v>
      </c>
      <c r="E35" s="8">
        <f>Input!A147/Input!A$34</f>
        <v>2.8874631237069397</v>
      </c>
      <c r="F35" s="8">
        <f>Input!B147/Input!B$34</f>
        <v>2.8271215782613797</v>
      </c>
      <c r="G35" s="8">
        <f>Input!C147/Input!C$34</f>
        <v>2.9903501931056562</v>
      </c>
      <c r="H35" s="8">
        <f>Input!D147/Input!D$34</f>
        <v>2.6804407265510366</v>
      </c>
      <c r="I35" s="8">
        <f>Input!E147/Input!E$34</f>
        <v>2.7602522163604131</v>
      </c>
      <c r="J35" s="8">
        <f>Input!F147/Input!F$34</f>
        <v>1.6763947438650746</v>
      </c>
      <c r="K35" s="8">
        <f>Input!G147/Input!G$34</f>
        <v>0.995847182833137</v>
      </c>
      <c r="L35" s="8">
        <f>Input!H147/Input!H$34</f>
        <v>0.75917580114371663</v>
      </c>
      <c r="M35" s="8">
        <f>Input!I147/Input!I$34</f>
        <v>0.61109323489717116</v>
      </c>
      <c r="N35" s="8">
        <f>Input!J147/Input!J$34</f>
        <v>0.88960293703048321</v>
      </c>
      <c r="O35" s="8">
        <f t="shared" si="4"/>
        <v>1.907774173775501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93.424813895591384</v>
      </c>
      <c r="F37" s="30">
        <f t="shared" ref="F37:N37" si="6">+F11+F13+F20+F27+F35</f>
        <v>96.232172128404201</v>
      </c>
      <c r="G37" s="30">
        <f t="shared" si="6"/>
        <v>94.019626922248747</v>
      </c>
      <c r="H37" s="30">
        <f t="shared" si="6"/>
        <v>79.778970164244939</v>
      </c>
      <c r="I37" s="30">
        <f t="shared" si="6"/>
        <v>62.71920575065689</v>
      </c>
      <c r="J37" s="30">
        <f t="shared" si="6"/>
        <v>63.851094203781919</v>
      </c>
      <c r="K37" s="30">
        <f t="shared" si="6"/>
        <v>70.025760599013395</v>
      </c>
      <c r="L37" s="30">
        <f t="shared" si="6"/>
        <v>70.200944858102929</v>
      </c>
      <c r="M37" s="30">
        <f t="shared" si="6"/>
        <v>69.644005792620518</v>
      </c>
      <c r="N37" s="30">
        <f t="shared" si="6"/>
        <v>73.590499933115808</v>
      </c>
      <c r="O37" s="7">
        <f>AVERAGE(E37:N37)</f>
        <v>77.348709424778079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72.99974336894924</v>
      </c>
      <c r="F39" s="30">
        <f>Input!B24/Input!B$6</f>
        <v>70.51298671869398</v>
      </c>
      <c r="G39" s="30">
        <f>Input!C24/Input!C$6</f>
        <v>64.588667488389319</v>
      </c>
      <c r="H39" s="30">
        <f>Input!D24/Input!D$6</f>
        <v>58.761984824433874</v>
      </c>
      <c r="I39" s="30">
        <f>Input!E24/Input!E$6</f>
        <v>53.618518320169876</v>
      </c>
      <c r="J39" s="30">
        <f>Input!F24/Input!F$6</f>
        <v>56.060719420172369</v>
      </c>
      <c r="K39" s="30">
        <f>Input!G24/Input!G$6</f>
        <v>55.694424808395318</v>
      </c>
      <c r="L39" s="30">
        <f>Input!H24/Input!H$6</f>
        <v>56.065095418212017</v>
      </c>
      <c r="M39" s="30">
        <f>Input!I24/Input!I$6</f>
        <v>57.864217935123364</v>
      </c>
      <c r="N39" s="30">
        <f>Input!J24/Input!J$6</f>
        <v>55.336163932580462</v>
      </c>
      <c r="O39" s="7">
        <f>AVERAGE(E39:N39)</f>
        <v>60.15025222351197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20.425070526642145</v>
      </c>
      <c r="F41" s="11">
        <f t="shared" ref="F41:N41" si="7">+F37-F39</f>
        <v>25.719185409710221</v>
      </c>
      <c r="G41" s="11">
        <f t="shared" si="7"/>
        <v>29.430959433859428</v>
      </c>
      <c r="H41" s="11">
        <f t="shared" si="7"/>
        <v>21.016985339811065</v>
      </c>
      <c r="I41" s="11">
        <f t="shared" si="7"/>
        <v>9.1006874304870138</v>
      </c>
      <c r="J41" s="11">
        <f t="shared" si="7"/>
        <v>7.7903747836095505</v>
      </c>
      <c r="K41" s="11">
        <f t="shared" si="7"/>
        <v>14.331335790618077</v>
      </c>
      <c r="L41" s="11">
        <f t="shared" si="7"/>
        <v>14.135849439890912</v>
      </c>
      <c r="M41" s="11">
        <f t="shared" si="7"/>
        <v>11.779787857497155</v>
      </c>
      <c r="N41" s="11">
        <f t="shared" si="7"/>
        <v>18.254336000535346</v>
      </c>
      <c r="O41" s="11">
        <f>AVERAGE(E41:N41)</f>
        <v>17.198457201266091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2.3717447862220635</v>
      </c>
      <c r="F43" s="8">
        <f>(Input!B25+Input!B26)/Input!B$6</f>
        <v>2.6957656092972142</v>
      </c>
      <c r="G43" s="8">
        <f>(Input!C25+Input!C26)/Input!C$6</f>
        <v>2.7765765831370435</v>
      </c>
      <c r="H43" s="8">
        <f>(Input!D25+Input!D26)/Input!D$6</f>
        <v>2.5848323578795833</v>
      </c>
      <c r="I43" s="8">
        <f>(Input!E25+Input!E26)/Input!E$6</f>
        <v>2.392396043793982</v>
      </c>
      <c r="J43" s="8">
        <f>(Input!F25+Input!F26)/Input!F$6</f>
        <v>2.2994825835681358</v>
      </c>
      <c r="K43" s="8">
        <f>(Input!G25+Input!G26)/Input!G$6</f>
        <v>2.2834778983778712</v>
      </c>
      <c r="L43" s="8">
        <f>(Input!H25+Input!H26)/Input!H$6</f>
        <v>2.5153991101523787</v>
      </c>
      <c r="M43" s="8">
        <f>(Input!I25+Input!I26)/Input!I$6</f>
        <v>2.5706103800546902</v>
      </c>
      <c r="N43" s="8">
        <f>(Input!J25+Input!J26)/Input!J$6</f>
        <v>2.3885612575308119</v>
      </c>
      <c r="O43" s="8">
        <f>AVERAGE(E43:N43)</f>
        <v>2.4878846610013774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18.053325740420082</v>
      </c>
      <c r="F45" s="11">
        <f t="shared" ref="F45:N45" si="8">+F41-F43</f>
        <v>23.023419800413006</v>
      </c>
      <c r="G45" s="11">
        <f t="shared" si="8"/>
        <v>26.654382850722385</v>
      </c>
      <c r="H45" s="11">
        <f t="shared" si="8"/>
        <v>18.43215298193148</v>
      </c>
      <c r="I45" s="11">
        <f t="shared" si="8"/>
        <v>6.7082913866930323</v>
      </c>
      <c r="J45" s="11">
        <f t="shared" si="8"/>
        <v>5.4908922000414151</v>
      </c>
      <c r="K45" s="11">
        <f t="shared" si="8"/>
        <v>12.047857892240206</v>
      </c>
      <c r="L45" s="11">
        <f t="shared" si="8"/>
        <v>11.620450329738533</v>
      </c>
      <c r="M45" s="11">
        <f t="shared" si="8"/>
        <v>9.2091774774424646</v>
      </c>
      <c r="N45" s="11">
        <f t="shared" si="8"/>
        <v>15.865774743004534</v>
      </c>
      <c r="O45" s="11">
        <f>AVERAGE(E45:N45)</f>
        <v>14.710572540264712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82.72351502342319</v>
      </c>
      <c r="F7" s="6">
        <f>Input!B149/Input!B$153</f>
        <v>86.423472284612359</v>
      </c>
      <c r="G7" s="6">
        <f>Input!C149/Input!C$153</f>
        <v>84.939973313209435</v>
      </c>
      <c r="H7" s="6">
        <f>Input!D149/Input!D$153</f>
        <v>72.955136032323253</v>
      </c>
      <c r="I7" s="6">
        <f>Input!E149/Input!E$153</f>
        <v>57.270620756464965</v>
      </c>
      <c r="J7" s="6">
        <f>Input!F149/Input!F$153</f>
        <v>59.312571154488197</v>
      </c>
      <c r="K7" s="6">
        <f>Input!G149/Input!G$153</f>
        <v>65.15416016202164</v>
      </c>
      <c r="L7" s="6">
        <f>Input!H149/Input!H$153</f>
        <v>65.27777903514172</v>
      </c>
      <c r="M7" s="6">
        <f>Input!I149/Input!I$153</f>
        <v>64.456934644268358</v>
      </c>
      <c r="N7" s="6">
        <f>Input!J149/Input!J$153</f>
        <v>68.097814871919311</v>
      </c>
      <c r="O7" s="6">
        <f>AVERAGE(E7:N7)</f>
        <v>70.661197727787254</v>
      </c>
    </row>
    <row r="8" spans="1:15" ht="12" customHeight="1" x14ac:dyDescent="0.2">
      <c r="B8" t="s">
        <v>180</v>
      </c>
      <c r="E8" s="6">
        <f>Input!A150/Input!A$153</f>
        <v>0.45323830337512327</v>
      </c>
      <c r="F8" s="6">
        <f>Input!B150/Input!B$153</f>
        <v>4.8011823336061771E-2</v>
      </c>
      <c r="G8" s="6">
        <f>Input!C150/Input!C$153</f>
        <v>-0.12668739558995615</v>
      </c>
      <c r="H8" s="6">
        <f>Input!D150/Input!D$153</f>
        <v>-0.25540327203498969</v>
      </c>
      <c r="I8" s="6">
        <f>Input!E150/Input!E$153</f>
        <v>0.27796324350387941</v>
      </c>
      <c r="J8" s="6">
        <f>Input!F150/Input!F$153</f>
        <v>4.6494430721794835E-2</v>
      </c>
      <c r="K8" s="6">
        <f>Input!G150/Input!G$153</f>
        <v>-0.13430968859961198</v>
      </c>
      <c r="L8" s="6">
        <f>Input!H150/Input!H$153</f>
        <v>0.33188688041554004</v>
      </c>
      <c r="M8" s="6">
        <f>Input!I150/Input!I$153</f>
        <v>4.1502151623365499E-2</v>
      </c>
      <c r="N8" s="6">
        <f>Input!J150/Input!J$153</f>
        <v>-0.29143587763073325</v>
      </c>
      <c r="O8" s="6">
        <f>AVERAGE(E8:N8)</f>
        <v>3.912605991204738E-2</v>
      </c>
    </row>
    <row r="9" spans="1:15" ht="12" customHeight="1" x14ac:dyDescent="0.2">
      <c r="B9" t="s">
        <v>181</v>
      </c>
      <c r="E9" s="6">
        <f>Input!A151/Input!A$153</f>
        <v>0.32231598631142233</v>
      </c>
      <c r="F9" s="6">
        <f>Input!B151/Input!B$153</f>
        <v>0.47209415816141626</v>
      </c>
      <c r="G9" s="6">
        <f>Input!C151/Input!C$153</f>
        <v>0.34666906305774425</v>
      </c>
      <c r="H9" s="6">
        <f>Input!D151/Input!D$153</f>
        <v>0.31254256774791306</v>
      </c>
      <c r="I9" s="6">
        <f>Input!E151/Input!E$153</f>
        <v>0.26388262616103919</v>
      </c>
      <c r="J9" s="6">
        <f>Input!F151/Input!F$153</f>
        <v>0.23451839608452843</v>
      </c>
      <c r="K9" s="6">
        <f>Input!G151/Input!G$153</f>
        <v>0.25152320861743649</v>
      </c>
      <c r="L9" s="6">
        <f>Input!H151/Input!H$153</f>
        <v>0.27869800934027661</v>
      </c>
      <c r="M9" s="6">
        <f>Input!I151/Input!I$153</f>
        <v>0.24365473798757226</v>
      </c>
      <c r="N9" s="6">
        <f>Input!J151/Input!J$153</f>
        <v>0.24244773603979308</v>
      </c>
      <c r="O9" s="6">
        <f>AVERAGE(E9:N9)</f>
        <v>0.29683464895091416</v>
      </c>
    </row>
    <row r="10" spans="1:15" ht="12" customHeight="1" x14ac:dyDescent="0.2">
      <c r="B10" t="s">
        <v>182</v>
      </c>
      <c r="E10" s="6">
        <f>Input!A152/Input!A$153</f>
        <v>-0.1464331902449256</v>
      </c>
      <c r="F10" s="6">
        <f>Input!B152/Input!B$153</f>
        <v>-0.14493356502424168</v>
      </c>
      <c r="G10" s="6">
        <f>Input!C152/Input!C$153</f>
        <v>-0.12688001791413703</v>
      </c>
      <c r="H10" s="6">
        <f>Input!D152/Input!D$153</f>
        <v>-0.1778094113799864</v>
      </c>
      <c r="I10" s="6">
        <f>Input!E152/Input!E$153</f>
        <v>-9.1795374377674946E-2</v>
      </c>
      <c r="J10" s="6">
        <f>Input!F152/Input!F$153</f>
        <v>-0.13402947846371149</v>
      </c>
      <c r="K10" s="6">
        <f>Input!G152/Input!G$153</f>
        <v>-0.15808134748574254</v>
      </c>
      <c r="L10" s="6">
        <f>Input!H152/Input!H$153</f>
        <v>-0.33880863539751527</v>
      </c>
      <c r="M10" s="6">
        <f>Input!I152/Input!I$153</f>
        <v>-0.22438549110731934</v>
      </c>
      <c r="N10" s="6">
        <f>Input!J152/Input!J$153</f>
        <v>-0.20408498580338189</v>
      </c>
      <c r="O10" s="6">
        <f>AVERAGE(E10:N10)</f>
        <v>-0.17472414971986361</v>
      </c>
    </row>
    <row r="11" spans="1:15" ht="12.75" customHeight="1" x14ac:dyDescent="0.2">
      <c r="B11" s="28" t="s">
        <v>68</v>
      </c>
      <c r="E11" s="8">
        <f>Input!A35/Input!A$153</f>
        <v>83.352636122864823</v>
      </c>
      <c r="F11" s="8">
        <f>Input!B35/Input!B$153</f>
        <v>86.798644701085607</v>
      </c>
      <c r="G11" s="8">
        <f>Input!C35/Input!C$153</f>
        <v>85.033074962763081</v>
      </c>
      <c r="H11" s="8">
        <f>Input!D35/Input!D$153</f>
        <v>72.834465916656185</v>
      </c>
      <c r="I11" s="8">
        <f>Input!E35/Input!E$153</f>
        <v>57.720671251752208</v>
      </c>
      <c r="J11" s="8">
        <f>Input!F35/Input!F$153</f>
        <v>59.459554502830805</v>
      </c>
      <c r="K11" s="8">
        <f>Input!G35/Input!G$153</f>
        <v>65.113292334553719</v>
      </c>
      <c r="L11" s="8">
        <f>Input!H35/Input!H$153</f>
        <v>65.54955528950002</v>
      </c>
      <c r="M11" s="8">
        <f>Input!I35/Input!I$153</f>
        <v>64.517706042771977</v>
      </c>
      <c r="N11" s="8">
        <f>Input!J35/Input!J$153</f>
        <v>67.844741744524995</v>
      </c>
      <c r="O11" s="8">
        <f>AVERAGE(E11:N11)</f>
        <v>70.822434286930346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7.3319152427410286E-2</v>
      </c>
      <c r="F13" s="8">
        <f>Input!B28/Input!B$34/Input!B$5*Input!B$6</f>
        <v>6.3617179972177293E-2</v>
      </c>
      <c r="G13" s="8">
        <f>Input!C28/Input!C$34/Input!C$5*Input!C$6</f>
        <v>8.5610944559361912E-2</v>
      </c>
      <c r="H13" s="8">
        <f>Input!D28/Input!D$34/Input!D$5*Input!D$6</f>
        <v>6.2346844387123165E-2</v>
      </c>
      <c r="I13" s="8">
        <f>Input!E28/Input!E$34/Input!E$5*Input!E$6</f>
        <v>6.4747815735752626E-2</v>
      </c>
      <c r="J13" s="8">
        <f>Input!F28/Input!F$34/Input!F$5*Input!F$6</f>
        <v>6.7595989215474453E-2</v>
      </c>
      <c r="K13" s="8">
        <f>Input!G28/Input!G$34/Input!G$5*Input!G$6</f>
        <v>0.12177432767423788</v>
      </c>
      <c r="L13" s="8">
        <f>Input!H28/Input!H$34/Input!H$5*Input!H$6</f>
        <v>7.4400880677585504E-2</v>
      </c>
      <c r="M13" s="8">
        <f>Input!I28/Input!I$34/Input!I$5*Input!I$6</f>
        <v>0.10896353233360152</v>
      </c>
      <c r="N13" s="8">
        <f>Input!J28/Input!J$34/Input!J$5*Input!J$6</f>
        <v>0.12579951693366725</v>
      </c>
      <c r="O13" s="8">
        <f>AVERAGE(E13:N13)</f>
        <v>8.4817618391639191E-2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0.62102565955822919</v>
      </c>
      <c r="F15" s="16">
        <f>Input!B136/Input!B$34/Input!B$5*Input!B$6</f>
        <v>0.44075500183595656</v>
      </c>
      <c r="G15" s="16">
        <f>Input!C136/Input!C$34/Input!C$5*Input!C$6</f>
        <v>0.35574574400561843</v>
      </c>
      <c r="H15" s="16">
        <f>Input!D136/Input!D$34/Input!D$5*Input!D$6</f>
        <v>0.48400838895545462</v>
      </c>
      <c r="I15" s="16">
        <f>Input!E136/Input!E$34/Input!E$5*Input!E$6</f>
        <v>0.33143143557243493</v>
      </c>
      <c r="J15" s="16">
        <f>Input!F136/Input!F$34/Input!F$5*Input!F$6</f>
        <v>0.31607291386050707</v>
      </c>
      <c r="K15" s="16">
        <f>Input!G136/Input!G$34/Input!G$5*Input!G$6</f>
        <v>0.38103311359459935</v>
      </c>
      <c r="L15" s="16">
        <f>Input!H136/Input!H$34/Input!H$5*Input!H$6</f>
        <v>0.3495061722759758</v>
      </c>
      <c r="M15" s="16">
        <f>Input!I136/Input!I$34/Input!I$5*Input!I$6</f>
        <v>0.35600899805579994</v>
      </c>
      <c r="N15" s="16">
        <f>Input!J136/Input!J$34/Input!J$5*Input!J$6</f>
        <v>0.3575428484620205</v>
      </c>
      <c r="O15" s="6">
        <f t="shared" ref="O15:O26" si="1">AVERAGE(E15:N15)</f>
        <v>0.39931302761765963</v>
      </c>
    </row>
    <row r="16" spans="1:15" ht="12" customHeight="1" x14ac:dyDescent="0.2">
      <c r="B16" t="s">
        <v>184</v>
      </c>
      <c r="E16" s="16">
        <f>Input!A137/Input!A$34/Input!A$5*Input!A$6</f>
        <v>0.91794942545799985</v>
      </c>
      <c r="F16" s="16">
        <f>Input!B137/Input!B$34/Input!B$5*Input!B$6</f>
        <v>1.0146001625206575</v>
      </c>
      <c r="G16" s="16">
        <f>Input!C137/Input!C$34/Input!C$5*Input!C$6</f>
        <v>0.94233461819005382</v>
      </c>
      <c r="H16" s="16">
        <f>Input!D137/Input!D$34/Input!D$5*Input!D$6</f>
        <v>0.89924050528763733</v>
      </c>
      <c r="I16" s="16">
        <f>Input!E137/Input!E$34/Input!E$5*Input!E$6</f>
        <v>0.94467420888932108</v>
      </c>
      <c r="J16" s="16">
        <f>Input!F137/Input!F$34/Input!F$5*Input!F$6</f>
        <v>0.86400039566621145</v>
      </c>
      <c r="K16" s="16">
        <f>Input!G137/Input!G$34/Input!G$5*Input!G$6</f>
        <v>0.85905242405229676</v>
      </c>
      <c r="L16" s="16">
        <f>Input!H137/Input!H$34/Input!H$5*Input!H$6</f>
        <v>0.89077708083926255</v>
      </c>
      <c r="M16" s="16">
        <f>Input!I137/Input!I$34/Input!I$5*Input!I$6</f>
        <v>0.84429142257770506</v>
      </c>
      <c r="N16" s="16">
        <f>Input!J137/Input!J$34/Input!J$5*Input!J$6</f>
        <v>0.77904100602278903</v>
      </c>
      <c r="O16" s="6">
        <f t="shared" si="1"/>
        <v>0.89559612495039342</v>
      </c>
    </row>
    <row r="17" spans="2:15" ht="12" customHeight="1" x14ac:dyDescent="0.2">
      <c r="B17" t="s">
        <v>185</v>
      </c>
      <c r="E17" s="16">
        <f>Input!A138/Input!A$34/Input!A$5*Input!A$6</f>
        <v>0.51072029317800849</v>
      </c>
      <c r="F17" s="16">
        <f>Input!B138/Input!B$34/Input!B$5*Input!B$6</f>
        <v>0.45462096406933666</v>
      </c>
      <c r="G17" s="16">
        <f>Input!C138/Input!C$34/Input!C$5*Input!C$6</f>
        <v>0.4025663188435748</v>
      </c>
      <c r="H17" s="16">
        <f>Input!D138/Input!D$34/Input!D$5*Input!D$6</f>
        <v>0.35454934205830724</v>
      </c>
      <c r="I17" s="16">
        <f>Input!E138/Input!E$34/Input!E$5*Input!E$6</f>
        <v>0.36450789462037769</v>
      </c>
      <c r="J17" s="16">
        <f>Input!F138/Input!F$34/Input!F$5*Input!F$6</f>
        <v>0.36091821042200811</v>
      </c>
      <c r="K17" s="16">
        <f>Input!G138/Input!G$34/Input!G$5*Input!G$6</f>
        <v>0.38569580553951904</v>
      </c>
      <c r="L17" s="16">
        <f>Input!H138/Input!H$34/Input!H$5*Input!H$6</f>
        <v>0.3050998336008946</v>
      </c>
      <c r="M17" s="16">
        <f>Input!I138/Input!I$34/Input!I$5*Input!I$6</f>
        <v>0.31145328242892817</v>
      </c>
      <c r="N17" s="16">
        <f>Input!J138/Input!J$34/Input!J$5*Input!J$6</f>
        <v>0.31965839418314357</v>
      </c>
      <c r="O17" s="6">
        <f t="shared" si="1"/>
        <v>0.37697903389440984</v>
      </c>
    </row>
    <row r="18" spans="2:15" ht="12" customHeight="1" x14ac:dyDescent="0.2">
      <c r="B18" t="s">
        <v>186</v>
      </c>
      <c r="E18" s="16">
        <f>Input!A139/Input!A$34/Input!A$5*Input!A$6</f>
        <v>1.294459497116885</v>
      </c>
      <c r="F18" s="16">
        <f>Input!B139/Input!B$34/Input!B$5*Input!B$6</f>
        <v>1.5619935459452561</v>
      </c>
      <c r="G18" s="16">
        <f>Input!C139/Input!C$34/Input!C$5*Input!C$6</f>
        <v>1.1471931123023347</v>
      </c>
      <c r="H18" s="16">
        <f>Input!D139/Input!D$34/Input!D$5*Input!D$6</f>
        <v>0.90529147047679137</v>
      </c>
      <c r="I18" s="16">
        <f>Input!E139/Input!E$34/Input!E$5*Input!E$6</f>
        <v>0.88760043103315289</v>
      </c>
      <c r="J18" s="16">
        <f>Input!F139/Input!F$34/Input!F$5*Input!F$6</f>
        <v>0.85714745846840978</v>
      </c>
      <c r="K18" s="16">
        <f>Input!G139/Input!G$34/Input!G$5*Input!G$6</f>
        <v>0.83693669309142338</v>
      </c>
      <c r="L18" s="16">
        <f>Input!H139/Input!H$34/Input!H$5*Input!H$6</f>
        <v>0.95120983040284535</v>
      </c>
      <c r="M18" s="16">
        <f>Input!I139/Input!I$34/Input!I$5*Input!I$6</f>
        <v>0.80237611594398217</v>
      </c>
      <c r="N18" s="16">
        <f>Input!J139/Input!J$34/Input!J$5*Input!J$6</f>
        <v>0.70025646399206198</v>
      </c>
      <c r="O18" s="6">
        <f t="shared" si="1"/>
        <v>0.99444646187731411</v>
      </c>
    </row>
    <row r="19" spans="2:15" ht="12" customHeight="1" x14ac:dyDescent="0.2">
      <c r="B19" t="s">
        <v>311</v>
      </c>
      <c r="E19" s="16">
        <f>E20-SUM(E15:E18)</f>
        <v>7.8537920447629972E-3</v>
      </c>
      <c r="F19" s="16">
        <f t="shared" ref="F19:N19" si="2">F20-SUM(F15:F18)</f>
        <v>3.4567817078579033E-3</v>
      </c>
      <c r="G19" s="16">
        <f t="shared" si="2"/>
        <v>2.7159231853168819E-3</v>
      </c>
      <c r="H19" s="16">
        <f t="shared" si="2"/>
        <v>3.2430896504842543E-3</v>
      </c>
      <c r="I19" s="16">
        <f t="shared" si="2"/>
        <v>7.6655629619919452E-3</v>
      </c>
      <c r="J19" s="16">
        <f t="shared" si="2"/>
        <v>2.3592903219422645E-3</v>
      </c>
      <c r="K19" s="16">
        <f t="shared" si="2"/>
        <v>2.9566951009938336E-3</v>
      </c>
      <c r="L19" s="16">
        <f t="shared" si="2"/>
        <v>5.103423266479723E-3</v>
      </c>
      <c r="M19" s="16">
        <f t="shared" si="2"/>
        <v>5.4412265834957729E-3</v>
      </c>
      <c r="N19" s="16">
        <f t="shared" si="2"/>
        <v>6.4866611502076843E-3</v>
      </c>
      <c r="O19" s="6">
        <f t="shared" si="1"/>
        <v>4.728244597353326E-3</v>
      </c>
    </row>
    <row r="20" spans="2:15" ht="12.75" customHeight="1" x14ac:dyDescent="0.2">
      <c r="B20" s="28" t="s">
        <v>187</v>
      </c>
      <c r="E20" s="8">
        <f>Input!A141/Input!A$34/Input!A$5*Input!A$6</f>
        <v>3.3520086673558858</v>
      </c>
      <c r="F20" s="8">
        <f>Input!B141/Input!B$34/Input!B$5*Input!B$6</f>
        <v>3.4754264560790644</v>
      </c>
      <c r="G20" s="8">
        <f>Input!C141/Input!C$34/Input!C$5*Input!C$6</f>
        <v>2.8505557165268987</v>
      </c>
      <c r="H20" s="8">
        <f>Input!D141/Input!D$34/Input!D$5*Input!D$6</f>
        <v>2.6463327964286747</v>
      </c>
      <c r="I20" s="8">
        <f>Input!E141/Input!E$34/Input!E$5*Input!E$6</f>
        <v>2.5358795330772788</v>
      </c>
      <c r="J20" s="8">
        <f>Input!F141/Input!F$34/Input!F$5*Input!F$6</f>
        <v>2.4004982687390788</v>
      </c>
      <c r="K20" s="8">
        <f>Input!G141/Input!G$34/Input!G$5*Input!G$6</f>
        <v>2.4656747313788321</v>
      </c>
      <c r="L20" s="8">
        <f>Input!H141/Input!H$34/Input!H$5*Input!H$6</f>
        <v>2.501696340385458</v>
      </c>
      <c r="M20" s="8">
        <f>Input!I141/Input!I$34/Input!I$5*Input!I$6</f>
        <v>2.3195710455899112</v>
      </c>
      <c r="N20" s="8">
        <f>Input!J141/Input!J$34/Input!J$5*Input!J$6</f>
        <v>2.1629853738102227</v>
      </c>
      <c r="O20" s="8">
        <f t="shared" si="1"/>
        <v>2.6710628929371305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6.529964486040539E-2</v>
      </c>
      <c r="F22" s="16">
        <f>Input!B202/Input!B$34/Input!B$5*Input!B$6</f>
        <v>0.11493939488831452</v>
      </c>
      <c r="G22" s="16">
        <f>Input!C202/Input!C$34/Input!C$5*Input!C$6</f>
        <v>7.9018590868542626E-2</v>
      </c>
      <c r="H22" s="16">
        <f>Input!D202/Input!D$34/Input!D$5*Input!D$6</f>
        <v>9.0754138951766802E-2</v>
      </c>
      <c r="I22" s="16">
        <f>Input!E202/Input!E$34/Input!E$5*Input!E$6</f>
        <v>0.11632308604682362</v>
      </c>
      <c r="J22" s="16">
        <f>Input!F202/Input!F$34/Input!F$5*Input!F$6</f>
        <v>5.5714989237054369E-2</v>
      </c>
      <c r="K22" s="16">
        <f>Input!G202/Input!G$34/Input!G$5*Input!G$6</f>
        <v>8.4664556082915926E-2</v>
      </c>
      <c r="L22" s="16">
        <f>Input!H202/Input!H$34/Input!H$5*Input!H$6</f>
        <v>7.5089030741342336E-2</v>
      </c>
      <c r="M22" s="16">
        <f>Input!I202/Input!I$34/Input!I$5*Input!I$6</f>
        <v>9.3300618554070514E-2</v>
      </c>
      <c r="N22" s="16">
        <f>Input!J202/Input!J$34/Input!J$5*Input!J$6</f>
        <v>0.25748840709624338</v>
      </c>
      <c r="O22" s="6">
        <f t="shared" si="1"/>
        <v>0.10325924573274795</v>
      </c>
    </row>
    <row r="23" spans="2:15" ht="12" customHeight="1" x14ac:dyDescent="0.2">
      <c r="B23" t="s">
        <v>305</v>
      </c>
      <c r="E23" s="16">
        <f>Input!A210/Input!A$36</f>
        <v>3.7894401373410322</v>
      </c>
      <c r="F23" s="16">
        <f>Input!B210/Input!B$36</f>
        <v>3.2466839664444391</v>
      </c>
      <c r="G23" s="16">
        <f>Input!C210/Input!C$36</f>
        <v>2.9969057618761963</v>
      </c>
      <c r="H23" s="16">
        <f>Input!D210/Input!D$36</f>
        <v>2.5821809312773061</v>
      </c>
      <c r="I23" s="16">
        <f>Input!E210/Input!E$36</f>
        <v>2.5002851842923022</v>
      </c>
      <c r="J23" s="16">
        <f>Input!F210/Input!F$36</f>
        <v>2.6008905551015458</v>
      </c>
      <c r="K23" s="16">
        <f>Input!G210/Input!G$36</f>
        <v>2.6346753604537314</v>
      </c>
      <c r="L23" s="16">
        <f>Input!H210/Input!H$36</f>
        <v>2.4024330757578536</v>
      </c>
      <c r="M23" s="16">
        <f>Input!I210/Input!I$36</f>
        <v>2.4171769011773487</v>
      </c>
      <c r="N23" s="16">
        <f>Input!J210/Input!J$36</f>
        <v>2.4748719085076338</v>
      </c>
      <c r="O23" s="6">
        <f t="shared" si="1"/>
        <v>2.7645543782229391</v>
      </c>
    </row>
    <row r="24" spans="2:15" ht="12" customHeight="1" x14ac:dyDescent="0.2">
      <c r="B24" t="s">
        <v>306</v>
      </c>
      <c r="E24" s="16">
        <f>Input!A204/Input!A$34/Input!A$5*Input!A$6</f>
        <v>0.12321460326253852</v>
      </c>
      <c r="F24" s="16">
        <f>Input!B204/Input!B$34/Input!B$5*Input!B$6</f>
        <v>0.14901375098372116</v>
      </c>
      <c r="G24" s="16">
        <f>Input!C204/Input!C$34/Input!C$5*Input!C$6</f>
        <v>8.9557686948346329E-2</v>
      </c>
      <c r="H24" s="16">
        <f>Input!D204/Input!D$34/Input!D$5*Input!D$6</f>
        <v>8.0068532896609271E-2</v>
      </c>
      <c r="I24" s="16">
        <f>Input!E204/Input!E$34/Input!E$5*Input!E$6</f>
        <v>0.1374958187592937</v>
      </c>
      <c r="J24" s="16">
        <f>Input!F204/Input!F$34/Input!F$5*Input!F$6</f>
        <v>0.10545820926285131</v>
      </c>
      <c r="K24" s="16">
        <f>Input!G204/Input!G$34/Input!G$5*Input!G$6</f>
        <v>0.1212727120098291</v>
      </c>
      <c r="L24" s="16">
        <f>Input!H204/Input!H$34/Input!H$5*Input!H$6</f>
        <v>9.9260663770559976E-2</v>
      </c>
      <c r="M24" s="16">
        <f>Input!I204/Input!I$34/Input!I$5*Input!I$6</f>
        <v>0.15028265999006005</v>
      </c>
      <c r="N24" s="16">
        <f>Input!J204/Input!J$34/Input!J$5*Input!J$6</f>
        <v>0.12507992420840816</v>
      </c>
      <c r="O24" s="6">
        <f t="shared" si="1"/>
        <v>0.11807045620922177</v>
      </c>
    </row>
    <row r="25" spans="2:15" ht="12" customHeight="1" x14ac:dyDescent="0.2">
      <c r="B25" t="s">
        <v>307</v>
      </c>
      <c r="E25" s="16">
        <f>Input!A205/Input!A$34/Input!A$5*Input!A$6</f>
        <v>0.35206160910844203</v>
      </c>
      <c r="F25" s="16">
        <f>Input!B205/Input!B$34/Input!B$5*Input!B$6</f>
        <v>0.31756267361984009</v>
      </c>
      <c r="G25" s="16">
        <f>Input!C205/Input!C$34/Input!C$5*Input!C$6</f>
        <v>0.22971297728242704</v>
      </c>
      <c r="H25" s="16">
        <f>Input!D205/Input!D$34/Input!D$5*Input!D$6</f>
        <v>0.21809220860166792</v>
      </c>
      <c r="I25" s="16">
        <f>Input!E205/Input!E$34/Input!E$5*Input!E$6</f>
        <v>0.20580785203383509</v>
      </c>
      <c r="J25" s="16">
        <f>Input!F205/Input!F$34/Input!F$5*Input!F$6</f>
        <v>0.22011380304495207</v>
      </c>
      <c r="K25" s="16">
        <f>Input!G205/Input!G$34/Input!G$5*Input!G$6</f>
        <v>0.22995769640516911</v>
      </c>
      <c r="L25" s="16">
        <f>Input!H205/Input!H$34/Input!H$5*Input!H$6</f>
        <v>0.24625882489604453</v>
      </c>
      <c r="M25" s="16">
        <f>Input!I205/Input!I$34/Input!I$5*Input!I$6</f>
        <v>0.22008152124257579</v>
      </c>
      <c r="N25" s="16">
        <f>Input!J205/Input!J$34/Input!J$5*Input!J$6</f>
        <v>0.26692345666186573</v>
      </c>
      <c r="O25" s="6">
        <f t="shared" si="1"/>
        <v>0.25065726228968199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0.3970363969874271</v>
      </c>
      <c r="F26" s="16">
        <f>(Input!B142-SUM(Input!B202:'Input'!B205))/Input!B$34/Input!B$5*Input!B$6</f>
        <v>0.35874538576134363</v>
      </c>
      <c r="G26" s="16">
        <f>(Input!C142-SUM(Input!C202:'Input'!C205))/Input!C$34/Input!C$5*Input!C$6</f>
        <v>0.24179898998869995</v>
      </c>
      <c r="H26" s="16">
        <f>(Input!D142-SUM(Input!D202:'Input'!D205))/Input!D$34/Input!D$5*Input!D$6</f>
        <v>0.23258969995930337</v>
      </c>
      <c r="I26" s="16">
        <f>(Input!E142-SUM(Input!E202:'Input'!E205))/Input!E$34/Input!E$5*Input!E$6</f>
        <v>0.18151001344731643</v>
      </c>
      <c r="J26" s="16">
        <f>(Input!F142-SUM(Input!F202:'Input'!F205))/Input!F$34/Input!F$5*Input!F$6</f>
        <v>0.17932470428920672</v>
      </c>
      <c r="K26" s="16">
        <f>(Input!G142-SUM(Input!G202:'Input'!G205))/Input!G$34/Input!G$5*Input!G$6</f>
        <v>0.20308211295827297</v>
      </c>
      <c r="L26" s="16">
        <f>(Input!H142-SUM(Input!H202:'Input'!H205))/Input!H$34/Input!H$5*Input!H$6</f>
        <v>0.17319214447382666</v>
      </c>
      <c r="M26" s="16">
        <f>(Input!I142-SUM(Input!I202:'Input'!I205))/Input!I$34/Input!I$5*Input!I$6</f>
        <v>0.26585765788808191</v>
      </c>
      <c r="N26" s="16">
        <f>(Input!J142-SUM(Input!J202:'Input'!J205))/Input!J$34/Input!J$5*Input!J$6</f>
        <v>0.31394600130646172</v>
      </c>
      <c r="O26" s="6">
        <f t="shared" si="1"/>
        <v>0.25470831070599409</v>
      </c>
    </row>
    <row r="27" spans="2:15" ht="12.75" customHeight="1" x14ac:dyDescent="0.2">
      <c r="B27" s="28" t="s">
        <v>188</v>
      </c>
      <c r="E27" s="8">
        <f>SUM(E22:E26)</f>
        <v>4.7270523915598455</v>
      </c>
      <c r="F27" s="8">
        <f t="shared" ref="F27:N27" si="3">SUM(F22:F26)</f>
        <v>4.1869451716976585</v>
      </c>
      <c r="G27" s="8">
        <f t="shared" si="3"/>
        <v>3.6369940069642124</v>
      </c>
      <c r="H27" s="8">
        <f t="shared" si="3"/>
        <v>3.2036855116866536</v>
      </c>
      <c r="I27" s="8">
        <f t="shared" si="3"/>
        <v>3.1414219545795707</v>
      </c>
      <c r="J27" s="8">
        <f t="shared" si="3"/>
        <v>3.16150226093561</v>
      </c>
      <c r="K27" s="8">
        <f t="shared" si="3"/>
        <v>3.2736524379099188</v>
      </c>
      <c r="L27" s="8">
        <f t="shared" si="3"/>
        <v>2.996233739639627</v>
      </c>
      <c r="M27" s="8">
        <f t="shared" si="3"/>
        <v>3.1466993588521368</v>
      </c>
      <c r="N27" s="8">
        <f t="shared" si="3"/>
        <v>3.4383096977806127</v>
      </c>
      <c r="O27" s="8">
        <f>AVERAGE(E27:N27)</f>
        <v>3.4912496531605846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2.2093413106472988</v>
      </c>
      <c r="F29" s="16">
        <f>Input!B143/Input!B$34/Input!B$5*Input!B$6</f>
        <v>2.3714302763762967</v>
      </c>
      <c r="G29" s="16">
        <f>Input!C143/Input!C$34/Input!C$5*Input!C$6</f>
        <v>2.5680223491372205</v>
      </c>
      <c r="H29" s="16">
        <f>Input!D143/Input!D$34/Input!D$5*Input!D$6</f>
        <v>1.9061294231080739</v>
      </c>
      <c r="I29" s="16">
        <f>Input!E143/Input!E$34/Input!E$5*Input!E$6</f>
        <v>1.4333978013573292</v>
      </c>
      <c r="J29" s="16">
        <f>Input!F143/Input!F$34/Input!F$5*Input!F$6</f>
        <v>0.95321831123214829</v>
      </c>
      <c r="K29" s="16">
        <f>Input!G143/Input!G$34/Input!G$5*Input!G$6</f>
        <v>0.62106556550474956</v>
      </c>
      <c r="L29" s="16">
        <f>Input!H143/Input!H$34/Input!H$5*Input!H$6</f>
        <v>0.37596481361453871</v>
      </c>
      <c r="M29" s="16">
        <f>Input!I143/Input!I$34/Input!I$5*Input!I$6</f>
        <v>0.22687540695447631</v>
      </c>
      <c r="N29" s="16">
        <f>Input!J143/Input!J$34/Input!J$5*Input!J$6</f>
        <v>0.28031610526854539</v>
      </c>
      <c r="O29" s="16">
        <f t="shared" ref="O29:O35" si="4">AVERAGE(E29:N29)</f>
        <v>1.2945761363200681</v>
      </c>
    </row>
    <row r="30" spans="2:15" ht="11.25" customHeight="1" x14ac:dyDescent="0.2">
      <c r="B30" t="s">
        <v>309</v>
      </c>
      <c r="E30" s="16">
        <f>Input!A211/Input!A$36</f>
        <v>0.56667166907792754</v>
      </c>
      <c r="F30" s="16">
        <f>Input!B211/Input!B$36</f>
        <v>0.44323353086556444</v>
      </c>
      <c r="G30" s="16">
        <f>Input!C211/Input!C$36</f>
        <v>0.37112149601866123</v>
      </c>
      <c r="H30" s="16">
        <f>Input!D211/Input!D$36</f>
        <v>0.52352118326106745</v>
      </c>
      <c r="I30" s="16">
        <f>Input!E211/Input!E$36</f>
        <v>0.86839847181390772</v>
      </c>
      <c r="J30" s="16">
        <f>Input!F211/Input!F$36</f>
        <v>0.51758991040998803</v>
      </c>
      <c r="K30" s="16">
        <f>Input!G211/Input!G$36</f>
        <v>0.23509786131718363</v>
      </c>
      <c r="L30" s="16">
        <f>Input!H211/Input!H$36</f>
        <v>0.16805079952607757</v>
      </c>
      <c r="M30" s="16">
        <f>Input!I211/Input!I$36</f>
        <v>7.6054514198030304E-2</v>
      </c>
      <c r="N30" s="16">
        <f>Input!J211/Input!J$36</f>
        <v>0.2446509976962277</v>
      </c>
      <c r="O30" s="6">
        <f t="shared" si="4"/>
        <v>0.40143904341846354</v>
      </c>
    </row>
    <row r="31" spans="2:15" ht="11.25" customHeight="1" x14ac:dyDescent="0.2">
      <c r="B31" t="s">
        <v>190</v>
      </c>
      <c r="E31" s="16">
        <f>Input!A144/Input!A$34/Input!A$5*Input!A$6</f>
        <v>0.50935570498357852</v>
      </c>
      <c r="F31" s="16">
        <f>Input!B144/Input!B$34/Input!B$5*Input!B$6</f>
        <v>0.20769069332550208</v>
      </c>
      <c r="G31" s="16">
        <f>Input!C144/Input!C$34/Input!C$5*Input!C$6</f>
        <v>0.3077769641693191</v>
      </c>
      <c r="H31" s="16">
        <f>Input!D144/Input!D$34/Input!D$5*Input!D$6</f>
        <v>0.23812440260987464</v>
      </c>
      <c r="I31" s="16">
        <f>Input!E144/Input!E$34/Input!E$5*Input!E$6</f>
        <v>0.26354527690089968</v>
      </c>
      <c r="J31" s="16">
        <f>Input!F144/Input!F$34/Input!F$5*Input!F$6</f>
        <v>0.24446045526235713</v>
      </c>
      <c r="K31" s="16">
        <f>Input!G144/Input!G$34/Input!G$5*Input!G$6</f>
        <v>0.19314605885294872</v>
      </c>
      <c r="L31" s="16">
        <f>Input!H144/Input!H$34/Input!H$5*Input!H$6</f>
        <v>0.22265598340338147</v>
      </c>
      <c r="M31" s="16">
        <f>Input!I144/Input!I$34/Input!I$5*Input!I$6</f>
        <v>0.23989283726772803</v>
      </c>
      <c r="N31" s="16">
        <f>Input!J144/Input!J$34/Input!J$5*Input!J$6</f>
        <v>0.31654869446921635</v>
      </c>
      <c r="O31" s="6">
        <f t="shared" si="4"/>
        <v>0.27431970712448062</v>
      </c>
    </row>
    <row r="32" spans="2:15" ht="11.25" customHeight="1" x14ac:dyDescent="0.2">
      <c r="B32" t="s">
        <v>310</v>
      </c>
      <c r="E32" s="16">
        <f>Input!A208/Input!A$34/Input!A$5*Input!A$6</f>
        <v>3.3269720170660134E-2</v>
      </c>
      <c r="F32" s="16">
        <f>Input!B208/Input!B$34/Input!B$5*Input!B$6</f>
        <v>3.4544243938294771E-2</v>
      </c>
      <c r="G32" s="16">
        <f>Input!C208/Input!C$34/Input!C$5*Input!C$6</f>
        <v>2.0208716030607223E-2</v>
      </c>
      <c r="H32" s="16">
        <f>Input!D208/Input!D$34/Input!D$5*Input!D$6</f>
        <v>4.3828850793116526E-2</v>
      </c>
      <c r="I32" s="16">
        <f>Input!E208/Input!E$34/Input!E$5*Input!E$6</f>
        <v>3.942267822038837E-2</v>
      </c>
      <c r="J32" s="16">
        <f>Input!F208/Input!F$34/Input!F$5*Input!F$6</f>
        <v>2.7956110136675223E-2</v>
      </c>
      <c r="K32" s="16">
        <f>Input!G208/Input!G$34/Input!G$5*Input!G$6</f>
        <v>3.0639087258142648E-2</v>
      </c>
      <c r="L32" s="16">
        <f>Input!H208/Input!H$34/Input!H$5*Input!H$6</f>
        <v>2.7075179308243366E-2</v>
      </c>
      <c r="M32" s="16">
        <f>Input!I208/Input!I$34/Input!I$5*Input!I$6</f>
        <v>5.0138413610460744E-2</v>
      </c>
      <c r="N32" s="16">
        <f>Input!J208/Input!J$34/Input!J$5*Input!J$6</f>
        <v>8.5985095236551859E-2</v>
      </c>
      <c r="O32" s="6">
        <f t="shared" si="4"/>
        <v>3.9306809470314084E-2</v>
      </c>
    </row>
    <row r="33" spans="2:15" ht="11.25" customHeight="1" x14ac:dyDescent="0.2">
      <c r="B33" t="s">
        <v>191</v>
      </c>
      <c r="E33" s="16">
        <f>Input!A145/Input!A$34/Input!A$5*Input!A$6</f>
        <v>5.7221622737639415E-2</v>
      </c>
      <c r="F33" s="16">
        <f>Input!B145/Input!B$34/Input!B$5*Input!B$6</f>
        <v>4.802582290530915E-2</v>
      </c>
      <c r="G33" s="16">
        <f>Input!C145/Input!C$34/Input!C$5*Input!C$6</f>
        <v>5.1754934780256369E-2</v>
      </c>
      <c r="H33" s="16">
        <f>Input!D145/Input!D$34/Input!D$5*Input!D$6</f>
        <v>4.4071427140441287E-2</v>
      </c>
      <c r="I33" s="16">
        <f>Input!E145/Input!E$34/Input!E$5*Input!E$6</f>
        <v>5.4893085617275399E-2</v>
      </c>
      <c r="J33" s="16">
        <f>Input!F145/Input!F$34/Input!F$5*Input!F$6</f>
        <v>6.5367478286975284E-2</v>
      </c>
      <c r="K33" s="16">
        <f>Input!G145/Input!G$34/Input!G$5*Input!G$6</f>
        <v>3.9713046081322805E-2</v>
      </c>
      <c r="L33" s="16">
        <f>Input!H145/Input!H$34/Input!H$5*Input!H$6</f>
        <v>2.7954969924242519E-2</v>
      </c>
      <c r="M33" s="16">
        <f>Input!I145/Input!I$34/Input!I$5*Input!I$6</f>
        <v>3.0664258470885573E-2</v>
      </c>
      <c r="N33" s="16">
        <f>Input!J145/Input!J$34/Input!J$5*Input!J$6</f>
        <v>1.7605568076669569E-2</v>
      </c>
      <c r="O33" s="6">
        <f t="shared" si="4"/>
        <v>4.3727221402101737E-2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7.4041190416012426E-2</v>
      </c>
      <c r="F34" s="16">
        <f>(Input!B147-Input!B143-Input!B144-Input!B145-Input!B207-Input!B208)/Input!B$34/Input!B$5*Input!B$6</f>
        <v>4.3385259141414313E-2</v>
      </c>
      <c r="G34" s="16">
        <f>(Input!C147-Input!C143-Input!C144-Input!C145-Input!C207-Input!C208)/Input!C$34/Input!C$5*Input!C$6</f>
        <v>0.13786835794178326</v>
      </c>
      <c r="H34" s="16">
        <f>(Input!D147-Input!D143-Input!D144-Input!D145-Input!D207-Input!D208)/Input!D$34/Input!D$5*Input!D$6</f>
        <v>0.21703743137852718</v>
      </c>
      <c r="I34" s="16">
        <f>(Input!E147-Input!E143-Input!E144-Input!E145-Input!E207-Input!E208)/Input!E$34/Input!E$5*Input!E$6</f>
        <v>0.43297798810621302</v>
      </c>
      <c r="J34" s="16">
        <f>(Input!F147-Input!F143-Input!F144-Input!F145-Input!F207-Input!F208)/Input!F$34/Input!F$5*Input!F$6</f>
        <v>5.1905167782854332E-2</v>
      </c>
      <c r="K34" s="16">
        <f>(Input!G147-Input!G143-Input!G144-Input!G145-Input!G207-Input!G208)/Input!G$34/Input!G$5*Input!G$6</f>
        <v>2.681943470624271E-2</v>
      </c>
      <c r="L34" s="16">
        <f>(Input!H147-Input!H143-Input!H144-Input!H145-Input!H207-Input!H208)/Input!H$34/Input!H$5*Input!H$6</f>
        <v>2.3705013520252945E-2</v>
      </c>
      <c r="M34" s="16">
        <f>(Input!I147-Input!I143-Input!I144-Input!I145-Input!I207-Input!I208)/Input!I$34/Input!I$5*Input!I$6</f>
        <v>3.2747657076244857E-2</v>
      </c>
      <c r="N34" s="16">
        <f>(Input!J147-Input!J143-Input!J144-Input!J145-Input!J207-Input!J208)/Input!J$34/Input!J$5*Input!J$6</f>
        <v>3.2983804569593995E-2</v>
      </c>
      <c r="O34" s="6">
        <f t="shared" si="4"/>
        <v>0.10734713046391391</v>
      </c>
    </row>
    <row r="35" spans="2:15" ht="12.75" customHeight="1" x14ac:dyDescent="0.2">
      <c r="B35" s="28" t="s">
        <v>193</v>
      </c>
      <c r="E35" s="8">
        <f>SUM(E29:E34)</f>
        <v>3.449901218033117</v>
      </c>
      <c r="F35" s="8">
        <f t="shared" ref="F35:N35" si="5">SUM(F29:F34)</f>
        <v>3.1483098265523819</v>
      </c>
      <c r="G35" s="8">
        <f t="shared" si="5"/>
        <v>3.4567528180778475</v>
      </c>
      <c r="H35" s="8">
        <f t="shared" si="5"/>
        <v>2.9727127182911008</v>
      </c>
      <c r="I35" s="8">
        <f t="shared" si="5"/>
        <v>3.0926353020160136</v>
      </c>
      <c r="J35" s="8">
        <f t="shared" si="5"/>
        <v>1.8604974331109982</v>
      </c>
      <c r="K35" s="8">
        <f t="shared" si="5"/>
        <v>1.1464810537205901</v>
      </c>
      <c r="L35" s="8">
        <f t="shared" si="5"/>
        <v>0.84540675929673648</v>
      </c>
      <c r="M35" s="8">
        <f t="shared" si="5"/>
        <v>0.65637308757782586</v>
      </c>
      <c r="N35" s="8">
        <f t="shared" si="5"/>
        <v>0.97809026531680499</v>
      </c>
      <c r="O35" s="8">
        <f t="shared" si="4"/>
        <v>2.1607160481993417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94.954917552241099</v>
      </c>
      <c r="F37" s="30">
        <f t="shared" ref="F37:N37" si="6">+F11+F13+F20+F27+F35</f>
        <v>97.67294333538689</v>
      </c>
      <c r="G37" s="30">
        <f t="shared" si="6"/>
        <v>95.062988448891403</v>
      </c>
      <c r="H37" s="30">
        <f t="shared" si="6"/>
        <v>81.719543787449751</v>
      </c>
      <c r="I37" s="30">
        <f t="shared" si="6"/>
        <v>66.555355857160819</v>
      </c>
      <c r="J37" s="30">
        <f t="shared" si="6"/>
        <v>66.949648454831959</v>
      </c>
      <c r="K37" s="30">
        <f t="shared" si="6"/>
        <v>72.120874885237285</v>
      </c>
      <c r="L37" s="30">
        <f t="shared" si="6"/>
        <v>71.967293009499429</v>
      </c>
      <c r="M37" s="30">
        <f t="shared" si="6"/>
        <v>70.749313067125442</v>
      </c>
      <c r="N37" s="30">
        <f t="shared" si="6"/>
        <v>74.549926598366298</v>
      </c>
      <c r="O37" s="7">
        <f>AVERAGE(E37:N37)</f>
        <v>79.230280499619028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82.327925115559268</v>
      </c>
      <c r="F39" s="30">
        <f>(Input!B24-Input!B125)/Input!B$5+Input!B131/Input!B5</f>
        <v>76.487243849432531</v>
      </c>
      <c r="G39" s="30">
        <f>(Input!C24-Input!C125)/Input!C$5+Input!C131/Input!C5</f>
        <v>71.338752418962798</v>
      </c>
      <c r="H39" s="30">
        <f>(Input!D24-Input!D125)/Input!D$5+Input!D131/Input!D5</f>
        <v>64.383515058542727</v>
      </c>
      <c r="I39" s="30">
        <f>(Input!E24-Input!E125)/Input!E$5+Input!E131/Input!E5</f>
        <v>61.74217964318207</v>
      </c>
      <c r="J39" s="30">
        <f>(Input!F24-Input!F125)/Input!F$5+Input!F131/Input!F5</f>
        <v>64.229865880764635</v>
      </c>
      <c r="K39" s="30">
        <f>(Input!G24-Input!G125)/Input!G$5+Input!G131/Input!G5</f>
        <v>62.84661822811352</v>
      </c>
      <c r="L39" s="30">
        <f>(Input!H24-Input!H125)/Input!H$5+Input!H131/Input!H5</f>
        <v>60.897094495785566</v>
      </c>
      <c r="M39" s="30">
        <f>(Input!I24-Input!I125)/Input!I$5+Input!I131/Input!I5</f>
        <v>61.49449409182067</v>
      </c>
      <c r="N39" s="30">
        <f>(Input!J24-Input!J125)/Input!J$5+Input!J131/Input!J5</f>
        <v>61.381948742172327</v>
      </c>
      <c r="O39" s="7">
        <f>AVERAGE(E39:N39)</f>
        <v>66.712963752433609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12.626992436681832</v>
      </c>
      <c r="F41" s="11">
        <f t="shared" ref="F41:N41" si="7">+F37-F39</f>
        <v>21.185699485954359</v>
      </c>
      <c r="G41" s="11">
        <f t="shared" si="7"/>
        <v>23.724236029928605</v>
      </c>
      <c r="H41" s="11">
        <f t="shared" si="7"/>
        <v>17.336028728907024</v>
      </c>
      <c r="I41" s="11">
        <f t="shared" si="7"/>
        <v>4.8131762139787497</v>
      </c>
      <c r="J41" s="11">
        <f t="shared" si="7"/>
        <v>2.7197825740673238</v>
      </c>
      <c r="K41" s="11">
        <f t="shared" si="7"/>
        <v>9.2742566571237646</v>
      </c>
      <c r="L41" s="11">
        <f t="shared" si="7"/>
        <v>11.070198513713862</v>
      </c>
      <c r="M41" s="11">
        <f t="shared" si="7"/>
        <v>9.2548189753047723</v>
      </c>
      <c r="N41" s="11">
        <f t="shared" si="7"/>
        <v>13.167977856193971</v>
      </c>
      <c r="O41" s="11">
        <f>AVERAGE(E41:N41)</f>
        <v>12.517316747185426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2.9174817373611064</v>
      </c>
      <c r="F43" s="8">
        <f>(Input!B25+Input!B26)/Input!B$5</f>
        <v>3.0877402243006999</v>
      </c>
      <c r="G43" s="8">
        <f>(Input!C25+Input!C26)/Input!C$5</f>
        <v>3.2983195352260317</v>
      </c>
      <c r="H43" s="8">
        <f>(Input!D25+Input!D26)/Input!D$5</f>
        <v>3.016985416702517</v>
      </c>
      <c r="I43" s="8">
        <f>(Input!E25+Input!E26)/Input!E$5</f>
        <v>2.9711949450281789</v>
      </c>
      <c r="J43" s="8">
        <f>(Input!F25+Input!F26)/Input!F$5</f>
        <v>2.8766570343013842</v>
      </c>
      <c r="K43" s="8">
        <f>(Input!G25+Input!G26)/Input!G$5</f>
        <v>2.8050752611389314</v>
      </c>
      <c r="L43" s="8">
        <f>(Input!H25+Input!H26)/Input!H$5</f>
        <v>2.8523643210251102</v>
      </c>
      <c r="M43" s="8">
        <f>(Input!I25+Input!I26)/Input!I$5</f>
        <v>2.8208513471587113</v>
      </c>
      <c r="N43" s="8">
        <f>(Input!J25+Input!J26)/Input!J$5</f>
        <v>2.8619176222696199</v>
      </c>
      <c r="O43" s="8">
        <f>AVERAGE(E43:N43)</f>
        <v>2.9508587444512289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9.7095106993207256</v>
      </c>
      <c r="F45" s="11">
        <f t="shared" ref="F45:N45" si="8">+F41-F43</f>
        <v>18.09795926165366</v>
      </c>
      <c r="G45" s="11">
        <f t="shared" si="8"/>
        <v>20.425916494702573</v>
      </c>
      <c r="H45" s="11">
        <f t="shared" si="8"/>
        <v>14.319043312204506</v>
      </c>
      <c r="I45" s="11">
        <f t="shared" si="8"/>
        <v>1.8419812689505708</v>
      </c>
      <c r="J45" s="11">
        <f t="shared" si="8"/>
        <v>-0.15687446023406038</v>
      </c>
      <c r="K45" s="11">
        <f t="shared" si="8"/>
        <v>6.4691813959848332</v>
      </c>
      <c r="L45" s="11">
        <f t="shared" si="8"/>
        <v>8.2178341926887519</v>
      </c>
      <c r="M45" s="11">
        <f t="shared" si="8"/>
        <v>6.4339676281460605</v>
      </c>
      <c r="N45" s="11">
        <f t="shared" si="8"/>
        <v>10.306060233924352</v>
      </c>
      <c r="O45" s="11">
        <f>AVERAGE(E45:N45)</f>
        <v>9.5664580027341977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631.88207701204203</v>
      </c>
      <c r="F7" s="6">
        <f>Input!B132/Input!B$7</f>
        <v>613.64129216886295</v>
      </c>
      <c r="G7" s="6">
        <f>Input!C132/Input!C$7</f>
        <v>616.20490585332095</v>
      </c>
      <c r="H7" s="6">
        <f>Input!D132/Input!D$7</f>
        <v>516.50987171844736</v>
      </c>
      <c r="I7" s="6">
        <f>Input!E132/Input!E$7</f>
        <v>411.60603058258613</v>
      </c>
      <c r="J7" s="6">
        <f>Input!F132/Input!F$7</f>
        <v>436.82544674933831</v>
      </c>
      <c r="K7" s="6">
        <f>Input!G132/Input!G$7</f>
        <v>482.37296022372078</v>
      </c>
      <c r="L7" s="6">
        <f>Input!H132/Input!H$7</f>
        <v>446.90446812929787</v>
      </c>
      <c r="M7" s="6">
        <f>Input!I132/Input!I$7</f>
        <v>426.93471546768944</v>
      </c>
      <c r="N7" s="6">
        <f>Input!J132/Input!J$7</f>
        <v>493.38382378416105</v>
      </c>
      <c r="O7" s="6">
        <f>AVERAGE(E7:N7)</f>
        <v>507.62655916894676</v>
      </c>
    </row>
    <row r="8" spans="1:15" ht="12" customHeight="1" x14ac:dyDescent="0.2">
      <c r="B8" t="s">
        <v>180</v>
      </c>
      <c r="E8" s="6">
        <f>Input!A133/Input!A$7</f>
        <v>4.8771953440327431</v>
      </c>
      <c r="F8" s="6">
        <f>Input!B133/Input!B$7</f>
        <v>0.38800649502192858</v>
      </c>
      <c r="G8" s="6">
        <f>Input!C133/Input!C$7</f>
        <v>-0.83873099461756551</v>
      </c>
      <c r="H8" s="6">
        <f>Input!D133/Input!D$7</f>
        <v>-0.54136031443478705</v>
      </c>
      <c r="I8" s="6">
        <f>Input!E133/Input!E$7</f>
        <v>1.8268306008633537</v>
      </c>
      <c r="J8" s="6">
        <f>Input!F133/Input!F$7</f>
        <v>0.90176958952295294</v>
      </c>
      <c r="K8" s="6">
        <f>Input!G133/Input!G$7</f>
        <v>-1.1287824373850355</v>
      </c>
      <c r="L8" s="6">
        <f>Input!H133/Input!H$7</f>
        <v>1.7317626957152321</v>
      </c>
      <c r="M8" s="6">
        <f>Input!I133/Input!I$7</f>
        <v>0.19730476707203706</v>
      </c>
      <c r="N8" s="6">
        <f>Input!J133/Input!J$7</f>
        <v>-1.5704944099388292</v>
      </c>
      <c r="O8" s="6">
        <f>AVERAGE(E8:N8)</f>
        <v>0.58435013358520305</v>
      </c>
    </row>
    <row r="9" spans="1:15" ht="12" customHeight="1" x14ac:dyDescent="0.2">
      <c r="B9" t="s">
        <v>181</v>
      </c>
      <c r="E9" s="6">
        <f>Input!A134/Input!A$7</f>
        <v>2.4230500897476408</v>
      </c>
      <c r="F9" s="6">
        <f>Input!B134/Input!B$7</f>
        <v>3.0974673176566911</v>
      </c>
      <c r="G9" s="6">
        <f>Input!C134/Input!C$7</f>
        <v>2.6840199254174602</v>
      </c>
      <c r="H9" s="6">
        <f>Input!D134/Input!D$7</f>
        <v>2.5632591296193161</v>
      </c>
      <c r="I9" s="6">
        <f>Input!E134/Input!E$7</f>
        <v>1.7584689021415933</v>
      </c>
      <c r="J9" s="6">
        <f>Input!F134/Input!F$7</f>
        <v>1.9431105473988799</v>
      </c>
      <c r="K9" s="6">
        <f>Input!G134/Input!G$7</f>
        <v>2.0016452250664099</v>
      </c>
      <c r="L9" s="6">
        <f>Input!H134/Input!H$7</f>
        <v>1.9284580727967304</v>
      </c>
      <c r="M9" s="6">
        <f>Input!I134/Input!I$7</f>
        <v>1.5852251068308398</v>
      </c>
      <c r="N9" s="6">
        <f>Input!J134/Input!J$7</f>
        <v>1.7776095916631649</v>
      </c>
      <c r="O9" s="6">
        <f>AVERAGE(E9:N9)</f>
        <v>2.1762313908338724</v>
      </c>
    </row>
    <row r="10" spans="1:15" ht="12" customHeight="1" x14ac:dyDescent="0.2">
      <c r="B10" t="s">
        <v>182</v>
      </c>
      <c r="E10" s="6">
        <f>Input!A135/Input!A$7</f>
        <v>-1.0624591206818301</v>
      </c>
      <c r="F10" s="6">
        <f>Input!B135/Input!B$7</f>
        <v>-0.90590501173899018</v>
      </c>
      <c r="G10" s="6">
        <f>Input!C135/Input!C$7</f>
        <v>-0.87588115168178116</v>
      </c>
      <c r="H10" s="6">
        <f>Input!D135/Input!D$7</f>
        <v>-1.2341915867823181</v>
      </c>
      <c r="I10" s="6">
        <f>Input!E135/Input!E$7</f>
        <v>-0.66706372196611641</v>
      </c>
      <c r="J10" s="6">
        <f>Input!F135/Input!F$7</f>
        <v>-0.8318253019904247</v>
      </c>
      <c r="K10" s="6">
        <f>Input!G135/Input!G$7</f>
        <v>-0.98455083913193964</v>
      </c>
      <c r="L10" s="6">
        <f>Input!H135/Input!H$7</f>
        <v>-2.0472405112073306</v>
      </c>
      <c r="M10" s="6">
        <f>Input!I135/Input!I$7</f>
        <v>-1.3926109566282932</v>
      </c>
      <c r="N10" s="6">
        <f>Input!J135/Input!J$7</f>
        <v>-1.2465551377452486</v>
      </c>
      <c r="O10" s="6">
        <f>AVERAGE(E10:N10)</f>
        <v>-1.1248283339554273</v>
      </c>
    </row>
    <row r="11" spans="1:15" ht="12.75" customHeight="1" x14ac:dyDescent="0.2">
      <c r="B11" s="28" t="s">
        <v>68</v>
      </c>
      <c r="E11" s="8">
        <f>Input!A27/Input!A$7</f>
        <v>638.1198633251405</v>
      </c>
      <c r="F11" s="8">
        <f>Input!B27/Input!B$7</f>
        <v>616.22086096980263</v>
      </c>
      <c r="G11" s="8">
        <f>Input!C27/Input!C$7</f>
        <v>617.17431363243907</v>
      </c>
      <c r="H11" s="8">
        <f>Input!D27/Input!D$7</f>
        <v>517.29757894684963</v>
      </c>
      <c r="I11" s="8">
        <f>Input!E27/Input!E$7</f>
        <v>414.52426636362492</v>
      </c>
      <c r="J11" s="8">
        <f>Input!F27/Input!F$7</f>
        <v>438.83850158426975</v>
      </c>
      <c r="K11" s="8">
        <f>Input!G27/Input!G$7</f>
        <v>482.26127217227014</v>
      </c>
      <c r="L11" s="8">
        <f>Input!H27/Input!H$7</f>
        <v>448.51744838660244</v>
      </c>
      <c r="M11" s="8">
        <f>Input!I27/Input!I$7</f>
        <v>427.32463438496399</v>
      </c>
      <c r="N11" s="8">
        <f>Input!J27/Input!J$7</f>
        <v>492.34438382814017</v>
      </c>
      <c r="O11" s="8">
        <f>AVERAGE(E11:N11)</f>
        <v>509.26231235941032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0.45486029561582481</v>
      </c>
      <c r="F13" s="8">
        <f>Input!B28/Input!B$7</f>
        <v>0.39535700940777085</v>
      </c>
      <c r="G13" s="8">
        <f>Input!C28/Input!C$7</f>
        <v>0.52242332020892901</v>
      </c>
      <c r="H13" s="8">
        <f>Input!D28/Input!D$7</f>
        <v>0.3844018311930899</v>
      </c>
      <c r="I13" s="8">
        <f>Input!E28/Input!E$7</f>
        <v>0.39157520901386444</v>
      </c>
      <c r="J13" s="8">
        <f>Input!F28/Input!F$7</f>
        <v>0.41325788280172504</v>
      </c>
      <c r="K13" s="8">
        <f>Input!G28/Input!G$7</f>
        <v>0.74860779092608032</v>
      </c>
      <c r="L13" s="8">
        <f>Input!H28/Input!H$7</f>
        <v>0.45713949340966714</v>
      </c>
      <c r="M13" s="8">
        <f>Input!I28/Input!I$7</f>
        <v>0.66562252621035445</v>
      </c>
      <c r="N13" s="8">
        <f>Input!J28/Input!J$7</f>
        <v>0.7648270646636014</v>
      </c>
      <c r="O13" s="8">
        <f>AVERAGE(E13:N13)</f>
        <v>0.51980724234509068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3.8527438703187173</v>
      </c>
      <c r="F15" s="16">
        <f>Input!B136/Input!B$7</f>
        <v>2.7391276929217909</v>
      </c>
      <c r="G15" s="16">
        <f>Input!C136/Input!C$7</f>
        <v>2.1708658126618863</v>
      </c>
      <c r="H15" s="16">
        <f>Input!D136/Input!D$7</f>
        <v>2.9841720596483108</v>
      </c>
      <c r="I15" s="16">
        <f>Input!E136/Input!E$7</f>
        <v>2.0043970932965216</v>
      </c>
      <c r="J15" s="16">
        <f>Input!F136/Input!F$7</f>
        <v>1.9323575956051395</v>
      </c>
      <c r="K15" s="16">
        <f>Input!G136/Input!G$7</f>
        <v>2.3424014148598289</v>
      </c>
      <c r="L15" s="16">
        <f>Input!H136/Input!H$7</f>
        <v>2.1474621413443247</v>
      </c>
      <c r="M15" s="16">
        <f>Input!I136/Input!I$7</f>
        <v>2.1747423524599161</v>
      </c>
      <c r="N15" s="16">
        <f>Input!J136/Input!J$7</f>
        <v>2.1737638899270317</v>
      </c>
      <c r="O15" s="6">
        <f t="shared" ref="O15:O26" si="1">AVERAGE(E15:N15)</f>
        <v>2.4522033923043463</v>
      </c>
    </row>
    <row r="16" spans="1:15" ht="12" customHeight="1" x14ac:dyDescent="0.2">
      <c r="B16" t="s">
        <v>184</v>
      </c>
      <c r="E16" s="16">
        <f>Input!A137/Input!A$7</f>
        <v>5.6948114264903298</v>
      </c>
      <c r="F16" s="16">
        <f>Input!B137/Input!B$7</f>
        <v>6.3053610074234294</v>
      </c>
      <c r="G16" s="16">
        <f>Input!C137/Input!C$7</f>
        <v>5.7504047235608571</v>
      </c>
      <c r="H16" s="16">
        <f>Input!D137/Input!D$7</f>
        <v>5.5443014047229022</v>
      </c>
      <c r="I16" s="16">
        <f>Input!E137/Input!E$7</f>
        <v>5.7131039339692284</v>
      </c>
      <c r="J16" s="16">
        <f>Input!F137/Input!F$7</f>
        <v>5.2821917157642879</v>
      </c>
      <c r="K16" s="16">
        <f>Input!G137/Input!G$7</f>
        <v>5.2810255637776322</v>
      </c>
      <c r="L16" s="16">
        <f>Input!H137/Input!H$7</f>
        <v>5.4731796151773384</v>
      </c>
      <c r="M16" s="16">
        <f>Input!I137/Input!I$7</f>
        <v>5.157499738842497</v>
      </c>
      <c r="N16" s="16">
        <f>Input!J137/Input!J$7</f>
        <v>4.7363587747571758</v>
      </c>
      <c r="O16" s="6">
        <f t="shared" si="1"/>
        <v>5.4938237904485678</v>
      </c>
    </row>
    <row r="17" spans="2:15" ht="12" customHeight="1" x14ac:dyDescent="0.2">
      <c r="B17" t="s">
        <v>185</v>
      </c>
      <c r="E17" s="16">
        <f>Input!A138/Input!A$7</f>
        <v>3.1684270186012427</v>
      </c>
      <c r="F17" s="16">
        <f>Input!B138/Input!B$7</f>
        <v>2.8252994685891153</v>
      </c>
      <c r="G17" s="16">
        <f>Input!C138/Input!C$7</f>
        <v>2.456578816844142</v>
      </c>
      <c r="H17" s="16">
        <f>Input!D138/Input!D$7</f>
        <v>2.1859874012110723</v>
      </c>
      <c r="I17" s="16">
        <f>Input!E138/Input!E$7</f>
        <v>2.2044335148801601</v>
      </c>
      <c r="J17" s="16">
        <f>Input!F138/Input!F$7</f>
        <v>2.2065258195739488</v>
      </c>
      <c r="K17" s="16">
        <f>Input!G138/Input!G$7</f>
        <v>2.3710653178623797</v>
      </c>
      <c r="L17" s="16">
        <f>Input!H138/Input!H$7</f>
        <v>1.8746173714809975</v>
      </c>
      <c r="M17" s="16">
        <f>Input!I138/Input!I$7</f>
        <v>1.9025660806603739</v>
      </c>
      <c r="N17" s="16">
        <f>Input!J138/Input!J$7</f>
        <v>1.9434366464784409</v>
      </c>
      <c r="O17" s="6">
        <f t="shared" si="1"/>
        <v>2.3138937456181874</v>
      </c>
    </row>
    <row r="18" spans="2:15" ht="12" customHeight="1" x14ac:dyDescent="0.2">
      <c r="B18" t="s">
        <v>186</v>
      </c>
      <c r="E18" s="16">
        <f>Input!A139/Input!A$7</f>
        <v>8.0306196952322733</v>
      </c>
      <c r="F18" s="16">
        <f>Input!B139/Input!B$7</f>
        <v>9.7072064072823832</v>
      </c>
      <c r="G18" s="16">
        <f>Input!C139/Input!C$7</f>
        <v>7.0005118823824768</v>
      </c>
      <c r="H18" s="16">
        <f>Input!D139/Input!D$7</f>
        <v>5.5816088598485205</v>
      </c>
      <c r="I18" s="16">
        <f>Input!E139/Input!E$7</f>
        <v>5.3679389853252628</v>
      </c>
      <c r="J18" s="16">
        <f>Input!F139/Input!F$7</f>
        <v>5.2402952903963715</v>
      </c>
      <c r="K18" s="16">
        <f>Input!G139/Input!G$7</f>
        <v>5.1450690874370331</v>
      </c>
      <c r="L18" s="16">
        <f>Input!H139/Input!H$7</f>
        <v>5.8444950656028114</v>
      </c>
      <c r="M18" s="16">
        <f>Input!I139/Input!I$7</f>
        <v>4.9014528606722614</v>
      </c>
      <c r="N18" s="16">
        <f>Input!J139/Input!J$7</f>
        <v>4.2573700513426047</v>
      </c>
      <c r="O18" s="6">
        <f t="shared" si="1"/>
        <v>6.1076568185522007</v>
      </c>
    </row>
    <row r="19" spans="2:15" ht="13.5" customHeight="1" x14ac:dyDescent="0.2">
      <c r="B19" t="s">
        <v>311</v>
      </c>
      <c r="E19" s="16">
        <f>E20-SUM(E15:E18)</f>
        <v>4.8723669776777001E-2</v>
      </c>
      <c r="F19" s="16">
        <f t="shared" ref="F19:N19" si="2">F20-SUM(F15:F18)</f>
        <v>2.1482607037782486E-2</v>
      </c>
      <c r="G19" s="16">
        <f t="shared" si="2"/>
        <v>1.6573367052643562E-2</v>
      </c>
      <c r="H19" s="16">
        <f t="shared" si="2"/>
        <v>1.9995392110448762E-2</v>
      </c>
      <c r="I19" s="16">
        <f t="shared" si="2"/>
        <v>4.6359006631224275E-2</v>
      </c>
      <c r="J19" s="16">
        <f t="shared" si="2"/>
        <v>1.4423863526170422E-2</v>
      </c>
      <c r="K19" s="16">
        <f t="shared" si="2"/>
        <v>1.8176285841772E-2</v>
      </c>
      <c r="L19" s="16">
        <f t="shared" si="2"/>
        <v>3.1356837519213698E-2</v>
      </c>
      <c r="M19" s="16">
        <f t="shared" si="2"/>
        <v>3.3238670834393247E-2</v>
      </c>
      <c r="N19" s="16">
        <f t="shared" si="2"/>
        <v>3.9437146722880456E-2</v>
      </c>
      <c r="O19" s="6">
        <f t="shared" si="1"/>
        <v>2.8976684705330592E-2</v>
      </c>
    </row>
    <row r="20" spans="2:15" ht="12.75" customHeight="1" x14ac:dyDescent="0.2">
      <c r="B20" s="28" t="s">
        <v>187</v>
      </c>
      <c r="E20" s="8">
        <f>Input!A141/Input!A$7</f>
        <v>20.795325680419339</v>
      </c>
      <c r="F20" s="8">
        <f>Input!B141/Input!B$7</f>
        <v>21.598477183254502</v>
      </c>
      <c r="G20" s="8">
        <f>Input!C141/Input!C$7</f>
        <v>17.394934602502005</v>
      </c>
      <c r="H20" s="8">
        <f>Input!D141/Input!D$7</f>
        <v>16.316065117541253</v>
      </c>
      <c r="I20" s="8">
        <f>Input!E141/Input!E$7</f>
        <v>15.336232534102397</v>
      </c>
      <c r="J20" s="8">
        <f>Input!F141/Input!F$7</f>
        <v>14.675794284865919</v>
      </c>
      <c r="K20" s="8">
        <f>Input!G141/Input!G$7</f>
        <v>15.157737669778646</v>
      </c>
      <c r="L20" s="8">
        <f>Input!H141/Input!H$7</f>
        <v>15.371111031124686</v>
      </c>
      <c r="M20" s="8">
        <f>Input!I141/Input!I$7</f>
        <v>14.169499703469443</v>
      </c>
      <c r="N20" s="8">
        <f>Input!J141/Input!J$7</f>
        <v>13.150366509228133</v>
      </c>
      <c r="O20" s="8">
        <f t="shared" si="1"/>
        <v>16.396554431628633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0.40510855324219797</v>
      </c>
      <c r="F22" s="6">
        <f>Input!B202/Input!B$7</f>
        <v>0.71430540376132301</v>
      </c>
      <c r="G22" s="6">
        <f>Input!C202/Input!C$7</f>
        <v>0.48219482698442834</v>
      </c>
      <c r="H22" s="6">
        <f>Input!D202/Input!D$7</f>
        <v>0.55954808209373452</v>
      </c>
      <c r="I22" s="6">
        <f>Input!E202/Input!E$7</f>
        <v>0.70348684684310059</v>
      </c>
      <c r="J22" s="6">
        <f>Input!F202/Input!F$7</f>
        <v>0.3406216664576166</v>
      </c>
      <c r="K22" s="6">
        <f>Input!G202/Input!G$7</f>
        <v>0.52047543607483604</v>
      </c>
      <c r="L22" s="6">
        <f>Input!H202/Input!H$7</f>
        <v>0.46136767684876984</v>
      </c>
      <c r="M22" s="6">
        <f>Input!I202/Input!I$7</f>
        <v>0.56994291657887197</v>
      </c>
      <c r="N22" s="6">
        <f>Input!J202/Input!J$7</f>
        <v>1.565459926910272</v>
      </c>
      <c r="O22" s="6">
        <f t="shared" si="1"/>
        <v>0.63225113357951501</v>
      </c>
    </row>
    <row r="23" spans="2:15" ht="12" customHeight="1" x14ac:dyDescent="0.2">
      <c r="B23" t="s">
        <v>305</v>
      </c>
      <c r="E23" s="6">
        <f>Input!A203/Input!A$7</f>
        <v>25.734431823099591</v>
      </c>
      <c r="F23" s="6">
        <f>Input!B203/Input!B$7</f>
        <v>20.823075596290963</v>
      </c>
      <c r="G23" s="6">
        <f>Input!C203/Input!C$7</f>
        <v>20.870868660024861</v>
      </c>
      <c r="H23" s="6">
        <f>Input!D203/Input!D$7</f>
        <v>16.997436479661889</v>
      </c>
      <c r="I23" s="6">
        <f>Input!E203/Input!E$7</f>
        <v>16.212245176973326</v>
      </c>
      <c r="J23" s="6">
        <f>Input!F203/Input!F$7</f>
        <v>18.168445924571149</v>
      </c>
      <c r="K23" s="6">
        <f>Input!G203/Input!G$7</f>
        <v>19.199362538527588</v>
      </c>
      <c r="L23" s="6">
        <f>Input!H203/Input!H$7</f>
        <v>15.832196296751707</v>
      </c>
      <c r="M23" s="6">
        <f>Input!I203/Input!I$7</f>
        <v>16.134416321651798</v>
      </c>
      <c r="N23" s="6">
        <f>Input!J203/Input!J$7</f>
        <v>17.479093930047597</v>
      </c>
      <c r="O23" s="6">
        <f t="shared" si="1"/>
        <v>18.745157274760043</v>
      </c>
    </row>
    <row r="24" spans="2:15" ht="12" customHeight="1" x14ac:dyDescent="0.2">
      <c r="B24" t="s">
        <v>306</v>
      </c>
      <c r="E24" s="6">
        <f>Input!A204/Input!A$7</f>
        <v>0.7644036927414386</v>
      </c>
      <c r="F24" s="6">
        <f>Input!B204/Input!B$7</f>
        <v>0.92606479846047707</v>
      </c>
      <c r="G24" s="6">
        <f>Input!C204/Input!C$7</f>
        <v>0.54650751030255529</v>
      </c>
      <c r="H24" s="6">
        <f>Input!D204/Input!D$7</f>
        <v>0.49366557311692277</v>
      </c>
      <c r="I24" s="6">
        <f>Input!E204/Input!E$7</f>
        <v>0.831533131386753</v>
      </c>
      <c r="J24" s="6">
        <f>Input!F204/Input!F$7</f>
        <v>0.64473405581954701</v>
      </c>
      <c r="K24" s="6">
        <f>Input!G204/Input!G$7</f>
        <v>0.74552410816963322</v>
      </c>
      <c r="L24" s="6">
        <f>Input!H204/Input!H$7</f>
        <v>0.60988484461920278</v>
      </c>
      <c r="M24" s="6">
        <f>Input!I204/Input!I$7</f>
        <v>0.91802754229681294</v>
      </c>
      <c r="N24" s="6">
        <f>Input!J204/Input!J$7</f>
        <v>0.76045213536952938</v>
      </c>
      <c r="O24" s="6">
        <f t="shared" si="1"/>
        <v>0.72407973922828728</v>
      </c>
    </row>
    <row r="25" spans="2:15" ht="12" customHeight="1" x14ac:dyDescent="0.2">
      <c r="B25" t="s">
        <v>307</v>
      </c>
      <c r="E25" s="6">
        <f>Input!A205/Input!A$7</f>
        <v>2.1841339171588836</v>
      </c>
      <c r="F25" s="6">
        <f>Input!B205/Input!B$7</f>
        <v>1.9735333914012698</v>
      </c>
      <c r="G25" s="6">
        <f>Input!C205/Input!C$7</f>
        <v>1.401776570795241</v>
      </c>
      <c r="H25" s="6">
        <f>Input!D205/Input!D$7</f>
        <v>1.344655774955972</v>
      </c>
      <c r="I25" s="6">
        <f>Input!E205/Input!E$7</f>
        <v>1.2446636502108821</v>
      </c>
      <c r="J25" s="6">
        <f>Input!F205/Input!F$7</f>
        <v>1.345697655697135</v>
      </c>
      <c r="K25" s="6">
        <f>Input!G205/Input!G$7</f>
        <v>1.4136651492984831</v>
      </c>
      <c r="L25" s="6">
        <f>Input!H205/Input!H$7</f>
        <v>1.5130820150970694</v>
      </c>
      <c r="M25" s="6">
        <f>Input!I205/Input!I$7</f>
        <v>1.3444059219116098</v>
      </c>
      <c r="N25" s="6">
        <f>Input!J205/Input!J$7</f>
        <v>1.6228224783740868</v>
      </c>
      <c r="O25" s="6">
        <f t="shared" si="1"/>
        <v>1.5388436524900633</v>
      </c>
    </row>
    <row r="26" spans="2:15" ht="12" customHeight="1" x14ac:dyDescent="0.2">
      <c r="B26" t="s">
        <v>308</v>
      </c>
      <c r="E26" s="16">
        <f>E27-SUM(E22:E25)</f>
        <v>2.4631503082737112</v>
      </c>
      <c r="F26" s="16">
        <f t="shared" ref="F26:N26" si="3">F27-SUM(F22:F25)</f>
        <v>2.229468563609263</v>
      </c>
      <c r="G26" s="16">
        <f t="shared" si="3"/>
        <v>1.475528997177129</v>
      </c>
      <c r="H26" s="16">
        <f t="shared" si="3"/>
        <v>1.4340406071854623</v>
      </c>
      <c r="I26" s="16">
        <f t="shared" si="3"/>
        <v>1.0977176704124112</v>
      </c>
      <c r="J26" s="16">
        <f t="shared" si="3"/>
        <v>1.0963275852413794</v>
      </c>
      <c r="K26" s="16">
        <f t="shared" si="3"/>
        <v>1.2484474754398995</v>
      </c>
      <c r="L26" s="16">
        <f t="shared" si="3"/>
        <v>1.0641402153610713</v>
      </c>
      <c r="M26" s="16">
        <f t="shared" si="3"/>
        <v>1.6240373459448101</v>
      </c>
      <c r="N26" s="16">
        <f t="shared" si="3"/>
        <v>1.9087068416065982</v>
      </c>
      <c r="O26" s="6">
        <f t="shared" si="1"/>
        <v>1.5641565610251735</v>
      </c>
    </row>
    <row r="27" spans="2:15" ht="12.75" customHeight="1" x14ac:dyDescent="0.2">
      <c r="B27" s="28" t="s">
        <v>188</v>
      </c>
      <c r="E27" s="8">
        <f>Input!A142/Input!A$7</f>
        <v>31.551228294515823</v>
      </c>
      <c r="F27" s="8">
        <f>Input!B142/Input!B$7</f>
        <v>26.666447753523293</v>
      </c>
      <c r="G27" s="8">
        <f>Input!C142/Input!C$7</f>
        <v>24.776876565284216</v>
      </c>
      <c r="H27" s="8">
        <f>Input!D142/Input!D$7</f>
        <v>20.829346517013978</v>
      </c>
      <c r="I27" s="8">
        <f>Input!E142/Input!E$7</f>
        <v>20.089646475826473</v>
      </c>
      <c r="J27" s="8">
        <f>Input!F142/Input!F$7</f>
        <v>21.595826887786824</v>
      </c>
      <c r="K27" s="8">
        <f>Input!G142/Input!G$7</f>
        <v>23.127474707510441</v>
      </c>
      <c r="L27" s="8">
        <f>Input!H142/Input!H$7</f>
        <v>19.48067104867782</v>
      </c>
      <c r="M27" s="8">
        <f>Input!I142/Input!I$7</f>
        <v>20.5908300483839</v>
      </c>
      <c r="N27" s="8">
        <f>Input!J142/Input!J$7</f>
        <v>23.336535312308083</v>
      </c>
      <c r="O27" s="8">
        <f>AVERAGE(E27:N27)</f>
        <v>23.204488361083087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13.706400147931712</v>
      </c>
      <c r="F29" s="16">
        <f>Input!B143/Input!B$7</f>
        <v>14.737553322816492</v>
      </c>
      <c r="G29" s="16">
        <f>Input!C143/Input!C$7</f>
        <v>15.670832379109539</v>
      </c>
      <c r="H29" s="16">
        <f>Input!D143/Input!D$7</f>
        <v>11.752313175373864</v>
      </c>
      <c r="I29" s="16">
        <f>Input!E143/Input!E$7</f>
        <v>8.6687564250384295</v>
      </c>
      <c r="J29" s="16">
        <f>Input!F143/Input!F$7</f>
        <v>5.8276383809093497</v>
      </c>
      <c r="K29" s="16">
        <f>Input!G143/Input!G$7</f>
        <v>3.8180011328539418</v>
      </c>
      <c r="L29" s="16">
        <f>Input!H143/Input!H$7</f>
        <v>2.3100313177796603</v>
      </c>
      <c r="M29" s="16">
        <f>Input!I143/Input!I$7</f>
        <v>1.3859075442754543</v>
      </c>
      <c r="N29" s="16">
        <f>Input!J143/Input!J$7</f>
        <v>1.7042461624357588</v>
      </c>
      <c r="O29" s="16">
        <f t="shared" ref="O29:O35" si="4">AVERAGE(E29:N29)</f>
        <v>7.9581679988524199</v>
      </c>
    </row>
    <row r="30" spans="2:15" ht="12" customHeight="1" x14ac:dyDescent="0.2">
      <c r="B30" t="s">
        <v>309</v>
      </c>
      <c r="E30" s="16">
        <f>Input!A207/Input!A$7</f>
        <v>4.1481169121474224</v>
      </c>
      <c r="F30" s="16">
        <f>Input!B207/Input!B$7</f>
        <v>3.3131389013937582</v>
      </c>
      <c r="G30" s="16">
        <f>Input!C207/Input!C$7</f>
        <v>2.8475250292390499</v>
      </c>
      <c r="H30" s="16">
        <f>Input!D207/Input!D$7</f>
        <v>4.1887852169178075</v>
      </c>
      <c r="I30" s="16">
        <f>Input!E207/Input!E$7</f>
        <v>7.2802832760289737</v>
      </c>
      <c r="J30" s="16">
        <f>Input!F207/Input!F$7</f>
        <v>4.6113112296779075</v>
      </c>
      <c r="K30" s="16">
        <f>Input!G207/Input!G$7</f>
        <v>1.9176375011334412</v>
      </c>
      <c r="L30" s="16">
        <f>Input!H207/Input!H$7</f>
        <v>1.1275958040222722</v>
      </c>
      <c r="M30" s="16">
        <f>Input!I207/Input!I$7</f>
        <v>0.55138525033044272</v>
      </c>
      <c r="N30" s="16">
        <f>Input!J207/Input!J$7</f>
        <v>2.0212787280710613</v>
      </c>
      <c r="O30" s="6">
        <f t="shared" si="4"/>
        <v>3.2007057848962139</v>
      </c>
    </row>
    <row r="31" spans="2:15" ht="12" customHeight="1" x14ac:dyDescent="0.2">
      <c r="B31" t="s">
        <v>190</v>
      </c>
      <c r="E31" s="16">
        <f>Input!A144/Input!A$7</f>
        <v>3.1599613316836699</v>
      </c>
      <c r="F31" s="16">
        <f>Input!B144/Input!B$7</f>
        <v>1.2907200764150235</v>
      </c>
      <c r="G31" s="16">
        <f>Input!C144/Input!C$7</f>
        <v>1.8781461217691613</v>
      </c>
      <c r="H31" s="16">
        <f>Input!D144/Input!D$7</f>
        <v>1.4681650260698955</v>
      </c>
      <c r="I31" s="16">
        <f>Input!E144/Input!E$7</f>
        <v>1.5938421352815235</v>
      </c>
      <c r="J31" s="16">
        <f>Input!F144/Input!F$7</f>
        <v>1.4945444447662628</v>
      </c>
      <c r="K31" s="16">
        <f>Input!G144/Input!G$7</f>
        <v>1.1873655737257147</v>
      </c>
      <c r="L31" s="16">
        <f>Input!H144/Input!H$7</f>
        <v>1.3680596591152638</v>
      </c>
      <c r="M31" s="16">
        <f>Input!I144/Input!I$7</f>
        <v>1.4654267619835046</v>
      </c>
      <c r="N31" s="16">
        <f>Input!J144/Input!J$7</f>
        <v>1.9245305126381795</v>
      </c>
      <c r="O31" s="6">
        <f t="shared" si="4"/>
        <v>1.6830761643448198</v>
      </c>
    </row>
    <row r="32" spans="2:15" ht="12" customHeight="1" x14ac:dyDescent="0.2">
      <c r="B32" t="s">
        <v>310</v>
      </c>
      <c r="E32" s="16">
        <f>Input!A208/Input!A$7</f>
        <v>0.20640002306170624</v>
      </c>
      <c r="F32" s="16">
        <f>Input!B208/Input!B$7</f>
        <v>0.21467957211667829</v>
      </c>
      <c r="G32" s="16">
        <f>Input!C208/Input!C$7</f>
        <v>0.12331956597615563</v>
      </c>
      <c r="H32" s="16">
        <f>Input!D208/Input!D$7</f>
        <v>0.27022844010117036</v>
      </c>
      <c r="I32" s="16">
        <f>Input!E208/Input!E$7</f>
        <v>0.23841643596188353</v>
      </c>
      <c r="J32" s="16">
        <f>Input!F208/Input!F$7</f>
        <v>0.17091373350017419</v>
      </c>
      <c r="K32" s="16">
        <f>Input!G208/Input!G$7</f>
        <v>0.18835381698569603</v>
      </c>
      <c r="L32" s="16">
        <f>Input!H208/Input!H$7</f>
        <v>0.16635735545365779</v>
      </c>
      <c r="M32" s="16">
        <f>Input!I208/Input!I$7</f>
        <v>0.30627914507579757</v>
      </c>
      <c r="N32" s="16">
        <f>Input!J208/Input!J$7</f>
        <v>0.52276614090075313</v>
      </c>
      <c r="O32" s="6">
        <f t="shared" si="4"/>
        <v>0.24077142291336723</v>
      </c>
    </row>
    <row r="33" spans="2:15" ht="12" customHeight="1" x14ac:dyDescent="0.2">
      <c r="B33" t="s">
        <v>191</v>
      </c>
      <c r="E33" s="16">
        <f>Input!A145/Input!A$7</f>
        <v>0.35499379592295155</v>
      </c>
      <c r="F33" s="16">
        <f>Input!B145/Input!B$7</f>
        <v>0.29846254936943578</v>
      </c>
      <c r="G33" s="16">
        <f>Input!C145/Input!C$7</f>
        <v>0.31582392887103589</v>
      </c>
      <c r="H33" s="16">
        <f>Input!D145/Input!D$7</f>
        <v>0.27172405376104997</v>
      </c>
      <c r="I33" s="16">
        <f>Input!E145/Input!E$7</f>
        <v>0.33197678145197307</v>
      </c>
      <c r="J33" s="16">
        <f>Input!F145/Input!F$7</f>
        <v>0.39963355806292478</v>
      </c>
      <c r="K33" s="16">
        <f>Input!G145/Input!G$7</f>
        <v>0.24413598716319709</v>
      </c>
      <c r="L33" s="16">
        <f>Input!H145/Input!H$7</f>
        <v>0.17176303120428901</v>
      </c>
      <c r="M33" s="16">
        <f>Input!I145/Input!I$7</f>
        <v>0.18731791041124268</v>
      </c>
      <c r="N33" s="16">
        <f>Input!J145/Input!J$7</f>
        <v>0.10703709586511734</v>
      </c>
      <c r="O33" s="6">
        <f t="shared" si="4"/>
        <v>0.26828686920832168</v>
      </c>
    </row>
    <row r="34" spans="2:15" ht="12" customHeight="1" x14ac:dyDescent="0.2">
      <c r="B34" t="s">
        <v>192</v>
      </c>
      <c r="E34" s="16">
        <f>E35-SUM(E29:E33)</f>
        <v>0.45933970382047917</v>
      </c>
      <c r="F34" s="16">
        <f t="shared" ref="F34:N34" si="5">F35-SUM(F29:F33)</f>
        <v>0.2696231790537098</v>
      </c>
      <c r="G34" s="16">
        <f t="shared" si="5"/>
        <v>0.84131352221861277</v>
      </c>
      <c r="H34" s="16">
        <f t="shared" si="5"/>
        <v>1.3381525060245281</v>
      </c>
      <c r="I34" s="16">
        <f t="shared" si="5"/>
        <v>2.6185199340627925</v>
      </c>
      <c r="J34" s="16">
        <f t="shared" si="5"/>
        <v>0.31732977049916578</v>
      </c>
      <c r="K34" s="16">
        <f t="shared" si="5"/>
        <v>0.16487249942398119</v>
      </c>
      <c r="L34" s="16">
        <f t="shared" si="5"/>
        <v>0.14565012904722696</v>
      </c>
      <c r="M34" s="16">
        <f t="shared" si="5"/>
        <v>0.20004471003955082</v>
      </c>
      <c r="N34" s="16">
        <f t="shared" si="5"/>
        <v>0.20053261765466335</v>
      </c>
      <c r="O34" s="6">
        <f t="shared" si="4"/>
        <v>0.655537857184471</v>
      </c>
    </row>
    <row r="35" spans="2:15" ht="12.75" customHeight="1" x14ac:dyDescent="0.2">
      <c r="B35" s="28" t="s">
        <v>193</v>
      </c>
      <c r="E35" s="8">
        <f>Input!A147/Input!A$7</f>
        <v>22.035211914567938</v>
      </c>
      <c r="F35" s="8">
        <f>Input!B147/Input!B$7</f>
        <v>20.124177601165101</v>
      </c>
      <c r="G35" s="8">
        <f>Input!C147/Input!C$7</f>
        <v>21.676960547183558</v>
      </c>
      <c r="H35" s="8">
        <f>Input!D147/Input!D$7</f>
        <v>19.289368418248319</v>
      </c>
      <c r="I35" s="8">
        <f>Input!E147/Input!E$7</f>
        <v>20.731794987825577</v>
      </c>
      <c r="J35" s="8">
        <f>Input!F147/Input!F$7</f>
        <v>12.821371117415787</v>
      </c>
      <c r="K35" s="8">
        <f>Input!G147/Input!G$7</f>
        <v>7.5203665112859728</v>
      </c>
      <c r="L35" s="8">
        <f>Input!H147/Input!H$7</f>
        <v>5.2894572966223707</v>
      </c>
      <c r="M35" s="8">
        <f>Input!I147/Input!I$7</f>
        <v>4.0963613221159925</v>
      </c>
      <c r="N35" s="8">
        <f>Input!J147/Input!J$7</f>
        <v>6.4803912575655342</v>
      </c>
      <c r="O35" s="8">
        <f t="shared" si="4"/>
        <v>14.006546097399616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712.95648951025942</v>
      </c>
      <c r="F37" s="30">
        <f t="shared" ref="F37:N37" si="6">+F11+F13+F20+F27+F35</f>
        <v>685.00532051715334</v>
      </c>
      <c r="G37" s="30">
        <f t="shared" si="6"/>
        <v>681.54550866761758</v>
      </c>
      <c r="H37" s="30">
        <f t="shared" si="6"/>
        <v>574.11676083084626</v>
      </c>
      <c r="I37" s="30">
        <f t="shared" si="6"/>
        <v>471.07351557039328</v>
      </c>
      <c r="J37" s="30">
        <f t="shared" si="6"/>
        <v>488.34475175713993</v>
      </c>
      <c r="K37" s="30">
        <f t="shared" si="6"/>
        <v>528.81545885177127</v>
      </c>
      <c r="L37" s="30">
        <f t="shared" si="6"/>
        <v>489.115827256437</v>
      </c>
      <c r="M37" s="30">
        <f t="shared" si="6"/>
        <v>466.84694798514369</v>
      </c>
      <c r="N37" s="30">
        <f t="shared" si="6"/>
        <v>536.07650397190559</v>
      </c>
      <c r="O37" s="7">
        <f>AVERAGE(E37:N37)</f>
        <v>563.38970849186671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535.96302988007233</v>
      </c>
      <c r="F39" s="30">
        <f>Input!B24/Input!B$7</f>
        <v>482.94305837357922</v>
      </c>
      <c r="G39" s="30">
        <f>Input!C24/Input!C$7</f>
        <v>451.32510293370234</v>
      </c>
      <c r="H39" s="30">
        <f>Input!D24/Input!D$7</f>
        <v>409.7879603024781</v>
      </c>
      <c r="I39" s="30">
        <f>Input!E24/Input!E$7</f>
        <v>393.27653700850846</v>
      </c>
      <c r="J39" s="30">
        <f>Input!F24/Input!F$7</f>
        <v>414.56656696988176</v>
      </c>
      <c r="K39" s="30">
        <f>Input!G24/Input!G$7</f>
        <v>407.98158595877862</v>
      </c>
      <c r="L39" s="30">
        <f>Input!H24/Input!H$7</f>
        <v>374.85432566869792</v>
      </c>
      <c r="M39" s="30">
        <f>Input!I24/Input!I$7</f>
        <v>372.20638407992612</v>
      </c>
      <c r="N39" s="30">
        <f>Input!J24/Input!J$7</f>
        <v>389.45110183194009</v>
      </c>
      <c r="O39" s="7">
        <f>AVERAGE(E39:N39)</f>
        <v>423.23556530075655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176.99345963018709</v>
      </c>
      <c r="F41" s="11">
        <f t="shared" ref="F41:N41" si="7">+F37-F39</f>
        <v>202.06226214357412</v>
      </c>
      <c r="G41" s="11">
        <f t="shared" si="7"/>
        <v>230.22040573391524</v>
      </c>
      <c r="H41" s="11">
        <f t="shared" si="7"/>
        <v>164.32880052836816</v>
      </c>
      <c r="I41" s="11">
        <f t="shared" si="7"/>
        <v>77.796978561884828</v>
      </c>
      <c r="J41" s="11">
        <f t="shared" si="7"/>
        <v>73.778184787258169</v>
      </c>
      <c r="K41" s="11">
        <f t="shared" si="7"/>
        <v>120.83387289299264</v>
      </c>
      <c r="L41" s="11">
        <f t="shared" si="7"/>
        <v>114.26150158773908</v>
      </c>
      <c r="M41" s="11">
        <f t="shared" si="7"/>
        <v>94.640563905217562</v>
      </c>
      <c r="N41" s="11">
        <f t="shared" si="7"/>
        <v>146.6254021399655</v>
      </c>
      <c r="O41" s="11">
        <f>AVERAGE(E41:N41)</f>
        <v>140.15414319111022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17.413314938673309</v>
      </c>
      <c r="F43" s="8">
        <f>(Input!B25+Input!B26)/Input!B$7</f>
        <v>18.463283837431884</v>
      </c>
      <c r="G43" s="8">
        <f>(Input!C25+Input!C26)/Input!C$7</f>
        <v>19.401835661231161</v>
      </c>
      <c r="H43" s="8">
        <f>(Input!D25+Input!D26)/Input!D$7</f>
        <v>18.025823716200936</v>
      </c>
      <c r="I43" s="8">
        <f>(Input!E25+Input!E26)/Input!E$7</f>
        <v>17.547542541887463</v>
      </c>
      <c r="J43" s="8">
        <f>(Input!F25+Input!F26)/Input!F$7</f>
        <v>17.004573083196178</v>
      </c>
      <c r="K43" s="8">
        <f>(Input!G25+Input!G26)/Input!G$7</f>
        <v>16.727292501665119</v>
      </c>
      <c r="L43" s="8">
        <f>(Input!H25+Input!H26)/Input!H$7</f>
        <v>16.818097431035874</v>
      </c>
      <c r="M43" s="8">
        <f>(Input!I25+Input!I26)/Input!I$7</f>
        <v>16.535220358654637</v>
      </c>
      <c r="N43" s="8">
        <f>(Input!J25+Input!J26)/Input!J$7</f>
        <v>16.810486080527994</v>
      </c>
      <c r="O43" s="8">
        <f>AVERAGE(E43:N43)</f>
        <v>17.474747015050458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159.58014469151379</v>
      </c>
      <c r="F45" s="11">
        <f t="shared" ref="F45:N45" si="8">+F41-F43</f>
        <v>183.59897830614224</v>
      </c>
      <c r="G45" s="11">
        <f t="shared" si="8"/>
        <v>210.81857007268408</v>
      </c>
      <c r="H45" s="11">
        <f t="shared" si="8"/>
        <v>146.30297681216723</v>
      </c>
      <c r="I45" s="11">
        <f t="shared" si="8"/>
        <v>60.249436019997361</v>
      </c>
      <c r="J45" s="11">
        <f t="shared" si="8"/>
        <v>56.773611704061992</v>
      </c>
      <c r="K45" s="11">
        <f t="shared" si="8"/>
        <v>104.10658039132753</v>
      </c>
      <c r="L45" s="11">
        <f t="shared" si="8"/>
        <v>97.443404156703195</v>
      </c>
      <c r="M45" s="11">
        <f t="shared" si="8"/>
        <v>78.105343546562921</v>
      </c>
      <c r="N45" s="11">
        <f t="shared" si="8"/>
        <v>129.81491605943751</v>
      </c>
      <c r="O45" s="11">
        <f>AVERAGE(E45:N45)</f>
        <v>122.67939617605978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514.99637284742391</v>
      </c>
      <c r="F7" s="6">
        <f>Input!B149/Input!B$7</f>
        <v>537.43203096007221</v>
      </c>
      <c r="G7" s="6">
        <f>Input!C149/Input!C$7</f>
        <v>518.38373837326787</v>
      </c>
      <c r="H7" s="6">
        <f>Input!D149/Input!D$7</f>
        <v>448.71115974423338</v>
      </c>
      <c r="I7" s="6">
        <f>Input!E149/Input!E$7</f>
        <v>347.08326940466998</v>
      </c>
      <c r="J7" s="6">
        <f>Input!F149/Input!F$7</f>
        <v>362.68933761813395</v>
      </c>
      <c r="K7" s="6">
        <f>Input!G149/Input!G$7</f>
        <v>400.18421024815132</v>
      </c>
      <c r="L7" s="6">
        <f>Input!H149/Input!H$7</f>
        <v>401.33518832371806</v>
      </c>
      <c r="M7" s="6">
        <f>Input!I149/Input!I$7</f>
        <v>394.67713514265671</v>
      </c>
      <c r="N7" s="6">
        <f>Input!J149/Input!J$7</f>
        <v>413.83980700816954</v>
      </c>
      <c r="O7" s="6">
        <f>AVERAGE(E7:N7)</f>
        <v>433.93322496704968</v>
      </c>
    </row>
    <row r="8" spans="1:15" ht="12" customHeight="1" x14ac:dyDescent="0.2">
      <c r="B8" t="s">
        <v>180</v>
      </c>
      <c r="E8" s="6">
        <f>Input!A150/Input!A$7</f>
        <v>2.8216412492580494</v>
      </c>
      <c r="F8" s="6">
        <f>Input!B150/Input!B$7</f>
        <v>0.2985657836174454</v>
      </c>
      <c r="G8" s="6">
        <f>Input!C150/Input!C$7</f>
        <v>-0.7731658389923397</v>
      </c>
      <c r="H8" s="6">
        <f>Input!D150/Input!D$7</f>
        <v>-1.5708599096644391</v>
      </c>
      <c r="I8" s="6">
        <f>Input!E150/Input!E$7</f>
        <v>1.6845703792858258</v>
      </c>
      <c r="J8" s="6">
        <f>Input!F150/Input!F$7</f>
        <v>0.28430792921618198</v>
      </c>
      <c r="K8" s="6">
        <f>Input!G150/Input!G$7</f>
        <v>-0.82494527636074</v>
      </c>
      <c r="L8" s="6">
        <f>Input!H150/Input!H$7</f>
        <v>2.040478178371175</v>
      </c>
      <c r="M8" s="6">
        <f>Input!I150/Input!I$7</f>
        <v>0.25412239032720729</v>
      </c>
      <c r="N8" s="6">
        <f>Input!J150/Input!J$7</f>
        <v>-1.7710959974384253</v>
      </c>
      <c r="O8" s="6">
        <f>AVERAGE(E8:N8)</f>
        <v>0.24436188876199411</v>
      </c>
    </row>
    <row r="9" spans="1:15" ht="12" customHeight="1" x14ac:dyDescent="0.2">
      <c r="B9" t="s">
        <v>181</v>
      </c>
      <c r="E9" s="6">
        <f>Input!A151/Input!A$7</f>
        <v>2.0065825758748508</v>
      </c>
      <c r="F9" s="6">
        <f>Input!B151/Input!B$7</f>
        <v>2.9357594125531317</v>
      </c>
      <c r="G9" s="6">
        <f>Input!C151/Input!C$7</f>
        <v>2.1157012167118774</v>
      </c>
      <c r="H9" s="6">
        <f>Input!D151/Input!D$7</f>
        <v>1.9222956144098184</v>
      </c>
      <c r="I9" s="6">
        <f>Input!E151/Input!E$7</f>
        <v>1.5992361077511943</v>
      </c>
      <c r="J9" s="6">
        <f>Input!F151/Input!F$7</f>
        <v>1.4340521761166054</v>
      </c>
      <c r="K9" s="6">
        <f>Input!G151/Input!G$7</f>
        <v>1.5448839544450454</v>
      </c>
      <c r="L9" s="6">
        <f>Input!H151/Input!H$7</f>
        <v>1.7134669671253839</v>
      </c>
      <c r="M9" s="6">
        <f>Input!I151/Input!I$7</f>
        <v>1.4919256474667129</v>
      </c>
      <c r="N9" s="6">
        <f>Input!J151/Input!J$7</f>
        <v>1.4733883088758162</v>
      </c>
      <c r="O9" s="6">
        <f>AVERAGE(E9:N9)</f>
        <v>1.8237291981330437</v>
      </c>
    </row>
    <row r="10" spans="1:15" ht="12" customHeight="1" x14ac:dyDescent="0.2">
      <c r="B10" t="s">
        <v>182</v>
      </c>
      <c r="E10" s="6">
        <f>Input!A152/Input!A$7</f>
        <v>-0.91162182626379418</v>
      </c>
      <c r="F10" s="6">
        <f>Input!B152/Input!B$7</f>
        <v>-0.9012822343997684</v>
      </c>
      <c r="G10" s="6">
        <f>Input!C152/Input!C$7</f>
        <v>-0.77434140188232126</v>
      </c>
      <c r="H10" s="6">
        <f>Input!D152/Input!D$7</f>
        <v>-1.0936182362596638</v>
      </c>
      <c r="I10" s="6">
        <f>Input!E152/Input!E$7</f>
        <v>-0.5563173270063172</v>
      </c>
      <c r="J10" s="6">
        <f>Input!F152/Input!F$7</f>
        <v>-0.81957436373299186</v>
      </c>
      <c r="K10" s="6">
        <f>Input!G152/Input!G$7</f>
        <v>-0.97095349001859554</v>
      </c>
      <c r="L10" s="6">
        <f>Input!H152/Input!H$7</f>
        <v>-2.0830339129608304</v>
      </c>
      <c r="M10" s="6">
        <f>Input!I152/Input!I$7</f>
        <v>-1.3739378592321843</v>
      </c>
      <c r="N10" s="6">
        <f>Input!J152/Input!J$7</f>
        <v>-1.2402525880894855</v>
      </c>
      <c r="O10" s="6">
        <f>AVERAGE(E10:N10)</f>
        <v>-1.0724933239845953</v>
      </c>
    </row>
    <row r="11" spans="1:15" ht="12.75" customHeight="1" x14ac:dyDescent="0.2">
      <c r="B11" s="28" t="s">
        <v>68</v>
      </c>
      <c r="E11" s="8">
        <f>Input!A35/Input!A$7</f>
        <v>518.91297484629308</v>
      </c>
      <c r="F11" s="8">
        <f>Input!B35/Input!B$7</f>
        <v>539.76507392184294</v>
      </c>
      <c r="G11" s="8">
        <f>Input!C35/Input!C$7</f>
        <v>518.95193234910505</v>
      </c>
      <c r="H11" s="8">
        <f>Input!D35/Input!D$7</f>
        <v>447.96897721271915</v>
      </c>
      <c r="I11" s="8">
        <f>Input!E35/Input!E$7</f>
        <v>349.81075856470068</v>
      </c>
      <c r="J11" s="8">
        <f>Input!F35/Input!F$7</f>
        <v>363.58812335973374</v>
      </c>
      <c r="K11" s="8">
        <f>Input!G35/Input!G$7</f>
        <v>399.93319543621698</v>
      </c>
      <c r="L11" s="8">
        <f>Input!H35/Input!H$7</f>
        <v>403.00609955625379</v>
      </c>
      <c r="M11" s="8">
        <f>Input!I35/Input!I$7</f>
        <v>395.04924532121839</v>
      </c>
      <c r="N11" s="8">
        <f>Input!J35/Input!J$7</f>
        <v>412.30184673151746</v>
      </c>
      <c r="O11" s="8">
        <f>AVERAGE(E11:N11)</f>
        <v>434.92882272996013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0.45486029561582481</v>
      </c>
      <c r="F13" s="8">
        <f>Input!B28/Input!B7</f>
        <v>0.39535700940777085</v>
      </c>
      <c r="G13" s="8">
        <f>Input!C28/Input!C7</f>
        <v>0.52242332020892901</v>
      </c>
      <c r="H13" s="8">
        <f>Input!D28/Input!D7</f>
        <v>0.3844018311930899</v>
      </c>
      <c r="I13" s="8">
        <f>Input!E28/Input!E7</f>
        <v>0.39157520901386444</v>
      </c>
      <c r="J13" s="8">
        <f>Input!F28/Input!F7</f>
        <v>0.41325788280172504</v>
      </c>
      <c r="K13" s="8">
        <f>Input!G28/Input!G7</f>
        <v>0.74860779092608032</v>
      </c>
      <c r="L13" s="8">
        <f>Input!H28/Input!H7</f>
        <v>0.45713949340966714</v>
      </c>
      <c r="M13" s="8">
        <f>Input!I28/Input!I7</f>
        <v>0.66562252621035445</v>
      </c>
      <c r="N13" s="8">
        <f>Input!J28/Input!J7</f>
        <v>0.7648270646636014</v>
      </c>
      <c r="O13" s="8">
        <f>AVERAGE(E13:N13)</f>
        <v>0.51980724234509068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3.8527438703187173</v>
      </c>
      <c r="F15" s="16">
        <f>Input!B136/Input!B$7</f>
        <v>2.7391276929217909</v>
      </c>
      <c r="G15" s="16">
        <f>Input!C136/Input!C$7</f>
        <v>2.1708658126618863</v>
      </c>
      <c r="H15" s="16">
        <f>Input!D136/Input!D$7</f>
        <v>2.9841720596483108</v>
      </c>
      <c r="I15" s="16">
        <f>Input!E136/Input!E$7</f>
        <v>2.0043970932965216</v>
      </c>
      <c r="J15" s="16">
        <f>Input!F136/Input!F$7</f>
        <v>1.9323575956051395</v>
      </c>
      <c r="K15" s="16">
        <f>Input!G136/Input!G$7</f>
        <v>2.3424014148598289</v>
      </c>
      <c r="L15" s="16">
        <f>Input!H136/Input!H$7</f>
        <v>2.1474621413443247</v>
      </c>
      <c r="M15" s="16">
        <f>Input!I136/Input!I$7</f>
        <v>2.1747423524599161</v>
      </c>
      <c r="N15" s="16">
        <f>Input!J136/Input!J$7</f>
        <v>2.1737638899270317</v>
      </c>
      <c r="O15" s="6">
        <f t="shared" ref="O15:O26" si="1">AVERAGE(E15:N15)</f>
        <v>2.4522033923043463</v>
      </c>
    </row>
    <row r="16" spans="1:15" ht="12" customHeight="1" x14ac:dyDescent="0.2">
      <c r="B16" t="s">
        <v>184</v>
      </c>
      <c r="E16" s="16">
        <f>Input!A137/Input!A$7</f>
        <v>5.6948114264903298</v>
      </c>
      <c r="F16" s="16">
        <f>Input!B137/Input!B$7</f>
        <v>6.3053610074234294</v>
      </c>
      <c r="G16" s="16">
        <f>Input!C137/Input!C$7</f>
        <v>5.7504047235608571</v>
      </c>
      <c r="H16" s="16">
        <f>Input!D137/Input!D$7</f>
        <v>5.5443014047229022</v>
      </c>
      <c r="I16" s="16">
        <f>Input!E137/Input!E$7</f>
        <v>5.7131039339692284</v>
      </c>
      <c r="J16" s="16">
        <f>Input!F137/Input!F$7</f>
        <v>5.2821917157642879</v>
      </c>
      <c r="K16" s="16">
        <f>Input!G137/Input!G$7</f>
        <v>5.2810255637776322</v>
      </c>
      <c r="L16" s="16">
        <f>Input!H137/Input!H$7</f>
        <v>5.4731796151773384</v>
      </c>
      <c r="M16" s="16">
        <f>Input!I137/Input!I$7</f>
        <v>5.157499738842497</v>
      </c>
      <c r="N16" s="16">
        <f>Input!J137/Input!J$7</f>
        <v>4.7363587747571758</v>
      </c>
      <c r="O16" s="6">
        <f t="shared" si="1"/>
        <v>5.4938237904485678</v>
      </c>
    </row>
    <row r="17" spans="2:15" ht="12" customHeight="1" x14ac:dyDescent="0.2">
      <c r="B17" t="s">
        <v>185</v>
      </c>
      <c r="E17" s="16">
        <f>Input!A138/Input!A$7</f>
        <v>3.1684270186012427</v>
      </c>
      <c r="F17" s="16">
        <f>Input!B138/Input!B$7</f>
        <v>2.8252994685891153</v>
      </c>
      <c r="G17" s="16">
        <f>Input!C138/Input!C$7</f>
        <v>2.456578816844142</v>
      </c>
      <c r="H17" s="16">
        <f>Input!D138/Input!D$7</f>
        <v>2.1859874012110723</v>
      </c>
      <c r="I17" s="16">
        <f>Input!E138/Input!E$7</f>
        <v>2.2044335148801601</v>
      </c>
      <c r="J17" s="16">
        <f>Input!F138/Input!F$7</f>
        <v>2.2065258195739488</v>
      </c>
      <c r="K17" s="16">
        <f>Input!G138/Input!G$7</f>
        <v>2.3710653178623797</v>
      </c>
      <c r="L17" s="16">
        <f>Input!H138/Input!H$7</f>
        <v>1.8746173714809975</v>
      </c>
      <c r="M17" s="16">
        <f>Input!I138/Input!I$7</f>
        <v>1.9025660806603739</v>
      </c>
      <c r="N17" s="16">
        <f>Input!J138/Input!J$7</f>
        <v>1.9434366464784409</v>
      </c>
      <c r="O17" s="6">
        <f t="shared" si="1"/>
        <v>2.3138937456181874</v>
      </c>
    </row>
    <row r="18" spans="2:15" ht="12" customHeight="1" x14ac:dyDescent="0.2">
      <c r="B18" t="s">
        <v>186</v>
      </c>
      <c r="E18" s="16">
        <f>Input!A139/Input!A$7</f>
        <v>8.0306196952322733</v>
      </c>
      <c r="F18" s="16">
        <f>Input!B139/Input!B$7</f>
        <v>9.7072064072823832</v>
      </c>
      <c r="G18" s="16">
        <f>Input!C139/Input!C$7</f>
        <v>7.0005118823824768</v>
      </c>
      <c r="H18" s="16">
        <f>Input!D139/Input!D$7</f>
        <v>5.5816088598485205</v>
      </c>
      <c r="I18" s="16">
        <f>Input!E139/Input!E$7</f>
        <v>5.3679389853252628</v>
      </c>
      <c r="J18" s="16">
        <f>Input!F139/Input!F$7</f>
        <v>5.2402952903963715</v>
      </c>
      <c r="K18" s="16">
        <f>Input!G139/Input!G$7</f>
        <v>5.1450690874370331</v>
      </c>
      <c r="L18" s="16">
        <f>Input!H139/Input!H$7</f>
        <v>5.8444950656028114</v>
      </c>
      <c r="M18" s="16">
        <f>Input!I139/Input!I$7</f>
        <v>4.9014528606722614</v>
      </c>
      <c r="N18" s="16">
        <f>Input!J139/Input!J$7</f>
        <v>4.2573700513426047</v>
      </c>
      <c r="O18" s="6">
        <f t="shared" si="1"/>
        <v>6.1076568185522007</v>
      </c>
    </row>
    <row r="19" spans="2:15" ht="13.5" customHeight="1" x14ac:dyDescent="0.2">
      <c r="B19" t="s">
        <v>311</v>
      </c>
      <c r="E19" s="16">
        <f>E20-SUM(E15:E18)</f>
        <v>4.8723669776777001E-2</v>
      </c>
      <c r="F19" s="16">
        <f t="shared" ref="F19:N19" si="2">F20-SUM(F15:F18)</f>
        <v>2.1482607037782486E-2</v>
      </c>
      <c r="G19" s="16">
        <f t="shared" si="2"/>
        <v>1.6573367052643562E-2</v>
      </c>
      <c r="H19" s="16">
        <f t="shared" si="2"/>
        <v>1.9995392110448762E-2</v>
      </c>
      <c r="I19" s="16">
        <f t="shared" si="2"/>
        <v>4.6359006631224275E-2</v>
      </c>
      <c r="J19" s="16">
        <f t="shared" si="2"/>
        <v>1.4423863526170422E-2</v>
      </c>
      <c r="K19" s="16">
        <f t="shared" si="2"/>
        <v>1.8176285841772E-2</v>
      </c>
      <c r="L19" s="16">
        <f t="shared" si="2"/>
        <v>3.1356837519213698E-2</v>
      </c>
      <c r="M19" s="16">
        <f t="shared" si="2"/>
        <v>3.3238670834393247E-2</v>
      </c>
      <c r="N19" s="16">
        <f t="shared" si="2"/>
        <v>3.9437146722880456E-2</v>
      </c>
      <c r="O19" s="6">
        <f t="shared" si="1"/>
        <v>2.8976684705330592E-2</v>
      </c>
    </row>
    <row r="20" spans="2:15" ht="12.75" customHeight="1" x14ac:dyDescent="0.2">
      <c r="B20" s="28" t="s">
        <v>187</v>
      </c>
      <c r="E20" s="8">
        <f>Input!A141/Input!A$7</f>
        <v>20.795325680419339</v>
      </c>
      <c r="F20" s="8">
        <f>Input!B141/Input!B$7</f>
        <v>21.598477183254502</v>
      </c>
      <c r="G20" s="8">
        <f>Input!C141/Input!C$7</f>
        <v>17.394934602502005</v>
      </c>
      <c r="H20" s="8">
        <f>Input!D141/Input!D$7</f>
        <v>16.316065117541253</v>
      </c>
      <c r="I20" s="8">
        <f>Input!E141/Input!E$7</f>
        <v>15.336232534102397</v>
      </c>
      <c r="J20" s="8">
        <f>Input!F141/Input!F$7</f>
        <v>14.675794284865919</v>
      </c>
      <c r="K20" s="8">
        <f>Input!G141/Input!G$7</f>
        <v>15.157737669778646</v>
      </c>
      <c r="L20" s="8">
        <f>Input!H141/Input!H$7</f>
        <v>15.371111031124686</v>
      </c>
      <c r="M20" s="8">
        <f>Input!I141/Input!I$7</f>
        <v>14.169499703469443</v>
      </c>
      <c r="N20" s="8">
        <f>Input!J141/Input!J$7</f>
        <v>13.150366509228133</v>
      </c>
      <c r="O20" s="8">
        <f t="shared" si="1"/>
        <v>16.396554431628633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0.40510855324219797</v>
      </c>
      <c r="F22" s="16">
        <f>Input!B202/Input!B$7</f>
        <v>0.71430540376132301</v>
      </c>
      <c r="G22" s="16">
        <f>Input!C202/Input!C$7</f>
        <v>0.48219482698442834</v>
      </c>
      <c r="H22" s="16">
        <f>Input!D202/Input!D$7</f>
        <v>0.55954808209373452</v>
      </c>
      <c r="I22" s="16">
        <f>Input!E202/Input!E$7</f>
        <v>0.70348684684310059</v>
      </c>
      <c r="J22" s="16">
        <f>Input!F202/Input!F$7</f>
        <v>0.3406216664576166</v>
      </c>
      <c r="K22" s="16">
        <f>Input!G202/Input!G$7</f>
        <v>0.52047543607483604</v>
      </c>
      <c r="L22" s="16">
        <f>Input!H202/Input!H$7</f>
        <v>0.46136767684876984</v>
      </c>
      <c r="M22" s="16">
        <f>Input!I202/Input!I$7</f>
        <v>0.56994291657887197</v>
      </c>
      <c r="N22" s="16">
        <f>Input!J202/Input!J$7</f>
        <v>1.565459926910272</v>
      </c>
      <c r="O22" s="6">
        <f t="shared" si="1"/>
        <v>0.63225113357951501</v>
      </c>
    </row>
    <row r="23" spans="2:15" ht="12" customHeight="1" x14ac:dyDescent="0.2">
      <c r="B23" t="s">
        <v>305</v>
      </c>
      <c r="E23" s="16">
        <f>Input!A210/Input!A$7</f>
        <v>23.591211206590682</v>
      </c>
      <c r="F23" s="16">
        <f>Input!B210/Input!B$7</f>
        <v>20.189792434759656</v>
      </c>
      <c r="G23" s="16">
        <f>Input!C210/Input!C$7</f>
        <v>18.289942409787582</v>
      </c>
      <c r="H23" s="16">
        <f>Input!D210/Input!D$7</f>
        <v>15.881724897744496</v>
      </c>
      <c r="I23" s="16">
        <f>Input!E210/Input!E$7</f>
        <v>15.152745841987565</v>
      </c>
      <c r="J23" s="16">
        <f>Input!F210/Input!F$7</f>
        <v>15.90413725599652</v>
      </c>
      <c r="K23" s="16">
        <f>Input!G210/Input!G$7</f>
        <v>16.182473625038355</v>
      </c>
      <c r="L23" s="16">
        <f>Input!H210/Input!H$7</f>
        <v>14.770430997282382</v>
      </c>
      <c r="M23" s="16">
        <f>Input!I210/Input!I$7</f>
        <v>14.800648908039781</v>
      </c>
      <c r="N23" s="16">
        <f>Input!J210/Input!J$7</f>
        <v>15.040137703582568</v>
      </c>
      <c r="O23" s="6">
        <f t="shared" si="1"/>
        <v>16.98032452808096</v>
      </c>
    </row>
    <row r="24" spans="2:15" ht="12" customHeight="1" x14ac:dyDescent="0.2">
      <c r="B24" t="s">
        <v>306</v>
      </c>
      <c r="E24" s="16">
        <f>Input!A204/Input!A$7</f>
        <v>0.7644036927414386</v>
      </c>
      <c r="F24" s="16">
        <f>Input!B204/Input!B$7</f>
        <v>0.92606479846047707</v>
      </c>
      <c r="G24" s="16">
        <f>Input!C204/Input!C$7</f>
        <v>0.54650751030255529</v>
      </c>
      <c r="H24" s="16">
        <f>Input!D204/Input!D$7</f>
        <v>0.49366557311692277</v>
      </c>
      <c r="I24" s="16">
        <f>Input!E204/Input!E$7</f>
        <v>0.831533131386753</v>
      </c>
      <c r="J24" s="16">
        <f>Input!F204/Input!F$7</f>
        <v>0.64473405581954701</v>
      </c>
      <c r="K24" s="16">
        <f>Input!G204/Input!G$7</f>
        <v>0.74552410816963322</v>
      </c>
      <c r="L24" s="16">
        <f>Input!H204/Input!H$7</f>
        <v>0.60988484461920278</v>
      </c>
      <c r="M24" s="16">
        <f>Input!I204/Input!I$7</f>
        <v>0.91802754229681294</v>
      </c>
      <c r="N24" s="16">
        <f>Input!J204/Input!J$7</f>
        <v>0.76045213536952938</v>
      </c>
      <c r="O24" s="6">
        <f t="shared" si="1"/>
        <v>0.72407973922828728</v>
      </c>
    </row>
    <row r="25" spans="2:15" ht="12" customHeight="1" x14ac:dyDescent="0.2">
      <c r="B25" t="s">
        <v>307</v>
      </c>
      <c r="E25" s="16">
        <f>Input!A205/Input!A$7</f>
        <v>2.1841339171588836</v>
      </c>
      <c r="F25" s="16">
        <f>Input!B205/Input!B$7</f>
        <v>1.9735333914012698</v>
      </c>
      <c r="G25" s="16">
        <f>Input!C205/Input!C$7</f>
        <v>1.401776570795241</v>
      </c>
      <c r="H25" s="16">
        <f>Input!D205/Input!D$7</f>
        <v>1.344655774955972</v>
      </c>
      <c r="I25" s="16">
        <f>Input!E205/Input!E$7</f>
        <v>1.2446636502108821</v>
      </c>
      <c r="J25" s="16">
        <f>Input!F205/Input!F$7</f>
        <v>1.345697655697135</v>
      </c>
      <c r="K25" s="16">
        <f>Input!G205/Input!G$7</f>
        <v>1.4136651492984831</v>
      </c>
      <c r="L25" s="16">
        <f>Input!H205/Input!H$7</f>
        <v>1.5130820150970694</v>
      </c>
      <c r="M25" s="16">
        <f>Input!I205/Input!I$7</f>
        <v>1.3444059219116098</v>
      </c>
      <c r="N25" s="16">
        <f>Input!J205/Input!J$7</f>
        <v>1.6228224783740868</v>
      </c>
      <c r="O25" s="6">
        <f t="shared" si="1"/>
        <v>1.5388436524900633</v>
      </c>
    </row>
    <row r="26" spans="2:15" ht="12" customHeight="1" x14ac:dyDescent="0.2">
      <c r="B26" t="s">
        <v>308</v>
      </c>
      <c r="E26" s="16">
        <f>(Input!A142-SUM(Input!A202:'Input'!A205))/Input!A$7</f>
        <v>2.4631503082737134</v>
      </c>
      <c r="F26" s="16">
        <f>(Input!B142-SUM(Input!B202:'Input'!B205))/Input!B$7</f>
        <v>2.2294685636092604</v>
      </c>
      <c r="G26" s="16">
        <f>(Input!C142-SUM(Input!C202:'Input'!C205))/Input!C$7</f>
        <v>1.4755289971771306</v>
      </c>
      <c r="H26" s="16">
        <f>(Input!D142-SUM(Input!D202:'Input'!D205))/Input!D$7</f>
        <v>1.434040607185461</v>
      </c>
      <c r="I26" s="16">
        <f>(Input!E142-SUM(Input!E202:'Input'!E205))/Input!E$7</f>
        <v>1.097717670412409</v>
      </c>
      <c r="J26" s="16">
        <f>(Input!F142-SUM(Input!F202:'Input'!F205))/Input!F$7</f>
        <v>1.0963275852413727</v>
      </c>
      <c r="K26" s="16">
        <f>(Input!G142-SUM(Input!G202:'Input'!G205))/Input!G$7</f>
        <v>1.2484474754399</v>
      </c>
      <c r="L26" s="16">
        <f>(Input!H142-SUM(Input!H202:'Input'!H205))/Input!H$7</f>
        <v>1.0641402153610684</v>
      </c>
      <c r="M26" s="16">
        <f>(Input!I142-SUM(Input!I202:'Input'!I205))/Input!I$7</f>
        <v>1.6240373459448054</v>
      </c>
      <c r="N26" s="16">
        <f>(Input!J142-SUM(Input!J202:'Input'!J205))/Input!J$7</f>
        <v>1.9087068416066022</v>
      </c>
      <c r="O26" s="6">
        <f t="shared" si="1"/>
        <v>1.5641565610251722</v>
      </c>
    </row>
    <row r="27" spans="2:15" ht="12.75" customHeight="1" x14ac:dyDescent="0.2">
      <c r="B27" s="28" t="s">
        <v>188</v>
      </c>
      <c r="E27" s="8">
        <f>SUM(E22:E26)</f>
        <v>29.408007678006918</v>
      </c>
      <c r="F27" s="8">
        <f t="shared" ref="F27:N27" si="3">SUM(F22:F26)</f>
        <v>26.033164591991984</v>
      </c>
      <c r="G27" s="8">
        <f t="shared" si="3"/>
        <v>22.195950315046936</v>
      </c>
      <c r="H27" s="8">
        <f t="shared" si="3"/>
        <v>19.713634935096586</v>
      </c>
      <c r="I27" s="8">
        <f t="shared" si="3"/>
        <v>19.030147140840707</v>
      </c>
      <c r="J27" s="8">
        <f t="shared" si="3"/>
        <v>19.331518219212189</v>
      </c>
      <c r="K27" s="8">
        <f t="shared" si="3"/>
        <v>20.110585794021208</v>
      </c>
      <c r="L27" s="8">
        <f t="shared" si="3"/>
        <v>18.418905749208491</v>
      </c>
      <c r="M27" s="8">
        <f t="shared" si="3"/>
        <v>19.257062634771881</v>
      </c>
      <c r="N27" s="8">
        <f t="shared" si="3"/>
        <v>20.897579085843059</v>
      </c>
      <c r="O27" s="8">
        <f>AVERAGE(E27:N27)</f>
        <v>21.439655614403996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13.706400147931712</v>
      </c>
      <c r="F29" s="16">
        <f>Input!B143/Input!B$7</f>
        <v>14.737553322816492</v>
      </c>
      <c r="G29" s="16">
        <f>Input!C143/Input!C$7</f>
        <v>15.670832379109539</v>
      </c>
      <c r="H29" s="16">
        <f>Input!D143/Input!D$7</f>
        <v>11.752313175373864</v>
      </c>
      <c r="I29" s="16">
        <f>Input!E143/Input!E$7</f>
        <v>8.6687564250384295</v>
      </c>
      <c r="J29" s="16">
        <f>Input!F143/Input!F$7</f>
        <v>5.8276383809093497</v>
      </c>
      <c r="K29" s="16">
        <f>Input!G143/Input!G$7</f>
        <v>3.8180011328539418</v>
      </c>
      <c r="L29" s="16">
        <f>Input!H143/Input!H$7</f>
        <v>2.3100313177796603</v>
      </c>
      <c r="M29" s="16">
        <f>Input!I143/Input!I$7</f>
        <v>1.3859075442754543</v>
      </c>
      <c r="N29" s="16">
        <f>Input!J143/Input!J$7</f>
        <v>1.7042461624357588</v>
      </c>
      <c r="O29" s="16">
        <f t="shared" ref="O29:O35" si="4">AVERAGE(E29:N29)</f>
        <v>7.9581679988524199</v>
      </c>
    </row>
    <row r="30" spans="2:15" ht="12" customHeight="1" x14ac:dyDescent="0.2">
      <c r="B30" t="s">
        <v>309</v>
      </c>
      <c r="E30" s="16">
        <f>Input!A211/Input!A$7</f>
        <v>3.5278221968137529</v>
      </c>
      <c r="F30" s="16">
        <f>Input!B211/Input!B$7</f>
        <v>2.7562870549736718</v>
      </c>
      <c r="G30" s="16">
        <f>Input!C211/Input!C$7</f>
        <v>2.2649330104280843</v>
      </c>
      <c r="H30" s="16">
        <f>Input!D211/Input!D$7</f>
        <v>3.219921311471047</v>
      </c>
      <c r="I30" s="16">
        <f>Input!E211/Input!E$7</f>
        <v>5.2628481805330747</v>
      </c>
      <c r="J30" s="16">
        <f>Input!F211/Input!F$7</f>
        <v>3.1650009114505013</v>
      </c>
      <c r="K30" s="16">
        <f>Input!G211/Input!G$7</f>
        <v>1.4439976162425803</v>
      </c>
      <c r="L30" s="16">
        <f>Input!H211/Input!H$7</f>
        <v>1.0331953732592751</v>
      </c>
      <c r="M30" s="16">
        <f>Input!I211/Input!I$7</f>
        <v>0.46569043497325047</v>
      </c>
      <c r="N30" s="16">
        <f>Input!J211/Input!J$7</f>
        <v>1.4867778336410726</v>
      </c>
      <c r="O30" s="6">
        <f t="shared" si="4"/>
        <v>2.4626473923786314</v>
      </c>
    </row>
    <row r="31" spans="2:15" ht="12" customHeight="1" x14ac:dyDescent="0.2">
      <c r="B31" t="s">
        <v>190</v>
      </c>
      <c r="E31" s="16">
        <f>Input!A144/Input!A$7</f>
        <v>3.1599613316836699</v>
      </c>
      <c r="F31" s="16">
        <f>Input!B144/Input!B$7</f>
        <v>1.2907200764150235</v>
      </c>
      <c r="G31" s="16">
        <f>Input!C144/Input!C$7</f>
        <v>1.8781461217691613</v>
      </c>
      <c r="H31" s="16">
        <f>Input!D144/Input!D$7</f>
        <v>1.4681650260698955</v>
      </c>
      <c r="I31" s="16">
        <f>Input!E144/Input!E$7</f>
        <v>1.5938421352815235</v>
      </c>
      <c r="J31" s="16">
        <f>Input!F144/Input!F$7</f>
        <v>1.4945444447662628</v>
      </c>
      <c r="K31" s="16">
        <f>Input!G144/Input!G$7</f>
        <v>1.1873655737257147</v>
      </c>
      <c r="L31" s="16">
        <f>Input!H144/Input!H$7</f>
        <v>1.3680596591152638</v>
      </c>
      <c r="M31" s="16">
        <f>Input!I144/Input!I$7</f>
        <v>1.4654267619835046</v>
      </c>
      <c r="N31" s="16">
        <f>Input!J144/Input!J$7</f>
        <v>1.9245305126381795</v>
      </c>
      <c r="O31" s="6">
        <f t="shared" si="4"/>
        <v>1.6830761643448198</v>
      </c>
    </row>
    <row r="32" spans="2:15" ht="12" customHeight="1" x14ac:dyDescent="0.2">
      <c r="B32" t="s">
        <v>310</v>
      </c>
      <c r="E32" s="16">
        <f>Input!A208/Input!A$7</f>
        <v>0.20640002306170624</v>
      </c>
      <c r="F32" s="16">
        <f>Input!B208/Input!B$7</f>
        <v>0.21467957211667829</v>
      </c>
      <c r="G32" s="16">
        <f>Input!C208/Input!C$7</f>
        <v>0.12331956597615563</v>
      </c>
      <c r="H32" s="16">
        <f>Input!D208/Input!D$7</f>
        <v>0.27022844010117036</v>
      </c>
      <c r="I32" s="16">
        <f>Input!E208/Input!E$7</f>
        <v>0.23841643596188353</v>
      </c>
      <c r="J32" s="16">
        <f>Input!F208/Input!F$7</f>
        <v>0.17091373350017419</v>
      </c>
      <c r="K32" s="16">
        <f>Input!G208/Input!G$7</f>
        <v>0.18835381698569603</v>
      </c>
      <c r="L32" s="16">
        <f>Input!H208/Input!H$7</f>
        <v>0.16635735545365779</v>
      </c>
      <c r="M32" s="16">
        <f>Input!I208/Input!I$7</f>
        <v>0.30627914507579757</v>
      </c>
      <c r="N32" s="16">
        <f>Input!J208/Input!J$7</f>
        <v>0.52276614090075313</v>
      </c>
      <c r="O32" s="6">
        <f t="shared" si="4"/>
        <v>0.24077142291336723</v>
      </c>
    </row>
    <row r="33" spans="2:15" ht="12" customHeight="1" x14ac:dyDescent="0.2">
      <c r="B33" t="s">
        <v>191</v>
      </c>
      <c r="E33" s="16">
        <f>Input!A145/Input!A$7</f>
        <v>0.35499379592295155</v>
      </c>
      <c r="F33" s="16">
        <f>Input!B145/Input!B$7</f>
        <v>0.29846254936943578</v>
      </c>
      <c r="G33" s="16">
        <f>Input!C145/Input!C$7</f>
        <v>0.31582392887103589</v>
      </c>
      <c r="H33" s="16">
        <f>Input!D145/Input!D$7</f>
        <v>0.27172405376104997</v>
      </c>
      <c r="I33" s="16">
        <f>Input!E145/Input!E$7</f>
        <v>0.33197678145197307</v>
      </c>
      <c r="J33" s="16">
        <f>Input!F145/Input!F$7</f>
        <v>0.39963355806292478</v>
      </c>
      <c r="K33" s="16">
        <f>Input!G145/Input!G$7</f>
        <v>0.24413598716319709</v>
      </c>
      <c r="L33" s="16">
        <f>Input!H145/Input!H$7</f>
        <v>0.17176303120428901</v>
      </c>
      <c r="M33" s="16">
        <f>Input!I145/Input!I$7</f>
        <v>0.18731791041124268</v>
      </c>
      <c r="N33" s="16">
        <f>Input!J145/Input!J$7</f>
        <v>0.10703709586511734</v>
      </c>
      <c r="O33" s="6">
        <f t="shared" si="4"/>
        <v>0.26828686920832168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0.45933970382047612</v>
      </c>
      <c r="F34" s="16">
        <f>(Input!B147-Input!B143-Input!B144-Input!B145-Input!B207-Input!B208)/Input!B$7</f>
        <v>0.26962317905371413</v>
      </c>
      <c r="G34" s="16">
        <f>(Input!C147-Input!C143-Input!C144-Input!C145-Input!C207-Input!C208)/Input!C$7</f>
        <v>0.84131352221861666</v>
      </c>
      <c r="H34" s="16">
        <f>(Input!D147-Input!D143-Input!D144-Input!D145-Input!D207-Input!D208)/Input!D$7</f>
        <v>1.3381525060245327</v>
      </c>
      <c r="I34" s="16">
        <f>(Input!E147-Input!E143-Input!E144-Input!E145-Input!E207-Input!E208)/Input!E$7</f>
        <v>2.6185199340627938</v>
      </c>
      <c r="J34" s="16">
        <f>(Input!F147-Input!F143-Input!F144-Input!F145-Input!F207-Input!F208)/Input!F$7</f>
        <v>0.31732977049916727</v>
      </c>
      <c r="K34" s="16">
        <f>(Input!G147-Input!G143-Input!G144-Input!G145-Input!G207-Input!G208)/Input!G$7</f>
        <v>0.16487249942398219</v>
      </c>
      <c r="L34" s="16">
        <f>(Input!H147-Input!H143-Input!H144-Input!H145-Input!H207-Input!H208)/Input!H$7</f>
        <v>0.14565012904722796</v>
      </c>
      <c r="M34" s="16">
        <f>(Input!I147-Input!I143-Input!I144-Input!I145-Input!I207-Input!I208)/Input!I$7</f>
        <v>0.20004471003955043</v>
      </c>
      <c r="N34" s="16">
        <f>(Input!J147-Input!J143-Input!J144-Input!J145-Input!J207-Input!J208)/Input!J$7</f>
        <v>0.20053261765466346</v>
      </c>
      <c r="O34" s="6">
        <f t="shared" si="4"/>
        <v>0.65553785718447244</v>
      </c>
    </row>
    <row r="35" spans="2:15" ht="12.75" customHeight="1" x14ac:dyDescent="0.2">
      <c r="B35" s="28" t="s">
        <v>193</v>
      </c>
      <c r="E35" s="8">
        <f>SUM(E29:E34)</f>
        <v>21.414917199234271</v>
      </c>
      <c r="F35" s="8">
        <f t="shared" ref="F35:N35" si="5">SUM(F29:F34)</f>
        <v>19.567325754745017</v>
      </c>
      <c r="G35" s="8">
        <f t="shared" si="5"/>
        <v>21.094368528372595</v>
      </c>
      <c r="H35" s="8">
        <f t="shared" si="5"/>
        <v>18.320504512801563</v>
      </c>
      <c r="I35" s="8">
        <f t="shared" si="5"/>
        <v>18.714359892329679</v>
      </c>
      <c r="J35" s="8">
        <f t="shared" si="5"/>
        <v>11.375060799188381</v>
      </c>
      <c r="K35" s="8">
        <f t="shared" si="5"/>
        <v>7.0467266263951123</v>
      </c>
      <c r="L35" s="8">
        <f t="shared" si="5"/>
        <v>5.1950568658593745</v>
      </c>
      <c r="M35" s="8">
        <f t="shared" si="5"/>
        <v>4.0106665067587999</v>
      </c>
      <c r="N35" s="8">
        <f t="shared" si="5"/>
        <v>5.9458903631355451</v>
      </c>
      <c r="O35" s="8">
        <f t="shared" si="4"/>
        <v>13.26848770488203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590.98608569956946</v>
      </c>
      <c r="F37" s="30">
        <f t="shared" ref="F37:N37" si="6">+F11+F13+F20+F27+F35</f>
        <v>607.35939846124234</v>
      </c>
      <c r="G37" s="30">
        <f t="shared" si="6"/>
        <v>580.15960911523541</v>
      </c>
      <c r="H37" s="30">
        <f t="shared" si="6"/>
        <v>502.70358360935165</v>
      </c>
      <c r="I37" s="30">
        <f t="shared" si="6"/>
        <v>403.28307334098736</v>
      </c>
      <c r="J37" s="30">
        <f t="shared" si="6"/>
        <v>409.38375454580188</v>
      </c>
      <c r="K37" s="30">
        <f t="shared" si="6"/>
        <v>442.99685331733809</v>
      </c>
      <c r="L37" s="30">
        <f t="shared" si="6"/>
        <v>442.44831269585603</v>
      </c>
      <c r="M37" s="30">
        <f t="shared" si="6"/>
        <v>433.15209669242893</v>
      </c>
      <c r="N37" s="30">
        <f t="shared" si="6"/>
        <v>453.06050975438785</v>
      </c>
      <c r="O37" s="7">
        <f>AVERAGE(E37:N37)</f>
        <v>486.55332772321992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491.38339751235401</v>
      </c>
      <c r="F39" s="30">
        <f>(Input!B24-Input!B125)/Input!B$7+Input!B131/Input!B7</f>
        <v>457.35897146424298</v>
      </c>
      <c r="G39" s="30">
        <f>(Input!C24-Input!C125)/Input!C$7+Input!C131/Input!C7</f>
        <v>419.63876935747567</v>
      </c>
      <c r="H39" s="30">
        <f>(Input!D24-Input!D125)/Input!D$7+Input!D131/Input!D7</f>
        <v>384.67732931341993</v>
      </c>
      <c r="I39" s="30">
        <f>(Input!E24-Input!E125)/Input!E$7+Input!E131/Input!E7</f>
        <v>364.64235567259971</v>
      </c>
      <c r="J39" s="30">
        <f>(Input!F24-Input!F125)/Input!F$7+Input!F131/Input!F7</f>
        <v>379.67732526675684</v>
      </c>
      <c r="K39" s="30">
        <f>(Input!G24-Input!G125)/Input!G$7+Input!G131/Input!G7</f>
        <v>374.76847070951601</v>
      </c>
      <c r="L39" s="30">
        <f>(Input!H24-Input!H125)/Input!H$7+Input!H131/Input!H7</f>
        <v>359.06116934215578</v>
      </c>
      <c r="M39" s="30">
        <f>(Input!I24-Input!I125)/Input!I$7+Input!I131/Input!I7</f>
        <v>360.467421183478</v>
      </c>
      <c r="N39" s="30">
        <f>(Input!J24-Input!J125)/Input!J$7+Input!J131/Input!J7</f>
        <v>360.54860101377153</v>
      </c>
      <c r="O39" s="7">
        <f>AVERAGE(E39:N39)</f>
        <v>395.22238108357703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99.602688187215449</v>
      </c>
      <c r="F41" s="11">
        <f t="shared" ref="F41:N41" si="7">+F37-F39</f>
        <v>150.00042699699935</v>
      </c>
      <c r="G41" s="11">
        <f t="shared" si="7"/>
        <v>160.52083975775975</v>
      </c>
      <c r="H41" s="11">
        <f t="shared" si="7"/>
        <v>118.02625429593172</v>
      </c>
      <c r="I41" s="11">
        <f t="shared" si="7"/>
        <v>38.640717668387651</v>
      </c>
      <c r="J41" s="11">
        <f t="shared" si="7"/>
        <v>29.706429279045039</v>
      </c>
      <c r="K41" s="11">
        <f t="shared" si="7"/>
        <v>68.228382607822084</v>
      </c>
      <c r="L41" s="11">
        <f t="shared" si="7"/>
        <v>83.387143353700253</v>
      </c>
      <c r="M41" s="11">
        <f t="shared" si="7"/>
        <v>72.684675508950932</v>
      </c>
      <c r="N41" s="11">
        <f t="shared" si="7"/>
        <v>92.51190874061632</v>
      </c>
      <c r="O41" s="11">
        <f>AVERAGE(E41:N41)</f>
        <v>91.33094663964286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17.413314938673309</v>
      </c>
      <c r="F43" s="8">
        <f>(Input!B25+Input!B26)/Input!B$7</f>
        <v>18.463283837431884</v>
      </c>
      <c r="G43" s="8">
        <f>(Input!C25+Input!C26)/Input!C$7</f>
        <v>19.401835661231161</v>
      </c>
      <c r="H43" s="8">
        <f>(Input!D25+Input!D26)/Input!D$7</f>
        <v>18.025823716200936</v>
      </c>
      <c r="I43" s="8">
        <f>(Input!E25+Input!E26)/Input!E$7</f>
        <v>17.547542541887463</v>
      </c>
      <c r="J43" s="8">
        <f>(Input!F25+Input!F26)/Input!F$7</f>
        <v>17.004573083196178</v>
      </c>
      <c r="K43" s="8">
        <f>(Input!G25+Input!G26)/Input!G$7</f>
        <v>16.727292501665119</v>
      </c>
      <c r="L43" s="8">
        <f>(Input!H25+Input!H26)/Input!H$7</f>
        <v>16.818097431035874</v>
      </c>
      <c r="M43" s="8">
        <f>(Input!I25+Input!I26)/Input!I$7</f>
        <v>16.535220358654637</v>
      </c>
      <c r="N43" s="8">
        <f>(Input!J25+Input!J26)/Input!J$7</f>
        <v>16.810486080527994</v>
      </c>
      <c r="O43" s="8">
        <f>AVERAGE(E43:N43)</f>
        <v>17.474747015050458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82.18937324854214</v>
      </c>
      <c r="F45" s="11">
        <f t="shared" ref="F45:N45" si="8">+F41-F43</f>
        <v>131.53714315956748</v>
      </c>
      <c r="G45" s="11">
        <f t="shared" si="8"/>
        <v>141.11900409652858</v>
      </c>
      <c r="H45" s="11">
        <f t="shared" si="8"/>
        <v>100.00043057973079</v>
      </c>
      <c r="I45" s="11">
        <f t="shared" si="8"/>
        <v>21.093175126500189</v>
      </c>
      <c r="J45" s="11">
        <f t="shared" si="8"/>
        <v>12.701856195848862</v>
      </c>
      <c r="K45" s="11">
        <f t="shared" si="8"/>
        <v>51.501090106156965</v>
      </c>
      <c r="L45" s="11">
        <f t="shared" si="8"/>
        <v>66.569045922664372</v>
      </c>
      <c r="M45" s="11">
        <f t="shared" si="8"/>
        <v>56.149455150296291</v>
      </c>
      <c r="N45" s="11">
        <f t="shared" si="8"/>
        <v>75.701422660088326</v>
      </c>
      <c r="O45" s="11">
        <f>AVERAGE(E45:N45)</f>
        <v>73.856199624592392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Gesamtmittel aller Statistikbetriebe &gt; 500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88.958538044647014</v>
      </c>
      <c r="F7" s="6">
        <f>(Input!B$132+Input!B$28+Input!B$141)/Input!B$6</f>
        <v>92.807072067686306</v>
      </c>
      <c r="G7" s="6">
        <f>(Input!C$132+Input!C$28+Input!C$141)/Input!C$6</f>
        <v>90.748579628710019</v>
      </c>
      <c r="H7" s="6">
        <f>(Input!D$132+Input!D$28+Input!D$141)/Input!D$6</f>
        <v>76.460269369223582</v>
      </c>
      <c r="I7" s="6">
        <f>(Input!E$132+Input!E$28+Input!E$141)/Input!E$6</f>
        <v>58.261821092569946</v>
      </c>
      <c r="J7" s="6">
        <f>(Input!F$132+Input!F$28+Input!F$141)/Input!F$6</f>
        <v>61.11117958900585</v>
      </c>
      <c r="K7" s="6">
        <f>(Input!G$132+Input!G$28+Input!G$141)/Input!G$6</f>
        <v>68.021156540198817</v>
      </c>
      <c r="L7" s="6">
        <f>(Input!H$132+Input!H$28+Input!H$141)/Input!H$6</f>
        <v>69.208629187287883</v>
      </c>
      <c r="M7" s="6">
        <f>(Input!I$132+Input!I$28+Input!I$141)/Input!I$6</f>
        <v>68.678741846070622</v>
      </c>
      <c r="N7" s="6">
        <f>(Input!J$132+Input!J$28+Input!J$141)/Input!J$6</f>
        <v>72.080888859511049</v>
      </c>
      <c r="O7" s="6">
        <f>AVERAGE(E7:N7)</f>
        <v>74.633687622491109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89.952852975875672</v>
      </c>
      <c r="F8" s="6">
        <f>(Input!B$132+Input!B$133+Input!B$134+Input!B$28+Input!B$141)/Input!B$6</f>
        <v>93.31597506235704</v>
      </c>
      <c r="G8" s="6">
        <f>(Input!C$132+Input!C$133+Input!C$134+Input!C$28+Input!C$141)/Input!C$6</f>
        <v>91.012657014161704</v>
      </c>
      <c r="H8" s="6">
        <f>(Input!D$132+Input!D$133+Input!D$134+Input!D$28+Input!D$141)/Input!D$6</f>
        <v>76.750201722059714</v>
      </c>
      <c r="I8" s="6">
        <f>(Input!E$132+Input!E$133+Input!E$134+Input!E$28+Input!E$141)/Input!E$6</f>
        <v>58.750633490450184</v>
      </c>
      <c r="J8" s="6">
        <f>(Input!F$132+Input!F$133+Input!F$134+Input!F$28+Input!F$141)/Input!F$6</f>
        <v>61.495885061773947</v>
      </c>
      <c r="K8" s="6">
        <f>(Input!G$132+Input!G$133+Input!G$134+Input!G$28+Input!G$141)/Input!G$6</f>
        <v>68.140312876096488</v>
      </c>
      <c r="L8" s="6">
        <f>(Input!H$132+Input!H$133+Input!H$134+Input!H$28+Input!H$141)/Input!H$6</f>
        <v>69.756070186594144</v>
      </c>
      <c r="M8" s="6">
        <f>(Input!I$132+Input!I$133+Input!I$134+Input!I$28+Input!I$141)/Input!I$6</f>
        <v>68.955858793847725</v>
      </c>
      <c r="N8" s="6">
        <f>(Input!J$132+Input!J$133+Input!J$134+Input!J$28+Input!J$141)/Input!J$6</f>
        <v>72.110317354115153</v>
      </c>
      <c r="O8" s="6">
        <f>AVERAGE(E8:N8)</f>
        <v>75.024076453733173</v>
      </c>
    </row>
    <row r="9" spans="1:15" ht="12" customHeight="1" x14ac:dyDescent="0.2">
      <c r="B9" s="19" t="s">
        <v>209</v>
      </c>
      <c r="E9" s="6">
        <f>(Input!A$148-Input!A$154+Input!A$155)/Input!A$6</f>
        <v>42.014157363009538</v>
      </c>
      <c r="F9" s="6">
        <f>(Input!B$148-Input!B$154+Input!B$155)/Input!B$6</f>
        <v>47.644220545228805</v>
      </c>
      <c r="G9" s="6">
        <f>(Input!C$148-Input!C$154+Input!C$155)/Input!C$6</f>
        <v>49.657159208171528</v>
      </c>
      <c r="H9" s="6">
        <f>(Input!D$148-Input!D$154+Input!D$155)/Input!D$6</f>
        <v>39.615943278351175</v>
      </c>
      <c r="I9" s="6">
        <f>(Input!E$148-Input!E$154+Input!E$155)/Input!E$6</f>
        <v>25.38645672215306</v>
      </c>
      <c r="J9" s="6">
        <f>(Input!F$148-Input!F$154+Input!F$155)/Input!F$6</f>
        <v>25.390967422435558</v>
      </c>
      <c r="K9" s="6">
        <f>(Input!G$148-Input!G$154+Input!G$155)/Input!G$6</f>
        <v>32.339012284017805</v>
      </c>
      <c r="L9" s="6">
        <f>(Input!H$148-Input!H$154+Input!H$155)/Input!H$6</f>
        <v>33.874835627262662</v>
      </c>
      <c r="M9" s="6">
        <f>(Input!I$148-Input!I$154+Input!I$155)/Input!I$6</f>
        <v>32.415372623665043</v>
      </c>
      <c r="N9" s="6">
        <f>(Input!J$148-Input!J$154+Input!J$155)/Input!J$6</f>
        <v>37.364298666240792</v>
      </c>
      <c r="O9" s="6">
        <f>AVERAGE(E9:N9)</f>
        <v>36.570242374053599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26.642944430693873</v>
      </c>
      <c r="F10" s="6">
        <f>(Input!B$132+Input!B$135+Input!B$28+Input!B$141+Input!B$142+Input!B$147-Input!B$156+Input!B$157)/Input!B$6</f>
        <v>32.596976975619889</v>
      </c>
      <c r="G10" s="6">
        <f>(Input!C$132+Input!C$135+Input!C$28+Input!C$141+Input!C$142+Input!C$147-Input!C$156+Input!C$157)/Input!C$6</f>
        <v>36.065989733728983</v>
      </c>
      <c r="H10" s="6">
        <f>(Input!D$132+Input!D$135+Input!D$28+Input!D$141+Input!D$142+Input!D$147-Input!D$156+Input!D$157)/Input!D$6</f>
        <v>26.673829219717806</v>
      </c>
      <c r="I10" s="6">
        <f>(Input!E$132+Input!E$135+Input!E$28+Input!E$141+Input!E$142+Input!E$147-Input!E$156+Input!E$157)/Input!E$6</f>
        <v>13.322424641487654</v>
      </c>
      <c r="J10" s="6">
        <f>(Input!F$132+Input!F$135+Input!F$28+Input!F$141+Input!F$142+Input!F$147-Input!F$156+Input!F$157)/Input!F$6</f>
        <v>12.764466802694898</v>
      </c>
      <c r="K10" s="6">
        <f>(Input!G$132+Input!G$135+Input!G$28+Input!G$141+Input!G$142+Input!G$147-Input!G$156+Input!G$157)/Input!G$6</f>
        <v>19.671181881336025</v>
      </c>
      <c r="L10" s="6">
        <f>(Input!H$132+Input!H$135+Input!H$28+Input!H$141+Input!H$142+Input!H$147-Input!H$156+Input!H$157)/Input!H$6</f>
        <v>20.27227713019478</v>
      </c>
      <c r="M10" s="6">
        <f>(Input!I$132+Input!I$135+Input!I$28+Input!I$141+Input!I$142+Input!I$147-Input!I$156+Input!I$157)/Input!I$6</f>
        <v>18.428743440690326</v>
      </c>
      <c r="N10" s="6">
        <f>(Input!J$132+Input!J$135+Input!J$28+Input!J$141+Input!J$142+Input!J$147-Input!J$156+Input!J$157)/Input!J$6</f>
        <v>24.480470629151291</v>
      </c>
      <c r="O10" s="6">
        <f>AVERAGE(E10:N10)</f>
        <v>23.091930488531553</v>
      </c>
    </row>
    <row r="11" spans="1:15" ht="12" customHeight="1" x14ac:dyDescent="0.2">
      <c r="B11" t="s">
        <v>211</v>
      </c>
      <c r="E11" s="6">
        <f>Input!A$148/Input!A34-Input!A$24/Input!A$6</f>
        <v>20.425070526642159</v>
      </c>
      <c r="F11" s="6">
        <f>Input!B$148/Input!B34-Input!B$24/Input!B$6</f>
        <v>25.719185409710221</v>
      </c>
      <c r="G11" s="6">
        <f>Input!C$148/Input!C34-Input!C$24/Input!C$6</f>
        <v>29.430959433859428</v>
      </c>
      <c r="H11" s="6">
        <f>Input!D$148/Input!D34-Input!D$24/Input!D$6</f>
        <v>21.01698533981105</v>
      </c>
      <c r="I11" s="6">
        <f>Input!E$148/Input!E34-Input!E$24/Input!E$6</f>
        <v>9.1006874304870138</v>
      </c>
      <c r="J11" s="6">
        <f>Input!F$148/Input!F34-Input!F$24/Input!F$6</f>
        <v>7.7903747836095505</v>
      </c>
      <c r="K11" s="6">
        <f>Input!G$148/Input!G34-Input!G$24/Input!G$6</f>
        <v>14.331335790618091</v>
      </c>
      <c r="L11" s="6">
        <f>Input!H$148/Input!H34-Input!H$24/Input!H$6</f>
        <v>14.135849439890912</v>
      </c>
      <c r="M11" s="6">
        <f>Input!I$148/Input!I34-Input!I$24/Input!I$6</f>
        <v>11.779787857497169</v>
      </c>
      <c r="N11" s="6">
        <f>Input!J$148/Input!J34-Input!J$24/Input!J$6</f>
        <v>18.254336000535332</v>
      </c>
      <c r="O11" s="6">
        <f>AVERAGE(E11:N11)</f>
        <v>17.198457201266091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653.13226298807717</v>
      </c>
      <c r="F15" s="6">
        <f>(Input!B$132+Input!B$28+Input!B$141)/Input!B$7</f>
        <v>635.63512636152518</v>
      </c>
      <c r="G15" s="6">
        <f>(Input!C$132+Input!C$28+Input!C$141)/Input!C$7</f>
        <v>634.12226377603201</v>
      </c>
      <c r="H15" s="6">
        <f>(Input!D$132+Input!D$28+Input!D$141)/Input!D$7</f>
        <v>533.21033866718165</v>
      </c>
      <c r="I15" s="6">
        <f>(Input!E$132+Input!E$28+Input!E$141)/Input!E$7</f>
        <v>427.33383832570235</v>
      </c>
      <c r="J15" s="6">
        <f>(Input!F$132+Input!F$28+Input!F$141)/Input!F$7</f>
        <v>451.91449891700597</v>
      </c>
      <c r="K15" s="6">
        <f>(Input!G$132+Input!G$28+Input!G$141)/Input!G$7</f>
        <v>498.27930568442548</v>
      </c>
      <c r="L15" s="6">
        <f>(Input!H$132+Input!H$28+Input!H$141)/Input!H$7</f>
        <v>462.73271865383225</v>
      </c>
      <c r="M15" s="6">
        <f>(Input!I$132+Input!I$28+Input!I$141)/Input!I$7</f>
        <v>441.76983769736933</v>
      </c>
      <c r="N15" s="6">
        <f>(Input!J$132+Input!J$28+Input!J$141)/Input!J$7</f>
        <v>507.29901735805277</v>
      </c>
      <c r="O15" s="6">
        <f>AVERAGE(E15:N15)</f>
        <v>524.54292084292047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660.43250842185751</v>
      </c>
      <c r="F16" s="6">
        <f>(Input!B$132+Input!B$133+Input!B$134+Input!B$28+Input!B$141)/Input!B$7</f>
        <v>639.12060017420379</v>
      </c>
      <c r="G16" s="6">
        <f>(Input!C$132+Input!C$133+Input!C$134+Input!C$28+Input!C$141)/Input!C$7</f>
        <v>635.96755270683195</v>
      </c>
      <c r="H16" s="6">
        <f>(Input!D$132+Input!D$133+Input!D$134+Input!D$28+Input!D$141)/Input!D$7</f>
        <v>535.23223748236626</v>
      </c>
      <c r="I16" s="6">
        <f>(Input!E$132+Input!E$133+Input!E$134+Input!E$28+Input!E$141)/Input!E$7</f>
        <v>430.91913782870728</v>
      </c>
      <c r="J16" s="6">
        <f>(Input!F$132+Input!F$133+Input!F$134+Input!F$28+Input!F$141)/Input!F$7</f>
        <v>454.75937905392783</v>
      </c>
      <c r="K16" s="6">
        <f>(Input!G$132+Input!G$133+Input!G$134+Input!G$28+Input!G$141)/Input!G$7</f>
        <v>499.15216847210689</v>
      </c>
      <c r="L16" s="6">
        <f>(Input!H$132+Input!H$133+Input!H$134+Input!H$28+Input!H$141)/Input!H$7</f>
        <v>466.39293942234428</v>
      </c>
      <c r="M16" s="6">
        <f>(Input!I$132+Input!I$133+Input!I$134+Input!I$28+Input!I$141)/Input!I$7</f>
        <v>443.55236757127216</v>
      </c>
      <c r="N16" s="6">
        <f>(Input!J$132+Input!J$133+Input!J$134+Input!J$28+Input!J$141)/Input!J$7</f>
        <v>507.50613253977713</v>
      </c>
      <c r="O16" s="6">
        <f>AVERAGE(E16:N16)</f>
        <v>527.30350236733943</v>
      </c>
    </row>
    <row r="17" spans="2:15" ht="12" customHeight="1" x14ac:dyDescent="0.2">
      <c r="B17" s="19" t="s">
        <v>209</v>
      </c>
      <c r="E17" s="6">
        <f>(Input!A$148-Input!A$154+Input!A$155)/Input!A$7</f>
        <v>308.46731836203804</v>
      </c>
      <c r="F17" s="6">
        <f>(Input!B$148-Input!B$154+Input!B$155)/Input!B$7</f>
        <v>326.31500457826996</v>
      </c>
      <c r="G17" s="6">
        <f>(Input!C$148-Input!C$154+Input!C$155)/Input!C$7</f>
        <v>346.98846349558198</v>
      </c>
      <c r="H17" s="6">
        <f>(Input!D$148-Input!D$154+Input!D$155)/Input!D$7</f>
        <v>276.26937109081217</v>
      </c>
      <c r="I17" s="6">
        <f>(Input!E$148-Input!E$154+Input!E$155)/Input!E$7</f>
        <v>186.20241848139707</v>
      </c>
      <c r="J17" s="6">
        <f>(Input!F$148-Input!F$154+Input!F$155)/Input!F$7</f>
        <v>187.76509301404985</v>
      </c>
      <c r="K17" s="6">
        <f>(Input!G$148-Input!G$154+Input!G$155)/Input!G$7</f>
        <v>236.89483400473509</v>
      </c>
      <c r="L17" s="6">
        <f>(Input!H$148-Input!H$154+Input!H$155)/Input!H$7</f>
        <v>226.48902265259869</v>
      </c>
      <c r="M17" s="6">
        <f>(Input!I$148-Input!I$154+Input!I$155)/Input!I$7</f>
        <v>208.50897261560078</v>
      </c>
      <c r="N17" s="6">
        <f>(Input!J$148-Input!J$154+Input!J$155)/Input!J$7</f>
        <v>262.96667948422044</v>
      </c>
      <c r="O17" s="6">
        <f>AVERAGE(E17:N17)</f>
        <v>256.68671777793037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195.61210167315454</v>
      </c>
      <c r="F18" s="6">
        <f>(Input!B$132+Input!B$135+Input!B$28+Input!B$141+Input!B$142+Input!B$147-Input!B$156+Input!B$157)/Input!B$7</f>
        <v>223.25651609599822</v>
      </c>
      <c r="G18" s="6">
        <f>(Input!C$132+Input!C$135+Input!C$28+Input!C$141+Input!C$142+Input!C$147-Input!C$156+Input!C$157)/Input!C$7</f>
        <v>252.01768610425634</v>
      </c>
      <c r="H18" s="6">
        <f>(Input!D$132+Input!D$135+Input!D$28+Input!D$141+Input!D$142+Input!D$147-Input!D$156+Input!D$157)/Input!D$7</f>
        <v>186.01505892053757</v>
      </c>
      <c r="I18" s="6">
        <f>(Input!E$132+Input!E$135+Input!E$28+Input!E$141+Input!E$142+Input!E$147-Input!E$156+Input!E$157)/Input!E$7</f>
        <v>97.716184477073867</v>
      </c>
      <c r="J18" s="6">
        <f>(Input!F$132+Input!F$135+Input!F$28+Input!F$141+Input!F$142+Input!F$147-Input!F$156+Input!F$157)/Input!F$7</f>
        <v>94.392673449890168</v>
      </c>
      <c r="K18" s="6">
        <f>(Input!G$132+Input!G$135+Input!G$28+Input!G$141+Input!G$142+Input!G$147-Input!G$156+Input!G$157)/Input!G$7</f>
        <v>144.09844448956963</v>
      </c>
      <c r="L18" s="6">
        <f>(Input!H$132+Input!H$135+Input!H$28+Input!H$141+Input!H$142+Input!H$147-Input!H$156+Input!H$157)/Input!H$7</f>
        <v>135.54156497412552</v>
      </c>
      <c r="M18" s="6">
        <f>(Input!I$132+Input!I$135+Input!I$28+Input!I$141+Input!I$142+Input!I$147-Input!I$156+Input!I$157)/Input!I$7</f>
        <v>118.54123677756361</v>
      </c>
      <c r="N18" s="6">
        <f>(Input!J$132+Input!J$135+Input!J$28+Input!J$141+Input!J$142+Input!J$147-Input!J$156+Input!J$157)/Input!J$7</f>
        <v>172.29141997452561</v>
      </c>
      <c r="O18" s="6">
        <f>AVERAGE(E18:N18)</f>
        <v>161.9482886936695</v>
      </c>
    </row>
    <row r="19" spans="2:15" ht="12" customHeight="1" x14ac:dyDescent="0.2">
      <c r="B19" t="s">
        <v>211</v>
      </c>
      <c r="E19" s="6">
        <f>(Input!A$148-Input!A$24)/Input!A$7</f>
        <v>176.99345963018717</v>
      </c>
      <c r="F19" s="6">
        <f>(Input!B$148-Input!B$24)/Input!B$7</f>
        <v>202.06226214357403</v>
      </c>
      <c r="G19" s="6">
        <f>(Input!C$148-Input!C$24)/Input!C$7</f>
        <v>230.22040573391544</v>
      </c>
      <c r="H19" s="6">
        <f>(Input!D$148-Input!D$24)/Input!D$7</f>
        <v>164.32880052836808</v>
      </c>
      <c r="I19" s="6">
        <f>(Input!E$148-Input!E$24)/Input!E$7</f>
        <v>77.796978561884771</v>
      </c>
      <c r="J19" s="6">
        <f>(Input!F$148-Input!F$24)/Input!F$7</f>
        <v>73.778184787258198</v>
      </c>
      <c r="K19" s="6">
        <f>(Input!G$148-Input!G$24)/Input!G$7</f>
        <v>120.83387289299273</v>
      </c>
      <c r="L19" s="6">
        <f>(Input!H$148-Input!H$24)/Input!H$7</f>
        <v>114.26150158773906</v>
      </c>
      <c r="M19" s="6">
        <f>(Input!I$148-Input!I$24)/Input!I$7</f>
        <v>94.640563905217618</v>
      </c>
      <c r="N19" s="6">
        <f>(Input!J$148-Input!J$24)/Input!J$7</f>
        <v>146.62540213996539</v>
      </c>
      <c r="O19" s="6">
        <f>AVERAGE(E19:N19)</f>
        <v>140.15414319111022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133.02344560403569</v>
      </c>
      <c r="F23" s="16">
        <f>Input!B148/Input!B24*100</f>
        <v>141.83976943867145</v>
      </c>
      <c r="G23" s="16">
        <f>Input!C148/Input!C24*100</f>
        <v>151.00988272919838</v>
      </c>
      <c r="H23" s="16">
        <f>Input!D148/Input!D24*100</f>
        <v>140.10093425074558</v>
      </c>
      <c r="I23" s="16">
        <f>Input!E148/Input!E24*100</f>
        <v>119.78174928859325</v>
      </c>
      <c r="J23" s="16">
        <f>Input!F148/Input!F24*100</f>
        <v>117.79646277955121</v>
      </c>
      <c r="K23" s="16">
        <f>Input!G148/Input!G24*100</f>
        <v>129.61748202655437</v>
      </c>
      <c r="L23" s="16">
        <f>Input!H148/Input!H24*100</f>
        <v>130.48157477812467</v>
      </c>
      <c r="M23" s="16">
        <f>Input!I148/Input!I24*100</f>
        <v>125.4269050594508</v>
      </c>
      <c r="N23" s="16">
        <f>Input!J148/Input!J24*100</f>
        <v>137.64924568200058</v>
      </c>
      <c r="O23" s="16">
        <f>AVERAGE(E23:N23)</f>
        <v>132.67274516369258</v>
      </c>
    </row>
    <row r="24" spans="2:15" ht="12" customHeight="1" x14ac:dyDescent="0.2">
      <c r="B24" t="s">
        <v>215</v>
      </c>
      <c r="E24" s="16">
        <f>+E11/E7*100</f>
        <v>22.960213798018025</v>
      </c>
      <c r="F24" s="16">
        <f t="shared" ref="F24:N24" si="1">+F11/F7*100</f>
        <v>27.712527544186109</v>
      </c>
      <c r="G24" s="16">
        <f t="shared" si="1"/>
        <v>32.431316891430875</v>
      </c>
      <c r="H24" s="16">
        <f t="shared" si="1"/>
        <v>27.487459190499148</v>
      </c>
      <c r="I24" s="16">
        <f t="shared" si="1"/>
        <v>15.620327788977425</v>
      </c>
      <c r="J24" s="16">
        <f t="shared" si="1"/>
        <v>12.747871724948787</v>
      </c>
      <c r="K24" s="16">
        <f t="shared" si="1"/>
        <v>21.068938723716975</v>
      </c>
      <c r="L24" s="16">
        <f t="shared" si="1"/>
        <v>20.424981112741587</v>
      </c>
      <c r="M24" s="16">
        <f t="shared" si="1"/>
        <v>17.152014642171455</v>
      </c>
      <c r="N24" s="16">
        <f t="shared" si="1"/>
        <v>25.324793144704234</v>
      </c>
      <c r="O24" s="6">
        <f>AVERAGE(E24:N24)</f>
        <v>22.293044456139462</v>
      </c>
    </row>
    <row r="25" spans="2:15" ht="12" customHeight="1" x14ac:dyDescent="0.2">
      <c r="B25" t="s">
        <v>216</v>
      </c>
      <c r="E25" s="16">
        <f>+E9/E8*100</f>
        <v>46.706864733103302</v>
      </c>
      <c r="F25" s="16">
        <f t="shared" ref="F25:N25" si="2">+F9/F8*100</f>
        <v>51.056874788471376</v>
      </c>
      <c r="G25" s="16">
        <f t="shared" si="2"/>
        <v>54.560718077316217</v>
      </c>
      <c r="H25" s="16">
        <f t="shared" si="2"/>
        <v>51.616728542049771</v>
      </c>
      <c r="I25" s="16">
        <f t="shared" si="2"/>
        <v>43.210524234227336</v>
      </c>
      <c r="J25" s="16">
        <f t="shared" si="2"/>
        <v>41.288888511694374</v>
      </c>
      <c r="K25" s="16">
        <f t="shared" si="2"/>
        <v>47.459442023434384</v>
      </c>
      <c r="L25" s="16">
        <f t="shared" si="2"/>
        <v>48.561846354946745</v>
      </c>
      <c r="M25" s="16">
        <f t="shared" si="2"/>
        <v>47.008873779057566</v>
      </c>
      <c r="N25" s="16">
        <f t="shared" si="2"/>
        <v>51.815468350741497</v>
      </c>
      <c r="O25" s="6">
        <f>AVERAGE(E25:N25)</f>
        <v>48.328622939504257</v>
      </c>
    </row>
    <row r="26" spans="2:15" ht="12" customHeight="1" x14ac:dyDescent="0.2">
      <c r="B26" t="s">
        <v>217</v>
      </c>
      <c r="E26" s="16">
        <f>+E10/E8*100</f>
        <v>29.618787564013349</v>
      </c>
      <c r="F26" s="16">
        <f t="shared" ref="F26:N26" si="3">+F10/F8*100</f>
        <v>34.931829146978785</v>
      </c>
      <c r="G26" s="16">
        <f t="shared" si="3"/>
        <v>39.627444046729742</v>
      </c>
      <c r="H26" s="16">
        <f t="shared" si="3"/>
        <v>34.754083534937678</v>
      </c>
      <c r="I26" s="16">
        <f t="shared" si="3"/>
        <v>22.676222961328904</v>
      </c>
      <c r="J26" s="16">
        <f t="shared" si="3"/>
        <v>20.756619389854649</v>
      </c>
      <c r="K26" s="16">
        <f t="shared" si="3"/>
        <v>28.868640384885353</v>
      </c>
      <c r="L26" s="16">
        <f t="shared" si="3"/>
        <v>29.061667430472234</v>
      </c>
      <c r="M26" s="16">
        <f t="shared" si="3"/>
        <v>26.725420817084434</v>
      </c>
      <c r="N26" s="16">
        <f t="shared" si="3"/>
        <v>33.948638041535752</v>
      </c>
      <c r="O26" s="6">
        <f>AVERAGE(E26:N26)</f>
        <v>30.096935331782085</v>
      </c>
    </row>
    <row r="27" spans="2:15" ht="12" customHeight="1" x14ac:dyDescent="0.2">
      <c r="B27" t="s">
        <v>218</v>
      </c>
      <c r="E27" s="16">
        <f>+E11/E8*100</f>
        <v>22.70641769652368</v>
      </c>
      <c r="F27" s="16">
        <f t="shared" ref="F27:N27" si="4">+F11/F8*100</f>
        <v>27.561395990904824</v>
      </c>
      <c r="G27" s="16">
        <f t="shared" si="4"/>
        <v>32.337215942701164</v>
      </c>
      <c r="H27" s="16">
        <f t="shared" si="4"/>
        <v>27.383622281438647</v>
      </c>
      <c r="I27" s="16">
        <f t="shared" si="4"/>
        <v>15.490364766817901</v>
      </c>
      <c r="J27" s="16">
        <f t="shared" si="4"/>
        <v>12.668123689550853</v>
      </c>
      <c r="K27" s="16">
        <f t="shared" si="4"/>
        <v>21.032095665127919</v>
      </c>
      <c r="L27" s="16">
        <f t="shared" si="4"/>
        <v>20.264687219446554</v>
      </c>
      <c r="M27" s="16">
        <f t="shared" si="4"/>
        <v>17.083084836510174</v>
      </c>
      <c r="N27" s="16">
        <f t="shared" si="4"/>
        <v>25.314458000362137</v>
      </c>
      <c r="O27" s="6">
        <f>AVERAGE(E27:N27)</f>
        <v>22.184146608938384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31.824771544507232</v>
      </c>
      <c r="F31" s="17">
        <f>Input!B14/(Input!B97+Input!B98)*2</f>
        <v>30.219927995609403</v>
      </c>
      <c r="G31" s="17">
        <f>Input!C14/(Input!C97+Input!C98)*2</f>
        <v>27.832170894655146</v>
      </c>
      <c r="H31" s="17">
        <f>Input!D14/(Input!D97+Input!D98)*2</f>
        <v>25.436589994585727</v>
      </c>
      <c r="I31" s="17">
        <f>Input!E14/(Input!E97+Input!E98)*2</f>
        <v>26.036955120607672</v>
      </c>
      <c r="J31" s="17">
        <f>Input!F14/(Input!F97+Input!F98)*2</f>
        <v>27.292270305290717</v>
      </c>
      <c r="K31" s="17">
        <f>Input!G14/(Input!G97+Input!G98)*2</f>
        <v>26.162304773051762</v>
      </c>
      <c r="L31" s="17">
        <f>Input!H14/(Input!H97+Input!H98)*2</f>
        <v>26.01154215020911</v>
      </c>
      <c r="M31" s="17">
        <f>Input!I14/(Input!I97+Input!I98)*2</f>
        <v>26.323268680474182</v>
      </c>
      <c r="N31" s="17">
        <f>Input!J14/(Input!J97+Input!J98)*2</f>
        <v>26.541469788665054</v>
      </c>
      <c r="O31" s="6">
        <f t="shared" ref="O31:O37" si="5">AVERAGE(E31:N31)</f>
        <v>27.3681271247656</v>
      </c>
    </row>
    <row r="32" spans="2:15" x14ac:dyDescent="0.2">
      <c r="B32" t="s">
        <v>221</v>
      </c>
      <c r="E32" s="17">
        <f>'DB-fm'!E9</f>
        <v>52.073521763014895</v>
      </c>
      <c r="F32" s="17">
        <f>'DB-fm'!F9</f>
        <v>56.482558679406473</v>
      </c>
      <c r="G32" s="17">
        <f>'DB-fm'!G9</f>
        <v>57.43150440586885</v>
      </c>
      <c r="H32" s="17">
        <f>'DB-fm'!H9</f>
        <v>46.846988935502367</v>
      </c>
      <c r="I32" s="17">
        <f>'DB-fm'!I9</f>
        <v>32.003486297292973</v>
      </c>
      <c r="J32" s="17">
        <f>'DB-fm'!J9</f>
        <v>32.155836085479521</v>
      </c>
      <c r="K32" s="17">
        <f>'DB-fm'!K9</f>
        <v>39.612851009059305</v>
      </c>
      <c r="L32" s="17">
        <f>'DB-fm'!L9</f>
        <v>40.551135828047038</v>
      </c>
      <c r="M32" s="17">
        <f>'DB-fm'!M9</f>
        <v>39.697676709877221</v>
      </c>
      <c r="N32" s="17">
        <f>'DB-fm'!N9</f>
        <v>43.300960343288082</v>
      </c>
      <c r="O32" s="6">
        <f t="shared" si="5"/>
        <v>44.01565200568367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4.4294671070721305</v>
      </c>
      <c r="F33" s="17">
        <f>(Input!B24-Input!B125-Input!B28-Input!B141-Input!B142-Input!B147+Input!B203+Input!B207)/F32/Input!B7</f>
        <v>3.7004213282510716</v>
      </c>
      <c r="G33" s="17">
        <f>(Input!C24-Input!C125-Input!C28-Input!C141-Input!C142-Input!C147+Input!C203+Input!C207)/G32/Input!C7</f>
        <v>3.3813078141745225</v>
      </c>
      <c r="H33" s="17">
        <f>(Input!D24-Input!D125-Input!D28-Input!D141-Input!D142-Input!D147+Input!D203+Input!D207)/H32/Input!D7</f>
        <v>3.8215480017462968</v>
      </c>
      <c r="I33" s="17">
        <f>(Input!E24-Input!E125-Input!E28-Input!E141-Input!E142-Input!E147+Input!E203+Input!E207)/I32/Input!E7</f>
        <v>5.2247545769899295</v>
      </c>
      <c r="J33" s="17">
        <f>(Input!F24-Input!F125-Input!F28-Input!F141-Input!F142-Input!F147+Input!F203+Input!F207)/J32/Input!F7</f>
        <v>5.5758658192646902</v>
      </c>
      <c r="K33" s="17">
        <f>(Input!G24-Input!G125-Input!G28-Input!G141-Input!G142-Input!G147+Input!G203+Input!G207)/K32/Input!G7</f>
        <v>4.6559042421859376</v>
      </c>
      <c r="L33" s="17">
        <f>(Input!H24-Input!H125-Input!H28-Input!H141-Input!H142-Input!H147+Input!H203+Input!H207)/L32/Input!H7</f>
        <v>4.3318056179835205</v>
      </c>
      <c r="M33" s="17">
        <f>(Input!I24-Input!I125-Input!I28-Input!I141-Input!I142-Input!I147+Input!I203+Input!I207)/M32/Input!I7</f>
        <v>4.5004233024378717</v>
      </c>
      <c r="N33" s="17">
        <f>(Input!J24-Input!J125-Input!J28-Input!J141-Input!J142-Input!J147+Input!J203+Input!J207)/N32/Input!J7</f>
        <v>4.0519981018001152</v>
      </c>
      <c r="O33" s="6">
        <f t="shared" si="5"/>
        <v>4.3673495911906093</v>
      </c>
    </row>
    <row r="34" spans="1:15" x14ac:dyDescent="0.2">
      <c r="B34" t="s">
        <v>223</v>
      </c>
      <c r="E34" s="17">
        <f>E33*Input!A7/Input!A5*100</f>
        <v>74.212689752852114</v>
      </c>
      <c r="F34" s="17">
        <f>F33*Input!B7/Input!B5*100</f>
        <v>61.884656503717196</v>
      </c>
      <c r="G34" s="17">
        <f>G33*Input!C7/Input!C5*100</f>
        <v>57.482363075518187</v>
      </c>
      <c r="H34" s="17">
        <f>H33*Input!D7/Input!D5*100</f>
        <v>63.961318894597255</v>
      </c>
      <c r="I34" s="17">
        <f>I33*Input!E7/Input!E5*100</f>
        <v>88.466885611525299</v>
      </c>
      <c r="J34" s="17">
        <f>J33*Input!F7/Input!F5*100</f>
        <v>94.326705838671813</v>
      </c>
      <c r="K34" s="17">
        <f>K33*Input!G7/Input!G5*100</f>
        <v>78.076961987049046</v>
      </c>
      <c r="L34" s="17">
        <f>L33*Input!H7/Input!H5*100</f>
        <v>73.467809548724247</v>
      </c>
      <c r="M34" s="17">
        <f>M33*Input!I7/Input!I5*100</f>
        <v>76.775663463242992</v>
      </c>
      <c r="N34" s="17">
        <f>N33*Input!J7/Input!J5*100</f>
        <v>68.983637459343299</v>
      </c>
      <c r="O34" s="6">
        <f t="shared" si="5"/>
        <v>73.763869213524146</v>
      </c>
    </row>
    <row r="35" spans="1:15" x14ac:dyDescent="0.2">
      <c r="B35" t="s">
        <v>224</v>
      </c>
      <c r="E35" s="17">
        <f>Input!A6/E33/Input!A7*100</f>
        <v>165.75323727784058</v>
      </c>
      <c r="F35" s="17">
        <f>Input!B6/F33/Input!B7*100</f>
        <v>185.08688321411432</v>
      </c>
      <c r="G35" s="17">
        <f>Input!C6/G33/Input!C7*100</f>
        <v>206.65620836995365</v>
      </c>
      <c r="H35" s="17">
        <f>Input!D6/H33/Input!D7*100</f>
        <v>182.48342301287752</v>
      </c>
      <c r="I35" s="17">
        <f>Input!E6/I33/Input!E7*100</f>
        <v>140.38390968264599</v>
      </c>
      <c r="J35" s="17">
        <f>Input!F6/J33/Input!F7*100</f>
        <v>132.62435792095997</v>
      </c>
      <c r="K35" s="17">
        <f>Input!G6/K33/Input!G7*100</f>
        <v>157.33480245725991</v>
      </c>
      <c r="L35" s="17">
        <f>Input!H6/L33/Input!H7*100</f>
        <v>154.34799807575951</v>
      </c>
      <c r="M35" s="17">
        <f>Input!I6/M33/Input!I7*100</f>
        <v>142.9290033493796</v>
      </c>
      <c r="N35" s="17">
        <f>Input!J6/N33/Input!J7*100</f>
        <v>173.68993569470567</v>
      </c>
      <c r="O35" s="6">
        <f t="shared" si="5"/>
        <v>164.12897590554968</v>
      </c>
    </row>
    <row r="36" spans="1:15" x14ac:dyDescent="0.2">
      <c r="B36" t="s">
        <v>225</v>
      </c>
      <c r="E36" s="17">
        <f>(Input!A5-E33*Input!A7)/Input!A5*100</f>
        <v>25.787310247147886</v>
      </c>
      <c r="F36" s="17">
        <f>(Input!B5-F33*Input!B7)/Input!B5*100</f>
        <v>38.115343496282804</v>
      </c>
      <c r="G36" s="17">
        <f>(Input!C5-G33*Input!C7)/Input!C5*100</f>
        <v>42.51763692448182</v>
      </c>
      <c r="H36" s="17">
        <f>(Input!D5-H33*Input!D7)/Input!D5*100</f>
        <v>36.038681105402745</v>
      </c>
      <c r="I36" s="17">
        <f>(Input!E5-I33*Input!E7)/Input!E5*100</f>
        <v>11.533114388474711</v>
      </c>
      <c r="J36" s="17">
        <f>(Input!F5-J33*Input!F7)/Input!F5*100</f>
        <v>5.6732941613281946</v>
      </c>
      <c r="K36" s="17">
        <f>(Input!G5-K33*Input!G7)/Input!G5*100</f>
        <v>21.923038012950961</v>
      </c>
      <c r="L36" s="17">
        <f>(Input!H5-L33*Input!H7)/Input!H5*100</f>
        <v>26.532190451275746</v>
      </c>
      <c r="M36" s="17">
        <f>(Input!I5-M33*Input!I7)/Input!I5*100</f>
        <v>23.224336536757004</v>
      </c>
      <c r="N36" s="17">
        <f>(Input!J5-N33*Input!J7)/Input!J5*100</f>
        <v>31.016362540656704</v>
      </c>
      <c r="O36" s="6">
        <f t="shared" si="5"/>
        <v>26.236130786475854</v>
      </c>
    </row>
    <row r="37" spans="1:15" x14ac:dyDescent="0.2">
      <c r="B37" t="s">
        <v>226</v>
      </c>
      <c r="E37" s="17">
        <f>(Input!A6-E33*Input!A7)/Input!A6*100</f>
        <v>39.669353285464361</v>
      </c>
      <c r="F37" s="17">
        <f>(Input!B6-F33*Input!B7)/Input!B6*100</f>
        <v>45.971319920970927</v>
      </c>
      <c r="G37" s="17">
        <f>(Input!C6-G33*Input!C7)/Input!C6*100</f>
        <v>51.610454489235039</v>
      </c>
      <c r="H37" s="17">
        <f>(Input!D6-H33*Input!D7)/Input!D6*100</f>
        <v>45.200501859863088</v>
      </c>
      <c r="I37" s="17">
        <f>(Input!E6-I33*Input!E7)/Input!E6*100</f>
        <v>28.766765204031209</v>
      </c>
      <c r="J37" s="17">
        <f>(Input!F6-J33*Input!F7)/Input!F6*100</f>
        <v>24.599069456308378</v>
      </c>
      <c r="K37" s="17">
        <f>(Input!G6-K33*Input!G7)/Input!G6*100</f>
        <v>36.441271455395231</v>
      </c>
      <c r="L37" s="17">
        <f>(Input!H6-L33*Input!H7)/Input!H6*100</f>
        <v>35.211339799226657</v>
      </c>
      <c r="M37" s="17">
        <f>(Input!I6-M33*Input!I7)/Input!I6*100</f>
        <v>30.035193937820125</v>
      </c>
      <c r="N37" s="17">
        <f>(Input!J6-N33*Input!J7)/Input!J6*100</f>
        <v>42.426140236605455</v>
      </c>
      <c r="O37" s="6">
        <f t="shared" si="5"/>
        <v>37.993140964492049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Gesamtmittel aller Statistikbetriebe &gt; 500 ha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0.79490823169738811</v>
      </c>
      <c r="F44" s="17">
        <f>(Input!B124-Input!B28-Input!B138-Input!B202-Input!B143)/F$32/Kenndat!F$12</f>
        <v>0.63279016245927211</v>
      </c>
      <c r="G44" s="17">
        <f>(Input!C124-Input!C28-Input!C138-Input!C202-Input!C143)/G$32/Kenndat!G$12</f>
        <v>0.53521574278077366</v>
      </c>
      <c r="H44" s="17">
        <f>(Input!D124-Input!D28-Input!D138-Input!D202-Input!D143)/H$32/Kenndat!H$12</f>
        <v>0.65446536406248668</v>
      </c>
      <c r="I44" s="17">
        <f>(Input!E124-Input!E28-Input!E138-Input!E202-Input!E143)/I$32/Kenndat!I$12</f>
        <v>0.96369704686136937</v>
      </c>
      <c r="J44" s="17">
        <f>(Input!F124-Input!F28-Input!F138-Input!F202-Input!F143)/J$32/Kenndat!J$12</f>
        <v>1.0529201253237837</v>
      </c>
      <c r="K44" s="17">
        <f>(Input!G124-Input!G28-Input!G138-Input!G202-Input!G143)/K$32/Kenndat!K$12</f>
        <v>0.84645644121041552</v>
      </c>
      <c r="L44" s="17">
        <f>(Input!H124-Input!H28-Input!H138-Input!H202-Input!H143)/L$32/Kenndat!L$12</f>
        <v>0.77945466992751644</v>
      </c>
      <c r="M44" s="17">
        <f>(Input!I124-Input!I28-Input!I138-Input!I202-Input!I143)/M$32/Kenndat!M$12</f>
        <v>0.8402537624160259</v>
      </c>
      <c r="N44" s="17">
        <f>(Input!J124-Input!J28-Input!J138-Input!J202-Input!J143)/N$32/Kenndat!N$12</f>
        <v>0.65963824528467563</v>
      </c>
      <c r="O44" s="6">
        <f t="shared" ref="O44:O60" si="7">AVERAGE(E44:N44)</f>
        <v>0.77597997920237072</v>
      </c>
    </row>
    <row r="45" spans="1:15" ht="12.75" customHeight="1" x14ac:dyDescent="0.2">
      <c r="B45" t="s">
        <v>61</v>
      </c>
      <c r="E45" s="17">
        <f>(Input!A18-Input!A136-Input!A204-Input!A144)/E$32/Kenndat!E$12</f>
        <v>0.81090410583813899</v>
      </c>
      <c r="F45" s="17">
        <f>(Input!B18-Input!B136-Input!B204-Input!B144)/F$32/Kenndat!F$12</f>
        <v>0.67263065399310284</v>
      </c>
      <c r="G45" s="17">
        <f>(Input!C18-Input!C136-Input!C204-Input!C144)/G$32/Kenndat!G$12</f>
        <v>0.62271832716078834</v>
      </c>
      <c r="H45" s="17">
        <f>(Input!D18-Input!D136-Input!D204-Input!D144)/H$32/Kenndat!H$12</f>
        <v>0.62488175494680887</v>
      </c>
      <c r="I45" s="17">
        <f>(Input!E18-Input!E136-Input!E204-Input!E144)/I$32/Kenndat!I$12</f>
        <v>0.80268153346623194</v>
      </c>
      <c r="J45" s="17">
        <f>(Input!F18-Input!F136-Input!F204-Input!F144)/J$32/Kenndat!J$12</f>
        <v>0.85876906492481098</v>
      </c>
      <c r="K45" s="17">
        <f>(Input!G18-Input!G136-Input!G204-Input!G144)/K$32/Kenndat!K$12</f>
        <v>0.73559459469384891</v>
      </c>
      <c r="L45" s="17">
        <f>(Input!H18-Input!H136-Input!H204-Input!H144)/L$32/Kenndat!L$12</f>
        <v>0.71581746286139947</v>
      </c>
      <c r="M45" s="17">
        <f>(Input!I18-Input!I136-Input!I204-Input!I144)/M$32/Kenndat!M$12</f>
        <v>0.75558199388185476</v>
      </c>
      <c r="N45" s="17">
        <f>(Input!J18-Input!J136-Input!J204-Input!J144)/N$32/Kenndat!N$12</f>
        <v>0.64059806897961991</v>
      </c>
      <c r="O45" s="6">
        <f t="shared" si="7"/>
        <v>0.72401775607466035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0.41312368609249039</v>
      </c>
      <c r="F46" s="17">
        <f>(Input!B19+Input!B20-Input!B137-Input!B205-Input!B139-Input!B208)/F$32/Kenndat!F$12</f>
        <v>0.27158315439084513</v>
      </c>
      <c r="G46" s="17">
        <f>(Input!C19+Input!C20-Input!C137-Input!C205-Input!C139-Input!C208)/G$32/Kenndat!G$12</f>
        <v>0.26867572861535965</v>
      </c>
      <c r="H46" s="17">
        <f>(Input!D19+Input!D20-Input!D137-Input!D205-Input!D139-Input!D208)/H$32/Kenndat!H$12</f>
        <v>0.2912359386089024</v>
      </c>
      <c r="I46" s="17">
        <f>(Input!E19+Input!E20-Input!E137-Input!E205-Input!E139-Input!E208)/I$32/Kenndat!I$12</f>
        <v>0.34399362810959166</v>
      </c>
      <c r="J46" s="17">
        <f>(Input!F19+Input!F20-Input!F137-Input!F205-Input!F139-Input!F208)/J$32/Kenndat!J$12</f>
        <v>0.38543116163037044</v>
      </c>
      <c r="K46" s="17">
        <f>(Input!G19+Input!G20-Input!G137-Input!G205-Input!G139-Input!G208)/K$32/Kenndat!K$12</f>
        <v>0.35062080528238976</v>
      </c>
      <c r="L46" s="17">
        <f>(Input!H19+Input!H20-Input!H137-Input!H205-Input!H139-Input!H208)/L$32/Kenndat!L$12</f>
        <v>0.29180204476030625</v>
      </c>
      <c r="M46" s="17">
        <f>(Input!I19+Input!I20-Input!I137-Input!I205-Input!I139-Input!I208)/M$32/Kenndat!M$12</f>
        <v>0.33166153164843204</v>
      </c>
      <c r="N46" s="17">
        <f>(Input!J19+Input!J20-Input!J137-Input!J205-Input!J139-Input!J208)/N$32/Kenndat!N$12</f>
        <v>0.37783769573057613</v>
      </c>
      <c r="O46" s="6">
        <f t="shared" si="7"/>
        <v>0.33259653748692641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2.4105310834441149</v>
      </c>
      <c r="F47" s="17">
        <f>(Input!B127-(Input!B142+Input!B141+Input!B147-Input!B143-Input!B144-Input!B207-Input!B208-SUM(Input!B136:B139)-SUM(Input!B202:'Input'!B205)))/F$32/Kenndat!F$12</f>
        <v>2.1234173574078512</v>
      </c>
      <c r="G47" s="17">
        <f>(Input!C127-(Input!C142+Input!C141+Input!C147-Input!C143-Input!C144-Input!C207-Input!C208-SUM(Input!C136:C139)-SUM(Input!C202:'Input'!C205)))/G$32/Kenndat!G$12</f>
        <v>1.9546980156176006</v>
      </c>
      <c r="H47" s="17">
        <f>(Input!D127-(Input!D142+Input!D141+Input!D147-Input!D143-Input!D144-Input!D207-Input!D208-SUM(Input!D136:D139)-SUM(Input!D202:'Input'!D205)))/H$32/Kenndat!H$12</f>
        <v>2.2509649441280977</v>
      </c>
      <c r="I47" s="17">
        <f>(Input!E127-(Input!E142+Input!E141+Input!E147-Input!E143-Input!E144-Input!E207-Input!E208-SUM(Input!E136:E139)-SUM(Input!E202:'Input'!E205)))/I$32/Kenndat!I$12</f>
        <v>3.1143823685527359</v>
      </c>
      <c r="J47" s="17">
        <f>(Input!F127-(Input!F142+Input!F141+Input!F147-Input!F143-Input!F144-Input!F207-Input!F208-SUM(Input!F136:F139)-SUM(Input!F202:'Input'!F205)))/J$32/Kenndat!J$12</f>
        <v>3.2787454673857255</v>
      </c>
      <c r="K47" s="17">
        <f>(Input!G127-(Input!G142+Input!G141+Input!G147-Input!G143-Input!G144-Input!G207-Input!G208-SUM(Input!G136:G139)-SUM(Input!G202:'Input'!G205)))/K$32/Kenndat!K$12</f>
        <v>2.723232400999283</v>
      </c>
      <c r="L47" s="17">
        <f>(Input!H127-(Input!H142+Input!H141+Input!H147-Input!H143-Input!H144-Input!H207-Input!H208-SUM(Input!H136:H139)-SUM(Input!H202:'Input'!H205)))/L$32/Kenndat!L$12</f>
        <v>2.544731440434298</v>
      </c>
      <c r="M47" s="17">
        <f>(Input!I127-(Input!I142+Input!I141+Input!I147-Input!I143-Input!I144-Input!I207-Input!I208-SUM(Input!I136:I139)-SUM(Input!I202:'Input'!I205)))/M$32/Kenndat!M$12</f>
        <v>2.5729260144915589</v>
      </c>
      <c r="N47" s="17">
        <f>(Input!J127-(Input!J142+Input!J141+Input!J147-Input!J143-Input!J144-Input!J207-Input!J208-SUM(Input!J136:J139)-SUM(Input!J202:'Input'!J205)))/N$32/Kenndat!N$12</f>
        <v>2.3739240918052436</v>
      </c>
      <c r="O47" s="6">
        <f t="shared" si="7"/>
        <v>2.5347553184266509</v>
      </c>
    </row>
    <row r="48" spans="1:15" ht="12.75" customHeight="1" x14ac:dyDescent="0.2">
      <c r="B48" s="4" t="s">
        <v>317</v>
      </c>
      <c r="E48" s="33">
        <f>SUM(E44:E47)</f>
        <v>4.4294671070721323</v>
      </c>
      <c r="F48" s="33">
        <f t="shared" ref="F48:N48" si="8">SUM(F44:F47)</f>
        <v>3.7004213282510712</v>
      </c>
      <c r="G48" s="33">
        <f t="shared" si="8"/>
        <v>3.3813078141745221</v>
      </c>
      <c r="H48" s="33">
        <f t="shared" si="8"/>
        <v>3.8215480017462955</v>
      </c>
      <c r="I48" s="33">
        <f t="shared" si="8"/>
        <v>5.2247545769899286</v>
      </c>
      <c r="J48" s="33">
        <f t="shared" si="8"/>
        <v>5.5758658192646902</v>
      </c>
      <c r="K48" s="33">
        <f t="shared" si="8"/>
        <v>4.6559042421859367</v>
      </c>
      <c r="L48" s="33">
        <f t="shared" si="8"/>
        <v>4.3318056179835196</v>
      </c>
      <c r="M48" s="33">
        <f t="shared" si="8"/>
        <v>4.5004233024378717</v>
      </c>
      <c r="N48" s="33">
        <f t="shared" si="8"/>
        <v>4.0519981018001152</v>
      </c>
      <c r="O48" s="8">
        <f t="shared" si="7"/>
        <v>4.3673495911906084</v>
      </c>
    </row>
    <row r="49" spans="2:15" ht="12.75" customHeight="1" x14ac:dyDescent="0.2">
      <c r="B49" t="s">
        <v>318</v>
      </c>
      <c r="E49" s="17">
        <f>(Input!A212/E$32/Kenndat!E$12)*(-1)</f>
        <v>0.30021562820778269</v>
      </c>
      <c r="F49" s="17">
        <f>(Input!B212/F$32/Kenndat!F$12)*(-1)</f>
        <v>0.29733332237802601</v>
      </c>
      <c r="G49" s="17">
        <f>(Input!C212/G$32/Kenndat!G$12)*(-1)</f>
        <v>0.28535696324538112</v>
      </c>
      <c r="H49" s="17">
        <f>(Input!D212/H$32/Kenndat!H$12)*(-1)</f>
        <v>0.29021254032085425</v>
      </c>
      <c r="I49" s="17">
        <f>(Input!E212/I$32/Kenndat!I$12)*(-1)</f>
        <v>0.35371422811356679</v>
      </c>
      <c r="J49" s="17">
        <f>(Input!F212/J$32/Kenndat!J$12)*(-1)</f>
        <v>0.44059998695593577</v>
      </c>
      <c r="K49" s="17">
        <f>(Input!G212/K$32/Kenndat!K$12)*(-1)</f>
        <v>0.27890791776725304</v>
      </c>
      <c r="L49" s="17">
        <f>(Input!H212/L$32/Kenndat!L$12)*(-1)</f>
        <v>0.27802406634837046</v>
      </c>
      <c r="M49" s="17">
        <f>(Input!I212/M$32/Kenndat!M$12)*(-1)</f>
        <v>0.31300528574921871</v>
      </c>
      <c r="N49" s="17">
        <f>(Input!J212/N$32/Kenndat!N$12)*(-1)</f>
        <v>0.34564462118828798</v>
      </c>
      <c r="O49" s="6">
        <f t="shared" si="7"/>
        <v>0.31830145602746768</v>
      </c>
    </row>
    <row r="50" spans="2:15" ht="12.75" customHeight="1" x14ac:dyDescent="0.2">
      <c r="B50" s="4" t="s">
        <v>319</v>
      </c>
      <c r="E50" s="33">
        <f>E48+E49</f>
        <v>4.7296827352799147</v>
      </c>
      <c r="F50" s="33">
        <f t="shared" ref="F50:N50" si="9">F48+F49</f>
        <v>3.9977546506290973</v>
      </c>
      <c r="G50" s="33">
        <f t="shared" si="9"/>
        <v>3.666664777419903</v>
      </c>
      <c r="H50" s="33">
        <f t="shared" si="9"/>
        <v>4.1117605420671497</v>
      </c>
      <c r="I50" s="33">
        <f t="shared" si="9"/>
        <v>5.5784688051034959</v>
      </c>
      <c r="J50" s="33">
        <f t="shared" si="9"/>
        <v>6.0164658062206255</v>
      </c>
      <c r="K50" s="33">
        <f t="shared" si="9"/>
        <v>4.9348121599531893</v>
      </c>
      <c r="L50" s="33">
        <f t="shared" si="9"/>
        <v>4.6098296843318902</v>
      </c>
      <c r="M50" s="33">
        <f t="shared" si="9"/>
        <v>4.8134285881870902</v>
      </c>
      <c r="N50" s="33">
        <f t="shared" si="9"/>
        <v>4.3976427229884028</v>
      </c>
      <c r="O50" s="8">
        <f t="shared" si="7"/>
        <v>4.6856510472180748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13.31814336915583</v>
      </c>
      <c r="F54" s="17">
        <f>F44*Kenndat!F$12/Kenndat!F$15*100</f>
        <v>10.582579217062191</v>
      </c>
      <c r="G54" s="17">
        <f>G44*Kenndat!G$12/Kenndat!G$15*100</f>
        <v>9.0986882416584542</v>
      </c>
      <c r="H54" s="17">
        <f>H44*Kenndat!H$12/Kenndat!H$15*100</f>
        <v>10.953798784456147</v>
      </c>
      <c r="I54" s="17">
        <f>I44*Kenndat!I$12/Kenndat!I$15*100</f>
        <v>16.317565763627986</v>
      </c>
      <c r="J54" s="17">
        <f>J44*Kenndat!J$12/Kenndat!J$15*100</f>
        <v>17.812208929039738</v>
      </c>
      <c r="K54" s="17">
        <f>K44*Kenndat!K$12/Kenndat!K$15*100</f>
        <v>14.194610530273682</v>
      </c>
      <c r="L54" s="17">
        <f>L44*Kenndat!L$12/Kenndat!L$15*100</f>
        <v>13.219620706054581</v>
      </c>
      <c r="M54" s="17">
        <f>M44*Kenndat!M$12/Kenndat!M$15*100</f>
        <v>14.334438285401067</v>
      </c>
      <c r="N54" s="17">
        <f>N44*Kenndat!N$12/Kenndat!N$15*100</f>
        <v>11.230075736417545</v>
      </c>
      <c r="O54" s="6">
        <f t="shared" si="7"/>
        <v>13.106172956314722</v>
      </c>
    </row>
    <row r="55" spans="2:15" ht="12.75" customHeight="1" x14ac:dyDescent="0.2">
      <c r="B55" t="s">
        <v>61</v>
      </c>
      <c r="E55" s="17">
        <f>E45*Kenndat!E$12/Kenndat!E$15*100</f>
        <v>13.586143292450863</v>
      </c>
      <c r="F55" s="17">
        <f>F45*Kenndat!F$12/Kenndat!F$15*100</f>
        <v>11.248858787630887</v>
      </c>
      <c r="G55" s="17">
        <f>G45*Kenndat!G$12/Kenndat!G$15*100</f>
        <v>10.586235546370821</v>
      </c>
      <c r="H55" s="17">
        <f>H45*Kenndat!H$12/Kenndat!H$15*100</f>
        <v>10.458657376880913</v>
      </c>
      <c r="I55" s="17">
        <f>I45*Kenndat!I$12/Kenndat!I$15*100</f>
        <v>13.591209760622164</v>
      </c>
      <c r="J55" s="17">
        <f>J45*Kenndat!J$12/Kenndat!J$15*100</f>
        <v>14.527762969230901</v>
      </c>
      <c r="K55" s="17">
        <f>K45*Kenndat!K$12/Kenndat!K$15*100</f>
        <v>12.335518133600127</v>
      </c>
      <c r="L55" s="17">
        <f>L45*Kenndat!L$12/Kenndat!L$15*100</f>
        <v>12.140327999674419</v>
      </c>
      <c r="M55" s="17">
        <f>M45*Kenndat!M$12/Kenndat!M$15*100</f>
        <v>12.889967228135033</v>
      </c>
      <c r="N55" s="17">
        <f>N45*Kenndat!N$12/Kenndat!N$15*100</f>
        <v>10.905924395180136</v>
      </c>
      <c r="O55" s="6">
        <f t="shared" si="7"/>
        <v>12.227060548977629</v>
      </c>
    </row>
    <row r="56" spans="2:15" ht="12.75" customHeight="1" x14ac:dyDescent="0.2">
      <c r="B56" t="s">
        <v>316</v>
      </c>
      <c r="E56" s="17">
        <f>E46*Kenndat!E$12/Kenndat!E$15*100</f>
        <v>6.9216046094091457</v>
      </c>
      <c r="F56" s="17">
        <f>F46*Kenndat!F$12/Kenndat!F$15*100</f>
        <v>4.5418693523790843</v>
      </c>
      <c r="G56" s="17">
        <f>G46*Kenndat!G$12/Kenndat!G$15*100</f>
        <v>4.5674977347833856</v>
      </c>
      <c r="H56" s="17">
        <f>H46*Kenndat!H$12/Kenndat!H$15*100</f>
        <v>4.8744212383094938</v>
      </c>
      <c r="I56" s="17">
        <f>I46*Kenndat!I$12/Kenndat!I$15*100</f>
        <v>5.8245884090114028</v>
      </c>
      <c r="J56" s="17">
        <f>J46*Kenndat!J$12/Kenndat!J$15*100</f>
        <v>6.5203240147123882</v>
      </c>
      <c r="K56" s="17">
        <f>K46*Kenndat!K$12/Kenndat!K$15*100</f>
        <v>5.8797187102475652</v>
      </c>
      <c r="L56" s="17">
        <f>L46*Kenndat!L$12/Kenndat!L$15*100</f>
        <v>4.9489886991646737</v>
      </c>
      <c r="M56" s="17">
        <f>M46*Kenndat!M$12/Kenndat!M$15*100</f>
        <v>5.6580309065038792</v>
      </c>
      <c r="N56" s="17">
        <f>N46*Kenndat!N$12/Kenndat!N$15*100</f>
        <v>6.4325347559201527</v>
      </c>
      <c r="O56" s="6">
        <f t="shared" si="7"/>
        <v>5.6169578430441174</v>
      </c>
    </row>
    <row r="57" spans="2:15" ht="12.75" customHeight="1" x14ac:dyDescent="0.2">
      <c r="B57" t="s">
        <v>65</v>
      </c>
      <c r="E57" s="17">
        <f>E47*Kenndat!E$12/Kenndat!E$15*100</f>
        <v>40.386798481836308</v>
      </c>
      <c r="F57" s="17">
        <f>F47*Kenndat!F$12/Kenndat!F$15*100</f>
        <v>35.511349146645031</v>
      </c>
      <c r="G57" s="17">
        <f>G47*Kenndat!G$12/Kenndat!G$15*100</f>
        <v>33.229941552705512</v>
      </c>
      <c r="H57" s="17">
        <f>H47*Kenndat!H$12/Kenndat!H$15*100</f>
        <v>37.674441494950685</v>
      </c>
      <c r="I57" s="17">
        <f>I47*Kenndat!I$12/Kenndat!I$15*100</f>
        <v>52.733521678263727</v>
      </c>
      <c r="J57" s="17">
        <f>J47*Kenndat!J$12/Kenndat!J$15*100</f>
        <v>55.466409925688772</v>
      </c>
      <c r="K57" s="17">
        <f>K47*Kenndat!K$12/Kenndat!K$15*100</f>
        <v>45.667114612927662</v>
      </c>
      <c r="L57" s="17">
        <f>L47*Kenndat!L$12/Kenndat!L$15*100</f>
        <v>43.158872143830571</v>
      </c>
      <c r="M57" s="17">
        <f>M47*Kenndat!M$12/Kenndat!M$15*100</f>
        <v>43.893227043203005</v>
      </c>
      <c r="N57" s="17">
        <f>N47*Kenndat!N$12/Kenndat!N$15*100</f>
        <v>40.415102571825457</v>
      </c>
      <c r="O57" s="6">
        <f t="shared" si="7"/>
        <v>42.813677865187671</v>
      </c>
    </row>
    <row r="58" spans="2:15" ht="12.75" customHeight="1" x14ac:dyDescent="0.2">
      <c r="B58" s="4" t="s">
        <v>317</v>
      </c>
      <c r="E58" s="33">
        <f>E48*Kenndat!E$12/Kenndat!E$15*100</f>
        <v>74.212689752852128</v>
      </c>
      <c r="F58" s="33">
        <f>F48*Kenndat!F$12/Kenndat!F$15*100</f>
        <v>61.884656503717196</v>
      </c>
      <c r="G58" s="33">
        <f>G48*Kenndat!G$12/Kenndat!G$15*100</f>
        <v>57.482363075518172</v>
      </c>
      <c r="H58" s="33">
        <f>H48*Kenndat!H$12/Kenndat!H$15*100</f>
        <v>63.961318894597227</v>
      </c>
      <c r="I58" s="33">
        <f>I48*Kenndat!I$12/Kenndat!I$15*100</f>
        <v>88.466885611525285</v>
      </c>
      <c r="J58" s="33">
        <f>J48*Kenndat!J$12/Kenndat!J$15*100</f>
        <v>94.326705838671813</v>
      </c>
      <c r="K58" s="33">
        <f>K48*Kenndat!K$12/Kenndat!K$15*100</f>
        <v>78.076961987049017</v>
      </c>
      <c r="L58" s="33">
        <f>L48*Kenndat!L$12/Kenndat!L$15*100</f>
        <v>73.467809548724233</v>
      </c>
      <c r="M58" s="33">
        <f>M48*Kenndat!M$12/Kenndat!M$15*100</f>
        <v>76.775663463242992</v>
      </c>
      <c r="N58" s="33">
        <f>N48*Kenndat!N$12/Kenndat!N$15*100</f>
        <v>68.983637459343299</v>
      </c>
      <c r="O58" s="8">
        <f t="shared" si="7"/>
        <v>73.763869213524131</v>
      </c>
    </row>
    <row r="59" spans="2:15" ht="12.75" customHeight="1" x14ac:dyDescent="0.2">
      <c r="B59" t="s">
        <v>318</v>
      </c>
      <c r="E59" s="17">
        <f>E49*Kenndat!E$12/Kenndat!E$15*100</f>
        <v>5.0299073763454789</v>
      </c>
      <c r="F59" s="17">
        <f>F49*Kenndat!F$12/Kenndat!F$15*100</f>
        <v>4.972506882390527</v>
      </c>
      <c r="G59" s="17">
        <f>G49*Kenndat!G$12/Kenndat!G$15*100</f>
        <v>4.8510793659886744</v>
      </c>
      <c r="H59" s="17">
        <f>H49*Kenndat!H$12/Kenndat!H$15*100</f>
        <v>4.8572926024195038</v>
      </c>
      <c r="I59" s="17">
        <f>I49*Kenndat!I$12/Kenndat!I$15*100</f>
        <v>5.9891801034068344</v>
      </c>
      <c r="J59" s="17">
        <f>J49*Kenndat!J$12/Kenndat!J$15*100</f>
        <v>7.4536128933597441</v>
      </c>
      <c r="K59" s="17">
        <f>K49*Kenndat!K$12/Kenndat!K$15*100</f>
        <v>4.677132896353748</v>
      </c>
      <c r="L59" s="17">
        <f>L49*Kenndat!L$12/Kenndat!L$15*100</f>
        <v>4.7153129567139453</v>
      </c>
      <c r="M59" s="17">
        <f>M49*Kenndat!M$12/Kenndat!M$15*100</f>
        <v>5.339761810379164</v>
      </c>
      <c r="N59" s="17">
        <f>N49*Kenndat!N$12/Kenndat!N$15*100</f>
        <v>5.8844606139455484</v>
      </c>
      <c r="O59" s="6">
        <f t="shared" si="7"/>
        <v>5.3770247501303166</v>
      </c>
    </row>
    <row r="60" spans="2:15" ht="12.75" customHeight="1" x14ac:dyDescent="0.2">
      <c r="B60" s="4" t="s">
        <v>319</v>
      </c>
      <c r="E60" s="33">
        <f>E50*Kenndat!E$12/Kenndat!E$15*100</f>
        <v>79.242597129197605</v>
      </c>
      <c r="F60" s="33">
        <f>F50*Kenndat!F$12/Kenndat!F$15*100</f>
        <v>66.857163386107715</v>
      </c>
      <c r="G60" s="33">
        <f>G50*Kenndat!G$12/Kenndat!G$15*100</f>
        <v>62.333442441506847</v>
      </c>
      <c r="H60" s="33">
        <f>H50*Kenndat!H$12/Kenndat!H$15*100</f>
        <v>68.818611497016732</v>
      </c>
      <c r="I60" s="33">
        <f>I50*Kenndat!I$12/Kenndat!I$15*100</f>
        <v>94.456065714932123</v>
      </c>
      <c r="J60" s="33">
        <f>J50*Kenndat!J$12/Kenndat!J$15*100</f>
        <v>101.78031873203155</v>
      </c>
      <c r="K60" s="33">
        <f>K50*Kenndat!K$12/Kenndat!K$15*100</f>
        <v>82.754094883402757</v>
      </c>
      <c r="L60" s="33">
        <f>L50*Kenndat!L$12/Kenndat!L$15*100</f>
        <v>78.183122505438192</v>
      </c>
      <c r="M60" s="33">
        <f>M50*Kenndat!M$12/Kenndat!M$15*100</f>
        <v>82.115425273622151</v>
      </c>
      <c r="N60" s="33">
        <f>N50*Kenndat!N$12/Kenndat!N$15*100</f>
        <v>74.868098073288834</v>
      </c>
      <c r="O60" s="8">
        <f t="shared" si="7"/>
        <v>79.140893963654449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2025-12-17T14:42:49Z</dcterms:modified>
</cp:coreProperties>
</file>