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0A645851-9DDE-4211-9200-342AAC73985E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L13" i="13" s="1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I21" i="13" s="1"/>
  <c r="J20" i="13"/>
  <c r="K20" i="13"/>
  <c r="L20" i="13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34" i="16"/>
  <c r="N19" i="18"/>
  <c r="N26" i="20"/>
  <c r="N30" i="4"/>
  <c r="M34" i="18"/>
  <c r="M19" i="19"/>
  <c r="L34" i="18"/>
  <c r="L26" i="18"/>
  <c r="L24" i="20"/>
  <c r="L24" i="3"/>
  <c r="K27" i="19"/>
  <c r="K33" i="23"/>
  <c r="K19" i="17"/>
  <c r="K15" i="12"/>
  <c r="K30" i="4"/>
  <c r="K13" i="13"/>
  <c r="J30" i="4"/>
  <c r="J26" i="16"/>
  <c r="I19" i="19"/>
  <c r="I34" i="18"/>
  <c r="H26" i="18"/>
  <c r="H19" i="16"/>
  <c r="H24" i="20"/>
  <c r="G27" i="19"/>
  <c r="G26" i="18"/>
  <c r="G33" i="23"/>
  <c r="O7" i="18"/>
  <c r="G13" i="13"/>
  <c r="F26" i="20"/>
  <c r="F19" i="5"/>
  <c r="E19" i="16"/>
  <c r="E15" i="8"/>
  <c r="E24" i="20"/>
  <c r="E13" i="13"/>
  <c r="E15" i="4"/>
  <c r="N19" i="4"/>
  <c r="M13" i="13"/>
  <c r="E25" i="20"/>
  <c r="E29" i="2"/>
  <c r="M24" i="7"/>
  <c r="N10" i="4"/>
  <c r="H22" i="13"/>
  <c r="E33" i="25"/>
  <c r="E37" i="25" s="1"/>
  <c r="E41" i="25" s="1"/>
  <c r="O17" i="16"/>
  <c r="K36" i="3"/>
  <c r="K28" i="11" s="1"/>
  <c r="K24" i="3"/>
  <c r="K10" i="4"/>
  <c r="F30" i="5"/>
  <c r="F12" i="12"/>
  <c r="F20" i="12" s="1"/>
  <c r="G26" i="20"/>
  <c r="J36" i="6"/>
  <c r="L22" i="13"/>
  <c r="J15" i="5"/>
  <c r="K24" i="6"/>
  <c r="N36" i="3"/>
  <c r="N28" i="11" s="1"/>
  <c r="L13" i="7"/>
  <c r="J24" i="2"/>
  <c r="H13" i="7"/>
  <c r="J10" i="4"/>
  <c r="H34" i="18"/>
  <c r="F19" i="18"/>
  <c r="N24" i="3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0" i="12"/>
  <c r="I34" i="16"/>
  <c r="O39" i="17"/>
  <c r="J13" i="14"/>
  <c r="J17" i="14" s="1"/>
  <c r="J21" i="14" s="1"/>
  <c r="J25" i="14" s="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I13" i="14"/>
  <c r="I17" i="14" s="1"/>
  <c r="I21" i="14" s="1"/>
  <c r="I25" i="14" s="1"/>
  <c r="O16" i="7"/>
  <c r="N16" i="13"/>
  <c r="E28" i="11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6" i="11" l="1"/>
  <c r="N27" i="11"/>
  <c r="M31" i="6"/>
  <c r="M38" i="6" s="1"/>
  <c r="M42" i="6" s="1"/>
  <c r="K26" i="11"/>
  <c r="K13" i="14"/>
  <c r="K17" i="14" s="1"/>
  <c r="K21" i="14" s="1"/>
  <c r="K25" i="14" s="1"/>
  <c r="J26" i="13"/>
  <c r="I26" i="11"/>
  <c r="I27" i="11"/>
  <c r="H31" i="7"/>
  <c r="H12" i="10" s="1"/>
  <c r="H37" i="17"/>
  <c r="H41" i="17" s="1"/>
  <c r="H45" i="17" s="1"/>
  <c r="G23" i="13"/>
  <c r="G28" i="11"/>
  <c r="G27" i="11"/>
  <c r="F21" i="12"/>
  <c r="I49" i="20"/>
  <c r="I59" i="20" s="1"/>
  <c r="I35" i="20"/>
  <c r="I47" i="20"/>
  <c r="I57" i="20" s="1"/>
  <c r="I45" i="20"/>
  <c r="I55" i="20" s="1"/>
  <c r="K27" i="13"/>
  <c r="K27" i="11"/>
  <c r="F37" i="19"/>
  <c r="F41" i="19" s="1"/>
  <c r="F45" i="19" s="1"/>
  <c r="M13" i="14"/>
  <c r="M17" i="14" s="1"/>
  <c r="M21" i="14" s="1"/>
  <c r="M25" i="14" s="1"/>
  <c r="M27" i="10"/>
  <c r="K30" i="13"/>
  <c r="I34" i="20"/>
  <c r="N31" i="6"/>
  <c r="I37" i="20"/>
  <c r="I37" i="19"/>
  <c r="I41" i="19" s="1"/>
  <c r="I45" i="19" s="1"/>
  <c r="I44" i="20"/>
  <c r="I54" i="20" s="1"/>
  <c r="I18" i="13"/>
  <c r="I46" i="20"/>
  <c r="I56" i="20" s="1"/>
  <c r="M26" i="1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1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0" i="1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I38" i="3"/>
  <c r="I42" i="3" s="1"/>
  <c r="M18" i="13"/>
  <c r="O19" i="16"/>
  <c r="I23" i="13"/>
  <c r="I27" i="13"/>
  <c r="I9" i="11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M22" i="10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N38" i="6"/>
  <c r="N42" i="6" s="1"/>
  <c r="O19" i="7"/>
  <c r="F27" i="10"/>
  <c r="F28" i="10"/>
  <c r="K12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J38" i="7"/>
  <c r="J42" i="7" s="1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I48" i="20" l="1"/>
  <c r="N38" i="7"/>
  <c r="N42" i="7" s="1"/>
  <c r="L20" i="11"/>
  <c r="L17" i="11"/>
  <c r="L22" i="11"/>
  <c r="L21" i="11"/>
  <c r="K9" i="11"/>
  <c r="K11" i="11"/>
  <c r="K10" i="11"/>
  <c r="O27" i="11"/>
  <c r="I22" i="11"/>
  <c r="I11" i="10"/>
  <c r="I20" i="11"/>
  <c r="H16" i="11"/>
  <c r="H22" i="11"/>
  <c r="F18" i="11"/>
  <c r="H20" i="11"/>
  <c r="E38" i="3"/>
  <c r="E42" i="3" s="1"/>
  <c r="H17" i="11"/>
  <c r="H18" i="11"/>
  <c r="N35" i="20"/>
  <c r="E9" i="11"/>
  <c r="N22" i="11"/>
  <c r="E11" i="11"/>
  <c r="E12" i="11"/>
  <c r="I21" i="11"/>
  <c r="M16" i="11"/>
  <c r="I19" i="11"/>
  <c r="H38" i="3"/>
  <c r="H42" i="3" s="1"/>
  <c r="J11" i="10"/>
  <c r="F19" i="10"/>
  <c r="N18" i="11"/>
  <c r="H19" i="11"/>
  <c r="J12" i="10"/>
  <c r="I18" i="11"/>
  <c r="L33" i="20"/>
  <c r="L37" i="20" s="1"/>
  <c r="I16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4" i="20" l="1"/>
  <c r="L35" i="20"/>
  <c r="L36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<sst xmlns="http://schemas.openxmlformats.org/spreadsheetml/2006/main" count="985" uniqueCount="340">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</sst>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22</v>
      </c>
      <c r="B1">
        <v>25</v>
      </c>
      <c r="C1">
        <v>27</v>
      </c>
      <c r="D1">
        <v>30</v>
      </c>
      <c r="E1">
        <v>30</v>
      </c>
      <c r="F1">
        <v>32</v>
      </c>
      <c r="G1">
        <v>30</v>
      </c>
      <c r="H1">
        <v>29</v>
      </c>
      <c r="I1">
        <v>32</v>
      </c>
      <c r="J1">
        <v>31</v>
      </c>
      <c r="K1">
        <v>34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10</v>
      </c>
      <c r="B4">
        <v>10</v>
      </c>
      <c r="C4">
        <v>10</v>
      </c>
      <c r="D4">
        <v>10</v>
      </c>
      <c r="E4">
        <v>10</v>
      </c>
      <c r="F4">
        <v>10</v>
      </c>
      <c r="G4">
        <v>10</v>
      </c>
      <c r="H4">
        <v>10</v>
      </c>
      <c r="I4">
        <v>10</v>
      </c>
      <c r="J4">
        <v>10</v>
      </c>
      <c r="K4" t="s">
        <v>22</v>
      </c>
      <c r="N4" s="13">
        <v>33</v>
      </c>
      <c r="O4" s="4" t="s">
        <v>328</v>
      </c>
    </row>
    <row r="5" spans="1:15" x14ac:dyDescent="0.2">
      <c r="A5">
        <v>104001</v>
      </c>
      <c r="B5">
        <v>119491</v>
      </c>
      <c r="C5">
        <v>128251</v>
      </c>
      <c r="D5">
        <v>142342</v>
      </c>
      <c r="E5">
        <v>148435</v>
      </c>
      <c r="F5">
        <v>158450</v>
      </c>
      <c r="G5">
        <v>147550</v>
      </c>
      <c r="H5">
        <v>142229</v>
      </c>
      <c r="I5">
        <v>146036</v>
      </c>
      <c r="J5">
        <v>140829</v>
      </c>
      <c r="K5">
        <v>152892</v>
      </c>
      <c r="L5" t="s">
        <v>23</v>
      </c>
      <c r="N5" s="13">
        <v>34</v>
      </c>
      <c r="O5" s="4" t="s">
        <v>329</v>
      </c>
    </row>
    <row r="6" spans="1:15" x14ac:dyDescent="0.2">
      <c r="A6">
        <v>120447</v>
      </c>
      <c r="B6">
        <v>131094.41</v>
      </c>
      <c r="C6">
        <v>144294.26</v>
      </c>
      <c r="D6">
        <v>153124.71</v>
      </c>
      <c r="E6">
        <v>174890.62</v>
      </c>
      <c r="F6">
        <v>196699.47</v>
      </c>
      <c r="G6">
        <v>185472.07</v>
      </c>
      <c r="H6">
        <v>157750</v>
      </c>
      <c r="I6">
        <v>168728.74</v>
      </c>
      <c r="J6">
        <v>168208.46</v>
      </c>
      <c r="K6">
        <v>167864.51</v>
      </c>
      <c r="L6" t="s">
        <v>24</v>
      </c>
      <c r="N6" s="13">
        <v>35</v>
      </c>
      <c r="O6" s="4" t="s">
        <v>330</v>
      </c>
    </row>
    <row r="7" spans="1:15" x14ac:dyDescent="0.2">
      <c r="A7">
        <v>17843</v>
      </c>
      <c r="B7">
        <v>20332</v>
      </c>
      <c r="C7">
        <v>22154</v>
      </c>
      <c r="D7">
        <v>24523.599999999999</v>
      </c>
      <c r="E7">
        <v>24668.6</v>
      </c>
      <c r="F7">
        <v>26260.6</v>
      </c>
      <c r="G7">
        <v>24312.6</v>
      </c>
      <c r="H7">
        <v>23315</v>
      </c>
      <c r="I7">
        <v>24936</v>
      </c>
      <c r="J7">
        <v>24510.240000000002</v>
      </c>
      <c r="K7">
        <v>26029.24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974.42</v>
      </c>
      <c r="F8">
        <v>0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332</v>
      </c>
    </row>
    <row r="9" spans="1:15" x14ac:dyDescent="0.2">
      <c r="A9">
        <v>293661.13</v>
      </c>
      <c r="B9">
        <v>429405.52</v>
      </c>
      <c r="C9">
        <v>478911.59</v>
      </c>
      <c r="D9">
        <v>681782.33</v>
      </c>
      <c r="E9">
        <v>684602.83</v>
      </c>
      <c r="F9">
        <v>637385.97</v>
      </c>
      <c r="G9">
        <v>663477.82999999996</v>
      </c>
      <c r="H9">
        <v>506406.55</v>
      </c>
      <c r="I9">
        <v>571196.67000000004</v>
      </c>
      <c r="J9">
        <v>582961.69999999995</v>
      </c>
      <c r="K9" t="s">
        <v>27</v>
      </c>
      <c r="N9" s="13">
        <v>42</v>
      </c>
      <c r="O9" s="4" t="s">
        <v>333</v>
      </c>
    </row>
    <row r="10" spans="1:15" x14ac:dyDescent="0.2">
      <c r="A10">
        <v>238924.05</v>
      </c>
      <c r="B10">
        <v>296080.88</v>
      </c>
      <c r="C10">
        <v>326985.76</v>
      </c>
      <c r="D10">
        <v>396925.24</v>
      </c>
      <c r="E10">
        <v>333671.88</v>
      </c>
      <c r="F10">
        <v>355219.44</v>
      </c>
      <c r="G10">
        <v>294097.05</v>
      </c>
      <c r="H10">
        <v>295844.43</v>
      </c>
      <c r="I10">
        <v>435538.05</v>
      </c>
      <c r="J10">
        <v>401885.27</v>
      </c>
      <c r="K10" t="s">
        <v>28</v>
      </c>
      <c r="N10" s="13">
        <v>43</v>
      </c>
      <c r="O10" s="4" t="s">
        <v>334</v>
      </c>
    </row>
    <row r="11" spans="1:15" x14ac:dyDescent="0.2">
      <c r="A11">
        <v>191637.17</v>
      </c>
      <c r="B11">
        <v>272695.18</v>
      </c>
      <c r="C11">
        <v>223501</v>
      </c>
      <c r="D11">
        <v>209037.7</v>
      </c>
      <c r="E11">
        <v>299545.65000000002</v>
      </c>
      <c r="F11">
        <v>232269.47</v>
      </c>
      <c r="G11">
        <v>206537.47</v>
      </c>
      <c r="H11">
        <v>193649.46</v>
      </c>
      <c r="I11">
        <v>219520.42</v>
      </c>
      <c r="J11">
        <v>242160.06</v>
      </c>
      <c r="K11" t="s">
        <v>29</v>
      </c>
      <c r="O11" s="4" t="s">
        <v>335</v>
      </c>
    </row>
    <row r="12" spans="1:15" x14ac:dyDescent="0.2">
      <c r="A12">
        <v>80969.850000000006</v>
      </c>
      <c r="B12">
        <v>136491.12</v>
      </c>
      <c r="C12">
        <v>158046.62</v>
      </c>
      <c r="D12">
        <v>159083.62</v>
      </c>
      <c r="E12">
        <v>142644.91</v>
      </c>
      <c r="F12">
        <v>180359.1</v>
      </c>
      <c r="G12">
        <v>212031.61</v>
      </c>
      <c r="H12">
        <v>174867.55</v>
      </c>
      <c r="I12">
        <v>184477.84</v>
      </c>
      <c r="J12">
        <v>169828.83</v>
      </c>
      <c r="K12" t="s">
        <v>30</v>
      </c>
      <c r="O12" s="4" t="s">
        <v>336</v>
      </c>
    </row>
    <row r="13" spans="1:15" x14ac:dyDescent="0.2">
      <c r="A13">
        <v>12221.7</v>
      </c>
      <c r="B13">
        <v>17896.080000000002</v>
      </c>
      <c r="C13">
        <v>19431.45</v>
      </c>
      <c r="D13">
        <v>32533.98</v>
      </c>
      <c r="E13">
        <v>23121.89</v>
      </c>
      <c r="F13">
        <v>33516.720000000001</v>
      </c>
      <c r="G13">
        <v>35683.199999999997</v>
      </c>
      <c r="H13">
        <v>39835.06</v>
      </c>
      <c r="I13">
        <v>58700.15</v>
      </c>
      <c r="J13">
        <v>47707.73</v>
      </c>
      <c r="K13" t="s">
        <v>31</v>
      </c>
    </row>
    <row r="14" spans="1:15" x14ac:dyDescent="0.2">
      <c r="A14">
        <v>3814811.91</v>
      </c>
      <c r="B14">
        <v>4312901.46</v>
      </c>
      <c r="C14">
        <v>4402176.57</v>
      </c>
      <c r="D14">
        <v>4355114.45</v>
      </c>
      <c r="E14">
        <v>5191088.6500000004</v>
      </c>
      <c r="F14">
        <v>6181716.2000000002</v>
      </c>
      <c r="G14">
        <v>5495493.9100000001</v>
      </c>
      <c r="H14">
        <v>4544491.67</v>
      </c>
      <c r="I14">
        <v>4896723.45</v>
      </c>
      <c r="J14">
        <v>4938667.59</v>
      </c>
      <c r="K14" t="s">
        <v>32</v>
      </c>
    </row>
    <row r="15" spans="1:15" x14ac:dyDescent="0.2">
      <c r="A15">
        <v>181546.03</v>
      </c>
      <c r="B15">
        <v>283368.93</v>
      </c>
      <c r="C15">
        <v>219479.83</v>
      </c>
      <c r="D15">
        <v>193938.81</v>
      </c>
      <c r="E15">
        <v>228834.64</v>
      </c>
      <c r="F15">
        <v>223892.45</v>
      </c>
      <c r="G15">
        <v>262056.33</v>
      </c>
      <c r="H15">
        <v>194443.29</v>
      </c>
      <c r="I15">
        <v>190388.52</v>
      </c>
      <c r="J15">
        <v>180480.69</v>
      </c>
      <c r="K15" t="s">
        <v>33</v>
      </c>
    </row>
    <row r="16" spans="1:15" x14ac:dyDescent="0.2">
      <c r="A16">
        <v>92393.600000000006</v>
      </c>
      <c r="B16">
        <v>118375.16</v>
      </c>
      <c r="C16">
        <v>81273.58</v>
      </c>
      <c r="D16">
        <v>68554.28</v>
      </c>
      <c r="E16">
        <v>90870.63</v>
      </c>
      <c r="F16">
        <v>114417.12</v>
      </c>
      <c r="G16">
        <v>171277.03</v>
      </c>
      <c r="H16">
        <v>160026.62</v>
      </c>
      <c r="I16">
        <v>132471.95000000001</v>
      </c>
      <c r="J16">
        <v>93020.74</v>
      </c>
      <c r="K16" t="s">
        <v>34</v>
      </c>
    </row>
    <row r="17" spans="1:11" x14ac:dyDescent="0.2">
      <c r="A17">
        <v>33748.75</v>
      </c>
      <c r="B17">
        <v>41321.919999999998</v>
      </c>
      <c r="C17">
        <v>22374.560000000001</v>
      </c>
      <c r="D17">
        <v>23450.400000000001</v>
      </c>
      <c r="E17">
        <v>29596.04</v>
      </c>
      <c r="F17">
        <v>38327.919999999998</v>
      </c>
      <c r="G17">
        <v>34360.33</v>
      </c>
      <c r="H17">
        <v>36227.46</v>
      </c>
      <c r="I17">
        <v>48350.69</v>
      </c>
      <c r="J17">
        <v>41670.75</v>
      </c>
      <c r="K17" t="s">
        <v>35</v>
      </c>
    </row>
    <row r="18" spans="1:11" x14ac:dyDescent="0.2">
      <c r="A18">
        <v>768668.41</v>
      </c>
      <c r="B18">
        <v>821175.37</v>
      </c>
      <c r="C18">
        <v>958050.4</v>
      </c>
      <c r="D18">
        <v>934956.11</v>
      </c>
      <c r="E18">
        <v>705852.66</v>
      </c>
      <c r="F18">
        <v>847050.02</v>
      </c>
      <c r="G18">
        <v>813693.04</v>
      </c>
      <c r="H18">
        <v>824573.11</v>
      </c>
      <c r="I18">
        <v>988922.51</v>
      </c>
      <c r="J18">
        <v>1102891.29</v>
      </c>
      <c r="K18" t="s">
        <v>36</v>
      </c>
    </row>
    <row r="19" spans="1:11" x14ac:dyDescent="0.2">
      <c r="A19">
        <v>777097.46</v>
      </c>
      <c r="B19">
        <v>826792.54</v>
      </c>
      <c r="C19">
        <v>1004002.54</v>
      </c>
      <c r="D19">
        <v>1099375.93</v>
      </c>
      <c r="E19">
        <v>789968.94</v>
      </c>
      <c r="F19">
        <v>818669.41</v>
      </c>
      <c r="G19">
        <v>859830.25</v>
      </c>
      <c r="H19">
        <v>845132.49</v>
      </c>
      <c r="I19">
        <v>1089073.81</v>
      </c>
      <c r="J19">
        <v>1079475.6100000001</v>
      </c>
      <c r="K19" t="s">
        <v>37</v>
      </c>
    </row>
    <row r="20" spans="1:11" x14ac:dyDescent="0.2">
      <c r="A20">
        <v>8608.19</v>
      </c>
      <c r="B20">
        <v>6054.27</v>
      </c>
      <c r="C20">
        <v>6638.34</v>
      </c>
      <c r="D20">
        <v>7872.11</v>
      </c>
      <c r="E20">
        <v>9575.9599999999991</v>
      </c>
      <c r="F20">
        <v>6596.86</v>
      </c>
      <c r="G20">
        <v>8631.14</v>
      </c>
      <c r="H20">
        <v>3595.13</v>
      </c>
      <c r="I20">
        <v>0</v>
      </c>
      <c r="J20">
        <v>993.06</v>
      </c>
      <c r="K20" t="s">
        <v>38</v>
      </c>
    </row>
    <row r="21" spans="1:11" x14ac:dyDescent="0.2">
      <c r="A21">
        <v>190943.58</v>
      </c>
      <c r="B21">
        <v>201898.01</v>
      </c>
      <c r="C21">
        <v>230323.15</v>
      </c>
      <c r="D21">
        <v>261551.61</v>
      </c>
      <c r="E21">
        <v>261979.28</v>
      </c>
      <c r="F21">
        <v>293117.56</v>
      </c>
      <c r="G21">
        <v>301925.77</v>
      </c>
      <c r="H21">
        <v>306399.68</v>
      </c>
      <c r="I21">
        <v>324439.78000000003</v>
      </c>
      <c r="J21">
        <v>330819.68</v>
      </c>
      <c r="K21" t="s">
        <v>39</v>
      </c>
    </row>
    <row r="22" spans="1:11" x14ac:dyDescent="0.2">
      <c r="A22">
        <v>1875987.19</v>
      </c>
      <c r="B22">
        <v>2173928.92</v>
      </c>
      <c r="C22">
        <v>2369221.4500000002</v>
      </c>
      <c r="D22">
        <v>2666822.7000000002</v>
      </c>
      <c r="E22">
        <v>2723776.63</v>
      </c>
      <c r="F22">
        <v>2993589.8</v>
      </c>
      <c r="G22">
        <v>2832853.8</v>
      </c>
      <c r="H22">
        <v>2838056.77</v>
      </c>
      <c r="I22">
        <v>2917479.16</v>
      </c>
      <c r="J22">
        <v>2762019.76</v>
      </c>
      <c r="K22" t="s">
        <v>40</v>
      </c>
    </row>
    <row r="23" spans="1:11" x14ac:dyDescent="0.2">
      <c r="A23">
        <v>250188.54</v>
      </c>
      <c r="B23">
        <v>309749.06</v>
      </c>
      <c r="C23">
        <v>369858.21</v>
      </c>
      <c r="D23">
        <v>444787</v>
      </c>
      <c r="E23">
        <v>481194.05</v>
      </c>
      <c r="F23">
        <v>530427.77</v>
      </c>
      <c r="G23">
        <v>503628</v>
      </c>
      <c r="H23">
        <v>431604.78</v>
      </c>
      <c r="I23">
        <v>450683.22</v>
      </c>
      <c r="J23">
        <v>442100.68</v>
      </c>
      <c r="K23" t="s">
        <v>41</v>
      </c>
    </row>
    <row r="24" spans="1:11" x14ac:dyDescent="0.2">
      <c r="A24">
        <v>8811407.5600000005</v>
      </c>
      <c r="B24">
        <v>10248134.4</v>
      </c>
      <c r="C24">
        <v>10870275.029999999</v>
      </c>
      <c r="D24">
        <v>11535786.26</v>
      </c>
      <c r="E24">
        <v>11997299.060000001</v>
      </c>
      <c r="F24">
        <v>13486555.810000001</v>
      </c>
      <c r="G24">
        <v>12695576.76</v>
      </c>
      <c r="H24">
        <v>11395154.050000001</v>
      </c>
      <c r="I24">
        <v>12507966.23</v>
      </c>
      <c r="J24">
        <v>12416683.42</v>
      </c>
      <c r="K24" t="s">
        <v>42</v>
      </c>
    </row>
    <row r="25" spans="1:11" x14ac:dyDescent="0.2">
      <c r="A25">
        <v>169381.43</v>
      </c>
      <c r="B25">
        <v>177850.03</v>
      </c>
      <c r="C25">
        <v>176675.9</v>
      </c>
      <c r="D25">
        <v>184710.25</v>
      </c>
      <c r="E25">
        <v>181259.56</v>
      </c>
      <c r="F25">
        <v>205221.53</v>
      </c>
      <c r="G25">
        <v>194566.5</v>
      </c>
      <c r="H25">
        <v>200099.56</v>
      </c>
      <c r="I25">
        <v>286769.09999999998</v>
      </c>
      <c r="J25">
        <v>194921.93</v>
      </c>
      <c r="K25" t="s">
        <v>43</v>
      </c>
    </row>
    <row r="26" spans="1:11" x14ac:dyDescent="0.2">
      <c r="A26">
        <v>221565.17</v>
      </c>
      <c r="B26">
        <v>278355.84999999998</v>
      </c>
      <c r="C26">
        <v>320296.2</v>
      </c>
      <c r="D26">
        <v>381583.59</v>
      </c>
      <c r="E26">
        <v>403278.19</v>
      </c>
      <c r="F26">
        <v>416718.27</v>
      </c>
      <c r="G26">
        <v>365238.86</v>
      </c>
      <c r="H26">
        <v>353143.07</v>
      </c>
      <c r="I26">
        <v>374553.77</v>
      </c>
      <c r="J26">
        <v>377665.36</v>
      </c>
      <c r="K26" t="s">
        <v>44</v>
      </c>
    </row>
    <row r="27" spans="1:11" x14ac:dyDescent="0.2">
      <c r="A27" s="35">
        <v>9761723.6799999997</v>
      </c>
      <c r="B27" s="35">
        <v>11491416.35</v>
      </c>
      <c r="C27" s="35">
        <v>13548858.4</v>
      </c>
      <c r="D27" s="35">
        <v>13899708.359999999</v>
      </c>
      <c r="E27" s="35">
        <v>12172316.68</v>
      </c>
      <c r="F27" s="35">
        <v>14017111.449999999</v>
      </c>
      <c r="G27" s="35">
        <v>15200838.130000001</v>
      </c>
      <c r="H27" s="35">
        <v>13582942.359999999</v>
      </c>
      <c r="I27" s="35">
        <v>14569076.529999999</v>
      </c>
      <c r="J27" s="35">
        <v>15477296.609999999</v>
      </c>
      <c r="K27" t="s">
        <v>45</v>
      </c>
    </row>
    <row r="28" spans="1:11" x14ac:dyDescent="0.2">
      <c r="A28" s="35">
        <v>23910.52</v>
      </c>
      <c r="B28" s="35">
        <v>17203.919999999998</v>
      </c>
      <c r="C28" s="35">
        <v>22456.47</v>
      </c>
      <c r="D28" s="35">
        <v>16086.62</v>
      </c>
      <c r="E28" s="35">
        <v>23740.77</v>
      </c>
      <c r="F28" s="35">
        <v>16250.77</v>
      </c>
      <c r="G28" s="35">
        <v>13760.73</v>
      </c>
      <c r="H28" s="35">
        <v>8606.06</v>
      </c>
      <c r="I28" s="35">
        <v>16006.64</v>
      </c>
      <c r="J28" s="35">
        <v>19803.14</v>
      </c>
      <c r="K28" t="s">
        <v>46</v>
      </c>
    </row>
    <row r="29" spans="1:11" x14ac:dyDescent="0.2">
      <c r="A29" s="35">
        <v>1017238.6</v>
      </c>
      <c r="B29" s="35">
        <v>1161022.3500000001</v>
      </c>
      <c r="C29" s="35">
        <v>1448056.2</v>
      </c>
      <c r="D29" s="35">
        <v>1257326.42</v>
      </c>
      <c r="E29" s="35">
        <v>1713148.03</v>
      </c>
      <c r="F29" s="35">
        <v>1429488.41</v>
      </c>
      <c r="G29" s="35">
        <v>1072782.52</v>
      </c>
      <c r="H29" s="35">
        <v>789646.13</v>
      </c>
      <c r="I29" s="35">
        <v>828726.02</v>
      </c>
      <c r="J29" s="35">
        <v>959584.53</v>
      </c>
      <c r="K29" t="s">
        <v>47</v>
      </c>
    </row>
    <row r="30" spans="1:11" x14ac:dyDescent="0.2">
      <c r="A30">
        <v>3246185.31</v>
      </c>
      <c r="B30">
        <v>3836607.36</v>
      </c>
      <c r="C30">
        <v>3826439.45</v>
      </c>
      <c r="D30">
        <v>4021285.55</v>
      </c>
      <c r="E30">
        <v>4480971.93</v>
      </c>
      <c r="F30">
        <v>5058571.68</v>
      </c>
      <c r="G30">
        <v>4303059.97</v>
      </c>
      <c r="H30">
        <v>4094800.16</v>
      </c>
      <c r="I30">
        <v>4157098.74</v>
      </c>
      <c r="J30">
        <v>4105558.17</v>
      </c>
      <c r="K30" t="s">
        <v>76</v>
      </c>
    </row>
    <row r="31" spans="1:11" x14ac:dyDescent="0.2">
      <c r="A31">
        <v>167554.13</v>
      </c>
      <c r="B31">
        <v>210340.84</v>
      </c>
      <c r="C31">
        <v>175005.64</v>
      </c>
      <c r="D31">
        <v>171540.52</v>
      </c>
      <c r="E31">
        <v>191232.76</v>
      </c>
      <c r="F31">
        <v>203553.93</v>
      </c>
      <c r="G31">
        <v>203515.33</v>
      </c>
      <c r="H31">
        <v>204894.64</v>
      </c>
      <c r="I31">
        <v>173080.81</v>
      </c>
      <c r="J31">
        <v>159407.04999999999</v>
      </c>
      <c r="K31" t="s">
        <v>77</v>
      </c>
    </row>
    <row r="32" spans="1:11" x14ac:dyDescent="0.2">
      <c r="A32">
        <v>87095.29</v>
      </c>
      <c r="B32">
        <v>118260.01</v>
      </c>
      <c r="C32">
        <v>73367.31</v>
      </c>
      <c r="D32">
        <v>69424.3</v>
      </c>
      <c r="E32">
        <v>85553.34</v>
      </c>
      <c r="F32">
        <v>110828.83</v>
      </c>
      <c r="G32">
        <v>141616.53</v>
      </c>
      <c r="H32">
        <v>143349.69</v>
      </c>
      <c r="I32">
        <v>124274.97</v>
      </c>
      <c r="J32">
        <v>94023.87</v>
      </c>
      <c r="K32" t="s">
        <v>78</v>
      </c>
    </row>
    <row r="33" spans="1:12" x14ac:dyDescent="0.2">
      <c r="A33">
        <v>36167.24</v>
      </c>
      <c r="B33">
        <v>43633.13</v>
      </c>
      <c r="C33">
        <v>18972.54</v>
      </c>
      <c r="D33">
        <v>22930.16</v>
      </c>
      <c r="E33">
        <v>33288.18</v>
      </c>
      <c r="F33">
        <v>43866.46</v>
      </c>
      <c r="G33">
        <v>31142.91</v>
      </c>
      <c r="H33">
        <v>37643</v>
      </c>
      <c r="I33">
        <v>47666.03</v>
      </c>
      <c r="J33">
        <v>39820.370000000003</v>
      </c>
      <c r="K33" t="s">
        <v>79</v>
      </c>
    </row>
    <row r="34" spans="1:12" x14ac:dyDescent="0.2">
      <c r="A34" s="35">
        <v>122530.84</v>
      </c>
      <c r="B34" s="35">
        <v>134381.71</v>
      </c>
      <c r="C34" s="35">
        <v>150064.56</v>
      </c>
      <c r="D34" s="35">
        <v>156843.01</v>
      </c>
      <c r="E34" s="35">
        <v>178732.14</v>
      </c>
      <c r="F34" s="35">
        <v>200537.37</v>
      </c>
      <c r="G34" s="35">
        <v>190072.12</v>
      </c>
      <c r="H34" s="35">
        <v>164293.07999999999</v>
      </c>
      <c r="I34" s="35">
        <v>172445.2</v>
      </c>
      <c r="J34" s="35">
        <v>172180.34</v>
      </c>
      <c r="K34" t="s">
        <v>80</v>
      </c>
    </row>
    <row r="35" spans="1:12" x14ac:dyDescent="0.2">
      <c r="A35" s="35">
        <v>8535144.7599999998</v>
      </c>
      <c r="B35" s="35">
        <v>10537920.57</v>
      </c>
      <c r="C35" s="35">
        <v>12171314.689999999</v>
      </c>
      <c r="D35" s="35">
        <v>12964012.9</v>
      </c>
      <c r="E35" s="35">
        <v>10867526.83</v>
      </c>
      <c r="F35" s="35">
        <v>11721849.640000001</v>
      </c>
      <c r="G35" s="35">
        <v>12229624.779999999</v>
      </c>
      <c r="H35" s="35">
        <v>12404639.869999999</v>
      </c>
      <c r="I35" s="35">
        <v>12700810.939999999</v>
      </c>
      <c r="J35" s="35">
        <v>13148974.34</v>
      </c>
      <c r="K35" t="s">
        <v>117</v>
      </c>
    </row>
    <row r="36" spans="1:12" x14ac:dyDescent="0.2">
      <c r="A36" s="35">
        <v>106093.68</v>
      </c>
      <c r="B36" s="35">
        <v>121983.51</v>
      </c>
      <c r="C36" s="35">
        <v>133989.76000000001</v>
      </c>
      <c r="D36" s="35">
        <v>146664.41</v>
      </c>
      <c r="E36" s="35">
        <v>152000.82999999999</v>
      </c>
      <c r="F36" s="35">
        <v>161692.51999999999</v>
      </c>
      <c r="G36" s="35">
        <v>151244.82</v>
      </c>
      <c r="H36" s="35">
        <v>148284.10999999999</v>
      </c>
      <c r="I36" s="35">
        <v>149959.94</v>
      </c>
      <c r="J36" s="35">
        <v>144765.63</v>
      </c>
      <c r="K36" t="s">
        <v>118</v>
      </c>
    </row>
    <row r="37" spans="1:12" x14ac:dyDescent="0.2">
      <c r="A37">
        <v>283296.46000000002</v>
      </c>
      <c r="B37">
        <v>346899.93</v>
      </c>
      <c r="C37">
        <v>300260.05</v>
      </c>
      <c r="D37">
        <v>409032.16</v>
      </c>
      <c r="E37">
        <v>444601.04</v>
      </c>
      <c r="F37">
        <v>600220.79</v>
      </c>
      <c r="G37">
        <v>578924.78</v>
      </c>
      <c r="H37">
        <v>541446.74</v>
      </c>
      <c r="I37">
        <v>710844.8</v>
      </c>
      <c r="J37">
        <v>622795.6</v>
      </c>
      <c r="K37" t="s">
        <v>146</v>
      </c>
      <c r="L37" t="s">
        <v>166</v>
      </c>
    </row>
    <row r="38" spans="1:12" x14ac:dyDescent="0.2">
      <c r="A38">
        <v>234798.24</v>
      </c>
      <c r="B38">
        <v>294879.40999999997</v>
      </c>
      <c r="C38">
        <v>252817.61</v>
      </c>
      <c r="D38">
        <v>503389.9</v>
      </c>
      <c r="E38">
        <v>403410.84</v>
      </c>
      <c r="F38">
        <v>547485.52</v>
      </c>
      <c r="G38">
        <v>460941.84</v>
      </c>
      <c r="H38">
        <v>444235.94</v>
      </c>
      <c r="I38">
        <v>634177.48</v>
      </c>
      <c r="J38">
        <v>509861.06</v>
      </c>
      <c r="K38" t="s">
        <v>147</v>
      </c>
      <c r="L38" t="s">
        <v>166</v>
      </c>
    </row>
    <row r="39" spans="1:12" x14ac:dyDescent="0.2">
      <c r="A39">
        <v>2273.8200000000002</v>
      </c>
      <c r="B39">
        <v>3088.92</v>
      </c>
      <c r="C39">
        <v>5555.08</v>
      </c>
      <c r="D39">
        <v>5241.0600000000004</v>
      </c>
      <c r="E39">
        <v>9010.41</v>
      </c>
      <c r="F39">
        <v>7949.29</v>
      </c>
      <c r="G39">
        <v>7287.01</v>
      </c>
      <c r="H39">
        <v>8777.1</v>
      </c>
      <c r="I39">
        <v>10146.620000000001</v>
      </c>
      <c r="J39">
        <v>13508.58</v>
      </c>
      <c r="K39" t="s">
        <v>148</v>
      </c>
      <c r="L39" t="s">
        <v>166</v>
      </c>
    </row>
    <row r="40" spans="1:12" x14ac:dyDescent="0.2">
      <c r="A40">
        <v>718722.97</v>
      </c>
      <c r="B40">
        <v>833052.78</v>
      </c>
      <c r="C40">
        <v>851332.36</v>
      </c>
      <c r="D40">
        <v>932405.89</v>
      </c>
      <c r="E40">
        <v>1007743.16</v>
      </c>
      <c r="F40">
        <v>1124154.9099999999</v>
      </c>
      <c r="G40">
        <v>1057303.79</v>
      </c>
      <c r="H40">
        <v>1093781.31</v>
      </c>
      <c r="I40">
        <v>1118093.04</v>
      </c>
      <c r="J40">
        <v>997943.17</v>
      </c>
      <c r="K40" t="s">
        <v>149</v>
      </c>
      <c r="L40" t="s">
        <v>166</v>
      </c>
    </row>
    <row r="41" spans="1:12" x14ac:dyDescent="0.2">
      <c r="A41">
        <v>187661.47</v>
      </c>
      <c r="B41">
        <v>226255.77</v>
      </c>
      <c r="C41">
        <v>248316.38</v>
      </c>
      <c r="D41">
        <v>273292.5</v>
      </c>
      <c r="E41">
        <v>288356.73</v>
      </c>
      <c r="F41">
        <v>319975.75</v>
      </c>
      <c r="G41">
        <v>296752.39</v>
      </c>
      <c r="H41">
        <v>299606.95</v>
      </c>
      <c r="I41">
        <v>327638.98</v>
      </c>
      <c r="J41">
        <v>297770.65999999997</v>
      </c>
      <c r="K41" t="s">
        <v>150</v>
      </c>
      <c r="L41" t="s">
        <v>166</v>
      </c>
    </row>
    <row r="42" spans="1:12" x14ac:dyDescent="0.2">
      <c r="A42">
        <v>192821.95</v>
      </c>
      <c r="B42">
        <v>182610.21</v>
      </c>
      <c r="C42">
        <v>182027.17</v>
      </c>
      <c r="D42">
        <v>196917.26</v>
      </c>
      <c r="E42">
        <v>237865.27</v>
      </c>
      <c r="F42">
        <v>221233.94</v>
      </c>
      <c r="G42">
        <v>188886.49</v>
      </c>
      <c r="H42">
        <v>236963.94</v>
      </c>
      <c r="I42">
        <v>247291.57</v>
      </c>
      <c r="J42">
        <v>226357.62</v>
      </c>
      <c r="K42" t="s">
        <v>151</v>
      </c>
      <c r="L42" t="s">
        <v>166</v>
      </c>
    </row>
    <row r="43" spans="1:12" x14ac:dyDescent="0.2">
      <c r="A43">
        <v>197361.36</v>
      </c>
      <c r="B43">
        <v>225305.74</v>
      </c>
      <c r="C43">
        <v>229311.56</v>
      </c>
      <c r="D43">
        <v>230426.59</v>
      </c>
      <c r="E43">
        <v>210438.14</v>
      </c>
      <c r="F43">
        <v>264456.61</v>
      </c>
      <c r="G43">
        <v>250573.76</v>
      </c>
      <c r="H43">
        <v>253704.2</v>
      </c>
      <c r="I43">
        <v>280851.62</v>
      </c>
      <c r="J43">
        <v>290898.62</v>
      </c>
      <c r="K43" t="s">
        <v>152</v>
      </c>
      <c r="L43" t="s">
        <v>166</v>
      </c>
    </row>
    <row r="44" spans="1:12" x14ac:dyDescent="0.2">
      <c r="A44">
        <v>304727.90000000002</v>
      </c>
      <c r="B44">
        <v>430999.24</v>
      </c>
      <c r="C44">
        <v>495764.7</v>
      </c>
      <c r="D44">
        <v>608112.01</v>
      </c>
      <c r="E44">
        <v>557320.25</v>
      </c>
      <c r="F44">
        <v>499484.67</v>
      </c>
      <c r="G44">
        <v>536155.26</v>
      </c>
      <c r="H44">
        <v>446463.45</v>
      </c>
      <c r="I44">
        <v>573629.92000000004</v>
      </c>
      <c r="J44">
        <v>510645.32</v>
      </c>
      <c r="K44" t="s">
        <v>153</v>
      </c>
      <c r="L44" t="s">
        <v>166</v>
      </c>
    </row>
    <row r="45" spans="1:12" x14ac:dyDescent="0.2">
      <c r="A45">
        <v>4303880.12</v>
      </c>
      <c r="B45">
        <v>5003804.9400000004</v>
      </c>
      <c r="C45">
        <v>5334986.41</v>
      </c>
      <c r="D45">
        <v>5244154.7</v>
      </c>
      <c r="E45">
        <v>5986605.3700000001</v>
      </c>
      <c r="F45">
        <v>6702775.5899999999</v>
      </c>
      <c r="G45">
        <v>6219359.6200000001</v>
      </c>
      <c r="H45">
        <v>5147266.6100000003</v>
      </c>
      <c r="I45">
        <v>5444688.3300000001</v>
      </c>
      <c r="J45">
        <v>5583078.6600000001</v>
      </c>
      <c r="K45" t="s">
        <v>154</v>
      </c>
      <c r="L45" t="s">
        <v>166</v>
      </c>
    </row>
    <row r="46" spans="1:12" x14ac:dyDescent="0.2">
      <c r="A46">
        <v>731032.17</v>
      </c>
      <c r="B46">
        <v>781841.23</v>
      </c>
      <c r="C46">
        <v>1025423.32</v>
      </c>
      <c r="D46">
        <v>1019232.23</v>
      </c>
      <c r="E46">
        <v>712166.36</v>
      </c>
      <c r="F46">
        <v>832569.63</v>
      </c>
      <c r="G46">
        <v>866087.27</v>
      </c>
      <c r="H46">
        <v>724068.12</v>
      </c>
      <c r="I46">
        <v>1012315.31</v>
      </c>
      <c r="J46">
        <v>1029445.69</v>
      </c>
      <c r="K46" t="s">
        <v>155</v>
      </c>
      <c r="L46" t="s">
        <v>166</v>
      </c>
    </row>
    <row r="47" spans="1:12" x14ac:dyDescent="0.2">
      <c r="A47">
        <v>148760.71</v>
      </c>
      <c r="B47">
        <v>135208.35</v>
      </c>
      <c r="C47">
        <v>113886.8</v>
      </c>
      <c r="D47">
        <v>138325.34</v>
      </c>
      <c r="E47">
        <v>144595.19</v>
      </c>
      <c r="F47">
        <v>158657.82</v>
      </c>
      <c r="G47">
        <v>163280.89000000001</v>
      </c>
      <c r="H47">
        <v>118578.5</v>
      </c>
      <c r="I47">
        <v>163632.47</v>
      </c>
      <c r="J47">
        <v>204729.3</v>
      </c>
      <c r="K47" t="s">
        <v>156</v>
      </c>
      <c r="L47" t="s">
        <v>166</v>
      </c>
    </row>
    <row r="48" spans="1:12" x14ac:dyDescent="0.2">
      <c r="A48">
        <v>96598.9</v>
      </c>
      <c r="B48">
        <v>105144.49</v>
      </c>
      <c r="C48">
        <v>92424.84</v>
      </c>
      <c r="D48">
        <v>103971.65</v>
      </c>
      <c r="E48">
        <v>113228.76</v>
      </c>
      <c r="F48">
        <v>103310.15</v>
      </c>
      <c r="G48">
        <v>104562.42</v>
      </c>
      <c r="H48">
        <v>109858.8</v>
      </c>
      <c r="I48">
        <v>105363.86</v>
      </c>
      <c r="J48">
        <v>79076.509999999995</v>
      </c>
      <c r="K48" t="s">
        <v>157</v>
      </c>
      <c r="L48" t="s">
        <v>166</v>
      </c>
    </row>
    <row r="49" spans="1:12" x14ac:dyDescent="0.2">
      <c r="A49">
        <v>399113.9</v>
      </c>
      <c r="B49">
        <v>516648.61</v>
      </c>
      <c r="C49">
        <v>514708.47999999998</v>
      </c>
      <c r="D49">
        <v>480232.36</v>
      </c>
      <c r="E49">
        <v>448950.04</v>
      </c>
      <c r="F49">
        <v>542073.52</v>
      </c>
      <c r="G49">
        <v>492840.07</v>
      </c>
      <c r="H49">
        <v>534135.35</v>
      </c>
      <c r="I49">
        <v>320672.15999999997</v>
      </c>
      <c r="J49">
        <v>339551.58</v>
      </c>
      <c r="K49" t="s">
        <v>158</v>
      </c>
      <c r="L49" t="s">
        <v>166</v>
      </c>
    </row>
    <row r="50" spans="1:12" x14ac:dyDescent="0.2">
      <c r="A50">
        <v>253812.69</v>
      </c>
      <c r="B50">
        <v>306876.28000000003</v>
      </c>
      <c r="C50">
        <v>376943.62</v>
      </c>
      <c r="D50">
        <v>437347.57</v>
      </c>
      <c r="E50">
        <v>462753.09</v>
      </c>
      <c r="F50">
        <v>508509.85</v>
      </c>
      <c r="G50">
        <v>481808.77</v>
      </c>
      <c r="H50">
        <v>404572.15</v>
      </c>
      <c r="I50">
        <v>422878.36</v>
      </c>
      <c r="J50">
        <v>415505.06</v>
      </c>
      <c r="K50" t="s">
        <v>159</v>
      </c>
      <c r="L50" t="s">
        <v>166</v>
      </c>
    </row>
    <row r="51" spans="1:12" x14ac:dyDescent="0.2">
      <c r="A51">
        <v>11993.5</v>
      </c>
      <c r="B51">
        <v>13752.68</v>
      </c>
      <c r="C51">
        <v>16205.95</v>
      </c>
      <c r="D51">
        <v>13171.22</v>
      </c>
      <c r="E51">
        <v>17415</v>
      </c>
      <c r="F51">
        <v>17053.75</v>
      </c>
      <c r="G51">
        <v>13728.62</v>
      </c>
      <c r="H51">
        <v>15755.24</v>
      </c>
      <c r="I51">
        <v>26943.439999999999</v>
      </c>
      <c r="J51">
        <v>26077.98</v>
      </c>
      <c r="K51" t="s">
        <v>160</v>
      </c>
      <c r="L51" t="s">
        <v>166</v>
      </c>
    </row>
    <row r="52" spans="1:12" x14ac:dyDescent="0.2">
      <c r="A52">
        <v>13260.33</v>
      </c>
      <c r="B52">
        <v>18213.509999999998</v>
      </c>
      <c r="C52">
        <v>20280.64</v>
      </c>
      <c r="D52">
        <v>23590.97</v>
      </c>
      <c r="E52">
        <v>15961.94</v>
      </c>
      <c r="F52">
        <v>20713.330000000002</v>
      </c>
      <c r="G52">
        <v>22784.66</v>
      </c>
      <c r="H52">
        <v>23596.55</v>
      </c>
      <c r="I52">
        <v>24210.58</v>
      </c>
      <c r="J52">
        <v>20795.07</v>
      </c>
      <c r="K52" t="s">
        <v>161</v>
      </c>
      <c r="L52" t="s">
        <v>166</v>
      </c>
    </row>
    <row r="53" spans="1:12" x14ac:dyDescent="0.2">
      <c r="A53">
        <v>126290.17</v>
      </c>
      <c r="B53">
        <v>141146.1</v>
      </c>
      <c r="C53">
        <v>142784.64000000001</v>
      </c>
      <c r="D53">
        <v>159166.73000000001</v>
      </c>
      <c r="E53">
        <v>178441.11</v>
      </c>
      <c r="F53">
        <v>196265.52</v>
      </c>
      <c r="G53">
        <v>167947.48</v>
      </c>
      <c r="H53">
        <v>173032.38</v>
      </c>
      <c r="I53">
        <v>192346.2</v>
      </c>
      <c r="J53">
        <v>174664.5</v>
      </c>
      <c r="K53" t="s">
        <v>162</v>
      </c>
      <c r="L53" t="s">
        <v>166</v>
      </c>
    </row>
    <row r="54" spans="1:12" x14ac:dyDescent="0.2">
      <c r="A54">
        <v>21244.21</v>
      </c>
      <c r="B54">
        <v>28356.03</v>
      </c>
      <c r="C54">
        <v>32338.67</v>
      </c>
      <c r="D54">
        <v>41204.19</v>
      </c>
      <c r="E54">
        <v>42434.95</v>
      </c>
      <c r="F54">
        <v>45411.53</v>
      </c>
      <c r="G54">
        <v>43784.22</v>
      </c>
      <c r="H54">
        <v>44555.96</v>
      </c>
      <c r="I54">
        <v>53059.82</v>
      </c>
      <c r="J54">
        <v>53389.24</v>
      </c>
      <c r="K54" t="s">
        <v>163</v>
      </c>
      <c r="L54" t="s">
        <v>166</v>
      </c>
    </row>
    <row r="55" spans="1:12" x14ac:dyDescent="0.2">
      <c r="A55">
        <v>127395.92</v>
      </c>
      <c r="B55">
        <v>135866.95000000001</v>
      </c>
      <c r="C55">
        <v>140892.12</v>
      </c>
      <c r="D55">
        <v>169791.13</v>
      </c>
      <c r="E55">
        <v>190458.7</v>
      </c>
      <c r="F55">
        <v>229809.28</v>
      </c>
      <c r="G55">
        <v>196101.55</v>
      </c>
      <c r="H55">
        <v>174210.89</v>
      </c>
      <c r="I55">
        <v>199848.22</v>
      </c>
      <c r="J55">
        <v>200956.04</v>
      </c>
      <c r="K55" t="s">
        <v>164</v>
      </c>
      <c r="L55" t="s">
        <v>166</v>
      </c>
    </row>
    <row r="56" spans="1:12" x14ac:dyDescent="0.2">
      <c r="A56">
        <v>456360.77</v>
      </c>
      <c r="B56">
        <v>518183.25</v>
      </c>
      <c r="C56">
        <v>494014.62</v>
      </c>
      <c r="D56">
        <v>546780.79</v>
      </c>
      <c r="E56">
        <v>525542.69999999995</v>
      </c>
      <c r="F56">
        <v>544444.34</v>
      </c>
      <c r="G56">
        <v>546465.87</v>
      </c>
      <c r="H56">
        <v>600543.86</v>
      </c>
      <c r="I56">
        <v>639333.44999999995</v>
      </c>
      <c r="J56">
        <v>819633.16</v>
      </c>
      <c r="K56" t="s">
        <v>165</v>
      </c>
      <c r="L56" t="s">
        <v>166</v>
      </c>
    </row>
    <row r="57" spans="1:12" x14ac:dyDescent="0.2">
      <c r="A57">
        <v>174835.45</v>
      </c>
      <c r="B57">
        <v>208949.35</v>
      </c>
      <c r="C57">
        <v>162427.49</v>
      </c>
      <c r="D57">
        <v>190778.96</v>
      </c>
      <c r="E57">
        <v>270548.03000000003</v>
      </c>
      <c r="F57">
        <v>287716.53999999998</v>
      </c>
      <c r="G57">
        <v>273102.05</v>
      </c>
      <c r="H57">
        <v>260200.17</v>
      </c>
      <c r="I57">
        <v>327334.23</v>
      </c>
      <c r="J57">
        <v>284797.99</v>
      </c>
      <c r="K57" t="s">
        <v>146</v>
      </c>
      <c r="L57" t="s">
        <v>60</v>
      </c>
    </row>
    <row r="58" spans="1:12" x14ac:dyDescent="0.2">
      <c r="A58">
        <v>146163.89000000001</v>
      </c>
      <c r="B58">
        <v>184467.9</v>
      </c>
      <c r="C58">
        <v>127131.46</v>
      </c>
      <c r="D58">
        <v>221867.51</v>
      </c>
      <c r="E58">
        <v>249935.91</v>
      </c>
      <c r="F58">
        <v>273633.39</v>
      </c>
      <c r="G58">
        <v>212886.04</v>
      </c>
      <c r="H58">
        <v>211738.05</v>
      </c>
      <c r="I58">
        <v>306820.59999999998</v>
      </c>
      <c r="J58">
        <v>254605.1</v>
      </c>
      <c r="K58" t="s">
        <v>147</v>
      </c>
      <c r="L58" t="s">
        <v>60</v>
      </c>
    </row>
    <row r="59" spans="1:12" x14ac:dyDescent="0.2">
      <c r="A59">
        <v>2105.31</v>
      </c>
      <c r="B59">
        <v>2802.85</v>
      </c>
      <c r="C59">
        <v>3867.15</v>
      </c>
      <c r="D59">
        <v>3042.7</v>
      </c>
      <c r="E59">
        <v>4570.6099999999997</v>
      </c>
      <c r="F59">
        <v>5110.8500000000004</v>
      </c>
      <c r="G59">
        <v>4911.08</v>
      </c>
      <c r="H59">
        <v>6438.8</v>
      </c>
      <c r="I59">
        <v>7288.7</v>
      </c>
      <c r="J59">
        <v>7866.28</v>
      </c>
      <c r="K59" t="s">
        <v>148</v>
      </c>
      <c r="L59" t="s">
        <v>60</v>
      </c>
    </row>
    <row r="60" spans="1:12" x14ac:dyDescent="0.2">
      <c r="A60">
        <v>48225.53</v>
      </c>
      <c r="B60">
        <v>40751.07</v>
      </c>
      <c r="C60">
        <v>28286.28</v>
      </c>
      <c r="D60">
        <v>20222.89</v>
      </c>
      <c r="E60">
        <v>34296.82</v>
      </c>
      <c r="F60">
        <v>65109.2</v>
      </c>
      <c r="G60">
        <v>53452.6</v>
      </c>
      <c r="H60">
        <v>44973.08</v>
      </c>
      <c r="I60">
        <v>36474.19</v>
      </c>
      <c r="J60">
        <v>36955.31</v>
      </c>
      <c r="K60" t="s">
        <v>149</v>
      </c>
      <c r="L60" t="s">
        <v>60</v>
      </c>
    </row>
    <row r="61" spans="1:12" x14ac:dyDescent="0.2">
      <c r="A61">
        <v>10517.29</v>
      </c>
      <c r="B61">
        <v>9477.9</v>
      </c>
      <c r="C61">
        <v>11683.02</v>
      </c>
      <c r="D61">
        <v>7569.39</v>
      </c>
      <c r="E61">
        <v>10255.66</v>
      </c>
      <c r="F61">
        <v>16915.82</v>
      </c>
      <c r="G61">
        <v>14975.54</v>
      </c>
      <c r="H61">
        <v>12991.77</v>
      </c>
      <c r="I61">
        <v>10419.39</v>
      </c>
      <c r="J61">
        <v>10547.5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64970.89</v>
      </c>
      <c r="B63">
        <v>57307.92</v>
      </c>
      <c r="C63">
        <v>43300.81</v>
      </c>
      <c r="D63">
        <v>41597.99</v>
      </c>
      <c r="E63">
        <v>48038.17</v>
      </c>
      <c r="F63">
        <v>58809.09</v>
      </c>
      <c r="G63">
        <v>54541.91</v>
      </c>
      <c r="H63">
        <v>50251.7</v>
      </c>
      <c r="I63">
        <v>54686.080000000002</v>
      </c>
      <c r="J63">
        <v>56727.33</v>
      </c>
      <c r="K63" t="s">
        <v>152</v>
      </c>
      <c r="L63" t="s">
        <v>60</v>
      </c>
    </row>
    <row r="64" spans="1:12" x14ac:dyDescent="0.2">
      <c r="A64">
        <v>43766.99</v>
      </c>
      <c r="B64">
        <v>35932.26</v>
      </c>
      <c r="C64">
        <v>37726.160000000003</v>
      </c>
      <c r="D64">
        <v>40277.42</v>
      </c>
      <c r="E64">
        <v>29476.94</v>
      </c>
      <c r="F64">
        <v>37542.370000000003</v>
      </c>
      <c r="G64">
        <v>35367.949999999997</v>
      </c>
      <c r="H64">
        <v>36816.5</v>
      </c>
      <c r="I64">
        <v>42930.55</v>
      </c>
      <c r="J64">
        <v>34264.410000000003</v>
      </c>
      <c r="K64" t="s">
        <v>153</v>
      </c>
      <c r="L64" t="s">
        <v>60</v>
      </c>
    </row>
    <row r="65" spans="1:12" x14ac:dyDescent="0.2">
      <c r="A65">
        <v>3441355.74</v>
      </c>
      <c r="B65">
        <v>4028081.55</v>
      </c>
      <c r="C65">
        <v>4187179.3</v>
      </c>
      <c r="D65">
        <v>4026050.5</v>
      </c>
      <c r="E65">
        <v>4758331.5999999996</v>
      </c>
      <c r="F65">
        <v>5636504.2699999996</v>
      </c>
      <c r="G65">
        <v>5174100.12</v>
      </c>
      <c r="H65">
        <v>4195545.26</v>
      </c>
      <c r="I65">
        <v>4376293.45</v>
      </c>
      <c r="J65">
        <v>4402669.97</v>
      </c>
      <c r="K65" t="s">
        <v>154</v>
      </c>
      <c r="L65" t="s">
        <v>60</v>
      </c>
    </row>
    <row r="66" spans="1:12" x14ac:dyDescent="0.2">
      <c r="A66">
        <v>52926.62</v>
      </c>
      <c r="B66">
        <v>59130.92</v>
      </c>
      <c r="C66">
        <v>56246.41</v>
      </c>
      <c r="D66">
        <v>40389.980000000003</v>
      </c>
      <c r="E66">
        <v>69993.02</v>
      </c>
      <c r="F66">
        <v>89694.15</v>
      </c>
      <c r="G66">
        <v>75805.789999999994</v>
      </c>
      <c r="H66">
        <v>51771.040000000001</v>
      </c>
      <c r="I66">
        <v>48008.57</v>
      </c>
      <c r="J66">
        <v>87478.96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98.18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1160.33</v>
      </c>
      <c r="B68">
        <v>370.26</v>
      </c>
      <c r="C68">
        <v>2220.6999999999998</v>
      </c>
      <c r="D68">
        <v>3755.64</v>
      </c>
      <c r="E68">
        <v>3368.81</v>
      </c>
      <c r="F68">
        <v>2888.44</v>
      </c>
      <c r="G68">
        <v>4216.74</v>
      </c>
      <c r="H68">
        <v>4523.55</v>
      </c>
      <c r="I68">
        <v>856.55</v>
      </c>
      <c r="J68">
        <v>86.25</v>
      </c>
      <c r="K68" t="s">
        <v>157</v>
      </c>
      <c r="L68" t="s">
        <v>60</v>
      </c>
    </row>
    <row r="69" spans="1:12" x14ac:dyDescent="0.2">
      <c r="A69">
        <v>7515.76</v>
      </c>
      <c r="B69">
        <v>6587.74</v>
      </c>
      <c r="C69">
        <v>175.68</v>
      </c>
      <c r="D69">
        <v>0</v>
      </c>
      <c r="E69">
        <v>988.1</v>
      </c>
      <c r="F69">
        <v>30896.82</v>
      </c>
      <c r="G69">
        <v>1425.56</v>
      </c>
      <c r="H69">
        <v>4137.45</v>
      </c>
      <c r="I69">
        <v>2701.48</v>
      </c>
      <c r="J69">
        <v>17543.91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1599.9</v>
      </c>
      <c r="B71">
        <v>2894.18</v>
      </c>
      <c r="C71">
        <v>4163.17</v>
      </c>
      <c r="D71">
        <v>3192.7</v>
      </c>
      <c r="E71">
        <v>4725.08</v>
      </c>
      <c r="F71">
        <v>5094.9399999999996</v>
      </c>
      <c r="G71">
        <v>4841.03</v>
      </c>
      <c r="H71">
        <v>4287.5200000000004</v>
      </c>
      <c r="I71">
        <v>5391.66</v>
      </c>
      <c r="J71">
        <v>7794.44</v>
      </c>
      <c r="K71" t="s">
        <v>160</v>
      </c>
      <c r="L71" t="s">
        <v>60</v>
      </c>
    </row>
    <row r="72" spans="1:12" x14ac:dyDescent="0.2">
      <c r="A72">
        <v>704.09</v>
      </c>
      <c r="B72">
        <v>706.56</v>
      </c>
      <c r="C72">
        <v>795.53</v>
      </c>
      <c r="D72">
        <v>362.93</v>
      </c>
      <c r="E72">
        <v>914.38</v>
      </c>
      <c r="F72">
        <v>1177.83</v>
      </c>
      <c r="G72">
        <v>1480.84</v>
      </c>
      <c r="H72">
        <v>355.05</v>
      </c>
      <c r="I72">
        <v>357.21</v>
      </c>
      <c r="J72">
        <v>239.15</v>
      </c>
      <c r="K72" t="s">
        <v>161</v>
      </c>
      <c r="L72" t="s">
        <v>60</v>
      </c>
    </row>
    <row r="73" spans="1:12" x14ac:dyDescent="0.2">
      <c r="A73">
        <v>17089.27</v>
      </c>
      <c r="B73">
        <v>8909.24</v>
      </c>
      <c r="C73">
        <v>6152.28</v>
      </c>
      <c r="D73">
        <v>7039.93</v>
      </c>
      <c r="E73">
        <v>11878.64</v>
      </c>
      <c r="F73">
        <v>9780.2800000000007</v>
      </c>
      <c r="G73">
        <v>5936.07</v>
      </c>
      <c r="H73">
        <v>5181.09</v>
      </c>
      <c r="I73">
        <v>4971.08</v>
      </c>
      <c r="J73">
        <v>4659.9399999999996</v>
      </c>
      <c r="K73" t="s">
        <v>162</v>
      </c>
      <c r="L73" t="s">
        <v>60</v>
      </c>
    </row>
    <row r="74" spans="1:12" x14ac:dyDescent="0.2">
      <c r="A74">
        <v>0</v>
      </c>
      <c r="B74">
        <v>0</v>
      </c>
      <c r="C74">
        <v>0</v>
      </c>
      <c r="D74">
        <v>0</v>
      </c>
      <c r="E74">
        <v>0</v>
      </c>
      <c r="F74">
        <v>175.66</v>
      </c>
      <c r="G74">
        <v>0</v>
      </c>
      <c r="H74">
        <v>11.15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263.16000000000003</v>
      </c>
      <c r="B75">
        <v>108.59</v>
      </c>
      <c r="C75">
        <v>405.78</v>
      </c>
      <c r="D75">
        <v>53.44</v>
      </c>
      <c r="E75">
        <v>189.3</v>
      </c>
      <c r="F75">
        <v>332.95</v>
      </c>
      <c r="G75">
        <v>236.59</v>
      </c>
      <c r="H75">
        <v>2106.65</v>
      </c>
      <c r="I75">
        <v>599.82000000000005</v>
      </c>
      <c r="J75">
        <v>1184.6600000000001</v>
      </c>
      <c r="K75" t="s">
        <v>164</v>
      </c>
      <c r="L75" t="s">
        <v>60</v>
      </c>
    </row>
    <row r="76" spans="1:12" x14ac:dyDescent="0.2">
      <c r="A76">
        <v>109300.07</v>
      </c>
      <c r="B76">
        <v>109489.17</v>
      </c>
      <c r="C76">
        <v>53543.33</v>
      </c>
      <c r="D76">
        <v>34855.94</v>
      </c>
      <c r="E76">
        <v>42780.7</v>
      </c>
      <c r="F76">
        <v>36971.07</v>
      </c>
      <c r="G76">
        <v>45907.67</v>
      </c>
      <c r="H76">
        <v>43860.19</v>
      </c>
      <c r="I76">
        <v>42801.03</v>
      </c>
      <c r="J76">
        <v>46418.559999999998</v>
      </c>
      <c r="K76" t="s">
        <v>165</v>
      </c>
      <c r="L76" t="s">
        <v>60</v>
      </c>
    </row>
    <row r="77" spans="1:12" x14ac:dyDescent="0.2">
      <c r="A77">
        <v>180093.63</v>
      </c>
      <c r="B77">
        <v>206301.73</v>
      </c>
      <c r="C77">
        <v>140655.20000000001</v>
      </c>
      <c r="D77">
        <v>179657.2</v>
      </c>
      <c r="E77">
        <v>306286.37</v>
      </c>
      <c r="F77">
        <v>334678.89</v>
      </c>
      <c r="G77">
        <v>247492.82</v>
      </c>
      <c r="H77">
        <v>258404.22</v>
      </c>
      <c r="I77">
        <v>321676.5</v>
      </c>
      <c r="J77">
        <v>268255.7</v>
      </c>
      <c r="K77" t="s">
        <v>146</v>
      </c>
      <c r="L77" t="s">
        <v>167</v>
      </c>
    </row>
    <row r="78" spans="1:12" x14ac:dyDescent="0.2">
      <c r="A78">
        <v>140576.97</v>
      </c>
      <c r="B78">
        <v>177009.59</v>
      </c>
      <c r="C78">
        <v>110066.53</v>
      </c>
      <c r="D78">
        <v>221259.79</v>
      </c>
      <c r="E78">
        <v>272705.18</v>
      </c>
      <c r="F78">
        <v>309583.38</v>
      </c>
      <c r="G78">
        <v>195302.84</v>
      </c>
      <c r="H78">
        <v>216578.99</v>
      </c>
      <c r="I78">
        <v>308653.71000000002</v>
      </c>
      <c r="J78">
        <v>238650.05</v>
      </c>
      <c r="K78" t="s">
        <v>147</v>
      </c>
      <c r="L78" t="s">
        <v>167</v>
      </c>
    </row>
    <row r="79" spans="1:12" x14ac:dyDescent="0.2">
      <c r="A79">
        <v>2221.4699999999998</v>
      </c>
      <c r="B79">
        <v>3011.82</v>
      </c>
      <c r="C79">
        <v>3540.15</v>
      </c>
      <c r="D79">
        <v>3733.6</v>
      </c>
      <c r="E79">
        <v>3858.16</v>
      </c>
      <c r="F79">
        <v>5137.1499999999996</v>
      </c>
      <c r="G79">
        <v>5254.14</v>
      </c>
      <c r="H79">
        <v>8452.24</v>
      </c>
      <c r="I79">
        <v>8411.0499999999993</v>
      </c>
      <c r="J79">
        <v>8738.9</v>
      </c>
      <c r="K79" t="s">
        <v>148</v>
      </c>
      <c r="L79" t="s">
        <v>167</v>
      </c>
    </row>
    <row r="80" spans="1:12" x14ac:dyDescent="0.2">
      <c r="A80">
        <v>40090.559999999998</v>
      </c>
      <c r="B80">
        <v>40394.050000000003</v>
      </c>
      <c r="C80">
        <v>25309.94</v>
      </c>
      <c r="D80">
        <v>23755.08</v>
      </c>
      <c r="E80">
        <v>33007.480000000003</v>
      </c>
      <c r="F80">
        <v>65578.2</v>
      </c>
      <c r="G80">
        <v>50213.84</v>
      </c>
      <c r="H80">
        <v>54014.080000000002</v>
      </c>
      <c r="I80">
        <v>33195.879999999997</v>
      </c>
      <c r="J80">
        <v>34860.449999999997</v>
      </c>
      <c r="K80" t="s">
        <v>149</v>
      </c>
      <c r="L80" t="s">
        <v>167</v>
      </c>
    </row>
    <row r="81" spans="1:12" x14ac:dyDescent="0.2">
      <c r="A81">
        <v>8667.66</v>
      </c>
      <c r="B81">
        <v>9344.2199999999993</v>
      </c>
      <c r="C81">
        <v>10455.07</v>
      </c>
      <c r="D81">
        <v>9513.74</v>
      </c>
      <c r="E81">
        <v>9806.06</v>
      </c>
      <c r="F81">
        <v>16768.73</v>
      </c>
      <c r="G81">
        <v>14074.02</v>
      </c>
      <c r="H81">
        <v>15670.19</v>
      </c>
      <c r="I81">
        <v>9498.2199999999993</v>
      </c>
      <c r="J81">
        <v>9967.15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75227.23</v>
      </c>
      <c r="B83">
        <v>56162.73</v>
      </c>
      <c r="C83">
        <v>36691.269999999997</v>
      </c>
      <c r="D83">
        <v>40416.620000000003</v>
      </c>
      <c r="E83">
        <v>54460.39</v>
      </c>
      <c r="F83">
        <v>65796.98</v>
      </c>
      <c r="G83">
        <v>49395.4</v>
      </c>
      <c r="H83">
        <v>50406.15</v>
      </c>
      <c r="I83">
        <v>51715.53</v>
      </c>
      <c r="J83">
        <v>53290.879999999997</v>
      </c>
      <c r="K83" t="s">
        <v>152</v>
      </c>
      <c r="L83" t="s">
        <v>167</v>
      </c>
    </row>
    <row r="84" spans="1:12" x14ac:dyDescent="0.2">
      <c r="A84">
        <v>44152.19</v>
      </c>
      <c r="B84">
        <v>31872.42</v>
      </c>
      <c r="C84">
        <v>32235.119999999999</v>
      </c>
      <c r="D84">
        <v>39590.339999999997</v>
      </c>
      <c r="E84">
        <v>31150.04</v>
      </c>
      <c r="F84">
        <v>37916.699999999997</v>
      </c>
      <c r="G84">
        <v>30836.07</v>
      </c>
      <c r="H84">
        <v>38541.550000000003</v>
      </c>
      <c r="I84">
        <v>42323.39</v>
      </c>
      <c r="J84">
        <v>30851.66</v>
      </c>
      <c r="K84" t="s">
        <v>153</v>
      </c>
      <c r="L84" t="s">
        <v>167</v>
      </c>
    </row>
    <row r="85" spans="1:12" x14ac:dyDescent="0.2">
      <c r="A85">
        <v>2829410.76</v>
      </c>
      <c r="B85">
        <v>3489517.06</v>
      </c>
      <c r="C85">
        <v>3628478.15</v>
      </c>
      <c r="D85">
        <v>3681195.23</v>
      </c>
      <c r="E85">
        <v>3902486.6</v>
      </c>
      <c r="F85">
        <v>4370363.3600000003</v>
      </c>
      <c r="G85">
        <v>3964319.93</v>
      </c>
      <c r="H85">
        <v>3733196.26</v>
      </c>
      <c r="I85">
        <v>3628190.45</v>
      </c>
      <c r="J85">
        <v>3598968.38</v>
      </c>
      <c r="K85" t="s">
        <v>154</v>
      </c>
      <c r="L85" t="s">
        <v>167</v>
      </c>
    </row>
    <row r="86" spans="1:12" x14ac:dyDescent="0.2">
      <c r="A86">
        <v>51824.63</v>
      </c>
      <c r="B86">
        <v>64101.87</v>
      </c>
      <c r="C86">
        <v>46674.879999999997</v>
      </c>
      <c r="D86">
        <v>41024.32</v>
      </c>
      <c r="E86">
        <v>76674.92</v>
      </c>
      <c r="F86">
        <v>100294.69</v>
      </c>
      <c r="G86">
        <v>68643.570000000007</v>
      </c>
      <c r="H86">
        <v>48040.08</v>
      </c>
      <c r="I86">
        <v>45165.08</v>
      </c>
      <c r="J86">
        <v>81769.850000000006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104.65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915.84</v>
      </c>
      <c r="B88">
        <v>326.94</v>
      </c>
      <c r="C88">
        <v>1915.82</v>
      </c>
      <c r="D88">
        <v>3152.96</v>
      </c>
      <c r="E88">
        <v>3017.31</v>
      </c>
      <c r="F88">
        <v>3421.38</v>
      </c>
      <c r="G88">
        <v>3591.03</v>
      </c>
      <c r="H88">
        <v>3529.63</v>
      </c>
      <c r="I88">
        <v>718.95</v>
      </c>
      <c r="J88">
        <v>53.76</v>
      </c>
      <c r="K88" t="s">
        <v>157</v>
      </c>
      <c r="L88" t="s">
        <v>167</v>
      </c>
    </row>
    <row r="89" spans="1:12" x14ac:dyDescent="0.2">
      <c r="A89">
        <v>26461.919999999998</v>
      </c>
      <c r="B89">
        <v>8174.7</v>
      </c>
      <c r="C89">
        <v>163.66999999999999</v>
      </c>
      <c r="D89">
        <v>0</v>
      </c>
      <c r="E89">
        <v>2109.46</v>
      </c>
      <c r="F89">
        <v>40242.639999999999</v>
      </c>
      <c r="G89">
        <v>1580.19</v>
      </c>
      <c r="H89">
        <v>4431.74</v>
      </c>
      <c r="I89">
        <v>2967.24</v>
      </c>
      <c r="J89">
        <v>17990.57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1653.81</v>
      </c>
      <c r="B91">
        <v>3024.3</v>
      </c>
      <c r="C91">
        <v>3616.91</v>
      </c>
      <c r="D91">
        <v>3359.33</v>
      </c>
      <c r="E91">
        <v>4441.3900000000003</v>
      </c>
      <c r="F91">
        <v>4928.6099999999997</v>
      </c>
      <c r="G91">
        <v>4118.33</v>
      </c>
      <c r="H91">
        <v>4141.08</v>
      </c>
      <c r="I91">
        <v>4923.63</v>
      </c>
      <c r="J91">
        <v>6722.89</v>
      </c>
      <c r="K91" t="s">
        <v>160</v>
      </c>
      <c r="L91" t="s">
        <v>167</v>
      </c>
    </row>
    <row r="92" spans="1:12" x14ac:dyDescent="0.2">
      <c r="A92">
        <v>585.96</v>
      </c>
      <c r="B92">
        <v>645.11</v>
      </c>
      <c r="C92">
        <v>695.39</v>
      </c>
      <c r="D92">
        <v>336.19</v>
      </c>
      <c r="E92">
        <v>1005.71</v>
      </c>
      <c r="F92">
        <v>1264.42</v>
      </c>
      <c r="G92">
        <v>1100.46</v>
      </c>
      <c r="H92">
        <v>246.69</v>
      </c>
      <c r="I92">
        <v>193.2</v>
      </c>
      <c r="J92">
        <v>151.41</v>
      </c>
      <c r="K92" t="s">
        <v>161</v>
      </c>
      <c r="L92" t="s">
        <v>167</v>
      </c>
    </row>
    <row r="93" spans="1:12" x14ac:dyDescent="0.2">
      <c r="A93">
        <v>21299.73</v>
      </c>
      <c r="B93">
        <v>9078.1299999999992</v>
      </c>
      <c r="C93">
        <v>5152.1499999999996</v>
      </c>
      <c r="D93">
        <v>6232.38</v>
      </c>
      <c r="E93">
        <v>18961.95</v>
      </c>
      <c r="F93">
        <v>12305.47</v>
      </c>
      <c r="G93">
        <v>5416.76</v>
      </c>
      <c r="H93">
        <v>4718.57</v>
      </c>
      <c r="I93">
        <v>4520.29</v>
      </c>
      <c r="J93">
        <v>4476.8</v>
      </c>
      <c r="K93" t="s">
        <v>162</v>
      </c>
      <c r="L93" t="s">
        <v>167</v>
      </c>
    </row>
    <row r="94" spans="1:12" x14ac:dyDescent="0.2">
      <c r="A94">
        <v>0</v>
      </c>
      <c r="B94">
        <v>0</v>
      </c>
      <c r="C94">
        <v>0</v>
      </c>
      <c r="D94">
        <v>0</v>
      </c>
      <c r="E94">
        <v>0</v>
      </c>
      <c r="F94">
        <v>171.03</v>
      </c>
      <c r="G94">
        <v>0</v>
      </c>
      <c r="H94">
        <v>13.44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321.77999999999997</v>
      </c>
      <c r="B95">
        <v>76.64</v>
      </c>
      <c r="C95">
        <v>336.21</v>
      </c>
      <c r="D95">
        <v>39.36</v>
      </c>
      <c r="E95">
        <v>203.92</v>
      </c>
      <c r="F95">
        <v>726.85</v>
      </c>
      <c r="G95">
        <v>242.1</v>
      </c>
      <c r="H95">
        <v>1903.99</v>
      </c>
      <c r="I95">
        <v>594.66</v>
      </c>
      <c r="J95">
        <v>703.71</v>
      </c>
      <c r="K95" t="s">
        <v>164</v>
      </c>
      <c r="L95" t="s">
        <v>167</v>
      </c>
    </row>
    <row r="96" spans="1:12" x14ac:dyDescent="0.2">
      <c r="A96">
        <v>113497.87</v>
      </c>
      <c r="B96">
        <v>109800.02</v>
      </c>
      <c r="C96">
        <v>47798.47</v>
      </c>
      <c r="D96">
        <v>31914.39</v>
      </c>
      <c r="E96">
        <v>70766.64</v>
      </c>
      <c r="F96">
        <v>47642.41</v>
      </c>
      <c r="G96">
        <v>37753.26</v>
      </c>
      <c r="H96">
        <v>38398.58</v>
      </c>
      <c r="I96">
        <v>39372.78</v>
      </c>
      <c r="J96">
        <v>43357.279999999999</v>
      </c>
      <c r="K96" t="s">
        <v>165</v>
      </c>
      <c r="L96" t="s">
        <v>167</v>
      </c>
    </row>
    <row r="97" spans="1:12" x14ac:dyDescent="0.2">
      <c r="A97">
        <v>109319</v>
      </c>
      <c r="B97">
        <v>124597.54</v>
      </c>
      <c r="C97">
        <v>137204.26</v>
      </c>
      <c r="D97">
        <v>146694.71</v>
      </c>
      <c r="E97">
        <v>166744</v>
      </c>
      <c r="F97">
        <v>186284.13</v>
      </c>
      <c r="G97">
        <v>172719.69</v>
      </c>
      <c r="H97">
        <v>140793.10999999999</v>
      </c>
      <c r="I97">
        <v>153107.93</v>
      </c>
      <c r="J97">
        <v>155114.73000000001</v>
      </c>
      <c r="K97" t="s">
        <v>173</v>
      </c>
    </row>
    <row r="98" spans="1:12" x14ac:dyDescent="0.2">
      <c r="A98">
        <v>109319</v>
      </c>
      <c r="B98">
        <v>124597.54</v>
      </c>
      <c r="C98">
        <v>137204.26</v>
      </c>
      <c r="D98">
        <v>146694.71</v>
      </c>
      <c r="E98">
        <v>166744</v>
      </c>
      <c r="F98">
        <v>186284.13</v>
      </c>
      <c r="G98">
        <v>172719.69</v>
      </c>
      <c r="H98">
        <v>140793.10999999999</v>
      </c>
      <c r="I98">
        <v>153107.93</v>
      </c>
      <c r="J98">
        <v>155296.63</v>
      </c>
      <c r="K98" t="s">
        <v>174</v>
      </c>
    </row>
    <row r="99" spans="1:12" x14ac:dyDescent="0.2">
      <c r="A99">
        <v>16698.62</v>
      </c>
      <c r="B99">
        <v>20344.41</v>
      </c>
      <c r="C99">
        <v>18345.25</v>
      </c>
      <c r="D99">
        <v>23705.45</v>
      </c>
      <c r="E99">
        <v>25679.99</v>
      </c>
      <c r="F99">
        <v>35503.32</v>
      </c>
      <c r="G99">
        <v>33338.06</v>
      </c>
      <c r="H99">
        <v>29249.02</v>
      </c>
      <c r="I99">
        <v>43460.19</v>
      </c>
      <c r="J99">
        <v>38158.71</v>
      </c>
      <c r="K99" t="s">
        <v>86</v>
      </c>
    </row>
    <row r="100" spans="1:12" x14ac:dyDescent="0.2">
      <c r="A100">
        <v>431590.21</v>
      </c>
      <c r="B100">
        <v>1481620.34</v>
      </c>
      <c r="C100">
        <v>601519.77</v>
      </c>
      <c r="D100">
        <v>1182742.6299999999</v>
      </c>
      <c r="E100">
        <v>1144130.3999999999</v>
      </c>
      <c r="F100">
        <v>728310.65</v>
      </c>
      <c r="G100">
        <v>591141.56999999995</v>
      </c>
      <c r="H100">
        <v>298530.94</v>
      </c>
      <c r="I100">
        <v>1527802.84</v>
      </c>
      <c r="J100">
        <v>659684.87</v>
      </c>
      <c r="K100" t="s">
        <v>87</v>
      </c>
    </row>
    <row r="101" spans="1:12" x14ac:dyDescent="0.2">
      <c r="A101">
        <v>4222150.91</v>
      </c>
      <c r="B101">
        <v>4927969.42</v>
      </c>
      <c r="C101">
        <v>4470650.4000000004</v>
      </c>
      <c r="D101">
        <v>4935737.6399999997</v>
      </c>
      <c r="E101">
        <v>4840782.18</v>
      </c>
      <c r="F101">
        <v>5222472.0599999996</v>
      </c>
      <c r="G101">
        <v>4886500.97</v>
      </c>
      <c r="H101">
        <v>4851482.1100000003</v>
      </c>
      <c r="I101">
        <v>7613462.0199999996</v>
      </c>
      <c r="J101">
        <v>4793074.45</v>
      </c>
      <c r="K101" t="s">
        <v>88</v>
      </c>
    </row>
    <row r="102" spans="1:12" x14ac:dyDescent="0.2">
      <c r="A102">
        <v>9925.41</v>
      </c>
      <c r="B102">
        <v>12066.11</v>
      </c>
      <c r="C102">
        <v>9531.64</v>
      </c>
      <c r="D102">
        <v>10333.56</v>
      </c>
      <c r="E102">
        <v>14862.06</v>
      </c>
      <c r="F102">
        <v>16220.67</v>
      </c>
      <c r="G102">
        <v>14258.54</v>
      </c>
      <c r="H102">
        <v>11385.55</v>
      </c>
      <c r="I102">
        <v>18195.04</v>
      </c>
      <c r="J102">
        <v>15193.86</v>
      </c>
      <c r="K102" t="s">
        <v>86</v>
      </c>
      <c r="L102" t="s">
        <v>116</v>
      </c>
    </row>
    <row r="103" spans="1:12" x14ac:dyDescent="0.2">
      <c r="A103">
        <v>198849.56</v>
      </c>
      <c r="B103">
        <v>786907.7</v>
      </c>
      <c r="C103">
        <v>300637.21999999997</v>
      </c>
      <c r="D103">
        <v>23841.39</v>
      </c>
      <c r="E103">
        <v>8330.25</v>
      </c>
      <c r="F103">
        <v>95972.86</v>
      </c>
      <c r="G103">
        <v>17919.45</v>
      </c>
      <c r="H103">
        <v>13237.39</v>
      </c>
      <c r="I103">
        <v>93618.51</v>
      </c>
      <c r="J103">
        <v>51776.26</v>
      </c>
      <c r="K103" t="s">
        <v>87</v>
      </c>
      <c r="L103" t="s">
        <v>116</v>
      </c>
    </row>
    <row r="104" spans="1:12" x14ac:dyDescent="0.2">
      <c r="A104">
        <v>977648.94</v>
      </c>
      <c r="B104">
        <v>1029778.4</v>
      </c>
      <c r="C104">
        <v>353327.35</v>
      </c>
      <c r="D104">
        <v>108241.75</v>
      </c>
      <c r="E104">
        <v>169962.62</v>
      </c>
      <c r="F104">
        <v>173536.2</v>
      </c>
      <c r="G104">
        <v>231048.86</v>
      </c>
      <c r="H104">
        <v>304698.26</v>
      </c>
      <c r="I104">
        <v>153828.73000000001</v>
      </c>
      <c r="J104">
        <v>104724.34</v>
      </c>
      <c r="K104" t="s">
        <v>88</v>
      </c>
      <c r="L104" t="s">
        <v>116</v>
      </c>
    </row>
    <row r="105" spans="1:12" x14ac:dyDescent="0.2">
      <c r="A105">
        <v>10171.9</v>
      </c>
      <c r="B105">
        <v>12124.84</v>
      </c>
      <c r="C105">
        <v>8371.1299999999992</v>
      </c>
      <c r="D105">
        <v>9776.2099999999991</v>
      </c>
      <c r="E105">
        <v>16547.580000000002</v>
      </c>
      <c r="F105">
        <v>19041.72</v>
      </c>
      <c r="G105">
        <v>12990.13</v>
      </c>
      <c r="H105">
        <v>11342.97</v>
      </c>
      <c r="I105">
        <v>17977.36</v>
      </c>
      <c r="J105">
        <v>14270.47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13282.53</v>
      </c>
      <c r="B108">
        <v>31691.77</v>
      </c>
      <c r="C108">
        <v>27423.87</v>
      </c>
      <c r="D108">
        <v>31480.31</v>
      </c>
      <c r="E108">
        <v>20154.57</v>
      </c>
      <c r="F108">
        <v>21334.27</v>
      </c>
      <c r="G108">
        <v>23741.1</v>
      </c>
      <c r="H108">
        <v>22197.38</v>
      </c>
      <c r="I108">
        <v>39353.519999999997</v>
      </c>
      <c r="J108">
        <v>36179.870000000003</v>
      </c>
      <c r="K108" t="s">
        <v>102</v>
      </c>
    </row>
    <row r="109" spans="1:12" x14ac:dyDescent="0.2">
      <c r="A109">
        <v>109300.07</v>
      </c>
      <c r="B109">
        <v>109489.17</v>
      </c>
      <c r="C109">
        <v>53543.33</v>
      </c>
      <c r="D109">
        <v>34855.94</v>
      </c>
      <c r="E109">
        <v>42780.7</v>
      </c>
      <c r="F109">
        <v>36971.07</v>
      </c>
      <c r="G109">
        <v>45907.67</v>
      </c>
      <c r="H109">
        <v>43860.19</v>
      </c>
      <c r="I109">
        <v>42801.03</v>
      </c>
      <c r="J109">
        <v>46418.559999999998</v>
      </c>
      <c r="K109" t="s">
        <v>103</v>
      </c>
    </row>
    <row r="110" spans="1:12" x14ac:dyDescent="0.2">
      <c r="A110">
        <v>137171.96</v>
      </c>
      <c r="B110">
        <v>159268.23000000001</v>
      </c>
      <c r="C110">
        <v>172913.43</v>
      </c>
      <c r="D110">
        <v>198177.15</v>
      </c>
      <c r="E110">
        <v>167588.47</v>
      </c>
      <c r="F110">
        <v>182316.06</v>
      </c>
      <c r="G110">
        <v>201715.71</v>
      </c>
      <c r="H110">
        <v>214838.17</v>
      </c>
      <c r="I110">
        <v>205946.21</v>
      </c>
      <c r="J110">
        <v>385241.59999999998</v>
      </c>
      <c r="K110" t="s">
        <v>104</v>
      </c>
    </row>
    <row r="111" spans="1:12" x14ac:dyDescent="0.2">
      <c r="A111">
        <v>141728.79999999999</v>
      </c>
      <c r="B111">
        <v>144444.57999999999</v>
      </c>
      <c r="C111">
        <v>148532.72</v>
      </c>
      <c r="D111">
        <v>180380.05</v>
      </c>
      <c r="E111">
        <v>185982.64</v>
      </c>
      <c r="F111">
        <v>180813.28</v>
      </c>
      <c r="G111">
        <v>158487.01</v>
      </c>
      <c r="H111">
        <v>183267.24</v>
      </c>
      <c r="I111">
        <v>198615.34</v>
      </c>
      <c r="J111">
        <v>184072.64</v>
      </c>
      <c r="K111" t="s">
        <v>105</v>
      </c>
    </row>
    <row r="112" spans="1:12" x14ac:dyDescent="0.2">
      <c r="A112">
        <v>54877.41</v>
      </c>
      <c r="B112">
        <v>73289.5</v>
      </c>
      <c r="C112">
        <v>91601.27</v>
      </c>
      <c r="D112">
        <v>101887.34</v>
      </c>
      <c r="E112">
        <v>109036.32</v>
      </c>
      <c r="F112">
        <v>123009.67</v>
      </c>
      <c r="G112">
        <v>116614.39</v>
      </c>
      <c r="H112">
        <v>136380.89000000001</v>
      </c>
      <c r="I112">
        <v>152617.34</v>
      </c>
      <c r="J112">
        <v>167720.49</v>
      </c>
      <c r="K112" t="s">
        <v>106</v>
      </c>
    </row>
    <row r="113" spans="1:12" x14ac:dyDescent="0.2">
      <c r="A113">
        <v>22577.68</v>
      </c>
      <c r="B113">
        <v>51181.57</v>
      </c>
      <c r="C113">
        <v>8273.39</v>
      </c>
      <c r="D113">
        <v>43955.37</v>
      </c>
      <c r="E113">
        <v>83470.39</v>
      </c>
      <c r="F113">
        <v>6538.48</v>
      </c>
      <c r="G113">
        <v>36786.699999999997</v>
      </c>
      <c r="H113">
        <v>27703.35</v>
      </c>
      <c r="I113">
        <v>120846.5</v>
      </c>
      <c r="J113">
        <v>42524.69</v>
      </c>
      <c r="K113" t="s">
        <v>107</v>
      </c>
    </row>
    <row r="114" spans="1:12" x14ac:dyDescent="0.2">
      <c r="A114">
        <v>198849.56</v>
      </c>
      <c r="B114">
        <v>786907.7</v>
      </c>
      <c r="C114">
        <v>300637.21999999997</v>
      </c>
      <c r="D114">
        <v>23841.39</v>
      </c>
      <c r="E114">
        <v>8330.25</v>
      </c>
      <c r="F114">
        <v>95972.86</v>
      </c>
      <c r="G114">
        <v>17919.45</v>
      </c>
      <c r="H114">
        <v>13237.39</v>
      </c>
      <c r="I114">
        <v>93618.51</v>
      </c>
      <c r="J114">
        <v>51776.26</v>
      </c>
      <c r="K114" t="s">
        <v>108</v>
      </c>
    </row>
    <row r="115" spans="1:12" x14ac:dyDescent="0.2">
      <c r="A115">
        <v>80343.14</v>
      </c>
      <c r="B115">
        <v>217864.19</v>
      </c>
      <c r="C115">
        <v>93864.31</v>
      </c>
      <c r="D115">
        <v>447134.22</v>
      </c>
      <c r="E115">
        <v>98981.99</v>
      </c>
      <c r="F115">
        <v>111340.28</v>
      </c>
      <c r="G115">
        <v>111373.63</v>
      </c>
      <c r="H115">
        <v>51511.9</v>
      </c>
      <c r="I115">
        <v>106235.63</v>
      </c>
      <c r="J115">
        <v>243782.07</v>
      </c>
      <c r="K115" t="s">
        <v>109</v>
      </c>
    </row>
    <row r="116" spans="1:12" x14ac:dyDescent="0.2">
      <c r="A116">
        <v>90663.81</v>
      </c>
      <c r="B116">
        <v>350816.58</v>
      </c>
      <c r="C116">
        <v>88254</v>
      </c>
      <c r="D116">
        <v>541309.46</v>
      </c>
      <c r="E116">
        <v>852223.52</v>
      </c>
      <c r="F116">
        <v>386523.76</v>
      </c>
      <c r="G116">
        <v>358492.08</v>
      </c>
      <c r="H116">
        <v>62745.23</v>
      </c>
      <c r="I116">
        <v>1010934.73</v>
      </c>
      <c r="J116">
        <v>173789.37</v>
      </c>
      <c r="K116" t="s">
        <v>110</v>
      </c>
    </row>
    <row r="117" spans="1:12" x14ac:dyDescent="0.2">
      <c r="A117">
        <v>39156.019999999997</v>
      </c>
      <c r="B117">
        <v>74850.289999999994</v>
      </c>
      <c r="C117">
        <v>110490.85</v>
      </c>
      <c r="D117">
        <v>126502.18</v>
      </c>
      <c r="E117">
        <v>101124.25</v>
      </c>
      <c r="F117">
        <v>127935.28</v>
      </c>
      <c r="G117">
        <v>66569.710000000006</v>
      </c>
      <c r="H117">
        <v>143333.07</v>
      </c>
      <c r="I117">
        <v>196167.48</v>
      </c>
      <c r="J117">
        <v>147812.46</v>
      </c>
      <c r="K117" t="s">
        <v>111</v>
      </c>
    </row>
    <row r="118" spans="1:12" x14ac:dyDescent="0.2">
      <c r="A118">
        <v>51956.77</v>
      </c>
      <c r="B118">
        <v>98208.72</v>
      </c>
      <c r="C118">
        <v>82982.75</v>
      </c>
      <c r="D118">
        <v>117137.46</v>
      </c>
      <c r="E118">
        <v>109928.97</v>
      </c>
      <c r="F118">
        <v>121024.56</v>
      </c>
      <c r="G118">
        <v>124640.97</v>
      </c>
      <c r="H118">
        <v>86425.26</v>
      </c>
      <c r="I118">
        <v>164549.53</v>
      </c>
      <c r="J118">
        <v>87791.96</v>
      </c>
      <c r="K118" t="s">
        <v>112</v>
      </c>
    </row>
    <row r="119" spans="1:12" x14ac:dyDescent="0.2">
      <c r="A119">
        <v>977648.94</v>
      </c>
      <c r="B119">
        <v>1029778.4</v>
      </c>
      <c r="C119">
        <v>353327.35</v>
      </c>
      <c r="D119">
        <v>108241.75</v>
      </c>
      <c r="E119">
        <v>169962.62</v>
      </c>
      <c r="F119">
        <v>173536.2</v>
      </c>
      <c r="G119">
        <v>231048.86</v>
      </c>
      <c r="H119">
        <v>304698.26</v>
      </c>
      <c r="I119">
        <v>153828.73000000001</v>
      </c>
      <c r="J119">
        <v>104724.34</v>
      </c>
      <c r="K119" t="s">
        <v>113</v>
      </c>
    </row>
    <row r="120" spans="1:12" x14ac:dyDescent="0.2">
      <c r="A120">
        <v>617047.68000000005</v>
      </c>
      <c r="B120">
        <v>938231.51</v>
      </c>
      <c r="C120">
        <v>982155.76</v>
      </c>
      <c r="D120">
        <v>1203145.48</v>
      </c>
      <c r="E120">
        <v>946686.87</v>
      </c>
      <c r="F120">
        <v>1224313.1599999999</v>
      </c>
      <c r="G120">
        <v>1207720.04</v>
      </c>
      <c r="H120">
        <v>1282846.75</v>
      </c>
      <c r="I120">
        <v>1536812.37</v>
      </c>
      <c r="J120">
        <v>1773885.98</v>
      </c>
      <c r="K120" t="s">
        <v>114</v>
      </c>
    </row>
    <row r="121" spans="1:12" x14ac:dyDescent="0.2">
      <c r="A121">
        <v>2400490.9</v>
      </c>
      <c r="B121">
        <v>2646603.7599999998</v>
      </c>
      <c r="C121">
        <v>2744337.39</v>
      </c>
      <c r="D121">
        <v>3152909.07</v>
      </c>
      <c r="E121">
        <v>3286098.62</v>
      </c>
      <c r="F121">
        <v>3327558.16</v>
      </c>
      <c r="G121">
        <v>2959725.23</v>
      </c>
      <c r="H121">
        <v>2753769.13</v>
      </c>
      <c r="I121">
        <v>5206792.8600000003</v>
      </c>
      <c r="J121">
        <v>2280716.5499999998</v>
      </c>
      <c r="K121" t="s">
        <v>115</v>
      </c>
    </row>
    <row r="122" spans="1:12" x14ac:dyDescent="0.2">
      <c r="A122">
        <v>175006.62</v>
      </c>
      <c r="B122">
        <v>215147.03</v>
      </c>
      <c r="C122">
        <v>307847.15000000002</v>
      </c>
      <c r="D122">
        <v>354303.87</v>
      </c>
      <c r="E122">
        <v>328105.11</v>
      </c>
      <c r="F122">
        <v>376039.98</v>
      </c>
      <c r="G122">
        <v>363365.87</v>
      </c>
      <c r="H122">
        <v>423742.7</v>
      </c>
      <c r="I122">
        <v>551478.53</v>
      </c>
      <c r="J122">
        <v>545955.62</v>
      </c>
      <c r="K122" t="s">
        <v>256</v>
      </c>
    </row>
    <row r="123" spans="1:12" x14ac:dyDescent="0.2">
      <c r="A123">
        <v>19001</v>
      </c>
      <c r="B123">
        <v>21512</v>
      </c>
      <c r="C123">
        <v>23310</v>
      </c>
      <c r="D123">
        <v>25793.599999999999</v>
      </c>
      <c r="E123">
        <v>26309.599999999999</v>
      </c>
      <c r="F123">
        <v>27904.6</v>
      </c>
      <c r="G123">
        <v>25888.6</v>
      </c>
      <c r="H123">
        <v>24876</v>
      </c>
      <c r="I123">
        <v>26603</v>
      </c>
      <c r="J123">
        <v>26156.240000000002</v>
      </c>
      <c r="K123">
        <v>27679.24</v>
      </c>
      <c r="L123" t="s">
        <v>257</v>
      </c>
    </row>
    <row r="124" spans="1:12" x14ac:dyDescent="0.2">
      <c r="A124">
        <v>817413.9</v>
      </c>
      <c r="B124">
        <v>1152568.77</v>
      </c>
      <c r="C124">
        <v>1206876.4099999999</v>
      </c>
      <c r="D124">
        <v>1479362.87</v>
      </c>
      <c r="E124">
        <v>1484561.58</v>
      </c>
      <c r="F124">
        <v>1438750.7</v>
      </c>
      <c r="G124">
        <v>1411827.16</v>
      </c>
      <c r="H124">
        <v>1210603.05</v>
      </c>
      <c r="I124">
        <v>1469433.13</v>
      </c>
      <c r="J124">
        <v>1444543.59</v>
      </c>
      <c r="K124" t="s">
        <v>26</v>
      </c>
    </row>
    <row r="125" spans="1:12" x14ac:dyDescent="0.2">
      <c r="A125">
        <v>4122500.29</v>
      </c>
      <c r="B125">
        <v>4755967.47</v>
      </c>
      <c r="C125">
        <v>4725304.54</v>
      </c>
      <c r="D125">
        <v>4641057.9400000004</v>
      </c>
      <c r="E125">
        <v>5540389.96</v>
      </c>
      <c r="F125">
        <v>6558353.6900000004</v>
      </c>
      <c r="G125">
        <v>5963187.5899999999</v>
      </c>
      <c r="H125">
        <v>4935189.04</v>
      </c>
      <c r="I125">
        <v>5267934.6100000003</v>
      </c>
      <c r="J125">
        <v>5253839.7699999996</v>
      </c>
      <c r="K125" t="s">
        <v>32</v>
      </c>
    </row>
    <row r="126" spans="1:12" x14ac:dyDescent="0.2">
      <c r="A126">
        <v>1554374.06</v>
      </c>
      <c r="B126">
        <v>1654022.18</v>
      </c>
      <c r="C126">
        <v>1968691.28</v>
      </c>
      <c r="D126">
        <v>2042204.14</v>
      </c>
      <c r="E126">
        <v>1505397.56</v>
      </c>
      <c r="F126">
        <v>1672316.29</v>
      </c>
      <c r="G126">
        <v>1682154.43</v>
      </c>
      <c r="H126">
        <v>1673300.73</v>
      </c>
      <c r="I126">
        <v>2077996.32</v>
      </c>
      <c r="J126">
        <v>2183359.96</v>
      </c>
      <c r="K126" t="s">
        <v>36</v>
      </c>
    </row>
    <row r="127" spans="1:12" x14ac:dyDescent="0.2">
      <c r="A127">
        <v>2317119.31</v>
      </c>
      <c r="B127">
        <v>2685575.99</v>
      </c>
      <c r="C127">
        <v>2969402.81</v>
      </c>
      <c r="D127">
        <v>3373161.31</v>
      </c>
      <c r="E127">
        <v>3466949.96</v>
      </c>
      <c r="F127">
        <v>3817135.12</v>
      </c>
      <c r="G127">
        <v>3638407.58</v>
      </c>
      <c r="H127">
        <v>3576061.23</v>
      </c>
      <c r="I127">
        <v>3692602.17</v>
      </c>
      <c r="J127">
        <v>3534940.11</v>
      </c>
      <c r="K127" t="s">
        <v>39</v>
      </c>
    </row>
    <row r="128" spans="1:12" x14ac:dyDescent="0.2">
      <c r="A128">
        <v>8811407.5600000005</v>
      </c>
      <c r="B128">
        <v>10248134.4</v>
      </c>
      <c r="C128">
        <v>10870275.029999999</v>
      </c>
      <c r="D128">
        <v>11535786.26</v>
      </c>
      <c r="E128">
        <v>11997299.060000001</v>
      </c>
      <c r="F128">
        <v>13486555.810000001</v>
      </c>
      <c r="G128">
        <v>12695576.76</v>
      </c>
      <c r="H128">
        <v>11395154.050000001</v>
      </c>
      <c r="I128">
        <v>12507966.23</v>
      </c>
      <c r="J128">
        <v>12416683.42</v>
      </c>
      <c r="K128" t="s">
        <v>42</v>
      </c>
    </row>
    <row r="129" spans="1:11" x14ac:dyDescent="0.2">
      <c r="A129" s="35">
        <v>265029.31</v>
      </c>
      <c r="B129" s="35">
        <v>355936.6</v>
      </c>
      <c r="C129" s="35">
        <v>470271.47</v>
      </c>
      <c r="D129" s="35">
        <v>379820.57</v>
      </c>
      <c r="E129" s="35">
        <v>356369.16</v>
      </c>
      <c r="F129" s="35">
        <v>350229.73</v>
      </c>
      <c r="G129" s="35">
        <v>182724.14</v>
      </c>
      <c r="H129" s="35">
        <v>84124.72</v>
      </c>
      <c r="I129" s="35">
        <v>66869.94</v>
      </c>
      <c r="J129" s="35">
        <v>83837.710000000006</v>
      </c>
      <c r="K129" s="26" t="s">
        <v>278</v>
      </c>
    </row>
    <row r="130" spans="1:11" x14ac:dyDescent="0.2">
      <c r="A130" s="35">
        <v>776119.81</v>
      </c>
      <c r="B130" s="35">
        <v>822289.67</v>
      </c>
      <c r="C130" s="35">
        <v>1000241.2</v>
      </c>
      <c r="D130" s="35">
        <v>893592.47</v>
      </c>
      <c r="E130" s="35">
        <v>1380519.64</v>
      </c>
      <c r="F130" s="35">
        <v>1095509.45</v>
      </c>
      <c r="G130" s="35">
        <v>903819.11</v>
      </c>
      <c r="H130" s="35">
        <v>714127.47</v>
      </c>
      <c r="I130" s="35">
        <v>777862.72</v>
      </c>
      <c r="J130" s="35">
        <v>895549.96</v>
      </c>
      <c r="K130" t="s">
        <v>47</v>
      </c>
    </row>
    <row r="131" spans="1:11" x14ac:dyDescent="0.2">
      <c r="A131">
        <v>3537001.97</v>
      </c>
      <c r="B131">
        <v>4208841.3499999996</v>
      </c>
      <c r="C131">
        <v>4093784.93</v>
      </c>
      <c r="D131">
        <v>4285180.53</v>
      </c>
      <c r="E131">
        <v>4791046.21</v>
      </c>
      <c r="F131">
        <v>5416820.9000000004</v>
      </c>
      <c r="G131">
        <v>4679334.74</v>
      </c>
      <c r="H131">
        <v>4480687.49</v>
      </c>
      <c r="I131">
        <v>4502120.55</v>
      </c>
      <c r="J131">
        <v>4398809.47</v>
      </c>
      <c r="K131" t="s">
        <v>76</v>
      </c>
    </row>
    <row r="132" spans="1:11" x14ac:dyDescent="0.2">
      <c r="A132" s="35">
        <v>9698424.7100000009</v>
      </c>
      <c r="B132" s="35">
        <v>11273501.960000001</v>
      </c>
      <c r="C132" s="35">
        <v>13387923.57</v>
      </c>
      <c r="D132" s="35">
        <v>14054713.789999999</v>
      </c>
      <c r="E132" s="35">
        <v>12010726.710000001</v>
      </c>
      <c r="F132" s="35">
        <v>13758365.470000001</v>
      </c>
      <c r="G132" s="35">
        <v>15055417.710000001</v>
      </c>
      <c r="H132" s="35">
        <v>13608372.140000001</v>
      </c>
      <c r="I132" s="35">
        <v>14500805.35</v>
      </c>
      <c r="J132" s="35">
        <v>15393945.82</v>
      </c>
    </row>
    <row r="133" spans="1:11" x14ac:dyDescent="0.2">
      <c r="A133" s="35">
        <v>-15808.58</v>
      </c>
      <c r="B133" s="35">
        <v>44069.1</v>
      </c>
      <c r="C133" s="35">
        <v>36852.51</v>
      </c>
      <c r="D133" s="35">
        <v>-283143.51</v>
      </c>
      <c r="E133" s="35">
        <v>55546.5</v>
      </c>
      <c r="F133" s="35">
        <v>175231.39</v>
      </c>
      <c r="G133" s="35">
        <v>114199.26</v>
      </c>
      <c r="H133" s="35">
        <v>-60765.38</v>
      </c>
      <c r="I133" s="35">
        <v>5349.61</v>
      </c>
      <c r="J133" s="35">
        <v>42135.79</v>
      </c>
    </row>
    <row r="134" spans="1:11" x14ac:dyDescent="0.2">
      <c r="A134" s="35">
        <v>79107.55</v>
      </c>
      <c r="B134" s="35">
        <v>173845.29</v>
      </c>
      <c r="C134" s="35">
        <v>124082.32</v>
      </c>
      <c r="D134" s="35">
        <v>128138.08</v>
      </c>
      <c r="E134" s="35">
        <v>106611.14</v>
      </c>
      <c r="F134" s="35">
        <v>83514.59</v>
      </c>
      <c r="G134" s="35">
        <v>31221.16</v>
      </c>
      <c r="H134" s="35">
        <v>35981.919999999998</v>
      </c>
      <c r="I134" s="35">
        <v>63125.85</v>
      </c>
      <c r="J134" s="35">
        <v>44196.6</v>
      </c>
    </row>
    <row r="135" spans="1:11" x14ac:dyDescent="0.2">
      <c r="A135" s="35">
        <v>0</v>
      </c>
      <c r="B135" s="35">
        <v>0</v>
      </c>
      <c r="C135" s="35">
        <v>0</v>
      </c>
      <c r="D135" s="35">
        <v>0</v>
      </c>
      <c r="E135" s="35">
        <v>-567.66999999999996</v>
      </c>
      <c r="F135" s="35">
        <v>0</v>
      </c>
      <c r="G135" s="35">
        <v>0</v>
      </c>
      <c r="H135" s="35">
        <v>-646.32000000000005</v>
      </c>
      <c r="I135" s="35">
        <v>-204.28</v>
      </c>
      <c r="J135" s="35">
        <v>-2981.6</v>
      </c>
    </row>
    <row r="136" spans="1:11" x14ac:dyDescent="0.2">
      <c r="A136" s="35">
        <v>23098.57</v>
      </c>
      <c r="B136" s="35">
        <v>29311.29</v>
      </c>
      <c r="C136" s="35">
        <v>39714.39</v>
      </c>
      <c r="D136" s="35">
        <v>37798.17</v>
      </c>
      <c r="E136" s="35">
        <v>37047.15</v>
      </c>
      <c r="F136" s="35">
        <v>39665.25</v>
      </c>
      <c r="G136" s="35">
        <v>30184.87</v>
      </c>
      <c r="H136" s="35">
        <v>32058.3</v>
      </c>
      <c r="I136" s="35">
        <v>40718.26</v>
      </c>
      <c r="J136" s="35">
        <v>44510.86</v>
      </c>
    </row>
    <row r="137" spans="1:11" x14ac:dyDescent="0.2">
      <c r="A137" s="35">
        <v>130709.86</v>
      </c>
      <c r="B137" s="35">
        <v>131751.54</v>
      </c>
      <c r="C137" s="35">
        <v>148042.07999999999</v>
      </c>
      <c r="D137" s="35">
        <v>178130.89</v>
      </c>
      <c r="E137" s="35">
        <v>168880.49</v>
      </c>
      <c r="F137" s="35">
        <v>159767.34</v>
      </c>
      <c r="G137" s="35">
        <v>143874.03</v>
      </c>
      <c r="H137" s="35">
        <v>138347.21</v>
      </c>
      <c r="I137" s="35">
        <v>158028.66</v>
      </c>
      <c r="J137" s="35">
        <v>166493.59</v>
      </c>
    </row>
    <row r="138" spans="1:11" x14ac:dyDescent="0.2">
      <c r="A138" s="35">
        <v>14249.24</v>
      </c>
      <c r="B138" s="35">
        <v>15198.21</v>
      </c>
      <c r="C138" s="35">
        <v>15048.36</v>
      </c>
      <c r="D138" s="35">
        <v>7497.68</v>
      </c>
      <c r="E138" s="35">
        <v>7706.64</v>
      </c>
      <c r="F138" s="35">
        <v>7801.8</v>
      </c>
      <c r="G138" s="35">
        <v>7926.28</v>
      </c>
      <c r="H138" s="35">
        <v>7250.11</v>
      </c>
      <c r="I138" s="35">
        <v>7398.15</v>
      </c>
      <c r="J138" s="35">
        <v>7466.35</v>
      </c>
    </row>
    <row r="139" spans="1:11" x14ac:dyDescent="0.2">
      <c r="A139" s="35">
        <v>102530.91</v>
      </c>
      <c r="B139" s="35">
        <v>117625.67</v>
      </c>
      <c r="C139" s="35">
        <v>106702.62</v>
      </c>
      <c r="D139" s="35">
        <v>164210.9</v>
      </c>
      <c r="E139" s="35">
        <v>110591.4</v>
      </c>
      <c r="F139" s="35">
        <v>121520.02</v>
      </c>
      <c r="G139" s="35">
        <v>101029.53</v>
      </c>
      <c r="H139" s="35">
        <v>120571.08</v>
      </c>
      <c r="I139" s="35">
        <v>70343.33</v>
      </c>
      <c r="J139" s="35">
        <v>89847.55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0</v>
      </c>
      <c r="H140" s="35">
        <v>0</v>
      </c>
      <c r="I140" s="35">
        <v>0</v>
      </c>
      <c r="J140" s="35">
        <v>0</v>
      </c>
    </row>
    <row r="141" spans="1:11" x14ac:dyDescent="0.2">
      <c r="A141" s="35">
        <v>270588.58</v>
      </c>
      <c r="B141" s="35">
        <v>293886.71999999997</v>
      </c>
      <c r="C141" s="35">
        <v>309507.45</v>
      </c>
      <c r="D141" s="35">
        <v>387637.64</v>
      </c>
      <c r="E141" s="35">
        <v>324225.67</v>
      </c>
      <c r="F141" s="35">
        <v>328754.40000000002</v>
      </c>
      <c r="G141" s="35">
        <v>283014.7</v>
      </c>
      <c r="H141" s="35">
        <v>298226.69</v>
      </c>
      <c r="I141" s="35">
        <v>276488.40000000002</v>
      </c>
      <c r="J141" s="35">
        <v>308318.34999999998</v>
      </c>
    </row>
    <row r="142" spans="1:11" x14ac:dyDescent="0.2">
      <c r="A142" s="35">
        <v>321666.08</v>
      </c>
      <c r="B142" s="35">
        <v>415956.5</v>
      </c>
      <c r="C142" s="35">
        <v>338934.71</v>
      </c>
      <c r="D142" s="35">
        <v>346371.15</v>
      </c>
      <c r="E142" s="35">
        <v>358465.08</v>
      </c>
      <c r="F142" s="35">
        <v>356534.5</v>
      </c>
      <c r="G142" s="35">
        <v>443021.93</v>
      </c>
      <c r="H142" s="35">
        <v>346569.28</v>
      </c>
      <c r="I142" s="35">
        <v>441128.3</v>
      </c>
      <c r="J142" s="35">
        <v>410797.76</v>
      </c>
    </row>
    <row r="143" spans="1:11" x14ac:dyDescent="0.2">
      <c r="A143" s="35">
        <v>226869.55</v>
      </c>
      <c r="B143" s="35">
        <v>323534.46999999997</v>
      </c>
      <c r="C143" s="35">
        <v>432766.64</v>
      </c>
      <c r="D143" s="35">
        <v>356236.27</v>
      </c>
      <c r="E143" s="35">
        <v>324921.75</v>
      </c>
      <c r="F143" s="35">
        <v>326177.15999999997</v>
      </c>
      <c r="G143" s="35">
        <v>161037.13</v>
      </c>
      <c r="H143" s="35">
        <v>68268.55</v>
      </c>
      <c r="I143" s="35">
        <v>43465.15</v>
      </c>
      <c r="J143" s="35">
        <v>56568.22</v>
      </c>
    </row>
    <row r="144" spans="1:11" x14ac:dyDescent="0.2">
      <c r="A144" s="35">
        <v>68804.86</v>
      </c>
      <c r="B144" s="35">
        <v>17639.560000000001</v>
      </c>
      <c r="C144" s="35">
        <v>131815.26</v>
      </c>
      <c r="D144" s="35">
        <v>55207.05</v>
      </c>
      <c r="E144" s="35">
        <v>19034.07</v>
      </c>
      <c r="F144" s="35">
        <v>56312.31</v>
      </c>
      <c r="G144" s="35">
        <v>23038</v>
      </c>
      <c r="H144" s="35">
        <v>31852.560000000001</v>
      </c>
      <c r="I144" s="35">
        <v>28303.11</v>
      </c>
      <c r="J144" s="35">
        <v>52342.45</v>
      </c>
    </row>
    <row r="145" spans="1:11" x14ac:dyDescent="0.2">
      <c r="A145" s="35">
        <v>2490.25</v>
      </c>
      <c r="B145" s="35">
        <v>3350.86</v>
      </c>
      <c r="C145" s="35">
        <v>2201.35</v>
      </c>
      <c r="D145" s="35">
        <v>2332.9</v>
      </c>
      <c r="E145" s="35">
        <v>3486.77</v>
      </c>
      <c r="F145" s="35">
        <v>20934.560000000001</v>
      </c>
      <c r="G145" s="35">
        <v>10629.73</v>
      </c>
      <c r="H145" s="35">
        <v>6321.33</v>
      </c>
      <c r="I145" s="35">
        <v>7963.46</v>
      </c>
      <c r="J145" s="35">
        <v>10199.33</v>
      </c>
    </row>
    <row r="146" spans="1:11" x14ac:dyDescent="0.2">
      <c r="A146" s="35">
        <v>2870.25</v>
      </c>
      <c r="B146" s="35">
        <v>10165.280000000001</v>
      </c>
      <c r="C146" s="35">
        <v>13560.04</v>
      </c>
      <c r="D146" s="35">
        <v>8071.39</v>
      </c>
      <c r="E146" s="35">
        <v>81756.94</v>
      </c>
      <c r="F146" s="35">
        <v>7764.14</v>
      </c>
      <c r="G146" s="35">
        <v>10804.24</v>
      </c>
      <c r="H146" s="35">
        <v>10402.52</v>
      </c>
      <c r="I146" s="35">
        <v>13163.33</v>
      </c>
      <c r="J146" s="35">
        <v>20226.23</v>
      </c>
    </row>
    <row r="147" spans="1:11" x14ac:dyDescent="0.2">
      <c r="A147" s="35">
        <v>424983.94</v>
      </c>
      <c r="B147" s="35">
        <v>451179.13</v>
      </c>
      <c r="C147" s="35">
        <v>799614.04</v>
      </c>
      <c r="D147" s="35">
        <v>523317.63</v>
      </c>
      <c r="E147" s="35">
        <v>1030457.28</v>
      </c>
      <c r="F147" s="35">
        <v>744199.51</v>
      </c>
      <c r="G147" s="35">
        <v>346745.89</v>
      </c>
      <c r="H147" s="35">
        <v>144850.16</v>
      </c>
      <c r="I147" s="35">
        <v>111109.32</v>
      </c>
      <c r="J147" s="35">
        <v>240468.42</v>
      </c>
    </row>
    <row r="148" spans="1:11" x14ac:dyDescent="0.2">
      <c r="A148" s="35">
        <v>10802872.800000001</v>
      </c>
      <c r="B148" s="35">
        <v>12669642.619999999</v>
      </c>
      <c r="C148" s="35">
        <v>15019371.08</v>
      </c>
      <c r="D148" s="35">
        <v>15173121.41</v>
      </c>
      <c r="E148" s="35">
        <v>13909205.49</v>
      </c>
      <c r="F148" s="35">
        <v>15462850.640000001</v>
      </c>
      <c r="G148" s="35">
        <v>16287381.390000001</v>
      </c>
      <c r="H148" s="35">
        <v>14381194.550000001</v>
      </c>
      <c r="I148" s="35">
        <v>15413809.199999999</v>
      </c>
      <c r="J148" s="35">
        <v>16456684.289999999</v>
      </c>
    </row>
    <row r="149" spans="1:11" x14ac:dyDescent="0.2">
      <c r="A149" s="35">
        <v>8483051.9399999995</v>
      </c>
      <c r="B149" s="35">
        <v>10379464.51</v>
      </c>
      <c r="C149" s="35">
        <v>12026395.9</v>
      </c>
      <c r="D149" s="35">
        <v>13291812</v>
      </c>
      <c r="E149" s="35">
        <v>10761278.710000001</v>
      </c>
      <c r="F149" s="35">
        <v>11577317.119999999</v>
      </c>
      <c r="G149" s="35">
        <v>12125618.380000001</v>
      </c>
      <c r="H149" s="35">
        <v>12443028.300000001</v>
      </c>
      <c r="I149" s="35">
        <v>12665693.140000001</v>
      </c>
      <c r="J149" s="35">
        <v>13100797.4</v>
      </c>
    </row>
    <row r="150" spans="1:11" x14ac:dyDescent="0.2">
      <c r="A150" s="35">
        <v>-12799.85</v>
      </c>
      <c r="B150" s="35">
        <v>15054.92</v>
      </c>
      <c r="C150" s="35">
        <v>19114.09</v>
      </c>
      <c r="D150" s="35">
        <v>-460904.62</v>
      </c>
      <c r="E150" s="35">
        <v>-24079.59</v>
      </c>
      <c r="F150" s="35">
        <v>54812.39</v>
      </c>
      <c r="G150" s="35">
        <v>73958.039999999994</v>
      </c>
      <c r="H150" s="35">
        <v>-78900.23</v>
      </c>
      <c r="I150" s="35">
        <v>-20973.57</v>
      </c>
      <c r="J150" s="35">
        <v>11538.23</v>
      </c>
    </row>
    <row r="151" spans="1:11" x14ac:dyDescent="0.2">
      <c r="A151" s="35">
        <v>64892.67</v>
      </c>
      <c r="B151" s="35">
        <v>143401.14000000001</v>
      </c>
      <c r="C151" s="35">
        <v>125804.7</v>
      </c>
      <c r="D151" s="35">
        <v>133105.51999999999</v>
      </c>
      <c r="E151" s="35">
        <v>130794.31</v>
      </c>
      <c r="F151" s="35">
        <v>89720.13</v>
      </c>
      <c r="G151" s="35">
        <v>30048.36</v>
      </c>
      <c r="H151" s="35">
        <v>41110.69</v>
      </c>
      <c r="I151" s="35">
        <v>56256.27</v>
      </c>
      <c r="J151" s="35">
        <v>39265.67</v>
      </c>
    </row>
    <row r="152" spans="1:11" x14ac:dyDescent="0.2">
      <c r="A152" s="35">
        <v>0</v>
      </c>
      <c r="B152" s="35">
        <v>0</v>
      </c>
      <c r="C152" s="35">
        <v>0</v>
      </c>
      <c r="D152" s="35">
        <v>0</v>
      </c>
      <c r="E152" s="35">
        <v>-466.6</v>
      </c>
      <c r="F152" s="35">
        <v>0</v>
      </c>
      <c r="G152" s="35">
        <v>0</v>
      </c>
      <c r="H152" s="35">
        <v>-598.89</v>
      </c>
      <c r="I152" s="35">
        <v>-164.9</v>
      </c>
      <c r="J152" s="35">
        <v>-2626.96</v>
      </c>
    </row>
    <row r="153" spans="1:11" x14ac:dyDescent="0.2">
      <c r="A153">
        <v>106093.68</v>
      </c>
      <c r="B153">
        <v>121983.51</v>
      </c>
      <c r="C153">
        <v>133989.75</v>
      </c>
      <c r="D153">
        <v>146664.41</v>
      </c>
      <c r="E153">
        <v>152000.84</v>
      </c>
      <c r="F153">
        <v>161692.51999999999</v>
      </c>
      <c r="G153">
        <v>151244.82</v>
      </c>
      <c r="H153">
        <v>148284.10999999999</v>
      </c>
      <c r="I153">
        <v>149959.95000000001</v>
      </c>
      <c r="J153">
        <v>144765.63</v>
      </c>
    </row>
    <row r="154" spans="1:11" x14ac:dyDescent="0.2">
      <c r="A154">
        <v>7191832.6500000004</v>
      </c>
      <c r="B154">
        <v>8361347.3799999999</v>
      </c>
      <c r="C154">
        <v>9029966.3800000008</v>
      </c>
      <c r="D154">
        <v>9215507.4900000002</v>
      </c>
      <c r="E154">
        <v>9606311.6099999994</v>
      </c>
      <c r="F154">
        <v>10665535.59</v>
      </c>
      <c r="G154">
        <v>10105480.460000001</v>
      </c>
      <c r="H154">
        <v>8770342.0700000003</v>
      </c>
      <c r="I154">
        <v>9459773.7400000002</v>
      </c>
      <c r="J154">
        <v>9748446.7300000004</v>
      </c>
      <c r="K154" t="s">
        <v>42</v>
      </c>
    </row>
    <row r="155" spans="1:11" x14ac:dyDescent="0.2">
      <c r="A155">
        <v>265806.19</v>
      </c>
      <c r="B155">
        <v>320628.96000000002</v>
      </c>
      <c r="C155">
        <v>393149.58</v>
      </c>
      <c r="D155">
        <v>450518.79</v>
      </c>
      <c r="E155">
        <v>480168.09</v>
      </c>
      <c r="F155">
        <v>525563.6</v>
      </c>
      <c r="G155">
        <v>495537.39</v>
      </c>
      <c r="H155">
        <v>420327.39</v>
      </c>
      <c r="I155">
        <v>449821.8</v>
      </c>
      <c r="J155">
        <v>441583.04</v>
      </c>
      <c r="K155" t="s">
        <v>42</v>
      </c>
    </row>
    <row r="156" spans="1:11" x14ac:dyDescent="0.2">
      <c r="A156">
        <v>8355046.79</v>
      </c>
      <c r="B156">
        <v>9729951.1600000001</v>
      </c>
      <c r="C156">
        <v>10376260.41</v>
      </c>
      <c r="D156">
        <v>10989005.470000001</v>
      </c>
      <c r="E156">
        <v>11471756.35</v>
      </c>
      <c r="F156">
        <v>12942111.460000001</v>
      </c>
      <c r="G156">
        <v>12149110.880000001</v>
      </c>
      <c r="H156">
        <v>10794610.189999999</v>
      </c>
      <c r="I156">
        <v>11868632.779999999</v>
      </c>
      <c r="J156">
        <v>11597050.26</v>
      </c>
      <c r="K156" t="s">
        <v>42</v>
      </c>
    </row>
    <row r="157" spans="1:11" x14ac:dyDescent="0.2">
      <c r="A157">
        <v>192821.95</v>
      </c>
      <c r="B157">
        <v>182610.21</v>
      </c>
      <c r="C157">
        <v>182027.17</v>
      </c>
      <c r="D157">
        <v>196917.26</v>
      </c>
      <c r="E157">
        <v>237865.27</v>
      </c>
      <c r="F157">
        <v>221233.94</v>
      </c>
      <c r="G157">
        <v>188886.49</v>
      </c>
      <c r="H157">
        <v>236963.94</v>
      </c>
      <c r="I157">
        <v>247291.57</v>
      </c>
      <c r="J157">
        <v>226357.62</v>
      </c>
      <c r="K157" t="s">
        <v>42</v>
      </c>
    </row>
    <row r="158" spans="1:11" x14ac:dyDescent="0.2">
      <c r="A158" s="35">
        <v>62671.87</v>
      </c>
      <c r="B158" s="35">
        <v>62256.17</v>
      </c>
      <c r="C158" s="35">
        <v>75125.710000000006</v>
      </c>
      <c r="D158" s="35">
        <v>89980.6</v>
      </c>
      <c r="E158" s="35">
        <v>96414.49</v>
      </c>
      <c r="F158" s="35">
        <v>106129.75</v>
      </c>
      <c r="G158" s="35">
        <v>101326.85</v>
      </c>
      <c r="H158" s="35">
        <v>79611.37</v>
      </c>
      <c r="I158" s="35">
        <v>83494.929999999993</v>
      </c>
      <c r="J158" s="35">
        <v>84210.85</v>
      </c>
      <c r="K158" t="s">
        <v>292</v>
      </c>
    </row>
    <row r="159" spans="1:11" x14ac:dyDescent="0.2">
      <c r="A159" s="35">
        <v>6308994.8799999999</v>
      </c>
      <c r="B159" s="35">
        <v>6686406.8799999999</v>
      </c>
      <c r="C159" s="35">
        <v>9284371.9299999997</v>
      </c>
      <c r="D159" s="35">
        <v>10393157.07</v>
      </c>
      <c r="E159" s="35">
        <v>8300430.4100000001</v>
      </c>
      <c r="F159" s="35">
        <v>9124747.0800000001</v>
      </c>
      <c r="G159" s="35">
        <v>10268816.99</v>
      </c>
      <c r="H159" s="35">
        <v>8672886.6699999999</v>
      </c>
      <c r="I159" s="35">
        <v>9263085.2799999993</v>
      </c>
      <c r="J159" s="35">
        <v>9923758.7400000002</v>
      </c>
    </row>
    <row r="160" spans="1:11" x14ac:dyDescent="0.2">
      <c r="A160" s="35">
        <v>2517.67</v>
      </c>
      <c r="B160" s="35">
        <v>5084.09</v>
      </c>
      <c r="C160" s="35">
        <v>6163.69</v>
      </c>
      <c r="D160" s="35">
        <v>5049.09</v>
      </c>
      <c r="E160" s="35">
        <v>3917.69</v>
      </c>
      <c r="F160" s="35">
        <v>6757.69</v>
      </c>
      <c r="G160" s="35">
        <v>5697.53</v>
      </c>
      <c r="H160" s="35">
        <v>6672.64</v>
      </c>
      <c r="I160" s="35">
        <v>6649.17</v>
      </c>
      <c r="J160" s="35">
        <v>8535.1200000000008</v>
      </c>
    </row>
    <row r="161" spans="1:11" x14ac:dyDescent="0.2">
      <c r="A161" s="35">
        <v>292819.38</v>
      </c>
      <c r="B161" s="35">
        <v>594921.36</v>
      </c>
      <c r="C161" s="35">
        <v>613568.75</v>
      </c>
      <c r="D161" s="35">
        <v>756180.87</v>
      </c>
      <c r="E161" s="35">
        <v>553510.38</v>
      </c>
      <c r="F161" s="35">
        <v>1063149.94</v>
      </c>
      <c r="G161" s="35">
        <v>846452.41</v>
      </c>
      <c r="H161" s="35">
        <v>1047723.83</v>
      </c>
      <c r="I161" s="35">
        <v>1212143.96</v>
      </c>
      <c r="J161" s="35">
        <v>1415149.68</v>
      </c>
    </row>
    <row r="162" spans="1:11" x14ac:dyDescent="0.2">
      <c r="A162" s="35">
        <v>21837.02</v>
      </c>
      <c r="B162" s="35">
        <v>25635.29</v>
      </c>
      <c r="C162" s="35">
        <v>27289.5</v>
      </c>
      <c r="D162" s="35">
        <v>34383.379999999997</v>
      </c>
      <c r="E162" s="35">
        <v>35919.199999999997</v>
      </c>
      <c r="F162" s="35">
        <v>39000.449999999997</v>
      </c>
      <c r="G162" s="35">
        <v>34016.21</v>
      </c>
      <c r="H162" s="35">
        <v>25645.200000000001</v>
      </c>
      <c r="I162" s="35">
        <v>29802.86</v>
      </c>
      <c r="J162" s="35">
        <v>27735.16</v>
      </c>
    </row>
    <row r="163" spans="1:11" x14ac:dyDescent="0.2">
      <c r="A163" s="35">
        <v>975008.51</v>
      </c>
      <c r="B163" s="35">
        <v>1413897.97</v>
      </c>
      <c r="C163" s="35">
        <v>1254293.7</v>
      </c>
      <c r="D163" s="35">
        <v>1282549.27</v>
      </c>
      <c r="E163" s="35">
        <v>1386315.11</v>
      </c>
      <c r="F163" s="35">
        <v>1737171.81</v>
      </c>
      <c r="G163" s="35">
        <v>1694174.59</v>
      </c>
      <c r="H163" s="35">
        <v>1303949.3600000001</v>
      </c>
      <c r="I163" s="35">
        <v>1538228.52</v>
      </c>
      <c r="J163" s="35">
        <v>1478252.19</v>
      </c>
    </row>
    <row r="164" spans="1:11" x14ac:dyDescent="0.2">
      <c r="A164" s="35">
        <v>8240.94</v>
      </c>
      <c r="B164" s="35">
        <v>12927.74</v>
      </c>
      <c r="C164" s="35">
        <v>13238.25</v>
      </c>
      <c r="D164" s="35">
        <v>12231.6</v>
      </c>
      <c r="E164" s="35">
        <v>13190.34</v>
      </c>
      <c r="F164" s="35">
        <v>13325.92</v>
      </c>
      <c r="G164" s="35">
        <v>8870.33</v>
      </c>
      <c r="H164" s="35">
        <v>10904.24</v>
      </c>
      <c r="I164" s="35">
        <v>12649.63</v>
      </c>
      <c r="J164" s="35">
        <v>12010.63</v>
      </c>
    </row>
    <row r="165" spans="1:11" x14ac:dyDescent="0.2">
      <c r="A165" s="35">
        <v>566635.52000000002</v>
      </c>
      <c r="B165" s="35">
        <v>1051412.3799999999</v>
      </c>
      <c r="C165" s="35">
        <v>871382.06</v>
      </c>
      <c r="D165" s="35">
        <v>740429.78</v>
      </c>
      <c r="E165" s="35">
        <v>816849.22</v>
      </c>
      <c r="F165" s="35">
        <v>863367.81</v>
      </c>
      <c r="G165" s="35">
        <v>557592.64</v>
      </c>
      <c r="H165" s="35">
        <v>690122.09</v>
      </c>
      <c r="I165" s="35">
        <v>816128.62</v>
      </c>
      <c r="J165" s="35">
        <v>776922.47</v>
      </c>
    </row>
    <row r="166" spans="1:11" x14ac:dyDescent="0.2">
      <c r="A166" s="35">
        <v>6567.8</v>
      </c>
      <c r="B166" s="35">
        <v>8960.2099999999991</v>
      </c>
      <c r="C166" s="35">
        <v>8747.67</v>
      </c>
      <c r="D166" s="35">
        <v>6644.43</v>
      </c>
      <c r="E166" s="35">
        <v>9444.4599999999991</v>
      </c>
      <c r="F166" s="35">
        <v>10231.08</v>
      </c>
      <c r="G166" s="35">
        <v>11624.19</v>
      </c>
      <c r="H166" s="35">
        <v>11336.79</v>
      </c>
      <c r="I166" s="35">
        <v>6892.86</v>
      </c>
      <c r="J166" s="35">
        <v>6564</v>
      </c>
    </row>
    <row r="167" spans="1:11" x14ac:dyDescent="0.2">
      <c r="A167" s="35">
        <v>318167.92</v>
      </c>
      <c r="B167" s="35">
        <v>429458.11</v>
      </c>
      <c r="C167" s="35">
        <v>334765.03000000003</v>
      </c>
      <c r="D167" s="35">
        <v>227138.26</v>
      </c>
      <c r="E167" s="35">
        <v>280535.15000000002</v>
      </c>
      <c r="F167" s="35">
        <v>251220.11</v>
      </c>
      <c r="G167" s="35">
        <v>381325.69</v>
      </c>
      <c r="H167" s="35">
        <v>318631.67</v>
      </c>
      <c r="I167" s="35">
        <v>247046.48</v>
      </c>
      <c r="J167" s="35">
        <v>275860.18</v>
      </c>
    </row>
    <row r="168" spans="1:11" x14ac:dyDescent="0.2">
      <c r="A168" s="35">
        <v>7479.37</v>
      </c>
      <c r="B168" s="35">
        <v>9320.02</v>
      </c>
      <c r="C168" s="35">
        <v>10262.450000000001</v>
      </c>
      <c r="D168" s="35">
        <v>6453.1</v>
      </c>
      <c r="E168" s="35">
        <v>7158.39</v>
      </c>
      <c r="F168" s="35">
        <v>7242.28</v>
      </c>
      <c r="G168" s="35">
        <v>12020.66</v>
      </c>
      <c r="H168" s="35">
        <v>13482.99</v>
      </c>
      <c r="I168" s="35">
        <v>13999.4</v>
      </c>
      <c r="J168" s="35">
        <v>14647.6</v>
      </c>
    </row>
    <row r="169" spans="1:11" x14ac:dyDescent="0.2">
      <c r="A169" s="35">
        <v>538324.11</v>
      </c>
      <c r="B169" s="35">
        <v>747764.46</v>
      </c>
      <c r="C169" s="35">
        <v>688275.68</v>
      </c>
      <c r="D169" s="35">
        <v>340347.68</v>
      </c>
      <c r="E169" s="35">
        <v>374851.09</v>
      </c>
      <c r="F169" s="35">
        <v>388496.51</v>
      </c>
      <c r="G169" s="35">
        <v>738551.91</v>
      </c>
      <c r="H169" s="35">
        <v>768287.92</v>
      </c>
      <c r="I169" s="35">
        <v>780402.28</v>
      </c>
      <c r="J169" s="35">
        <v>868470.9</v>
      </c>
    </row>
    <row r="170" spans="1:11" x14ac:dyDescent="0.2">
      <c r="A170">
        <v>121468.83</v>
      </c>
      <c r="B170">
        <v>131395.38</v>
      </c>
      <c r="C170">
        <v>148074.13</v>
      </c>
      <c r="D170">
        <v>162576.76</v>
      </c>
      <c r="E170">
        <v>174702.14</v>
      </c>
      <c r="F170">
        <v>193483.57</v>
      </c>
      <c r="G170">
        <v>187425.07</v>
      </c>
      <c r="H170">
        <v>165329.38</v>
      </c>
      <c r="I170">
        <v>170168.22</v>
      </c>
      <c r="J170">
        <v>169056.11</v>
      </c>
      <c r="K170" t="s">
        <v>227</v>
      </c>
    </row>
    <row r="171" spans="1:11" x14ac:dyDescent="0.2">
      <c r="A171">
        <v>-111.73</v>
      </c>
      <c r="B171">
        <v>390.53</v>
      </c>
      <c r="C171">
        <v>78.680000000000007</v>
      </c>
      <c r="D171">
        <v>-7973.84</v>
      </c>
      <c r="E171">
        <v>2103.9499999999998</v>
      </c>
      <c r="F171">
        <v>5453.44</v>
      </c>
      <c r="G171">
        <v>1893.82</v>
      </c>
      <c r="H171">
        <v>-1938.49</v>
      </c>
      <c r="I171">
        <v>913.4</v>
      </c>
      <c r="J171">
        <v>2236.13</v>
      </c>
      <c r="K171" t="s">
        <v>228</v>
      </c>
    </row>
    <row r="172" spans="1:11" x14ac:dyDescent="0.2">
      <c r="A172">
        <v>1173.74</v>
      </c>
      <c r="B172">
        <v>2595.8000000000002</v>
      </c>
      <c r="C172">
        <v>1911.75</v>
      </c>
      <c r="D172">
        <v>2240.09</v>
      </c>
      <c r="E172">
        <v>1932.11</v>
      </c>
      <c r="F172">
        <v>1600.36</v>
      </c>
      <c r="G172">
        <v>753.23</v>
      </c>
      <c r="H172">
        <v>907.53</v>
      </c>
      <c r="I172">
        <v>1366.08</v>
      </c>
      <c r="J172">
        <v>916.08</v>
      </c>
      <c r="K172" t="s">
        <v>229</v>
      </c>
    </row>
    <row r="173" spans="1:11" x14ac:dyDescent="0.2">
      <c r="A173">
        <v>0</v>
      </c>
      <c r="B173">
        <v>0</v>
      </c>
      <c r="C173">
        <v>0</v>
      </c>
      <c r="D173">
        <v>0</v>
      </c>
      <c r="E173">
        <v>-6.06</v>
      </c>
      <c r="F173">
        <v>0</v>
      </c>
      <c r="G173">
        <v>0</v>
      </c>
      <c r="H173">
        <v>-5.34</v>
      </c>
      <c r="I173">
        <v>-2.5</v>
      </c>
      <c r="J173">
        <v>-27.98</v>
      </c>
      <c r="K173" t="s">
        <v>230</v>
      </c>
    </row>
    <row r="174" spans="1:11" x14ac:dyDescent="0.2">
      <c r="A174">
        <v>12077.79</v>
      </c>
      <c r="B174">
        <v>6451.01</v>
      </c>
      <c r="C174">
        <v>6982.77</v>
      </c>
      <c r="D174">
        <v>6965.76</v>
      </c>
      <c r="E174">
        <v>7886.58</v>
      </c>
      <c r="F174">
        <v>9920.4699999999993</v>
      </c>
      <c r="G174">
        <v>12160</v>
      </c>
      <c r="H174">
        <v>15675.18</v>
      </c>
      <c r="I174">
        <v>13907.52</v>
      </c>
      <c r="J174">
        <v>12973.48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476</v>
      </c>
      <c r="G175">
        <v>555</v>
      </c>
      <c r="H175">
        <v>1247</v>
      </c>
      <c r="I175">
        <v>1688.36</v>
      </c>
      <c r="J175">
        <v>1511.56</v>
      </c>
      <c r="K175" t="s">
        <v>232</v>
      </c>
    </row>
    <row r="176" spans="1:11" x14ac:dyDescent="0.2">
      <c r="A176">
        <v>109350.04</v>
      </c>
      <c r="B176">
        <v>124269.9</v>
      </c>
      <c r="C176">
        <v>141065.35999999999</v>
      </c>
      <c r="D176">
        <v>155006.32999999999</v>
      </c>
      <c r="E176">
        <v>166451.20000000001</v>
      </c>
      <c r="F176">
        <v>182946.1</v>
      </c>
      <c r="G176">
        <v>173855.81</v>
      </c>
      <c r="H176">
        <v>147972.20000000001</v>
      </c>
      <c r="I176">
        <v>154208.68</v>
      </c>
      <c r="J176">
        <v>154520.98000000001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41</v>
      </c>
      <c r="B179">
        <v>674.47</v>
      </c>
      <c r="C179">
        <v>26</v>
      </c>
      <c r="D179">
        <v>604.66999999999996</v>
      </c>
      <c r="E179">
        <v>364.36</v>
      </c>
      <c r="F179">
        <v>141</v>
      </c>
      <c r="G179">
        <v>854.26</v>
      </c>
      <c r="H179">
        <v>435</v>
      </c>
      <c r="I179">
        <v>363.66</v>
      </c>
      <c r="J179">
        <v>50.09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97918.41</v>
      </c>
      <c r="B181">
        <v>98729.16</v>
      </c>
      <c r="C181">
        <v>113453.61</v>
      </c>
      <c r="D181">
        <v>133536.51</v>
      </c>
      <c r="E181">
        <v>144695.64000000001</v>
      </c>
      <c r="F181">
        <v>160291.82999999999</v>
      </c>
      <c r="G181">
        <v>151910.65</v>
      </c>
      <c r="H181">
        <v>123173.57</v>
      </c>
      <c r="I181">
        <v>124331.23</v>
      </c>
      <c r="J181">
        <v>122597.59</v>
      </c>
      <c r="K181" t="s">
        <v>238</v>
      </c>
    </row>
    <row r="182" spans="1:11" x14ac:dyDescent="0.2">
      <c r="A182">
        <v>23550.42</v>
      </c>
      <c r="B182">
        <v>32666.22</v>
      </c>
      <c r="C182">
        <v>34620.519999999997</v>
      </c>
      <c r="D182">
        <v>29040.25</v>
      </c>
      <c r="E182">
        <v>30006.5</v>
      </c>
      <c r="F182">
        <v>33191.74</v>
      </c>
      <c r="G182">
        <v>35514.42</v>
      </c>
      <c r="H182">
        <v>42155.81</v>
      </c>
      <c r="I182">
        <v>45836.99</v>
      </c>
      <c r="J182">
        <v>46458.52</v>
      </c>
      <c r="K182" t="s">
        <v>239</v>
      </c>
    </row>
    <row r="183" spans="1:11" x14ac:dyDescent="0.2">
      <c r="A183">
        <v>69963.37</v>
      </c>
      <c r="B183">
        <v>67706.53</v>
      </c>
      <c r="C183">
        <v>82413.259999999995</v>
      </c>
      <c r="D183">
        <v>96081.54</v>
      </c>
      <c r="E183">
        <v>101181.89</v>
      </c>
      <c r="F183">
        <v>115804.25</v>
      </c>
      <c r="G183">
        <v>109566.53</v>
      </c>
      <c r="H183">
        <v>91971.7</v>
      </c>
      <c r="I183">
        <v>92509.35</v>
      </c>
      <c r="J183">
        <v>95159.48</v>
      </c>
      <c r="K183" t="s">
        <v>240</v>
      </c>
    </row>
    <row r="184" spans="1:11" x14ac:dyDescent="0.2">
      <c r="A184">
        <v>35.369999999999997</v>
      </c>
      <c r="B184">
        <v>86.38</v>
      </c>
      <c r="C184">
        <v>247.69</v>
      </c>
      <c r="D184">
        <v>264.13</v>
      </c>
      <c r="E184">
        <v>53.85</v>
      </c>
      <c r="F184">
        <v>258.93</v>
      </c>
      <c r="G184">
        <v>300.04000000000002</v>
      </c>
      <c r="H184">
        <v>318.97000000000003</v>
      </c>
      <c r="I184">
        <v>719.83</v>
      </c>
      <c r="J184">
        <v>817.62</v>
      </c>
      <c r="K184" t="s">
        <v>241</v>
      </c>
    </row>
    <row r="185" spans="1:11" x14ac:dyDescent="0.2">
      <c r="A185">
        <v>31615.19</v>
      </c>
      <c r="B185">
        <v>39360.730000000003</v>
      </c>
      <c r="C185">
        <v>41198.769999999997</v>
      </c>
      <c r="D185">
        <v>47774.239999999998</v>
      </c>
      <c r="E185">
        <v>50693.38</v>
      </c>
      <c r="F185">
        <v>53836.14</v>
      </c>
      <c r="G185">
        <v>45289.8</v>
      </c>
      <c r="H185">
        <v>38470.03</v>
      </c>
      <c r="I185">
        <v>44805.94</v>
      </c>
      <c r="J185">
        <v>41432.949999999997</v>
      </c>
      <c r="K185" t="s">
        <v>242</v>
      </c>
    </row>
    <row r="186" spans="1:11" x14ac:dyDescent="0.2">
      <c r="A186">
        <v>19854.900000000001</v>
      </c>
      <c r="B186">
        <v>24241.74</v>
      </c>
      <c r="C186">
        <v>24214.41</v>
      </c>
      <c r="D186">
        <v>18456.849999999999</v>
      </c>
      <c r="E186">
        <v>22420.240000000002</v>
      </c>
      <c r="F186">
        <v>23584.25</v>
      </c>
      <c r="G186">
        <v>32268.7</v>
      </c>
      <c r="H186">
        <v>34568.68</v>
      </c>
      <c r="I186">
        <v>32133.1</v>
      </c>
      <c r="J186">
        <v>31646.06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694894.92</v>
      </c>
      <c r="B188">
        <v>308831.05</v>
      </c>
      <c r="C188">
        <v>325475.03000000003</v>
      </c>
      <c r="D188">
        <v>268377.15999999997</v>
      </c>
      <c r="E188">
        <v>259750.3</v>
      </c>
      <c r="F188">
        <v>299075.82</v>
      </c>
      <c r="G188">
        <v>484175.72</v>
      </c>
      <c r="H188">
        <v>739960.01</v>
      </c>
      <c r="I188">
        <v>530983.68000000005</v>
      </c>
      <c r="J188">
        <v>545900.31000000006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9073.35</v>
      </c>
      <c r="G189">
        <v>15168.29</v>
      </c>
      <c r="H189">
        <v>22609.23</v>
      </c>
      <c r="I189">
        <v>50316.78</v>
      </c>
      <c r="J189">
        <v>48151.97</v>
      </c>
    </row>
    <row r="190" spans="1:11" x14ac:dyDescent="0.2">
      <c r="A190">
        <v>9001602.7899999991</v>
      </c>
      <c r="B190">
        <v>10928074.550000001</v>
      </c>
      <c r="C190">
        <v>13060716.77</v>
      </c>
      <c r="D190">
        <v>13754920.23</v>
      </c>
      <c r="E190">
        <v>11736720.050000001</v>
      </c>
      <c r="F190">
        <v>13442850.119999999</v>
      </c>
      <c r="G190">
        <v>14507687.23</v>
      </c>
      <c r="H190">
        <v>12824019.689999999</v>
      </c>
      <c r="I190">
        <v>13905611.439999999</v>
      </c>
      <c r="J190">
        <v>14797321.74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-1876.04</v>
      </c>
      <c r="E192">
        <v>18.350000000000001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1927</v>
      </c>
      <c r="B193">
        <v>36596.36</v>
      </c>
      <c r="C193">
        <v>1731.78</v>
      </c>
      <c r="D193">
        <v>33292.44</v>
      </c>
      <c r="E193">
        <v>14238.01</v>
      </c>
      <c r="F193">
        <v>7366.18</v>
      </c>
      <c r="G193">
        <v>48386.47</v>
      </c>
      <c r="H193">
        <v>21783.21</v>
      </c>
      <c r="I193">
        <v>13893.45</v>
      </c>
      <c r="J193">
        <v>2571.8000000000002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8025745.0800000001</v>
      </c>
      <c r="B195">
        <v>8606210.6799999997</v>
      </c>
      <c r="C195">
        <v>11025160.25</v>
      </c>
      <c r="D195">
        <v>12018323.859999999</v>
      </c>
      <c r="E195">
        <v>10041664.960000001</v>
      </c>
      <c r="F195">
        <v>11247782.279999999</v>
      </c>
      <c r="G195">
        <v>12590169.439999999</v>
      </c>
      <c r="H195">
        <v>10724440.26</v>
      </c>
      <c r="I195">
        <v>11291115.51</v>
      </c>
      <c r="J195">
        <v>11943911.41</v>
      </c>
    </row>
    <row r="196" spans="1:10" x14ac:dyDescent="0.2">
      <c r="A196">
        <v>1672679.63</v>
      </c>
      <c r="B196">
        <v>2667291.27</v>
      </c>
      <c r="C196">
        <v>2362763.2999999998</v>
      </c>
      <c r="D196">
        <v>2036389.94</v>
      </c>
      <c r="E196">
        <v>1969061.74</v>
      </c>
      <c r="F196">
        <v>2510583.1800000002</v>
      </c>
      <c r="G196">
        <v>2465248.2799999998</v>
      </c>
      <c r="H196">
        <v>2883931.89</v>
      </c>
      <c r="I196">
        <v>3209689.84</v>
      </c>
      <c r="J196">
        <v>3450034.4</v>
      </c>
    </row>
    <row r="197" spans="1:10" x14ac:dyDescent="0.2">
      <c r="A197">
        <v>6985435.7199999997</v>
      </c>
      <c r="B197">
        <v>7300509.5899999999</v>
      </c>
      <c r="C197">
        <v>10004941.07</v>
      </c>
      <c r="D197">
        <v>11225798.800000001</v>
      </c>
      <c r="E197">
        <v>8894913.9900000002</v>
      </c>
      <c r="F197">
        <v>10287434.51</v>
      </c>
      <c r="G197">
        <v>11291565.949999999</v>
      </c>
      <c r="H197">
        <v>10135131.85</v>
      </c>
      <c r="I197">
        <v>10666854.720000001</v>
      </c>
      <c r="J197">
        <v>11560765.529999999</v>
      </c>
    </row>
    <row r="198" spans="1:10" x14ac:dyDescent="0.2">
      <c r="A198">
        <v>1652.47</v>
      </c>
      <c r="B198">
        <v>4213.38</v>
      </c>
      <c r="C198">
        <v>14645.75</v>
      </c>
      <c r="D198">
        <v>15117.3</v>
      </c>
      <c r="E198">
        <v>2285.16</v>
      </c>
      <c r="F198">
        <v>14696.86</v>
      </c>
      <c r="G198">
        <v>20773.009999999998</v>
      </c>
      <c r="H198">
        <v>22418.16</v>
      </c>
      <c r="I198">
        <v>48576.3</v>
      </c>
      <c r="J198">
        <v>58907.6</v>
      </c>
    </row>
    <row r="199" spans="1:10" x14ac:dyDescent="0.2">
      <c r="A199">
        <v>1580698.61</v>
      </c>
      <c r="B199">
        <v>2494963.6800000002</v>
      </c>
      <c r="C199">
        <v>2149643.7799999998</v>
      </c>
      <c r="D199">
        <v>2052812.58</v>
      </c>
      <c r="E199">
        <v>2220154.7799999998</v>
      </c>
      <c r="F199">
        <v>2617998.41</v>
      </c>
      <c r="G199">
        <v>2316037.29</v>
      </c>
      <c r="H199">
        <v>2055522.57</v>
      </c>
      <c r="I199">
        <v>2409058.5</v>
      </c>
      <c r="J199">
        <v>2302327.9900000002</v>
      </c>
    </row>
    <row r="200" spans="1:10" x14ac:dyDescent="0.2">
      <c r="A200">
        <v>1130637.9099999999</v>
      </c>
      <c r="B200">
        <v>1473815.3</v>
      </c>
      <c r="C200">
        <v>1218692.98</v>
      </c>
      <c r="D200">
        <v>760985.11</v>
      </c>
      <c r="E200">
        <v>871429.26</v>
      </c>
      <c r="F200">
        <v>838235.69</v>
      </c>
      <c r="G200">
        <v>1427041.47</v>
      </c>
      <c r="H200">
        <v>1395299.57</v>
      </c>
      <c r="I200">
        <v>1376315.83</v>
      </c>
      <c r="J200">
        <v>1471944.7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21943.5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14526.75</v>
      </c>
      <c r="B202" s="35">
        <v>10857.01</v>
      </c>
      <c r="C202" s="35">
        <v>13313.08</v>
      </c>
      <c r="D202" s="35">
        <v>19447.07</v>
      </c>
      <c r="E202" s="35">
        <v>42611.67</v>
      </c>
      <c r="F202" s="35">
        <v>23993.95</v>
      </c>
      <c r="G202" s="35">
        <v>85931.8</v>
      </c>
      <c r="H202" s="35">
        <v>56976.12</v>
      </c>
      <c r="I202" s="35">
        <v>152612.69</v>
      </c>
      <c r="J202" s="35">
        <v>125211.02</v>
      </c>
    </row>
    <row r="203" spans="1:10" x14ac:dyDescent="0.2">
      <c r="A203" s="35">
        <v>178687.23</v>
      </c>
      <c r="B203" s="35">
        <v>253617.89</v>
      </c>
      <c r="C203" s="35">
        <v>211179.32</v>
      </c>
      <c r="D203" s="35">
        <v>186877.39</v>
      </c>
      <c r="E203" s="35">
        <v>203495.2</v>
      </c>
      <c r="F203" s="35">
        <v>199969.83</v>
      </c>
      <c r="G203" s="35">
        <v>220981.34</v>
      </c>
      <c r="H203" s="35">
        <v>169972.85</v>
      </c>
      <c r="I203" s="35">
        <v>175410.63</v>
      </c>
      <c r="J203" s="35">
        <v>166544.42000000001</v>
      </c>
    </row>
    <row r="204" spans="1:10" x14ac:dyDescent="0.2">
      <c r="A204" s="35">
        <v>14043.66</v>
      </c>
      <c r="B204" s="35">
        <v>78367.11</v>
      </c>
      <c r="C204" s="35">
        <v>11224</v>
      </c>
      <c r="D204" s="35">
        <v>29223.439999999999</v>
      </c>
      <c r="E204" s="35">
        <v>16135.76</v>
      </c>
      <c r="F204" s="35">
        <v>18589.759999999998</v>
      </c>
      <c r="G204" s="35">
        <v>24714.94</v>
      </c>
      <c r="H204" s="35">
        <v>18052.86</v>
      </c>
      <c r="I204" s="35">
        <v>21317.88</v>
      </c>
      <c r="J204" s="35">
        <v>13161.34</v>
      </c>
    </row>
    <row r="205" spans="1:10" x14ac:dyDescent="0.2">
      <c r="A205" s="35">
        <v>95582.5</v>
      </c>
      <c r="B205" s="35">
        <v>56247.199999999997</v>
      </c>
      <c r="C205" s="35">
        <v>81382.91</v>
      </c>
      <c r="D205" s="35">
        <v>92860.46</v>
      </c>
      <c r="E205" s="35">
        <v>72327.44</v>
      </c>
      <c r="F205" s="35">
        <v>89559.360000000001</v>
      </c>
      <c r="G205" s="35">
        <v>73965.23</v>
      </c>
      <c r="H205" s="35">
        <v>79223.55</v>
      </c>
      <c r="I205" s="35">
        <v>62758.47</v>
      </c>
      <c r="J205" s="35">
        <v>76228.97</v>
      </c>
    </row>
    <row r="206" spans="1:10" x14ac:dyDescent="0.2">
      <c r="A206" s="35">
        <v>18825.939999999999</v>
      </c>
      <c r="B206" s="35">
        <v>16867.29</v>
      </c>
      <c r="C206" s="35">
        <v>21835.4</v>
      </c>
      <c r="D206" s="35">
        <v>17962.79</v>
      </c>
      <c r="E206" s="35">
        <v>23895</v>
      </c>
      <c r="F206" s="35">
        <v>24421.61</v>
      </c>
      <c r="G206" s="35">
        <v>37428.620000000003</v>
      </c>
      <c r="H206" s="35">
        <v>22343.89</v>
      </c>
      <c r="I206" s="35">
        <v>29028.65</v>
      </c>
      <c r="J206" s="35">
        <v>29652</v>
      </c>
    </row>
    <row r="207" spans="1:10" x14ac:dyDescent="0.2">
      <c r="A207" s="35">
        <v>107965.66</v>
      </c>
      <c r="B207" s="35">
        <v>86077.13</v>
      </c>
      <c r="C207" s="35">
        <v>208503.21</v>
      </c>
      <c r="D207" s="35">
        <v>70273.75</v>
      </c>
      <c r="E207" s="35">
        <v>590696.97</v>
      </c>
      <c r="F207" s="35">
        <v>321385.76</v>
      </c>
      <c r="G207" s="35">
        <v>131898.84</v>
      </c>
      <c r="H207" s="35">
        <v>16001.22</v>
      </c>
      <c r="I207" s="35">
        <v>4618.8100000000004</v>
      </c>
      <c r="J207" s="35">
        <v>87592.58</v>
      </c>
    </row>
    <row r="208" spans="1:10" x14ac:dyDescent="0.2">
      <c r="A208" s="35">
        <v>15983.37</v>
      </c>
      <c r="B208" s="35">
        <v>10411.83</v>
      </c>
      <c r="C208" s="35">
        <v>10767.53</v>
      </c>
      <c r="D208" s="35">
        <v>31196.27</v>
      </c>
      <c r="E208" s="35">
        <v>10560.78</v>
      </c>
      <c r="F208" s="35">
        <v>11625.58</v>
      </c>
      <c r="G208" s="35">
        <v>9337.9500000000007</v>
      </c>
      <c r="H208" s="35">
        <v>12003.99</v>
      </c>
      <c r="I208" s="35">
        <v>13595.46</v>
      </c>
      <c r="J208" s="35">
        <v>13539.61</v>
      </c>
    </row>
    <row r="209" spans="1:11" x14ac:dyDescent="0.2">
      <c r="A209" s="20">
        <f>A210+A211</f>
        <v>251395.05</v>
      </c>
      <c r="B209" s="20">
        <f t="shared" ref="B209:J209" si="0">B210+B211</f>
        <v>253395.13999999998</v>
      </c>
      <c r="C209" s="20">
        <f t="shared" si="0"/>
        <v>299354.33999999997</v>
      </c>
      <c r="D209" s="20">
        <f t="shared" si="0"/>
        <v>230406.88</v>
      </c>
      <c r="E209" s="20">
        <f t="shared" si="0"/>
        <v>595968.30999999994</v>
      </c>
      <c r="F209" s="20">
        <f t="shared" si="0"/>
        <v>360300.24</v>
      </c>
      <c r="G209" s="20">
        <f t="shared" si="0"/>
        <v>271875.87</v>
      </c>
      <c r="H209" s="20">
        <f t="shared" si="0"/>
        <v>189967.16</v>
      </c>
      <c r="I209" s="20">
        <f t="shared" si="0"/>
        <v>164570.82</v>
      </c>
      <c r="J209" s="20">
        <f t="shared" si="0"/>
        <v>195817.45</v>
      </c>
      <c r="K209" t="s">
        <v>312</v>
      </c>
    </row>
    <row r="210" spans="1:11" x14ac:dyDescent="0.2">
      <c r="A210" s="35">
        <v>164147.22</v>
      </c>
      <c r="B210" s="35">
        <v>188382.43</v>
      </c>
      <c r="C210" s="35">
        <v>167385.97</v>
      </c>
      <c r="D210" s="35">
        <v>165602.57</v>
      </c>
      <c r="E210" s="35">
        <v>162288.57999999999</v>
      </c>
      <c r="F210" s="35">
        <v>182776.2</v>
      </c>
      <c r="G210" s="35">
        <v>172310.88</v>
      </c>
      <c r="H210" s="35">
        <v>179391.38</v>
      </c>
      <c r="I210" s="35">
        <v>161295.53</v>
      </c>
      <c r="J210" s="35">
        <v>150463.22</v>
      </c>
      <c r="K210" t="s">
        <v>312</v>
      </c>
    </row>
    <row r="211" spans="1:11" x14ac:dyDescent="0.2">
      <c r="A211" s="35">
        <v>87247.83</v>
      </c>
      <c r="B211" s="35">
        <v>65012.71</v>
      </c>
      <c r="C211" s="35">
        <v>131968.37</v>
      </c>
      <c r="D211" s="35">
        <v>64804.31</v>
      </c>
      <c r="E211" s="35">
        <v>433679.73</v>
      </c>
      <c r="F211" s="35">
        <v>177524.04</v>
      </c>
      <c r="G211" s="35">
        <v>99564.99</v>
      </c>
      <c r="H211" s="35">
        <v>10575.78</v>
      </c>
      <c r="I211" s="35">
        <v>3275.29</v>
      </c>
      <c r="J211" s="35">
        <v>45354.23</v>
      </c>
      <c r="K211" t="s">
        <v>312</v>
      </c>
    </row>
    <row r="212" spans="1:11" x14ac:dyDescent="0.2">
      <c r="A212" s="35">
        <v>-58587.45</v>
      </c>
      <c r="B212" s="35">
        <v>-8150.17</v>
      </c>
      <c r="C212" s="35">
        <v>-185403.35</v>
      </c>
      <c r="D212" s="35">
        <v>-284671.31</v>
      </c>
      <c r="E212" s="35">
        <v>-217427.32</v>
      </c>
      <c r="F212" s="35">
        <v>-240157.12</v>
      </c>
      <c r="G212" s="35">
        <v>-355496.9</v>
      </c>
      <c r="H212" s="35">
        <v>-251002.7</v>
      </c>
      <c r="I212" s="35">
        <v>-289620</v>
      </c>
      <c r="J212" s="35">
        <v>-308281.32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79.842908752805144</v>
      </c>
      <c r="F9" s="6">
        <f>IF(Input!B170 = 0, "***", Input!B132/Input!B170)</f>
        <v>85.798313152258473</v>
      </c>
      <c r="G9" s="6">
        <f>IF(Input!C170 = 0, "***", Input!C132/Input!C170)</f>
        <v>90.413656794741925</v>
      </c>
      <c r="H9" s="6">
        <f>IF(Input!D170 = 0, "***", Input!D132/Input!D170)</f>
        <v>86.449710216884611</v>
      </c>
      <c r="I9" s="6">
        <f>IF(Input!E170 = 0, "***", Input!E132/Input!E170)</f>
        <v>68.749740043253041</v>
      </c>
      <c r="J9" s="6">
        <f>IF(Input!F170 = 0, "***", Input!F132/Input!F170)</f>
        <v>71.108701736276629</v>
      </c>
      <c r="K9" s="6">
        <f>IF(Input!G170 = 0, "***", Input!G132/Input!G170)</f>
        <v>80.327662195884471</v>
      </c>
      <c r="L9" s="6">
        <f>IF(Input!H170 = 0, "***", Input!H132/Input!H170)</f>
        <v>82.310670614019116</v>
      </c>
      <c r="M9" s="6">
        <f>IF(Input!I170 = 0, "***", Input!I132/Input!I170)</f>
        <v>85.214532713570136</v>
      </c>
      <c r="N9" s="6">
        <f>IF(Input!J170 = 0, "***", Input!J132/Input!J170)</f>
        <v>91.058204403259964</v>
      </c>
      <c r="O9" s="6">
        <f>AVERAGE(E9:N9)</f>
        <v>82.127410062295368</v>
      </c>
    </row>
    <row r="10" spans="1:15" ht="12" customHeight="1" x14ac:dyDescent="0.2">
      <c r="B10" t="s">
        <v>180</v>
      </c>
      <c r="E10" s="6">
        <f>IF(Input!A171 = 0, "***", Input!A133/Input!A171)</f>
        <v>141.4891255705719</v>
      </c>
      <c r="F10" s="6">
        <f>IF(Input!B171 = 0, "***", Input!B133/Input!B171)</f>
        <v>112.84433974342561</v>
      </c>
      <c r="G10" s="6">
        <f>IF(Input!C171 = 0, "***", Input!C133/Input!C171)</f>
        <v>468.38472292831722</v>
      </c>
      <c r="H10" s="6">
        <f>IF(Input!D171 = 0, "***", Input!D133/Input!D171)</f>
        <v>35.509053354469117</v>
      </c>
      <c r="I10" s="6">
        <f>IF(Input!E171 = 0, "***", Input!E133/Input!E171)</f>
        <v>26.4010551581549</v>
      </c>
      <c r="J10" s="6">
        <f>IF(Input!F171 = 0, "***", Input!F133/Input!F171)</f>
        <v>32.132266972773152</v>
      </c>
      <c r="K10" s="6">
        <f>IF(Input!G171 = 0, "***", Input!G133/Input!G171)</f>
        <v>60.301010655711735</v>
      </c>
      <c r="L10" s="6">
        <f>IF(Input!H171 = 0, "***", Input!H133/Input!H171)</f>
        <v>31.346759591228224</v>
      </c>
      <c r="M10" s="6">
        <f>IF(Input!I171 = 0, "***", Input!I133/Input!I171)</f>
        <v>5.8568097219181077</v>
      </c>
      <c r="N10" s="6">
        <f>IF(Input!J171 = 0, "***", Input!J133/Input!J171)</f>
        <v>18.843175486219494</v>
      </c>
      <c r="O10" s="6">
        <f>AVERAGE(E10:N10)</f>
        <v>93.310831918278922</v>
      </c>
    </row>
    <row r="11" spans="1:15" ht="12" customHeight="1" x14ac:dyDescent="0.2">
      <c r="B11" t="s">
        <v>181</v>
      </c>
      <c r="E11" s="6">
        <f>IF(Input!A172 = 0, "***", Input!A134/Input!A172)</f>
        <v>67.397847904987472</v>
      </c>
      <c r="F11" s="6">
        <f>IF(Input!B172 = 0, "***", Input!B134/Input!B172)</f>
        <v>66.971758224824711</v>
      </c>
      <c r="G11" s="6">
        <f>IF(Input!C172 = 0, "***", Input!C134/Input!C172)</f>
        <v>64.905097423826348</v>
      </c>
      <c r="H11" s="6">
        <f>IF(Input!D172 = 0, "***", Input!D134/Input!D172)</f>
        <v>57.20220169725323</v>
      </c>
      <c r="I11" s="6">
        <f>IF(Input!E172 = 0, "***", Input!E134/Input!E172)</f>
        <v>55.178607843238744</v>
      </c>
      <c r="J11" s="6">
        <f>IF(Input!F172 = 0, "***", Input!F134/Input!F172)</f>
        <v>52.184877152640659</v>
      </c>
      <c r="K11" s="6">
        <f>IF(Input!G172 = 0, "***", Input!G134/Input!G172)</f>
        <v>41.449703277883245</v>
      </c>
      <c r="L11" s="6">
        <f>IF(Input!H172 = 0, "***", Input!H134/Input!H172)</f>
        <v>39.648187938690732</v>
      </c>
      <c r="M11" s="6">
        <f>IF(Input!I172 = 0, "***", Input!I134/Input!I172)</f>
        <v>46.209482607167956</v>
      </c>
      <c r="N11" s="6">
        <f>IF(Input!J172 = 0, "***", Input!J134/Input!J172)</f>
        <v>48.245349751113437</v>
      </c>
      <c r="O11" s="6">
        <f>AVERAGE(E11:N11)</f>
        <v>53.939311382162643</v>
      </c>
    </row>
    <row r="12" spans="1:15" ht="12" customHeight="1" x14ac:dyDescent="0.2">
      <c r="B12" t="s">
        <v>182</v>
      </c>
      <c r="E12" s="6" t="str">
        <f>IF(Input!A173 = 0, "***", Input!A135/Input!A173)</f>
        <v>***</v>
      </c>
      <c r="F12" s="6" t="str">
        <f>IF(Input!B173 = 0, "***", Input!B135/Input!B173)</f>
        <v>***</v>
      </c>
      <c r="G12" s="6" t="str">
        <f>IF(Input!C173 = 0, "***", Input!C135/Input!C173)</f>
        <v>***</v>
      </c>
      <c r="H12" s="6" t="str">
        <f>IF(Input!D173 = 0, "***", Input!D135/Input!D173)</f>
        <v>***</v>
      </c>
      <c r="I12" s="6">
        <f>IF(Input!E173 = 0, "***", Input!E135/Input!E173)</f>
        <v>93.67491749174917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>
        <f>IF(Input!H173 = 0, "***", Input!H135/Input!H173)</f>
        <v>121.03370786516855</v>
      </c>
      <c r="M12" s="6">
        <f>IF(Input!I173 = 0, "***", Input!I135/Input!I173)</f>
        <v>81.712000000000003</v>
      </c>
      <c r="N12" s="6">
        <f>IF(Input!J173 = 0, "***", Input!J135/Input!J173)</f>
        <v>106.56182987848463</v>
      </c>
      <c r="O12" s="6">
        <f>AVERAGE(E12:N12)</f>
        <v>100.74561380885058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57.53493975305085</v>
      </c>
      <c r="F16" s="6">
        <f>IF(Input!B174 = 0, "***", Input!B188/Input!B174)</f>
        <v>47.873286508624226</v>
      </c>
      <c r="G16" s="6">
        <f>IF(Input!C174 = 0, "***", Input!C188/Input!C174)</f>
        <v>46.611162905265388</v>
      </c>
      <c r="H16" s="6">
        <f>IF(Input!D174 = 0, "***", Input!D188/Input!D174)</f>
        <v>38.528051497611166</v>
      </c>
      <c r="I16" s="6">
        <f>IF(Input!E174 = 0, "***", Input!E188/Input!E174)</f>
        <v>32.935733866897941</v>
      </c>
      <c r="J16" s="6">
        <f>IF(Input!F174 = 0, "***", Input!F188/Input!F174)</f>
        <v>30.147343825443755</v>
      </c>
      <c r="K16" s="6">
        <f>IF(Input!G174 = 0, "***", Input!G188/Input!G174)</f>
        <v>39.817082236842104</v>
      </c>
      <c r="L16" s="6">
        <f>IF(Input!H174 = 0, "***", Input!H188/Input!H174)</f>
        <v>47.205838146675191</v>
      </c>
      <c r="M16" s="6">
        <f>IF(Input!I174 = 0, "***", Input!I188/Input!I174)</f>
        <v>38.179609304894043</v>
      </c>
      <c r="N16" s="6">
        <f>IF(Input!J174 = 0, "***", Input!J188/Input!J174)</f>
        <v>42.07817100731647</v>
      </c>
      <c r="O16" s="6">
        <f t="shared" ref="O16:O22" si="1">AVERAGE(E16:N16)</f>
        <v>42.091121905262114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>
        <f>IF(Input!F175 = 0, "***", Input!F189/Input!F175)</f>
        <v>19.061659663865548</v>
      </c>
      <c r="K17" s="6">
        <f>IF(Input!G175 = 0, "***", Input!G189/Input!G175)</f>
        <v>27.330252252252254</v>
      </c>
      <c r="L17" s="6">
        <f>IF(Input!H175 = 0, "***", Input!H189/Input!H175)</f>
        <v>18.130898155573377</v>
      </c>
      <c r="M17" s="6">
        <f>IF(Input!I175 = 0, "***", Input!I189/Input!I175)</f>
        <v>29.802163045795922</v>
      </c>
      <c r="N17" s="6">
        <f>IF(Input!J175 = 0, "***", Input!J189/Input!J175)</f>
        <v>31.85581121490381</v>
      </c>
      <c r="O17" s="6">
        <f t="shared" si="1"/>
        <v>25.236156866478183</v>
      </c>
    </row>
    <row r="18" spans="1:15" ht="12" customHeight="1" x14ac:dyDescent="0.2">
      <c r="B18" t="s">
        <v>233</v>
      </c>
      <c r="E18" s="6">
        <f>IF(Input!A176 = 0, "***", Input!A190/Input!A176)</f>
        <v>82.319154067067558</v>
      </c>
      <c r="F18" s="6">
        <f>IF(Input!B176 = 0, "***", Input!B190/Input!B176)</f>
        <v>87.938225990364529</v>
      </c>
      <c r="G18" s="6">
        <f>IF(Input!C176 = 0, "***", Input!C190/Input!C176)</f>
        <v>92.586278941903245</v>
      </c>
      <c r="H18" s="6">
        <f>IF(Input!D176 = 0, "***", Input!D190/Input!D176)</f>
        <v>88.737796901584616</v>
      </c>
      <c r="I18" s="6">
        <f>IF(Input!E176 = 0, "***", Input!E190/Input!E176)</f>
        <v>70.51147753816133</v>
      </c>
      <c r="J18" s="6">
        <f>IF(Input!F176 = 0, "***", Input!F190/Input!F176)</f>
        <v>73.479839799809881</v>
      </c>
      <c r="K18" s="6">
        <f>IF(Input!G176 = 0, "***", Input!G190/Input!G176)</f>
        <v>83.446663243523474</v>
      </c>
      <c r="L18" s="6">
        <f>IF(Input!H176 = 0, "***", Input!H190/Input!H176)</f>
        <v>86.665060666800912</v>
      </c>
      <c r="M18" s="6">
        <f>IF(Input!I176 = 0, "***", Input!I190/Input!I176)</f>
        <v>90.173986574555983</v>
      </c>
      <c r="N18" s="6">
        <f>IF(Input!J176 = 0, "***", Input!J190/Input!J176)</f>
        <v>95.762541371404708</v>
      </c>
      <c r="O18" s="6">
        <f t="shared" si="1"/>
        <v>85.162102509517624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47</v>
      </c>
      <c r="F21" s="6">
        <f>IF(Input!B179 = 0, "***", Input!B193/Input!B179)</f>
        <v>54.259433332839116</v>
      </c>
      <c r="G21" s="6">
        <f>IF(Input!C179 = 0, "***", Input!C193/Input!C179)</f>
        <v>66.606923076923081</v>
      </c>
      <c r="H21" s="6">
        <f>IF(Input!D179 = 0, "***", Input!D193/Input!D179)</f>
        <v>55.058858550945153</v>
      </c>
      <c r="I21" s="6">
        <f>IF(Input!E179 = 0, "***", Input!E193/Input!E179)</f>
        <v>39.076764738171036</v>
      </c>
      <c r="J21" s="6">
        <f>IF(Input!F179 = 0, "***", Input!F193/Input!F179)</f>
        <v>52.242411347517731</v>
      </c>
      <c r="K21" s="6">
        <f>IF(Input!G179 = 0, "***", Input!G193/Input!G179)</f>
        <v>56.641385526654652</v>
      </c>
      <c r="L21" s="6">
        <f>IF(Input!H179 = 0, "***", Input!H193/Input!H179)</f>
        <v>50.076344827586205</v>
      </c>
      <c r="M21" s="6">
        <f>IF(Input!I179 = 0, "***", Input!I193/Input!I179)</f>
        <v>38.204504207226528</v>
      </c>
      <c r="N21" s="6">
        <f>IF(Input!J179 = 0, "***", Input!J193/Input!J179)</f>
        <v>51.343581553204231</v>
      </c>
      <c r="O21" s="6">
        <f t="shared" si="1"/>
        <v>51.05102071610677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81.96359683536528</v>
      </c>
      <c r="F26" s="6">
        <f>IF(Input!B181 = 0, "***", Input!B195/Input!B181)</f>
        <v>87.169896715418218</v>
      </c>
      <c r="G26" s="6">
        <f>IF(Input!C181 = 0, "***", Input!C195/Input!C181)</f>
        <v>97.17769447794565</v>
      </c>
      <c r="H26" s="6">
        <f>IF(Input!D181 = 0, "***", Input!D195/Input!D181)</f>
        <v>90.000284266827094</v>
      </c>
      <c r="I26" s="6">
        <f>IF(Input!E181 = 0, "***", Input!E195/Input!E181)</f>
        <v>69.398531704203393</v>
      </c>
      <c r="J26" s="6">
        <f>IF(Input!F181 = 0, "***", Input!F195/Input!F181)</f>
        <v>70.170652365750641</v>
      </c>
      <c r="K26" s="6">
        <f>IF(Input!G181 = 0, "***", Input!G195/Input!G181)</f>
        <v>82.878780651652804</v>
      </c>
      <c r="L26" s="6">
        <f>IF(Input!H181 = 0, "***", Input!H195/Input!H181)</f>
        <v>87.067706651678591</v>
      </c>
      <c r="M26" s="6">
        <f>IF(Input!I181 = 0, "***", Input!I195/Input!I181)</f>
        <v>90.814797778482529</v>
      </c>
      <c r="N26" s="6">
        <f>IF(Input!J181 = 0, "***", Input!J195/Input!J181)</f>
        <v>97.423704740036086</v>
      </c>
      <c r="O26" s="6">
        <f>AVERAGE(E26:N26)</f>
        <v>85.406564618736027</v>
      </c>
    </row>
    <row r="27" spans="1:15" ht="12" customHeight="1" x14ac:dyDescent="0.2">
      <c r="B27" t="s">
        <v>239</v>
      </c>
      <c r="E27" s="6">
        <f>IF(Input!A182 = 0, "***", Input!A196/Input!A182)</f>
        <v>71.025469184838315</v>
      </c>
      <c r="F27" s="6">
        <f>IF(Input!B182 = 0, "***", Input!B196/Input!B182)</f>
        <v>81.65289004972108</v>
      </c>
      <c r="G27" s="6">
        <f>IF(Input!C182 = 0, "***", Input!C196/Input!C182)</f>
        <v>68.247481551403624</v>
      </c>
      <c r="H27" s="6">
        <f>IF(Input!D182 = 0, "***", Input!D196/Input!D182)</f>
        <v>70.123016847306758</v>
      </c>
      <c r="I27" s="6">
        <f>IF(Input!E182 = 0, "***", Input!E196/Input!E182)</f>
        <v>65.621173412427311</v>
      </c>
      <c r="J27" s="6">
        <f>IF(Input!F182 = 0, "***", Input!F196/Input!F182)</f>
        <v>75.63879386859503</v>
      </c>
      <c r="K27" s="6">
        <f>IF(Input!G182 = 0, "***", Input!G196/Input!G182)</f>
        <v>69.415417174206979</v>
      </c>
      <c r="L27" s="6">
        <f>IF(Input!H182 = 0, "***", Input!H196/Input!H182)</f>
        <v>68.411255530376479</v>
      </c>
      <c r="M27" s="6">
        <f>IF(Input!I182 = 0, "***", Input!I196/Input!I182)</f>
        <v>70.024009866267392</v>
      </c>
      <c r="N27" s="6">
        <f>IF(Input!J182 = 0, "***", Input!J196/Input!J182)</f>
        <v>74.260531760374633</v>
      </c>
      <c r="O27" s="6">
        <f>AVERAGE(E27:N27)</f>
        <v>71.44200392455177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99.844185893275295</v>
      </c>
      <c r="F31" s="6">
        <f>IF(Input!B183 = 0, "***", Input!B197/Input!B183)</f>
        <v>107.8257826829997</v>
      </c>
      <c r="G31" s="6">
        <f>IF(Input!C183 = 0, "***", Input!C197/Input!C183)</f>
        <v>121.39965182787334</v>
      </c>
      <c r="H31" s="6">
        <f>IF(Input!D183 = 0, "***", Input!D197/Input!D183)</f>
        <v>116.83616644779009</v>
      </c>
      <c r="I31" s="6">
        <f>IF(Input!E183 = 0, "***", Input!E197/Input!E183)</f>
        <v>87.910138760997654</v>
      </c>
      <c r="J31" s="6">
        <f>IF(Input!F183 = 0, "***", Input!F197/Input!F183)</f>
        <v>88.834688795963871</v>
      </c>
      <c r="K31" s="6">
        <f>IF(Input!G183 = 0, "***", Input!G197/Input!G183)</f>
        <v>103.0567085587177</v>
      </c>
      <c r="L31" s="6">
        <f>IF(Input!H183 = 0, "***", Input!H197/Input!H183)</f>
        <v>110.19837460871116</v>
      </c>
      <c r="M31" s="6">
        <f>IF(Input!I183 = 0, "***", Input!I197/Input!I183)</f>
        <v>115.30569310021095</v>
      </c>
      <c r="N31" s="6">
        <f>IF(Input!J183 = 0, "***", Input!J197/Input!J183)</f>
        <v>121.48832181512552</v>
      </c>
      <c r="O31" s="6">
        <f t="shared" ref="O31:O36" si="2">AVERAGE(E31:N31)</f>
        <v>107.26997124916652</v>
      </c>
    </row>
    <row r="32" spans="1:15" ht="12" customHeight="1" x14ac:dyDescent="0.2">
      <c r="B32" t="s">
        <v>7</v>
      </c>
      <c r="E32" s="6">
        <f>IF(Input!A184 = 0, "***", Input!A198/Input!A184)</f>
        <v>46.719536330223356</v>
      </c>
      <c r="F32" s="6">
        <f>IF(Input!B184 = 0, "***", Input!B198/Input!B184)</f>
        <v>48.777263255383197</v>
      </c>
      <c r="G32" s="6">
        <f>IF(Input!C184 = 0, "***", Input!C198/Input!C184)</f>
        <v>59.129355242440148</v>
      </c>
      <c r="H32" s="6">
        <f>IF(Input!D184 = 0, "***", Input!D198/Input!D184)</f>
        <v>57.234316435088779</v>
      </c>
      <c r="I32" s="6">
        <f>IF(Input!E184 = 0, "***", Input!E198/Input!E184)</f>
        <v>42.435654596100278</v>
      </c>
      <c r="J32" s="6">
        <f>IF(Input!F184 = 0, "***", Input!F198/Input!F184)</f>
        <v>56.759973738075928</v>
      </c>
      <c r="K32" s="6">
        <f>IF(Input!G184 = 0, "***", Input!G198/Input!G184)</f>
        <v>69.234135448606835</v>
      </c>
      <c r="L32" s="6">
        <f>IF(Input!H184 = 0, "***", Input!H198/Input!H184)</f>
        <v>70.28297332037495</v>
      </c>
      <c r="M32" s="6">
        <f>IF(Input!I184 = 0, "***", Input!I198/Input!I184)</f>
        <v>67.483016823416634</v>
      </c>
      <c r="N32" s="6">
        <f>IF(Input!J184 = 0, "***", Input!J198/Input!J184)</f>
        <v>72.04765049778625</v>
      </c>
      <c r="O32" s="6">
        <f t="shared" si="2"/>
        <v>59.010387568749628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99.817342283589682</v>
      </c>
      <c r="F33" s="15">
        <f>IF((Input!B183+Input!B184) = 0, "***", (Input!B197+Input!B198)/(Input!B183+Input!B184))</f>
        <v>107.75054456284587</v>
      </c>
      <c r="G33" s="15">
        <f>IF((Input!C183+Input!C184) = 0, "***", (Input!C197+Input!C198)/(Input!C183+Input!C184))</f>
        <v>121.2130615484095</v>
      </c>
      <c r="H33" s="15">
        <f>IF((Input!D183+Input!D184) = 0, "***", (Input!D197+Input!D198)/(Input!D183+Input!D184))</f>
        <v>116.67276899937487</v>
      </c>
      <c r="I33" s="15">
        <f>IF((Input!E183+Input!E184) = 0, "***", (Input!E197+Input!E198)/(Input!E183+Input!E184))</f>
        <v>87.885949665602283</v>
      </c>
      <c r="J33" s="15">
        <f>IF((Input!F183+Input!F184) = 0, "***", (Input!F197+Input!F198)/(Input!F183+Input!F184))</f>
        <v>88.763132028607174</v>
      </c>
      <c r="K33" s="15">
        <f>IF((Input!G183+Input!G184) = 0, "***", (Input!G197+Input!G198)/(Input!G183+Input!G184))</f>
        <v>102.96434083634358</v>
      </c>
      <c r="L33" s="15">
        <f>IF((Input!H183+Input!H184) = 0, "***", (Input!H197+Input!H198)/(Input!H183+Input!H184))</f>
        <v>110.06042116716674</v>
      </c>
      <c r="M33" s="15">
        <f>IF((Input!I183+Input!I184) = 0, "***", (Input!I197+Input!I198)/(Input!I183+Input!I184))</f>
        <v>114.93645036886521</v>
      </c>
      <c r="N33" s="15">
        <f>IF((Input!J183+Input!J184) = 0, "***", (Input!J197+Input!J198)/(Input!J183+Input!J184))</f>
        <v>121.06714132850441</v>
      </c>
      <c r="O33" s="15">
        <f t="shared" si="2"/>
        <v>107.11311527893092</v>
      </c>
    </row>
    <row r="34" spans="2:15" ht="12" customHeight="1" x14ac:dyDescent="0.2">
      <c r="B34" t="s">
        <v>8</v>
      </c>
      <c r="E34" s="6">
        <f>IF(Input!A185 = 0, "***", Input!A199/Input!A185)</f>
        <v>49.998074027073699</v>
      </c>
      <c r="F34" s="6">
        <f>IF(Input!B185 = 0, "***", Input!B199/Input!B185)</f>
        <v>63.387129252938145</v>
      </c>
      <c r="G34" s="6">
        <f>IF(Input!C185 = 0, "***", Input!C199/Input!C185)</f>
        <v>52.177377625594161</v>
      </c>
      <c r="H34" s="6">
        <f>IF(Input!D185 = 0, "***", Input!D199/Input!D185)</f>
        <v>42.969026404187701</v>
      </c>
      <c r="I34" s="6">
        <f>IF(Input!E185 = 0, "***", Input!E199/Input!E185)</f>
        <v>43.795753607275742</v>
      </c>
      <c r="J34" s="6">
        <f>IF(Input!F185 = 0, "***", Input!F199/Input!F185)</f>
        <v>48.629014078646797</v>
      </c>
      <c r="K34" s="6">
        <f>IF(Input!G185 = 0, "***", Input!G199/Input!G185)</f>
        <v>51.138165547209304</v>
      </c>
      <c r="L34" s="6">
        <f>IF(Input!H185 = 0, "***", Input!H199/Input!H185)</f>
        <v>53.431790149370826</v>
      </c>
      <c r="M34" s="6">
        <f>IF(Input!I185 = 0, "***", Input!I199/Input!I185)</f>
        <v>53.766498370528545</v>
      </c>
      <c r="N34" s="6">
        <f>IF(Input!J185 = 0, "***", Input!J199/Input!J185)</f>
        <v>55.567561324984112</v>
      </c>
      <c r="O34" s="6">
        <f t="shared" si="2"/>
        <v>51.486039038780902</v>
      </c>
    </row>
    <row r="35" spans="2:15" ht="12" customHeight="1" x14ac:dyDescent="0.2">
      <c r="B35" t="s">
        <v>243</v>
      </c>
      <c r="E35" s="6">
        <f>IF(Input!A186 = 0, "***", Input!A200/Input!A186)</f>
        <v>56.945031705019915</v>
      </c>
      <c r="F35" s="6">
        <f>IF(Input!B186 = 0, "***", Input!B200/Input!B186)</f>
        <v>60.796597108953399</v>
      </c>
      <c r="G35" s="6">
        <f>IF(Input!C186 = 0, "***", Input!C200/Input!C186)</f>
        <v>50.329245271720431</v>
      </c>
      <c r="H35" s="6">
        <f>IF(Input!D186 = 0, "***", Input!D200/Input!D186)</f>
        <v>41.23049762012478</v>
      </c>
      <c r="I35" s="6">
        <f>IF(Input!E186 = 0, "***", Input!E200/Input!E186)</f>
        <v>38.867971975322298</v>
      </c>
      <c r="J35" s="6">
        <f>IF(Input!F186 = 0, "***", Input!F200/Input!F186)</f>
        <v>35.542181328640936</v>
      </c>
      <c r="K35" s="6">
        <f>IF(Input!G186 = 0, "***", Input!G200/Input!G186)</f>
        <v>44.223705014456733</v>
      </c>
      <c r="L35" s="6">
        <f>IF(Input!H186 = 0, "***", Input!H200/Input!H186)</f>
        <v>40.363113951704264</v>
      </c>
      <c r="M35" s="6">
        <f>IF(Input!I186 = 0, "***", Input!I200/Input!I186)</f>
        <v>42.831716516613717</v>
      </c>
      <c r="N35" s="6">
        <f>IF(Input!J186 = 0, "***", Input!J200/Input!J186)</f>
        <v>46.512731758708661</v>
      </c>
      <c r="O35" s="6">
        <f t="shared" si="2"/>
        <v>45.764279225126515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62.201655422643015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62.201655422643015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99.13327126460571</v>
      </c>
      <c r="F9" s="22">
        <f>Input!B170/Input!B$34*100</f>
        <v>97.777725852722071</v>
      </c>
      <c r="G9" s="22">
        <f>Input!C170/Input!C$34*100</f>
        <v>98.673617541676734</v>
      </c>
      <c r="H9" s="22">
        <f>Input!D170/Input!D$34*100</f>
        <v>103.6557255564019</v>
      </c>
      <c r="I9" s="22">
        <f>Input!E170/Input!E$34*100</f>
        <v>97.745229257591831</v>
      </c>
      <c r="J9" s="22">
        <f>Input!F170/Input!F$34*100</f>
        <v>96.482550858226574</v>
      </c>
      <c r="K9" s="22">
        <f>Input!G170/Input!G$34*100</f>
        <v>98.607344412215753</v>
      </c>
      <c r="L9" s="22">
        <f>Input!H170/Input!H$34*100</f>
        <v>100.63076302422478</v>
      </c>
      <c r="M9" s="22">
        <f>Input!I170/Input!I$34*100</f>
        <v>98.679592125498417</v>
      </c>
      <c r="N9" s="22">
        <f>Input!J170/Input!J$34*100</f>
        <v>98.18548970225055</v>
      </c>
      <c r="O9" s="22">
        <f>AVERAGE(E9:N9)</f>
        <v>98.957130959541431</v>
      </c>
    </row>
    <row r="10" spans="1:15" ht="12" customHeight="1" x14ac:dyDescent="0.2">
      <c r="B10" t="s">
        <v>180</v>
      </c>
      <c r="E10" s="22">
        <f>Input!A171/Input!A$34*100</f>
        <v>-9.1185206924232307E-2</v>
      </c>
      <c r="F10" s="22">
        <f>Input!B171/Input!B$34*100</f>
        <v>0.29061246504453619</v>
      </c>
      <c r="G10" s="22">
        <f>Input!C171/Input!C$34*100</f>
        <v>5.2430767131160086E-2</v>
      </c>
      <c r="H10" s="22">
        <f>Input!D171/Input!D$34*100</f>
        <v>-5.0839626196921364</v>
      </c>
      <c r="I10" s="22">
        <f>Input!E171/Input!E$34*100</f>
        <v>1.1771525815110813</v>
      </c>
      <c r="J10" s="22">
        <f>Input!F171/Input!F$34*100</f>
        <v>2.7194133442559854</v>
      </c>
      <c r="K10" s="22">
        <f>Input!G171/Input!G$34*100</f>
        <v>0.99636916766120154</v>
      </c>
      <c r="L10" s="22">
        <f>Input!H171/Input!H$34*100</f>
        <v>-1.1798975343331564</v>
      </c>
      <c r="M10" s="22">
        <f>Input!I171/Input!I$34*100</f>
        <v>0.52967551430831361</v>
      </c>
      <c r="N10" s="22">
        <f>Input!J171/Input!J$34*100</f>
        <v>1.298713894977789</v>
      </c>
      <c r="O10" s="22">
        <f>AVERAGE(E10:N10)</f>
        <v>7.0932237394054257E-2</v>
      </c>
    </row>
    <row r="11" spans="1:15" ht="12" customHeight="1" x14ac:dyDescent="0.2">
      <c r="B11" t="s">
        <v>181</v>
      </c>
      <c r="E11" s="22">
        <f>Input!A172/Input!A$34*100</f>
        <v>0.95791394231852167</v>
      </c>
      <c r="F11" s="22">
        <f>Input!B172/Input!B$34*100</f>
        <v>1.9316616822333936</v>
      </c>
      <c r="G11" s="22">
        <f>Input!C172/Input!C$34*100</f>
        <v>1.2739516911921109</v>
      </c>
      <c r="H11" s="22">
        <f>Input!D172/Input!D$34*100</f>
        <v>1.4282370632902288</v>
      </c>
      <c r="I11" s="22">
        <f>Input!E172/Input!E$34*100</f>
        <v>1.0810087094576273</v>
      </c>
      <c r="J11" s="22">
        <f>Input!F172/Input!F$34*100</f>
        <v>0.79803579751744014</v>
      </c>
      <c r="K11" s="22">
        <f>Input!G172/Input!G$34*100</f>
        <v>0.39628642012305643</v>
      </c>
      <c r="L11" s="22">
        <f>Input!H172/Input!H$34*100</f>
        <v>0.55238479916500438</v>
      </c>
      <c r="M11" s="22">
        <f>Input!I172/Input!I$34*100</f>
        <v>0.79218209610937262</v>
      </c>
      <c r="N11" s="22">
        <f>Input!J172/Input!J$34*100</f>
        <v>0.53204680627300427</v>
      </c>
      <c r="O11" s="22">
        <f>AVERAGE(E11:N11)</f>
        <v>0.97437090076797639</v>
      </c>
    </row>
    <row r="12" spans="1:15" ht="12" customHeight="1" x14ac:dyDescent="0.2">
      <c r="B12" t="s">
        <v>182</v>
      </c>
      <c r="E12" s="22">
        <f>Input!A173/Input!A$34*100</f>
        <v>0</v>
      </c>
      <c r="F12" s="22">
        <f>Input!B173/Input!B$34*100</f>
        <v>0</v>
      </c>
      <c r="G12" s="22">
        <f>Input!C173/Input!C$34*100</f>
        <v>0</v>
      </c>
      <c r="H12" s="22">
        <f>Input!D173/Input!D$34*100</f>
        <v>0</v>
      </c>
      <c r="I12" s="22">
        <f>Input!E173/Input!E$34*100</f>
        <v>-3.3905485605442869E-3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-3.2502890566054273E-3</v>
      </c>
      <c r="M12" s="22">
        <f>Input!I173/Input!I$34*100</f>
        <v>-1.4497359161055221E-3</v>
      </c>
      <c r="N12" s="22">
        <f>Input!J173/Input!J$34*100</f>
        <v>-1.625040350135213E-2</v>
      </c>
      <c r="O12" s="22">
        <f>AVERAGE(E12:N12)</f>
        <v>-2.4340977034607364E-3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9.9431187408325261</v>
      </c>
      <c r="F16" s="22">
        <f>Input!B174/Input!B$170*100</f>
        <v>4.9096170656837401</v>
      </c>
      <c r="G16" s="22">
        <f>Input!C174/Input!C$170*100</f>
        <v>4.7157258327298637</v>
      </c>
      <c r="H16" s="22">
        <f>Input!D174/Input!D$170*100</f>
        <v>4.2845976263766117</v>
      </c>
      <c r="I16" s="22">
        <f>Input!E174/Input!E$170*100</f>
        <v>4.5143007406778191</v>
      </c>
      <c r="J16" s="22">
        <f>Input!F174/Input!F$170*100</f>
        <v>5.1272932373534346</v>
      </c>
      <c r="K16" s="22">
        <f>Input!G174/Input!G$170*100</f>
        <v>6.4879260816069051</v>
      </c>
      <c r="L16" s="22">
        <f>Input!H174/Input!H$170*100</f>
        <v>9.4811823524651206</v>
      </c>
      <c r="M16" s="22">
        <f>Input!I174/Input!I$170*100</f>
        <v>8.1728068848578204</v>
      </c>
      <c r="N16" s="22">
        <f>Input!J174/Input!J$170*100</f>
        <v>7.674067503386893</v>
      </c>
      <c r="O16" s="22">
        <f t="shared" ref="O16:O22" si="1">AVERAGE(E16:N16)</f>
        <v>6.5310636065970744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0.24601572112815576</v>
      </c>
      <c r="K17" s="22">
        <f>Input!G175/Input!G$170*100</f>
        <v>0.29611833678386779</v>
      </c>
      <c r="L17" s="22">
        <f>Input!H175/Input!H$170*100</f>
        <v>0.75425190610404513</v>
      </c>
      <c r="M17" s="22">
        <f>Input!I175/Input!I$170*100</f>
        <v>0.99217115863349803</v>
      </c>
      <c r="N17" s="22">
        <f>Input!J175/Input!J$170*100</f>
        <v>0.89411734364407192</v>
      </c>
      <c r="O17" s="22">
        <f t="shared" si="1"/>
        <v>0.3182674466293639</v>
      </c>
    </row>
    <row r="18" spans="1:15" ht="12" customHeight="1" x14ac:dyDescent="0.2">
      <c r="B18" t="s">
        <v>233</v>
      </c>
      <c r="E18" s="22">
        <f>Input!A176/Input!A$170*100</f>
        <v>90.023127743965262</v>
      </c>
      <c r="F18" s="22">
        <f>Input!B176/Input!B$170*100</f>
        <v>94.577069604730397</v>
      </c>
      <c r="G18" s="22">
        <f>Input!C176/Input!C$170*100</f>
        <v>95.266715394512175</v>
      </c>
      <c r="H18" s="22">
        <f>Input!D176/Input!D$170*100</f>
        <v>95.343473446020184</v>
      </c>
      <c r="I18" s="22">
        <f>Input!E176/Input!E$170*100</f>
        <v>95.277138562813263</v>
      </c>
      <c r="J18" s="22">
        <f>Input!F176/Input!F$170*100</f>
        <v>94.553816636730446</v>
      </c>
      <c r="K18" s="22">
        <f>Input!G176/Input!G$170*100</f>
        <v>92.760168103445281</v>
      </c>
      <c r="L18" s="22">
        <f>Input!H176/Input!H$170*100</f>
        <v>89.50145461139455</v>
      </c>
      <c r="M18" s="22">
        <f>Input!I176/Input!I$170*100</f>
        <v>90.621315777998973</v>
      </c>
      <c r="N18" s="22">
        <f>Input!J176/Input!J$170*100</f>
        <v>91.402185936964969</v>
      </c>
      <c r="O18" s="22">
        <f t="shared" si="1"/>
        <v>92.932646581857554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3.3753515202212779E-2</v>
      </c>
      <c r="F21" s="22">
        <f>Input!B179/Input!B$170*100</f>
        <v>0.51331332958586517</v>
      </c>
      <c r="G21" s="22">
        <f>Input!C179/Input!C$170*100</f>
        <v>1.7558772757942254E-2</v>
      </c>
      <c r="H21" s="22">
        <f>Input!D179/Input!D$170*100</f>
        <v>0.37192892760318258</v>
      </c>
      <c r="I21" s="22">
        <f>Input!E179/Input!E$170*100</f>
        <v>0.20856069650892656</v>
      </c>
      <c r="J21" s="22">
        <f>Input!F179/Input!F$170*100</f>
        <v>7.2874404787962102E-2</v>
      </c>
      <c r="K21" s="22">
        <f>Input!G179/Input!G$170*100</f>
        <v>0.45578747816394033</v>
      </c>
      <c r="L21" s="22">
        <f>Input!H179/Input!H$170*100</f>
        <v>0.26311113003629483</v>
      </c>
      <c r="M21" s="22">
        <f>Input!I179/Input!I$170*100</f>
        <v>0.21370617850971235</v>
      </c>
      <c r="N21" s="22">
        <f>Input!J179/Input!J$170*100</f>
        <v>2.9629216004082908E-2</v>
      </c>
      <c r="O21" s="22">
        <f t="shared" si="1"/>
        <v>0.21802236491601223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80.611964402719622</v>
      </c>
      <c r="F26" s="22">
        <f>Input!B181/Input!B$170*100</f>
        <v>75.138988905089349</v>
      </c>
      <c r="G26" s="22">
        <f>Input!C181/Input!C$170*100</f>
        <v>76.619467559930968</v>
      </c>
      <c r="H26" s="22">
        <f>Input!D181/Input!D$170*100</f>
        <v>82.137514611559496</v>
      </c>
      <c r="I26" s="22">
        <f>Input!E181/Input!E$170*100</f>
        <v>82.824194368769611</v>
      </c>
      <c r="J26" s="22">
        <f>Input!F181/Input!F$170*100</f>
        <v>82.845189387398619</v>
      </c>
      <c r="K26" s="22">
        <f>Input!G181/Input!G$170*100</f>
        <v>81.05140363559687</v>
      </c>
      <c r="L26" s="22">
        <f>Input!H181/Input!H$170*100</f>
        <v>74.50192458230957</v>
      </c>
      <c r="M26" s="22">
        <f>Input!I181/Input!I$170*100</f>
        <v>73.063718948226636</v>
      </c>
      <c r="N26" s="22">
        <f>Input!J181/Input!J$170*100</f>
        <v>72.518875537831789</v>
      </c>
      <c r="O26" s="22">
        <f>AVERAGE(E26:N26)</f>
        <v>78.131324193943257</v>
      </c>
    </row>
    <row r="27" spans="1:15" ht="12" customHeight="1" x14ac:dyDescent="0.2">
      <c r="B27" t="s">
        <v>239</v>
      </c>
      <c r="E27" s="22">
        <f>Input!A182/Input!A$170*100</f>
        <v>19.388035597280386</v>
      </c>
      <c r="F27" s="22">
        <f>Input!B182/Input!B$170*100</f>
        <v>24.861011094910644</v>
      </c>
      <c r="G27" s="22">
        <f>Input!C182/Input!C$170*100</f>
        <v>23.380532440069036</v>
      </c>
      <c r="H27" s="22">
        <f>Input!D182/Input!D$170*100</f>
        <v>17.862485388440511</v>
      </c>
      <c r="I27" s="22">
        <f>Input!E182/Input!E$170*100</f>
        <v>17.175805631230389</v>
      </c>
      <c r="J27" s="22">
        <f>Input!F182/Input!F$170*100</f>
        <v>17.154810612601366</v>
      </c>
      <c r="K27" s="22">
        <f>Input!G182/Input!G$170*100</f>
        <v>18.948596364403116</v>
      </c>
      <c r="L27" s="22">
        <f>Input!H182/Input!H$170*100</f>
        <v>25.49807541769043</v>
      </c>
      <c r="M27" s="22">
        <f>Input!I182/Input!I$170*100</f>
        <v>26.936281051773353</v>
      </c>
      <c r="N27" s="22">
        <f>Input!J182/Input!J$170*100</f>
        <v>27.481124462168211</v>
      </c>
      <c r="O27" s="22">
        <f>AVERAGE(E27:N27)</f>
        <v>21.868675806056746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57.597796899830179</v>
      </c>
      <c r="F31" s="22">
        <f>Input!B183/Input!B$170*100</f>
        <v>51.528851318821097</v>
      </c>
      <c r="G31" s="22">
        <f>Input!C183/Input!C$170*100</f>
        <v>55.656757868508159</v>
      </c>
      <c r="H31" s="22">
        <f>Input!D183/Input!D$170*100</f>
        <v>59.099184901950309</v>
      </c>
      <c r="I31" s="22">
        <f>Input!E183/Input!E$170*100</f>
        <v>57.916800561229522</v>
      </c>
      <c r="J31" s="22">
        <f>Input!F183/Input!F$170*100</f>
        <v>59.852239650116026</v>
      </c>
      <c r="K31" s="22">
        <f>Input!G183/Input!G$170*100</f>
        <v>58.458844379783336</v>
      </c>
      <c r="L31" s="22">
        <f>Input!H183/Input!H$170*100</f>
        <v>55.629374524963438</v>
      </c>
      <c r="M31" s="22">
        <f>Input!I183/Input!I$170*100</f>
        <v>54.36347045294356</v>
      </c>
      <c r="N31" s="22">
        <f>Input!J183/Input!J$170*100</f>
        <v>56.288696102140293</v>
      </c>
      <c r="O31" s="22">
        <f>AVERAGE(E31:N31)</f>
        <v>56.63920166602859</v>
      </c>
    </row>
    <row r="32" spans="1:15" ht="12" customHeight="1" x14ac:dyDescent="0.2">
      <c r="B32" t="s">
        <v>7</v>
      </c>
      <c r="E32" s="22">
        <f>Input!A184/Input!A$170*100</f>
        <v>2.9118581285421118E-2</v>
      </c>
      <c r="F32" s="22">
        <f>Input!B184/Input!B$170*100</f>
        <v>6.5740515381895459E-2</v>
      </c>
      <c r="G32" s="22">
        <f>Input!C184/Input!C$170*100</f>
        <v>0.16727432401595066</v>
      </c>
      <c r="H32" s="22">
        <f>Input!D184/Input!D$170*100</f>
        <v>0.16246479509125411</v>
      </c>
      <c r="I32" s="22">
        <f>Input!E184/Input!E$170*100</f>
        <v>3.0823892597995652E-2</v>
      </c>
      <c r="J32" s="22">
        <f>Input!F184/Input!F$170*100</f>
        <v>0.13382531653721297</v>
      </c>
      <c r="K32" s="22">
        <f>Input!G184/Input!G$170*100</f>
        <v>0.16008530769122828</v>
      </c>
      <c r="L32" s="22">
        <f>Input!H184/Input!H$170*100</f>
        <v>0.19293001643144128</v>
      </c>
      <c r="M32" s="22">
        <f>Input!I184/Input!I$170*100</f>
        <v>0.42301083010682022</v>
      </c>
      <c r="N32" s="22">
        <f>Input!J184/Input!J$170*100</f>
        <v>0.48363824294785918</v>
      </c>
      <c r="O32" s="22">
        <f>AVERAGE(E32:N32)</f>
        <v>0.18489118220870787</v>
      </c>
    </row>
    <row r="33" spans="2:15" ht="12" customHeight="1" x14ac:dyDescent="0.2">
      <c r="B33" s="14" t="s">
        <v>294</v>
      </c>
      <c r="E33" s="32">
        <f>SUM(E31:E32)</f>
        <v>57.626915481115603</v>
      </c>
      <c r="F33" s="32">
        <f t="shared" ref="F33:O33" si="2">SUM(F31:F32)</f>
        <v>51.594591834202994</v>
      </c>
      <c r="G33" s="32">
        <f t="shared" si="2"/>
        <v>55.824032192524108</v>
      </c>
      <c r="H33" s="32">
        <f t="shared" si="2"/>
        <v>59.261649697041562</v>
      </c>
      <c r="I33" s="32">
        <f t="shared" si="2"/>
        <v>57.947624453827515</v>
      </c>
      <c r="J33" s="32">
        <f t="shared" si="2"/>
        <v>59.986064966653238</v>
      </c>
      <c r="K33" s="32">
        <f t="shared" si="2"/>
        <v>58.618929687474562</v>
      </c>
      <c r="L33" s="32">
        <f t="shared" si="2"/>
        <v>55.822304541394878</v>
      </c>
      <c r="M33" s="32">
        <f t="shared" si="2"/>
        <v>54.786481283050378</v>
      </c>
      <c r="N33" s="32">
        <f t="shared" si="2"/>
        <v>56.772334345088154</v>
      </c>
      <c r="O33" s="32">
        <f t="shared" si="2"/>
        <v>56.824092848237299</v>
      </c>
    </row>
    <row r="34" spans="2:15" ht="12" customHeight="1" x14ac:dyDescent="0.2">
      <c r="B34" t="s">
        <v>8</v>
      </c>
      <c r="E34" s="22">
        <f>Input!A185/Input!A$170*100</f>
        <v>26.027409665508429</v>
      </c>
      <c r="F34" s="22">
        <f>Input!B185/Input!B$170*100</f>
        <v>29.955946700713525</v>
      </c>
      <c r="G34" s="22">
        <f>Input!C185/Input!C$170*100</f>
        <v>27.823070782181869</v>
      </c>
      <c r="H34" s="22">
        <f>Input!D185/Input!D$170*100</f>
        <v>29.385651430130601</v>
      </c>
      <c r="I34" s="22">
        <f>Input!E185/Input!E$170*100</f>
        <v>29.017034364891003</v>
      </c>
      <c r="J34" s="22">
        <f>Input!F185/Input!F$170*100</f>
        <v>27.824657153059558</v>
      </c>
      <c r="K34" s="22">
        <f>Input!G185/Input!G$170*100</f>
        <v>24.164216665358591</v>
      </c>
      <c r="L34" s="22">
        <f>Input!H185/Input!H$170*100</f>
        <v>23.268719691563593</v>
      </c>
      <c r="M34" s="22">
        <f>Input!I185/Input!I$170*100</f>
        <v>26.330380608082994</v>
      </c>
      <c r="N34" s="22">
        <f>Input!J185/Input!J$170*100</f>
        <v>24.508401382239306</v>
      </c>
      <c r="O34" s="22">
        <f>AVERAGE(E34:N34)</f>
        <v>26.830548844372949</v>
      </c>
    </row>
    <row r="35" spans="2:15" ht="12" customHeight="1" x14ac:dyDescent="0.2">
      <c r="B35" t="s">
        <v>243</v>
      </c>
      <c r="E35" s="22">
        <f>Input!A186/Input!A$170*100</f>
        <v>16.345674853375964</v>
      </c>
      <c r="F35" s="22">
        <f>Input!B186/Input!B$170*100</f>
        <v>18.449461465083473</v>
      </c>
      <c r="G35" s="22">
        <f>Input!C186/Input!C$170*100</f>
        <v>16.35289702529402</v>
      </c>
      <c r="H35" s="22">
        <f>Input!D186/Input!D$170*100</f>
        <v>11.352698872827824</v>
      </c>
      <c r="I35" s="22">
        <f>Input!E186/Input!E$170*100</f>
        <v>12.833408909587485</v>
      </c>
      <c r="J35" s="22">
        <f>Input!F186/Input!F$170*100</f>
        <v>12.1892778802872</v>
      </c>
      <c r="K35" s="22">
        <f>Input!G186/Input!G$170*100</f>
        <v>17.21685364716684</v>
      </c>
      <c r="L35" s="22">
        <f>Input!H186/Input!H$170*100</f>
        <v>20.908975767041525</v>
      </c>
      <c r="M35" s="22">
        <f>Input!I186/Input!I$170*100</f>
        <v>18.883138108866625</v>
      </c>
      <c r="N35" s="22">
        <f>Input!J186/Input!J$170*100</f>
        <v>18.719264272672547</v>
      </c>
      <c r="O35" s="22">
        <f>AVERAGE(E35:N35)</f>
        <v>16.325165080220351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0.20193227169398154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2.0193227169398153E-2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99.35155949835287</v>
      </c>
      <c r="F9" s="22">
        <f>Input!B132/Input!B$27*100</f>
        <v>98.10367683701584</v>
      </c>
      <c r="G9" s="22">
        <f>Input!C132/Input!C$27*100</f>
        <v>98.812189003318537</v>
      </c>
      <c r="H9" s="22">
        <f>Input!D132/Input!D$27*100</f>
        <v>101.11517037613586</v>
      </c>
      <c r="I9" s="22">
        <f>Input!E132/Input!E$27*100</f>
        <v>98.67247974031514</v>
      </c>
      <c r="J9" s="22">
        <f>Input!F132/Input!F$27*100</f>
        <v>98.15407060917677</v>
      </c>
      <c r="K9" s="22">
        <f>Input!G132/Input!G$27*100</f>
        <v>99.043339460914311</v>
      </c>
      <c r="L9" s="22">
        <f>Input!H132/Input!H$27*100</f>
        <v>100.18721849306296</v>
      </c>
      <c r="M9" s="22">
        <f>Input!I132/Input!I$27*100</f>
        <v>99.531396654692429</v>
      </c>
      <c r="N9" s="22">
        <f>Input!J132/Input!J$27*100</f>
        <v>99.461464155528645</v>
      </c>
      <c r="O9" s="22">
        <f>AVERAGE(E9:N9)</f>
        <v>99.243256482851336</v>
      </c>
    </row>
    <row r="10" spans="1:15" ht="12" customHeight="1" x14ac:dyDescent="0.2">
      <c r="B10" t="s">
        <v>180</v>
      </c>
      <c r="E10" s="22">
        <f>Input!A133/Input!A$27*100</f>
        <v>-0.16194455526731322</v>
      </c>
      <c r="F10" s="22">
        <f>Input!B133/Input!B$27*100</f>
        <v>0.38349580815597201</v>
      </c>
      <c r="G10" s="22">
        <f>Input!C133/Input!C$27*100</f>
        <v>0.27199715955404774</v>
      </c>
      <c r="H10" s="22">
        <f>Input!D133/Input!D$27*100</f>
        <v>-2.0370464089363098</v>
      </c>
      <c r="I10" s="22">
        <f>Input!E133/Input!E$27*100</f>
        <v>0.45633466052741573</v>
      </c>
      <c r="J10" s="22">
        <f>Input!F133/Input!F$27*100</f>
        <v>1.2501248251115249</v>
      </c>
      <c r="K10" s="22">
        <f>Input!G133/Input!G$27*100</f>
        <v>0.75126949595377335</v>
      </c>
      <c r="L10" s="22">
        <f>Input!H133/Input!H$27*100</f>
        <v>-0.44736536745489064</v>
      </c>
      <c r="M10" s="22">
        <f>Input!I133/Input!I$27*100</f>
        <v>3.6718936776701801E-2</v>
      </c>
      <c r="N10" s="22">
        <f>Input!J133/Input!J$27*100</f>
        <v>0.27224256962792681</v>
      </c>
      <c r="O10" s="22">
        <f>AVERAGE(E10:N10)</f>
        <v>7.758271240488486E-2</v>
      </c>
    </row>
    <row r="11" spans="1:15" ht="12" customHeight="1" x14ac:dyDescent="0.2">
      <c r="B11" t="s">
        <v>181</v>
      </c>
      <c r="E11" s="22">
        <f>Input!A134/Input!A$27*100</f>
        <v>0.81038505691445673</v>
      </c>
      <c r="F11" s="22">
        <f>Input!B134/Input!B$27*100</f>
        <v>1.5128273548281976</v>
      </c>
      <c r="G11" s="22">
        <f>Input!C134/Input!C$27*100</f>
        <v>0.91581383712741427</v>
      </c>
      <c r="H11" s="22">
        <f>Input!D134/Input!D$27*100</f>
        <v>0.9218760328004465</v>
      </c>
      <c r="I11" s="22">
        <f>Input!E134/Input!E$27*100</f>
        <v>0.87584921426805995</v>
      </c>
      <c r="J11" s="22">
        <f>Input!F134/Input!F$27*100</f>
        <v>0.59580456571171803</v>
      </c>
      <c r="K11" s="22">
        <f>Input!G134/Input!G$27*100</f>
        <v>0.2053910431319092</v>
      </c>
      <c r="L11" s="22">
        <f>Input!H134/Input!H$27*100</f>
        <v>0.26490519540127089</v>
      </c>
      <c r="M11" s="22">
        <f>Input!I134/Input!I$27*100</f>
        <v>0.43328655642664815</v>
      </c>
      <c r="N11" s="22">
        <f>Input!J134/Input!J$27*100</f>
        <v>0.28555762103469828</v>
      </c>
      <c r="O11" s="22">
        <f>AVERAGE(E11:N11)</f>
        <v>0.68216964776448186</v>
      </c>
    </row>
    <row r="12" spans="1:15" ht="12" customHeight="1" x14ac:dyDescent="0.2">
      <c r="B12" t="s">
        <v>182</v>
      </c>
      <c r="E12" s="22">
        <f>Input!A135/Input!A$27*100</f>
        <v>0</v>
      </c>
      <c r="F12" s="22">
        <f>Input!B135/Input!B$27*100</f>
        <v>0</v>
      </c>
      <c r="G12" s="22">
        <f>Input!C135/Input!C$27*100</f>
        <v>0</v>
      </c>
      <c r="H12" s="22">
        <f>Input!D135/Input!D$27*100</f>
        <v>0</v>
      </c>
      <c r="I12" s="22">
        <f>Input!E135/Input!E$27*100</f>
        <v>-4.6636151106117952E-3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-4.7583210093221666E-3</v>
      </c>
      <c r="M12" s="22">
        <f>Input!I135/Input!I$27*100</f>
        <v>-1.4021478957801864E-3</v>
      </c>
      <c r="N12" s="22">
        <f>Input!J135/Input!J$27*100</f>
        <v>-1.9264346191269384E-2</v>
      </c>
      <c r="O12" s="22">
        <f>AVERAGE(E12:N12)</f>
        <v>-3.0088430206983529E-3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7.1650287626968652</v>
      </c>
      <c r="F16" s="22">
        <f>Input!B188/Input!B$132*100</f>
        <v>2.7394420216165019</v>
      </c>
      <c r="G16" s="22">
        <f>Input!C188/Input!C$132*100</f>
        <v>2.4311091133604372</v>
      </c>
      <c r="H16" s="22">
        <f>Input!D188/Input!D$132*100</f>
        <v>1.9095170774018302</v>
      </c>
      <c r="I16" s="22">
        <f>Input!E188/Input!E$132*100</f>
        <v>2.1626526543455085</v>
      </c>
      <c r="J16" s="22">
        <f>Input!F188/Input!F$132*100</f>
        <v>2.1737743531535942</v>
      </c>
      <c r="K16" s="22">
        <f>Input!G188/Input!G$132*100</f>
        <v>3.2159567361482391</v>
      </c>
      <c r="L16" s="22">
        <f>Input!H188/Input!H$132*100</f>
        <v>5.4375350878668725</v>
      </c>
      <c r="M16" s="22">
        <f>Input!I188/Input!I$132*100</f>
        <v>3.661753034978847</v>
      </c>
      <c r="N16" s="22">
        <f>Input!J188/Input!J$132*100</f>
        <v>3.5462013208514729</v>
      </c>
      <c r="O16" s="22">
        <f t="shared" ref="O16:O22" si="1">AVERAGE(E16:N16)</f>
        <v>3.4442970162420168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6.5947877455242498E-2</v>
      </c>
      <c r="K17" s="22">
        <f>Input!G189/Input!G$132*100</f>
        <v>0.10074971211144164</v>
      </c>
      <c r="L17" s="22">
        <f>Input!H189/Input!H$132*100</f>
        <v>0.16614206142660645</v>
      </c>
      <c r="M17" s="22">
        <f>Input!I189/Input!I$132*100</f>
        <v>0.34699300339204953</v>
      </c>
      <c r="N17" s="22">
        <f>Input!J189/Input!J$132*100</f>
        <v>0.31279809974022632</v>
      </c>
      <c r="O17" s="22">
        <f t="shared" si="1"/>
        <v>9.9263075412556648E-2</v>
      </c>
    </row>
    <row r="18" spans="1:15" ht="12" customHeight="1" x14ac:dyDescent="0.2">
      <c r="B18" t="s">
        <v>233</v>
      </c>
      <c r="E18" s="22">
        <f>Input!A190/Input!A$132*100</f>
        <v>92.815102031142104</v>
      </c>
      <c r="F18" s="22">
        <f>Input!B190/Input!B$132*100</f>
        <v>96.935935158164469</v>
      </c>
      <c r="G18" s="22">
        <f>Input!C190/Input!C$132*100</f>
        <v>97.55595557227997</v>
      </c>
      <c r="H18" s="22">
        <f>Input!D190/Input!D$132*100</f>
        <v>97.866953646446348</v>
      </c>
      <c r="I18" s="22">
        <f>Input!E190/Input!E$132*100</f>
        <v>97.718650447921149</v>
      </c>
      <c r="J18" s="22">
        <f>Input!F190/Input!F$132*100</f>
        <v>97.7067381246124</v>
      </c>
      <c r="K18" s="22">
        <f>Input!G190/Input!G$132*100</f>
        <v>96.361904461566738</v>
      </c>
      <c r="L18" s="22">
        <f>Input!H190/Input!H$132*100</f>
        <v>94.236250729104469</v>
      </c>
      <c r="M18" s="22">
        <f>Input!I190/Input!I$132*100</f>
        <v>95.895442386584406</v>
      </c>
      <c r="N18" s="22">
        <f>Input!J190/Input!J$132*100</f>
        <v>96.124294011579153</v>
      </c>
      <c r="O18" s="22">
        <f t="shared" si="1"/>
        <v>96.321722656940125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-1.3348119556406848E-2</v>
      </c>
      <c r="I20" s="22">
        <f>Input!E192/Input!E$132*100</f>
        <v>1.5278009768319837E-4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-1.3195339458723649E-3</v>
      </c>
    </row>
    <row r="21" spans="1:15" ht="12" customHeight="1" x14ac:dyDescent="0.2">
      <c r="B21" t="s">
        <v>236</v>
      </c>
      <c r="E21" s="22">
        <f>Input!A193/Input!A$132*100</f>
        <v>1.9869206161007562E-2</v>
      </c>
      <c r="F21" s="22">
        <f>Input!B193/Input!B$132*100</f>
        <v>0.32462282021903333</v>
      </c>
      <c r="G21" s="22">
        <f>Input!C193/Input!C$132*100</f>
        <v>1.2935389053763473E-2</v>
      </c>
      <c r="H21" s="22">
        <f>Input!D193/Input!D$132*100</f>
        <v>0.23687739570824803</v>
      </c>
      <c r="I21" s="22">
        <f>Input!E193/Input!E$132*100</f>
        <v>0.11854411763565968</v>
      </c>
      <c r="J21" s="22">
        <f>Input!F193/Input!F$132*100</f>
        <v>5.3539644778748563E-2</v>
      </c>
      <c r="K21" s="22">
        <f>Input!G193/Input!G$132*100</f>
        <v>0.32138909017357314</v>
      </c>
      <c r="L21" s="22">
        <f>Input!H193/Input!H$132*100</f>
        <v>0.16007212160204781</v>
      </c>
      <c r="M21" s="22">
        <f>Input!I193/Input!I$132*100</f>
        <v>9.581157504469226E-2</v>
      </c>
      <c r="N21" s="22">
        <f>Input!J193/Input!J$132*100</f>
        <v>1.6706567829144148E-2</v>
      </c>
      <c r="O21" s="22">
        <f t="shared" si="1"/>
        <v>0.13603679282059181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82.753079185372144</v>
      </c>
      <c r="F26" s="22">
        <f>Input!B195/Input!B$132*100</f>
        <v>76.340171053644795</v>
      </c>
      <c r="G26" s="22">
        <f>Input!C195/Input!C$132*100</f>
        <v>82.351532650705138</v>
      </c>
      <c r="H26" s="22">
        <f>Input!D195/Input!D$132*100</f>
        <v>85.510982575476561</v>
      </c>
      <c r="I26" s="22">
        <f>Input!E195/Input!E$132*100</f>
        <v>83.605806729741175</v>
      </c>
      <c r="J26" s="22">
        <f>Input!F195/Input!F$132*100</f>
        <v>81.75231501536787</v>
      </c>
      <c r="K26" s="22">
        <f>Input!G195/Input!G$132*100</f>
        <v>83.625507325761191</v>
      </c>
      <c r="L26" s="22">
        <f>Input!H195/Input!H$132*100</f>
        <v>78.807664499980362</v>
      </c>
      <c r="M26" s="22">
        <f>Input!I195/Input!I$132*100</f>
        <v>77.865437384138119</v>
      </c>
      <c r="N26" s="22">
        <f>Input!J195/Input!J$132*100</f>
        <v>77.588368503170429</v>
      </c>
      <c r="O26" s="22">
        <f>AVERAGE(E26:N26)</f>
        <v>81.020086492335764</v>
      </c>
    </row>
    <row r="27" spans="1:15" ht="12" customHeight="1" x14ac:dyDescent="0.2">
      <c r="B27" t="s">
        <v>239</v>
      </c>
      <c r="E27" s="22">
        <f>Input!A196/Input!A$132*100</f>
        <v>17.246920814627838</v>
      </c>
      <c r="F27" s="22">
        <f>Input!B196/Input!B$132*100</f>
        <v>23.659828857651611</v>
      </c>
      <c r="G27" s="22">
        <f>Input!C196/Input!C$132*100</f>
        <v>17.648467199906488</v>
      </c>
      <c r="H27" s="22">
        <f>Input!D196/Input!D$132*100</f>
        <v>14.489017495673956</v>
      </c>
      <c r="I27" s="22">
        <f>Input!E196/Input!E$132*100</f>
        <v>16.394193186999921</v>
      </c>
      <c r="J27" s="22">
        <f>Input!F196/Input!F$132*100</f>
        <v>18.247684911949065</v>
      </c>
      <c r="K27" s="22">
        <f>Input!G196/Input!G$132*100</f>
        <v>16.374492740660063</v>
      </c>
      <c r="L27" s="22">
        <f>Input!H196/Input!H$132*100</f>
        <v>21.192335573503797</v>
      </c>
      <c r="M27" s="22">
        <f>Input!I196/Input!I$132*100</f>
        <v>22.134562615861881</v>
      </c>
      <c r="N27" s="22">
        <f>Input!J196/Input!J$132*100</f>
        <v>22.411631431868972</v>
      </c>
      <c r="O27" s="22">
        <f>AVERAGE(E27:N27)</f>
        <v>18.979913482870362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72.026498414710062</v>
      </c>
      <c r="F31" s="22">
        <f>Input!B197/Input!B$132*100</f>
        <v>64.758134747332747</v>
      </c>
      <c r="G31" s="22">
        <f>Input!C197/Input!C$132*100</f>
        <v>74.731088937640237</v>
      </c>
      <c r="H31" s="22">
        <f>Input!D197/Input!D$132*100</f>
        <v>79.872126659649339</v>
      </c>
      <c r="I31" s="22">
        <f>Input!E197/Input!E$132*100</f>
        <v>74.058083284787344</v>
      </c>
      <c r="J31" s="22">
        <f>Input!F197/Input!F$132*100</f>
        <v>74.772214275247038</v>
      </c>
      <c r="K31" s="22">
        <f>Input!G197/Input!G$132*100</f>
        <v>75.000017717874385</v>
      </c>
      <c r="L31" s="22">
        <f>Input!H197/Input!H$132*100</f>
        <v>74.47718026617693</v>
      </c>
      <c r="M31" s="22">
        <f>Input!I197/Input!I$132*100</f>
        <v>73.560429662618702</v>
      </c>
      <c r="N31" s="22">
        <f>Input!J197/Input!J$132*100</f>
        <v>75.099429770501814</v>
      </c>
      <c r="O31" s="22">
        <f>AVERAGE(E31:N31)</f>
        <v>73.835520373653864</v>
      </c>
    </row>
    <row r="32" spans="1:15" ht="12" customHeight="1" x14ac:dyDescent="0.2">
      <c r="B32" t="s">
        <v>7</v>
      </c>
      <c r="E32" s="22">
        <f>Input!A198/Input!A$132*100</f>
        <v>1.7038540272382028E-2</v>
      </c>
      <c r="F32" s="22">
        <f>Input!B198/Input!B$132*100</f>
        <v>3.737418962581171E-2</v>
      </c>
      <c r="G32" s="22">
        <f>Input!C198/Input!C$132*100</f>
        <v>0.10939523163112888</v>
      </c>
      <c r="H32" s="22">
        <f>Input!D198/Input!D$132*100</f>
        <v>0.10756035466731478</v>
      </c>
      <c r="I32" s="22">
        <f>Input!E198/Input!E$132*100</f>
        <v>1.9025992807724119E-2</v>
      </c>
      <c r="J32" s="22">
        <f>Input!F198/Input!F$132*100</f>
        <v>0.10682126472106282</v>
      </c>
      <c r="K32" s="22">
        <f>Input!G198/Input!G$132*100</f>
        <v>0.13797697546579726</v>
      </c>
      <c r="L32" s="22">
        <f>Input!H198/Input!H$132*100</f>
        <v>0.16473799929460189</v>
      </c>
      <c r="M32" s="22">
        <f>Input!I198/Input!I$132*100</f>
        <v>0.33499035969060853</v>
      </c>
      <c r="N32" s="22">
        <f>Input!J198/Input!J$132*100</f>
        <v>0.38266732057395275</v>
      </c>
      <c r="O32" s="22">
        <f>AVERAGE(E32:N32)</f>
        <v>0.14175882287503846</v>
      </c>
    </row>
    <row r="33" spans="2:15" ht="12" customHeight="1" x14ac:dyDescent="0.2">
      <c r="B33" s="14" t="s">
        <v>294</v>
      </c>
      <c r="E33" s="32">
        <f>SUM(E31:E32)</f>
        <v>72.043536954982443</v>
      </c>
      <c r="F33" s="32">
        <f t="shared" ref="F33:O33" si="2">SUM(F31:F32)</f>
        <v>64.795508936958555</v>
      </c>
      <c r="G33" s="32">
        <f t="shared" si="2"/>
        <v>74.840484169271363</v>
      </c>
      <c r="H33" s="32">
        <f t="shared" si="2"/>
        <v>79.979687014316653</v>
      </c>
      <c r="I33" s="32">
        <f t="shared" si="2"/>
        <v>74.077109277595071</v>
      </c>
      <c r="J33" s="32">
        <f t="shared" si="2"/>
        <v>74.8790355399681</v>
      </c>
      <c r="K33" s="32">
        <f t="shared" si="2"/>
        <v>75.13799469334019</v>
      </c>
      <c r="L33" s="32">
        <f t="shared" si="2"/>
        <v>74.641918265471531</v>
      </c>
      <c r="M33" s="32">
        <f t="shared" si="2"/>
        <v>73.89542002230931</v>
      </c>
      <c r="N33" s="32">
        <f t="shared" si="2"/>
        <v>75.482097091075772</v>
      </c>
      <c r="O33" s="32">
        <f t="shared" si="2"/>
        <v>73.977279196528897</v>
      </c>
    </row>
    <row r="34" spans="2:15" ht="12" customHeight="1" x14ac:dyDescent="0.2">
      <c r="B34" t="s">
        <v>8</v>
      </c>
      <c r="E34" s="22">
        <f>Input!A199/Input!A$132*100</f>
        <v>16.298508853403266</v>
      </c>
      <c r="F34" s="22">
        <f>Input!B199/Input!B$132*100</f>
        <v>22.131221415071277</v>
      </c>
      <c r="G34" s="22">
        <f>Input!C199/Input!C$132*100</f>
        <v>16.05658837802881</v>
      </c>
      <c r="H34" s="22">
        <f>Input!D199/Input!D$132*100</f>
        <v>14.605865410511502</v>
      </c>
      <c r="I34" s="22">
        <f>Input!E199/Input!E$132*100</f>
        <v>18.484766439249036</v>
      </c>
      <c r="J34" s="22">
        <f>Input!F199/Input!F$132*100</f>
        <v>19.028411592267435</v>
      </c>
      <c r="K34" s="22">
        <f>Input!G199/Input!G$132*100</f>
        <v>15.383414360278151</v>
      </c>
      <c r="L34" s="22">
        <f>Input!H199/Input!H$132*100</f>
        <v>15.104838028040582</v>
      </c>
      <c r="M34" s="22">
        <f>Input!I199/Input!I$132*100</f>
        <v>16.613273827580894</v>
      </c>
      <c r="N34" s="22">
        <f>Input!J199/Input!J$132*100</f>
        <v>14.956061408302398</v>
      </c>
      <c r="O34" s="22">
        <f>AVERAGE(E34:N34)</f>
        <v>16.866294971273334</v>
      </c>
    </row>
    <row r="35" spans="2:15" ht="12" customHeight="1" x14ac:dyDescent="0.2">
      <c r="B35" t="s">
        <v>243</v>
      </c>
      <c r="E35" s="22">
        <f>Input!A200/Input!A$132*100</f>
        <v>11.657954191614277</v>
      </c>
      <c r="F35" s="22">
        <f>Input!B200/Input!B$132*100</f>
        <v>13.073269559266567</v>
      </c>
      <c r="G35" s="22">
        <f>Input!C200/Input!C$132*100</f>
        <v>9.1029275273940033</v>
      </c>
      <c r="H35" s="22">
        <f>Input!D200/Input!D$132*100</f>
        <v>5.4144475751718604</v>
      </c>
      <c r="I35" s="22">
        <f>Input!E200/Input!E$132*100</f>
        <v>7.2554249300706957</v>
      </c>
      <c r="J35" s="22">
        <f>Input!F200/Input!F$132*100</f>
        <v>6.092552867764458</v>
      </c>
      <c r="K35" s="22">
        <f>Input!G200/Input!G$132*100</f>
        <v>9.4785910128029247</v>
      </c>
      <c r="L35" s="22">
        <f>Input!H200/Input!H$132*100</f>
        <v>10.253243779972054</v>
      </c>
      <c r="M35" s="22">
        <f>Input!I200/Input!I$132*100</f>
        <v>9.4913061501097946</v>
      </c>
      <c r="N35" s="22">
        <f>Input!J200/Input!J$132*100</f>
        <v>9.5618415006218331</v>
      </c>
      <c r="O35" s="22">
        <f>AVERAGE(E35:N35)</f>
        <v>9.1381559094788471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0.1826991865673713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1.826991865673713E-2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5.5715966928357851E-3</v>
      </c>
      <c r="J7" s="6">
        <f>Input!F8/Input!F$6</f>
        <v>0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5.5715966928357853E-4</v>
      </c>
    </row>
    <row r="8" spans="1:15" ht="12" customHeight="1" x14ac:dyDescent="0.2">
      <c r="B8" t="s">
        <v>50</v>
      </c>
      <c r="E8" s="6">
        <f>Input!A9/Input!A$6</f>
        <v>2.4380941825035078</v>
      </c>
      <c r="F8" s="6">
        <f>Input!B9/Input!B$6</f>
        <v>3.275544090705317</v>
      </c>
      <c r="G8" s="6">
        <f>Input!C9/Input!C$6</f>
        <v>3.318992661246539</v>
      </c>
      <c r="H8" s="6">
        <f>Input!D9/Input!D$6</f>
        <v>4.4524644650755585</v>
      </c>
      <c r="I8" s="6">
        <f>Input!E9/Input!E$6</f>
        <v>3.9144628225344502</v>
      </c>
      <c r="J8" s="6">
        <f>Input!F9/Input!F$6</f>
        <v>3.2404051215796361</v>
      </c>
      <c r="K8" s="6">
        <f>Input!G9/Input!G$6</f>
        <v>3.5772385028106926</v>
      </c>
      <c r="L8" s="6">
        <f>Input!H9/Input!H$6</f>
        <v>3.210184152139461</v>
      </c>
      <c r="M8" s="6">
        <f>Input!I9/Input!I$6</f>
        <v>3.3852956526552624</v>
      </c>
      <c r="N8" s="6">
        <f>Input!J9/Input!J$6</f>
        <v>3.4657097508650874</v>
      </c>
      <c r="O8" s="6">
        <f t="shared" si="1"/>
        <v>3.4278391402115509</v>
      </c>
    </row>
    <row r="9" spans="1:15" ht="12" customHeight="1" x14ac:dyDescent="0.2">
      <c r="B9" t="s">
        <v>51</v>
      </c>
      <c r="E9" s="6">
        <f>Input!A10/Input!A$6</f>
        <v>1.9836446735908739</v>
      </c>
      <c r="F9" s="6">
        <f>Input!B10/Input!B$6</f>
        <v>2.2585316948297032</v>
      </c>
      <c r="G9" s="6">
        <f>Input!C10/Input!C$6</f>
        <v>2.2661037244308955</v>
      </c>
      <c r="H9" s="6">
        <f>Input!D10/Input!D$6</f>
        <v>2.5921697419051437</v>
      </c>
      <c r="I9" s="6">
        <f>Input!E10/Input!E$6</f>
        <v>1.9078889422428718</v>
      </c>
      <c r="J9" s="6">
        <f>Input!F10/Input!F$6</f>
        <v>1.8058993244872494</v>
      </c>
      <c r="K9" s="6">
        <f>Input!G10/Input!G$6</f>
        <v>1.5856675886563405</v>
      </c>
      <c r="L9" s="6">
        <f>Input!H10/Input!H$6</f>
        <v>1.8754005071315372</v>
      </c>
      <c r="M9" s="6">
        <f>Input!I10/Input!I$6</f>
        <v>2.5812914267006319</v>
      </c>
      <c r="N9" s="6">
        <f>Input!J10/Input!J$6</f>
        <v>2.3892096152595417</v>
      </c>
      <c r="O9" s="6">
        <f t="shared" si="1"/>
        <v>2.1245807239234789</v>
      </c>
    </row>
    <row r="10" spans="1:15" ht="12" customHeight="1" x14ac:dyDescent="0.2">
      <c r="B10" t="s">
        <v>52</v>
      </c>
      <c r="E10" s="6">
        <f>Input!A11/Input!A$6</f>
        <v>1.5910497563243586</v>
      </c>
      <c r="F10" s="6">
        <f>Input!B11/Input!B$6</f>
        <v>2.0801434630202769</v>
      </c>
      <c r="G10" s="6">
        <f>Input!C11/Input!C$6</f>
        <v>1.5489250923772018</v>
      </c>
      <c r="H10" s="6">
        <f>Input!D11/Input!D$6</f>
        <v>1.3651467486860875</v>
      </c>
      <c r="I10" s="6">
        <f>Input!E11/Input!E$6</f>
        <v>1.7127599524777259</v>
      </c>
      <c r="J10" s="6">
        <f>Input!F11/Input!F$6</f>
        <v>1.1808342442407191</v>
      </c>
      <c r="K10" s="6">
        <f>Input!G11/Input!G$6</f>
        <v>1.1135772086870006</v>
      </c>
      <c r="L10" s="6">
        <f>Input!H11/Input!H$6</f>
        <v>1.227571854199683</v>
      </c>
      <c r="M10" s="6">
        <f>Input!I11/Input!I$6</f>
        <v>1.3010256581066155</v>
      </c>
      <c r="N10" s="6">
        <f>Input!J11/Input!J$6</f>
        <v>1.4396425720799062</v>
      </c>
      <c r="O10" s="6">
        <f t="shared" si="1"/>
        <v>1.4560676550199576</v>
      </c>
    </row>
    <row r="11" spans="1:15" ht="12" customHeight="1" x14ac:dyDescent="0.2">
      <c r="B11" t="s">
        <v>53</v>
      </c>
      <c r="E11" s="6">
        <f>Input!A12/Input!A$6</f>
        <v>0.67224463872076523</v>
      </c>
      <c r="F11" s="6">
        <f>Input!B12/Input!B$6</f>
        <v>1.0411665913138477</v>
      </c>
      <c r="G11" s="6">
        <f>Input!C12/Input!C$6</f>
        <v>1.0953077412781353</v>
      </c>
      <c r="H11" s="6">
        <f>Input!D12/Input!D$6</f>
        <v>1.0389154043132556</v>
      </c>
      <c r="I11" s="6">
        <f>Input!E12/Input!E$6</f>
        <v>0.81562355945676224</v>
      </c>
      <c r="J11" s="6">
        <f>Input!F12/Input!F$6</f>
        <v>0.91692722913793312</v>
      </c>
      <c r="K11" s="6">
        <f>Input!G12/Input!G$6</f>
        <v>1.1431996742150987</v>
      </c>
      <c r="L11" s="6">
        <f>Input!H12/Input!H$6</f>
        <v>1.1085106180665609</v>
      </c>
      <c r="M11" s="6">
        <f>Input!I12/Input!I$6</f>
        <v>1.0933397594268766</v>
      </c>
      <c r="N11" s="6">
        <f>Input!J12/Input!J$6</f>
        <v>1.0096331064442299</v>
      </c>
      <c r="O11" s="6">
        <f t="shared" si="1"/>
        <v>0.99348683223734668</v>
      </c>
    </row>
    <row r="12" spans="1:15" ht="12" customHeight="1" x14ac:dyDescent="0.2">
      <c r="B12" t="s">
        <v>54</v>
      </c>
      <c r="E12" s="6">
        <f>Input!A13/Input!A$6</f>
        <v>0.10146952601559192</v>
      </c>
      <c r="F12" s="6">
        <f>Input!B13/Input!B$6</f>
        <v>0.13651291462389586</v>
      </c>
      <c r="G12" s="6">
        <f>Input!C13/Input!C$6</f>
        <v>0.1346654399142419</v>
      </c>
      <c r="H12" s="6">
        <f>Input!D13/Input!D$6</f>
        <v>0.2124672105501457</v>
      </c>
      <c r="I12" s="6">
        <f>Input!E13/Input!E$6</f>
        <v>0.13220771931622177</v>
      </c>
      <c r="J12" s="6">
        <f>Input!F13/Input!F$6</f>
        <v>0.17039557859510246</v>
      </c>
      <c r="K12" s="6">
        <f>Input!G13/Input!G$6</f>
        <v>0.19239123173640105</v>
      </c>
      <c r="L12" s="6">
        <f>Input!H13/Input!H$6</f>
        <v>0.25252019017432648</v>
      </c>
      <c r="M12" s="6">
        <f>Input!I13/Input!I$6</f>
        <v>0.34789657055460738</v>
      </c>
      <c r="N12" s="6">
        <f>Input!J13/Input!J$6</f>
        <v>0.28362265488905852</v>
      </c>
      <c r="O12" s="6">
        <f t="shared" si="1"/>
        <v>0.19641490363695929</v>
      </c>
    </row>
    <row r="13" spans="1:15" ht="13.5" customHeight="1" x14ac:dyDescent="0.2">
      <c r="B13" s="4" t="s">
        <v>55</v>
      </c>
      <c r="E13" s="8">
        <f>SUM(E7:E12)</f>
        <v>6.7865027771550972</v>
      </c>
      <c r="F13" s="8">
        <f t="shared" ref="F13:N13" si="2">SUM(F7:F12)</f>
        <v>8.7918987544930403</v>
      </c>
      <c r="G13" s="8">
        <f t="shared" si="2"/>
        <v>8.3639946592470142</v>
      </c>
      <c r="H13" s="8">
        <f t="shared" si="2"/>
        <v>9.6611635705301921</v>
      </c>
      <c r="I13" s="8">
        <f t="shared" si="2"/>
        <v>8.4885145927208683</v>
      </c>
      <c r="J13" s="8">
        <f t="shared" si="2"/>
        <v>7.3144614980406404</v>
      </c>
      <c r="K13" s="8">
        <f t="shared" si="2"/>
        <v>7.6120742061055333</v>
      </c>
      <c r="L13" s="8">
        <f t="shared" si="2"/>
        <v>7.6741873217115675</v>
      </c>
      <c r="M13" s="8">
        <f t="shared" si="2"/>
        <v>8.7088490674439942</v>
      </c>
      <c r="N13" s="8">
        <f t="shared" si="2"/>
        <v>8.5878176995378226</v>
      </c>
      <c r="O13" s="8">
        <f t="shared" si="1"/>
        <v>8.1989464146985771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31.672120600762163</v>
      </c>
      <c r="F15" s="6">
        <f>Input!B14/Input!B$6</f>
        <v>32.899201880537852</v>
      </c>
      <c r="G15" s="6">
        <f>Input!C14/Input!C$6</f>
        <v>30.508327704788812</v>
      </c>
      <c r="H15" s="6">
        <f>Input!D14/Input!D$6</f>
        <v>28.441617620043168</v>
      </c>
      <c r="I15" s="6">
        <f>Input!E14/Input!E$6</f>
        <v>29.681915759690259</v>
      </c>
      <c r="J15" s="6">
        <f>Input!F14/Input!F$6</f>
        <v>31.427213301591511</v>
      </c>
      <c r="K15" s="6">
        <f>Input!G14/Input!G$6</f>
        <v>29.629765333400332</v>
      </c>
      <c r="L15" s="6">
        <f>Input!H14/Input!H$6</f>
        <v>28.808188082408876</v>
      </c>
      <c r="M15" s="6">
        <f>Input!I14/Input!I$6</f>
        <v>29.021276695363223</v>
      </c>
      <c r="N15" s="6">
        <f>Input!J14/Input!J$6</f>
        <v>29.360399530439789</v>
      </c>
      <c r="O15" s="6">
        <f>AVERAGE(E15:N15)</f>
        <v>30.145002650902597</v>
      </c>
    </row>
    <row r="16" spans="1:15" ht="12" customHeight="1" x14ac:dyDescent="0.2">
      <c r="B16" t="s">
        <v>57</v>
      </c>
      <c r="E16" s="6">
        <f>Input!A15/Input!A$6</f>
        <v>1.5072690062849219</v>
      </c>
      <c r="F16" s="6">
        <f>Input!B15/Input!B$6</f>
        <v>2.1615637920793112</v>
      </c>
      <c r="G16" s="6">
        <f>Input!C15/Input!C$6</f>
        <v>1.5210572478766651</v>
      </c>
      <c r="H16" s="6">
        <f>Input!D15/Input!D$6</f>
        <v>1.2665415660215782</v>
      </c>
      <c r="I16" s="6">
        <f>Input!E15/Input!E$6</f>
        <v>1.308444329375698</v>
      </c>
      <c r="J16" s="6">
        <f>Input!F15/Input!F$6</f>
        <v>1.1382463308111608</v>
      </c>
      <c r="K16" s="6">
        <f>Input!G15/Input!G$6</f>
        <v>1.4129153246631689</v>
      </c>
      <c r="L16" s="6">
        <f>Input!H15/Input!H$6</f>
        <v>1.232604057052298</v>
      </c>
      <c r="M16" s="6">
        <f>Input!I15/Input!I$6</f>
        <v>1.1283704246235704</v>
      </c>
      <c r="N16" s="6">
        <f>Input!J15/Input!J$6</f>
        <v>1.0729584588076011</v>
      </c>
      <c r="O16" s="6">
        <f>AVERAGE(E16:N16)</f>
        <v>1.3749970537595975</v>
      </c>
    </row>
    <row r="17" spans="2:15" ht="12" customHeight="1" x14ac:dyDescent="0.2">
      <c r="B17" t="s">
        <v>58</v>
      </c>
      <c r="E17" s="6">
        <f>Input!A16/Input!A$6</f>
        <v>0.76708925917623527</v>
      </c>
      <c r="F17" s="6">
        <f>Input!B16/Input!B$6</f>
        <v>0.90297641219026803</v>
      </c>
      <c r="G17" s="6">
        <f>Input!C16/Input!C$6</f>
        <v>0.56324887767538356</v>
      </c>
      <c r="H17" s="6">
        <f>Input!D16/Input!D$6</f>
        <v>0.44770226830143878</v>
      </c>
      <c r="I17" s="6">
        <f>Input!E16/Input!E$6</f>
        <v>0.51958549863909231</v>
      </c>
      <c r="J17" s="6">
        <f>Input!F16/Input!F$6</f>
        <v>0.58168494302501172</v>
      </c>
      <c r="K17" s="6">
        <f>Input!G16/Input!G$6</f>
        <v>0.92346534979633321</v>
      </c>
      <c r="L17" s="6">
        <f>Input!H16/Input!H$6</f>
        <v>1.0144318225039619</v>
      </c>
      <c r="M17" s="6">
        <f>Input!I16/Input!I$6</f>
        <v>0.78511787618398632</v>
      </c>
      <c r="N17" s="6">
        <f>Input!J16/Input!J$6</f>
        <v>0.55300868933702862</v>
      </c>
      <c r="O17" s="6">
        <f>AVERAGE(E17:N17)</f>
        <v>0.70583109968287405</v>
      </c>
    </row>
    <row r="18" spans="2:15" ht="12" customHeight="1" x14ac:dyDescent="0.2">
      <c r="B18" t="s">
        <v>59</v>
      </c>
      <c r="E18" s="6">
        <f>Input!A17/Input!A$6</f>
        <v>0.28019585377801026</v>
      </c>
      <c r="F18" s="6">
        <f>Input!B17/Input!B$6</f>
        <v>0.31520733797878947</v>
      </c>
      <c r="G18" s="6">
        <f>Input!C17/Input!C$6</f>
        <v>0.15506202395022506</v>
      </c>
      <c r="H18" s="6">
        <f>Input!D17/Input!D$6</f>
        <v>0.15314575942707093</v>
      </c>
      <c r="I18" s="6">
        <f>Input!E17/Input!E$6</f>
        <v>0.1692259996562423</v>
      </c>
      <c r="J18" s="6">
        <f>Input!F17/Input!F$6</f>
        <v>0.19485522762211813</v>
      </c>
      <c r="K18" s="6">
        <f>Input!G17/Input!G$6</f>
        <v>0.18525878316880812</v>
      </c>
      <c r="L18" s="6">
        <f>Input!H17/Input!H$6</f>
        <v>0.22965109350237717</v>
      </c>
      <c r="M18" s="6">
        <f>Input!I17/Input!I$6</f>
        <v>0.28655870955949769</v>
      </c>
      <c r="N18" s="6">
        <f>Input!J17/Input!J$6</f>
        <v>0.24773278347593219</v>
      </c>
      <c r="O18" s="6">
        <f>AVERAGE(E18:N18)</f>
        <v>0.22168935721190711</v>
      </c>
    </row>
    <row r="19" spans="2:15" ht="13.5" customHeight="1" x14ac:dyDescent="0.2">
      <c r="B19" s="4" t="s">
        <v>60</v>
      </c>
      <c r="E19" s="8">
        <f t="shared" ref="E19:N19" si="3">SUM(E15:E18)</f>
        <v>34.226674720001334</v>
      </c>
      <c r="F19" s="8">
        <f t="shared" si="3"/>
        <v>36.278949422786226</v>
      </c>
      <c r="G19" s="8">
        <f t="shared" si="3"/>
        <v>32.747695854291081</v>
      </c>
      <c r="H19" s="8">
        <f t="shared" si="3"/>
        <v>30.309007213793258</v>
      </c>
      <c r="I19" s="8">
        <f t="shared" si="3"/>
        <v>31.679171587361292</v>
      </c>
      <c r="J19" s="8">
        <f t="shared" si="3"/>
        <v>33.341999803049802</v>
      </c>
      <c r="K19" s="8">
        <f t="shared" si="3"/>
        <v>32.151404791028639</v>
      </c>
      <c r="L19" s="8">
        <f t="shared" si="3"/>
        <v>31.284875055467513</v>
      </c>
      <c r="M19" s="8">
        <f t="shared" si="3"/>
        <v>31.221323705730278</v>
      </c>
      <c r="N19" s="8">
        <f t="shared" si="3"/>
        <v>31.234099462060353</v>
      </c>
      <c r="O19" s="8">
        <f>AVERAGE(E19:N19)</f>
        <v>32.44752016155698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6.3817978862072113</v>
      </c>
      <c r="F21" s="6">
        <f>Input!B18/Input!B$6</f>
        <v>6.2639998913759936</v>
      </c>
      <c r="G21" s="6">
        <f>Input!C18/Input!C$6</f>
        <v>6.6395600213064609</v>
      </c>
      <c r="H21" s="6">
        <f>Input!D18/Input!D$6</f>
        <v>6.1058473841354539</v>
      </c>
      <c r="I21" s="6">
        <f>Input!E18/Input!E$6</f>
        <v>4.0359663657204718</v>
      </c>
      <c r="J21" s="6">
        <f>Input!F18/Input!F$6</f>
        <v>4.3063157211353955</v>
      </c>
      <c r="K21" s="6">
        <f>Input!G18/Input!G$6</f>
        <v>4.3871459460176405</v>
      </c>
      <c r="L21" s="6">
        <f>Input!H18/Input!H$6</f>
        <v>5.2270878605388269</v>
      </c>
      <c r="M21" s="6">
        <f>Input!I18/Input!I$6</f>
        <v>5.8610199424235612</v>
      </c>
      <c r="N21" s="6">
        <f>Input!J18/Input!J$6</f>
        <v>6.5566933434858159</v>
      </c>
      <c r="O21" s="6">
        <f>AVERAGE(E21:N21)</f>
        <v>5.5765434362346831</v>
      </c>
    </row>
    <row r="22" spans="2:15" ht="12" customHeight="1" x14ac:dyDescent="0.2">
      <c r="B22" t="s">
        <v>255</v>
      </c>
      <c r="E22" s="6">
        <f>Input!A19/Input!A$6</f>
        <v>6.4517792888158274</v>
      </c>
      <c r="F22" s="6">
        <f>Input!B19/Input!B$6</f>
        <v>6.3068481714819118</v>
      </c>
      <c r="G22" s="6">
        <f>Input!C19/Input!C$6</f>
        <v>6.9580213377857163</v>
      </c>
      <c r="H22" s="6">
        <f>Input!D19/Input!D$6</f>
        <v>7.1796115075091409</v>
      </c>
      <c r="I22" s="6">
        <f>Input!E19/Input!E$6</f>
        <v>4.5169314397764726</v>
      </c>
      <c r="J22" s="6">
        <f>Input!F19/Input!F$6</f>
        <v>4.1620316007968912</v>
      </c>
      <c r="K22" s="6">
        <f>Input!G19/Input!G$6</f>
        <v>4.6359015133653276</v>
      </c>
      <c r="L22" s="6">
        <f>Input!H19/Input!H$6</f>
        <v>5.3574167353407294</v>
      </c>
      <c r="M22" s="6">
        <f>Input!I19/Input!I$6</f>
        <v>6.4545839078748539</v>
      </c>
      <c r="N22" s="6">
        <f>Input!J19/Input!J$6</f>
        <v>6.4174870277036016</v>
      </c>
      <c r="O22" s="6">
        <f>AVERAGE(E22:N22)</f>
        <v>5.8440612530450471</v>
      </c>
    </row>
    <row r="23" spans="2:15" ht="12" customHeight="1" x14ac:dyDescent="0.2">
      <c r="B23" t="s">
        <v>62</v>
      </c>
      <c r="E23" s="6">
        <f>Input!A20/Input!A$6</f>
        <v>7.1468695774905153E-2</v>
      </c>
      <c r="F23" s="6">
        <f>Input!B20/Input!B$6</f>
        <v>4.6182518385032588E-2</v>
      </c>
      <c r="G23" s="6">
        <f>Input!C20/Input!C$6</f>
        <v>4.6005572224425278E-2</v>
      </c>
      <c r="H23" s="6">
        <f>Input!D20/Input!D$6</f>
        <v>5.1409795323040935E-2</v>
      </c>
      <c r="I23" s="6">
        <f>Input!E20/Input!E$6</f>
        <v>5.4753994239370871E-2</v>
      </c>
      <c r="J23" s="6">
        <f>Input!F20/Input!F$6</f>
        <v>3.3537761947197924E-2</v>
      </c>
      <c r="K23" s="6">
        <f>Input!G20/Input!G$6</f>
        <v>4.6536063354444684E-2</v>
      </c>
      <c r="L23" s="6">
        <f>Input!H20/Input!H$6</f>
        <v>2.2790047543581618E-2</v>
      </c>
      <c r="M23" s="6">
        <f>Input!I20/Input!I$6</f>
        <v>0</v>
      </c>
      <c r="N23" s="6">
        <f>Input!J20/Input!J$6</f>
        <v>5.9037458639119578E-3</v>
      </c>
      <c r="O23" s="6">
        <f>AVERAGE(E23:N23)</f>
        <v>3.7858819465591095E-2</v>
      </c>
    </row>
    <row r="24" spans="2:15" ht="13.5" customHeight="1" x14ac:dyDescent="0.2">
      <c r="B24" s="4" t="s">
        <v>63</v>
      </c>
      <c r="E24" s="8">
        <f t="shared" ref="E24:N24" si="4">SUM(E21:E23)</f>
        <v>12.905045870797943</v>
      </c>
      <c r="F24" s="8">
        <f t="shared" si="4"/>
        <v>12.617030581242938</v>
      </c>
      <c r="G24" s="8">
        <f t="shared" si="4"/>
        <v>13.643586931316603</v>
      </c>
      <c r="H24" s="8">
        <f t="shared" si="4"/>
        <v>13.336868686967636</v>
      </c>
      <c r="I24" s="8">
        <f t="shared" si="4"/>
        <v>8.6076517997363151</v>
      </c>
      <c r="J24" s="8">
        <f t="shared" si="4"/>
        <v>8.5018850838794844</v>
      </c>
      <c r="K24" s="8">
        <f t="shared" si="4"/>
        <v>9.069583522737414</v>
      </c>
      <c r="L24" s="8">
        <f t="shared" si="4"/>
        <v>10.607294643423138</v>
      </c>
      <c r="M24" s="8">
        <f t="shared" si="4"/>
        <v>12.315603850298416</v>
      </c>
      <c r="N24" s="8">
        <f t="shared" si="4"/>
        <v>12.98008411705333</v>
      </c>
      <c r="O24" s="8">
        <f>AVERAGE(E24:N24)</f>
        <v>11.458463508745321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1.5852912899449549</v>
      </c>
      <c r="F26" s="6">
        <f>Input!B21/Input!B$6</f>
        <v>1.5400962558205189</v>
      </c>
      <c r="G26" s="6">
        <f>Input!C21/Input!C$6</f>
        <v>1.5962045198471511</v>
      </c>
      <c r="H26" s="6">
        <f>Input!D21/Input!D$6</f>
        <v>1.7080953818622742</v>
      </c>
      <c r="I26" s="6">
        <f>Input!E21/Input!E$6</f>
        <v>1.4979607253951071</v>
      </c>
      <c r="J26" s="6">
        <f>Input!F21/Input!F$6</f>
        <v>1.4901797142615585</v>
      </c>
      <c r="K26" s="6">
        <f>Input!G21/Input!G$6</f>
        <v>1.6278772863213313</v>
      </c>
      <c r="L26" s="6">
        <f>Input!H21/Input!H$6</f>
        <v>1.9423117591125199</v>
      </c>
      <c r="M26" s="6">
        <f>Input!I21/Input!I$6</f>
        <v>1.9228483541096795</v>
      </c>
      <c r="N26" s="6">
        <f>Input!J21/Input!J$6</f>
        <v>1.9667243847307085</v>
      </c>
      <c r="O26" s="6">
        <f>AVERAGE(E26:N26)</f>
        <v>1.6877589671405802</v>
      </c>
    </row>
    <row r="27" spans="2:15" ht="12" customHeight="1" x14ac:dyDescent="0.2">
      <c r="B27" t="s">
        <v>65</v>
      </c>
      <c r="E27" s="6">
        <f>Input!A22/Input!A$6</f>
        <v>15.575208930068827</v>
      </c>
      <c r="F27" s="6">
        <f>Input!B22/Input!B$6</f>
        <v>16.582926152228762</v>
      </c>
      <c r="G27" s="6">
        <f>Input!C22/Input!C$6</f>
        <v>16.419374201025043</v>
      </c>
      <c r="H27" s="6">
        <f>Input!D22/Input!D$6</f>
        <v>17.416017963397287</v>
      </c>
      <c r="I27" s="6">
        <f>Input!E22/Input!E$6</f>
        <v>15.574172188308326</v>
      </c>
      <c r="J27" s="6">
        <f>Input!F22/Input!F$6</f>
        <v>15.219104555797735</v>
      </c>
      <c r="K27" s="6">
        <f>Input!G22/Input!G$6</f>
        <v>15.273748764436606</v>
      </c>
      <c r="L27" s="6">
        <f>Input!H22/Input!H$6</f>
        <v>17.990851156893818</v>
      </c>
      <c r="M27" s="6">
        <f>Input!I22/Input!I$6</f>
        <v>17.290943795348678</v>
      </c>
      <c r="N27" s="6">
        <f>Input!J22/Input!J$6</f>
        <v>16.4202190543805</v>
      </c>
      <c r="O27" s="6">
        <f>AVERAGE(E27:N27)</f>
        <v>16.376256676188557</v>
      </c>
    </row>
    <row r="28" spans="2:15" ht="12" customHeight="1" x14ac:dyDescent="0.2">
      <c r="B28" t="s">
        <v>66</v>
      </c>
      <c r="E28" s="6">
        <f>Input!A23/Input!A$6</f>
        <v>2.0771670527285861</v>
      </c>
      <c r="F28" s="6">
        <f>Input!B23/Input!B$6</f>
        <v>2.3627938063873204</v>
      </c>
      <c r="G28" s="6">
        <f>Input!C23/Input!C$6</f>
        <v>2.5632219188760521</v>
      </c>
      <c r="H28" s="6">
        <f>Input!D23/Input!D$6</f>
        <v>2.9047369297874917</v>
      </c>
      <c r="I28" s="6">
        <f>Input!E23/Input!E$6</f>
        <v>2.7513999893190384</v>
      </c>
      <c r="J28" s="6">
        <f>Input!F23/Input!F$6</f>
        <v>2.6966405654270447</v>
      </c>
      <c r="K28" s="6">
        <f>Input!G23/Input!G$6</f>
        <v>2.7153845859379255</v>
      </c>
      <c r="L28" s="6">
        <f>Input!H23/Input!H$6</f>
        <v>2.7360049445324881</v>
      </c>
      <c r="M28" s="6">
        <f>Input!I23/Input!I$6</f>
        <v>2.6710518907448724</v>
      </c>
      <c r="N28" s="6">
        <f>Input!J23/Input!J$6</f>
        <v>2.6282903963332167</v>
      </c>
      <c r="O28" s="6">
        <f>AVERAGE(E28:N28)</f>
        <v>2.6106692080074039</v>
      </c>
    </row>
    <row r="29" spans="2:15" ht="13.5" customHeight="1" x14ac:dyDescent="0.2">
      <c r="B29" s="4" t="s">
        <v>15</v>
      </c>
      <c r="E29" s="8">
        <f t="shared" ref="E29:N29" si="5">SUM(E26:E28)</f>
        <v>19.237667272742367</v>
      </c>
      <c r="F29" s="8">
        <f t="shared" si="5"/>
        <v>20.4858162144366</v>
      </c>
      <c r="G29" s="8">
        <f t="shared" si="5"/>
        <v>20.578800639748248</v>
      </c>
      <c r="H29" s="8">
        <f t="shared" si="5"/>
        <v>22.028850275047056</v>
      </c>
      <c r="I29" s="8">
        <f t="shared" si="5"/>
        <v>19.823532903022475</v>
      </c>
      <c r="J29" s="8">
        <f t="shared" si="5"/>
        <v>19.405924835486339</v>
      </c>
      <c r="K29" s="8">
        <f t="shared" si="5"/>
        <v>19.617010636695863</v>
      </c>
      <c r="L29" s="8">
        <f t="shared" si="5"/>
        <v>22.669167860538828</v>
      </c>
      <c r="M29" s="8">
        <f t="shared" si="5"/>
        <v>21.88484404020323</v>
      </c>
      <c r="N29" s="8">
        <f t="shared" si="5"/>
        <v>21.015233835444423</v>
      </c>
      <c r="O29" s="8">
        <f>AVERAGE(E29:N29)</f>
        <v>20.674684851336544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73.15589064069674</v>
      </c>
      <c r="F31" s="7">
        <f t="shared" si="6"/>
        <v>78.173694972958799</v>
      </c>
      <c r="G31" s="7">
        <f t="shared" si="6"/>
        <v>75.33407808460295</v>
      </c>
      <c r="H31" s="7">
        <f t="shared" si="6"/>
        <v>75.33588974633814</v>
      </c>
      <c r="I31" s="7">
        <f t="shared" si="6"/>
        <v>68.598870882840941</v>
      </c>
      <c r="J31" s="7">
        <f t="shared" si="6"/>
        <v>68.564271220456277</v>
      </c>
      <c r="K31" s="7">
        <f t="shared" si="6"/>
        <v>68.450073156567456</v>
      </c>
      <c r="L31" s="7">
        <f t="shared" si="6"/>
        <v>72.235524881141046</v>
      </c>
      <c r="M31" s="7">
        <f t="shared" si="6"/>
        <v>74.130620663675913</v>
      </c>
      <c r="N31" s="7">
        <f t="shared" si="6"/>
        <v>73.817235114095936</v>
      </c>
      <c r="O31" s="7">
        <f>AVERAGE(E31:N31)</f>
        <v>72.779614936337424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82.006918176681069</v>
      </c>
      <c r="F33" s="6">
        <f>(Input!B27+Input!B203+Input!B207)/Input!B$34</f>
        <v>88.041083641516408</v>
      </c>
      <c r="G33" s="6">
        <f>(Input!C27+Input!C203+Input!C207)/Input!C$34</f>
        <v>93.083543043074272</v>
      </c>
      <c r="H33" s="6">
        <f>(Input!D27+Input!D203+Input!D207)/Input!D$34</f>
        <v>90.261335203908672</v>
      </c>
      <c r="I33" s="6">
        <f>(Input!E27+Input!E203+Input!E207)/Input!E$34</f>
        <v>72.547158278304053</v>
      </c>
      <c r="J33" s="6">
        <f>(Input!F27+Input!F203+Input!F207)/Input!F$34</f>
        <v>72.497545170757945</v>
      </c>
      <c r="K33" s="6">
        <f>(Input!G27+Input!G203+Input!G207)/Input!G$34</f>
        <v>81.830614137412681</v>
      </c>
      <c r="L33" s="6">
        <f>(Input!H27+Input!H203+Input!H207)/Input!H$34</f>
        <v>83.807038190531216</v>
      </c>
      <c r="M33" s="6">
        <f>(Input!I27+Input!I203+Input!I207)/Input!I$34</f>
        <v>85.529234620621509</v>
      </c>
      <c r="N33" s="6">
        <f>(Input!J27+Input!J203+Input!J207)/Input!J$34</f>
        <v>91.366027096938012</v>
      </c>
      <c r="O33" s="6">
        <f>AVERAGE(E33:N33)</f>
        <v>84.097049755974581</v>
      </c>
    </row>
    <row r="34" spans="2:15" ht="12" customHeight="1" x14ac:dyDescent="0.2">
      <c r="B34" t="s">
        <v>69</v>
      </c>
      <c r="E34" s="6">
        <f>Input!A28/Input!A$34</f>
        <v>0.19513879118106103</v>
      </c>
      <c r="F34" s="6">
        <f>Input!B28/Input!B$34</f>
        <v>0.12802277929042574</v>
      </c>
      <c r="G34" s="6">
        <f>Input!C28/Input!C$34</f>
        <v>0.14964539262301507</v>
      </c>
      <c r="H34" s="6">
        <f>Input!D28/Input!D$34</f>
        <v>0.10256510634423555</v>
      </c>
      <c r="I34" s="6">
        <f>Input!E28/Input!E$34</f>
        <v>0.13282876823384981</v>
      </c>
      <c r="J34" s="6">
        <f>Input!F28/Input!F$34</f>
        <v>8.1036118106066715E-2</v>
      </c>
      <c r="K34" s="6">
        <f>Input!G28/Input!G$34</f>
        <v>7.2397414202566901E-2</v>
      </c>
      <c r="L34" s="6">
        <f>Input!H28/Input!H$34</f>
        <v>5.2382364491553757E-2</v>
      </c>
      <c r="M34" s="6">
        <f>Input!I28/Input!I$34</f>
        <v>9.2821603616685178E-2</v>
      </c>
      <c r="N34" s="6">
        <f>Input!J28/Input!J$34</f>
        <v>0.11501394410070279</v>
      </c>
      <c r="O34" s="6">
        <f>AVERAGE(E34:N34)</f>
        <v>0.11218522821901625</v>
      </c>
    </row>
    <row r="35" spans="2:15" ht="12" customHeight="1" x14ac:dyDescent="0.2">
      <c r="B35" t="s">
        <v>75</v>
      </c>
      <c r="E35" s="6">
        <f>(Input!A29-Input!A203-Input!A207)/Input!A$34</f>
        <v>5.9624638988845584</v>
      </c>
      <c r="F35" s="6">
        <f>(Input!B29-Input!B203-Input!B207)/Input!B$34</f>
        <v>6.111898189121125</v>
      </c>
      <c r="G35" s="6">
        <f>(Input!C29-Input!C203-Input!C207)/Input!C$34</f>
        <v>6.8528749892712844</v>
      </c>
      <c r="H35" s="6">
        <f>(Input!D29-Input!D203-Input!D207)/Input!D$34</f>
        <v>6.3769196982383836</v>
      </c>
      <c r="I35" s="6">
        <f>(Input!E29-Input!E203-Input!E207)/Input!E$34</f>
        <v>5.1415255252916463</v>
      </c>
      <c r="J35" s="6">
        <f>(Input!F29-Input!F203-Input!F207)/Input!F$34</f>
        <v>4.528496708618448</v>
      </c>
      <c r="K35" s="6">
        <f>(Input!G29-Input!G203-Input!G207)/Input!G$34</f>
        <v>3.7875220205888169</v>
      </c>
      <c r="L35" s="6">
        <f>(Input!H29-Input!H203-Input!H207)/Input!H$34</f>
        <v>3.6743608434390547</v>
      </c>
      <c r="M35" s="6">
        <f>(Input!I29-Input!I203-Input!I207)/Input!I$34</f>
        <v>3.7617549227232763</v>
      </c>
      <c r="N35" s="6">
        <f>(Input!J29-Input!J203-Input!J207)/Input!J$34</f>
        <v>4.0971433207763441</v>
      </c>
      <c r="O35" s="6">
        <f>AVERAGE(E35:N35)</f>
        <v>5.0294960116952945</v>
      </c>
    </row>
    <row r="36" spans="2:15" ht="13.5" customHeight="1" x14ac:dyDescent="0.2">
      <c r="B36" s="1" t="s">
        <v>71</v>
      </c>
      <c r="E36" s="7">
        <f t="shared" ref="E36:N36" si="7">SUM(E33:E35)</f>
        <v>88.164520866746699</v>
      </c>
      <c r="F36" s="7">
        <f t="shared" si="7"/>
        <v>94.281004609927962</v>
      </c>
      <c r="G36" s="7">
        <f t="shared" si="7"/>
        <v>100.08606342496857</v>
      </c>
      <c r="H36" s="7">
        <f t="shared" si="7"/>
        <v>96.740820008491283</v>
      </c>
      <c r="I36" s="7">
        <f t="shared" si="7"/>
        <v>77.821512571829544</v>
      </c>
      <c r="J36" s="7">
        <f t="shared" si="7"/>
        <v>77.107077997482463</v>
      </c>
      <c r="K36" s="7">
        <f t="shared" si="7"/>
        <v>85.69053357220406</v>
      </c>
      <c r="L36" s="7">
        <f t="shared" si="7"/>
        <v>87.533781398461826</v>
      </c>
      <c r="M36" s="7">
        <f t="shared" si="7"/>
        <v>89.383811146961463</v>
      </c>
      <c r="N36" s="7">
        <f t="shared" si="7"/>
        <v>95.578184361815062</v>
      </c>
      <c r="O36" s="7">
        <f>AVERAGE(E36:N36)</f>
        <v>89.238730995888886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15.008630226049959</v>
      </c>
      <c r="F38" s="11">
        <f t="shared" si="8"/>
        <v>16.107309636969163</v>
      </c>
      <c r="G38" s="11">
        <f t="shared" si="8"/>
        <v>24.751985340365621</v>
      </c>
      <c r="H38" s="11">
        <f t="shared" si="8"/>
        <v>21.404930262153144</v>
      </c>
      <c r="I38" s="11">
        <f t="shared" si="8"/>
        <v>9.2226416889886025</v>
      </c>
      <c r="J38" s="11">
        <f t="shared" si="8"/>
        <v>8.5428067770261862</v>
      </c>
      <c r="K38" s="11">
        <f t="shared" si="8"/>
        <v>17.240460415636605</v>
      </c>
      <c r="L38" s="11">
        <f t="shared" si="8"/>
        <v>15.29825651732078</v>
      </c>
      <c r="M38" s="11">
        <f t="shared" si="8"/>
        <v>15.25319048328555</v>
      </c>
      <c r="N38" s="11">
        <f t="shared" si="8"/>
        <v>21.760949247719125</v>
      </c>
      <c r="O38" s="11">
        <f>AVERAGE(E38:N38)</f>
        <v>16.459116059551473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3.2457977367638877</v>
      </c>
      <c r="F40" s="8">
        <f>(Input!B25 + Input!B26) / Input!B$6</f>
        <v>3.4799796574087329</v>
      </c>
      <c r="G40" s="8">
        <f>(Input!C25 + Input!C26) / Input!C$6</f>
        <v>3.4441570995270356</v>
      </c>
      <c r="H40" s="8">
        <f>(Input!D25 + Input!D26) / Input!D$6</f>
        <v>3.6982524897516549</v>
      </c>
      <c r="I40" s="8">
        <f>(Input!E25 + Input!E26) / Input!E$6</f>
        <v>3.3423047502490415</v>
      </c>
      <c r="J40" s="8">
        <f>(Input!F25 + Input!F26) / Input!F$6</f>
        <v>3.1618783721176271</v>
      </c>
      <c r="K40" s="8">
        <f>(Input!G25 + Input!G26) / Input!G$6</f>
        <v>3.0182731017128344</v>
      </c>
      <c r="L40" s="8">
        <f>(Input!H25 + Input!H26) / Input!H$6</f>
        <v>3.5070848177496039</v>
      </c>
      <c r="M40" s="8">
        <f>(Input!I25 + Input!I26) / Input!I$6</f>
        <v>3.919444132635614</v>
      </c>
      <c r="N40" s="8">
        <f>(Input!J25 + Input!J26) / Input!J$6</f>
        <v>3.4040338399150678</v>
      </c>
      <c r="O40" s="8">
        <f>AVERAGE(E40:N40)</f>
        <v>3.4221205997831099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11.762832489286073</v>
      </c>
      <c r="F42" s="11">
        <f t="shared" si="9"/>
        <v>12.627329979560429</v>
      </c>
      <c r="G42" s="11">
        <f t="shared" si="9"/>
        <v>21.307828240838585</v>
      </c>
      <c r="H42" s="11">
        <f t="shared" si="9"/>
        <v>17.706677772401488</v>
      </c>
      <c r="I42" s="11">
        <f t="shared" si="9"/>
        <v>5.8803369387395605</v>
      </c>
      <c r="J42" s="11">
        <f t="shared" si="9"/>
        <v>5.3809284049085591</v>
      </c>
      <c r="K42" s="11">
        <f t="shared" si="9"/>
        <v>14.22218731392377</v>
      </c>
      <c r="L42" s="11">
        <f t="shared" si="9"/>
        <v>11.791171699571176</v>
      </c>
      <c r="M42" s="11">
        <f t="shared" si="9"/>
        <v>11.333746350649935</v>
      </c>
      <c r="N42" s="11">
        <f t="shared" si="9"/>
        <v>18.356915407804056</v>
      </c>
      <c r="O42" s="11">
        <f>AVERAGE(E42:N42)</f>
        <v>13.036995459768363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6.5646242463030958E-3</v>
      </c>
      <c r="J7" s="6">
        <f>Input!F8/Input!F5</f>
        <v>0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6.5646242463030956E-4</v>
      </c>
    </row>
    <row r="8" spans="1:15" ht="12" customHeight="1" x14ac:dyDescent="0.2">
      <c r="B8" t="s">
        <v>50</v>
      </c>
      <c r="E8" s="6">
        <f>Input!A9/Input!A5</f>
        <v>2.8236375611772964</v>
      </c>
      <c r="F8" s="6">
        <f>Input!B9/Input!B5</f>
        <v>3.5936222811759881</v>
      </c>
      <c r="G8" s="6">
        <f>Input!C9/Input!C5</f>
        <v>3.7341743144302972</v>
      </c>
      <c r="H8" s="6">
        <f>Input!D9/Input!D5</f>
        <v>4.7897481417993282</v>
      </c>
      <c r="I8" s="6">
        <f>Input!E9/Input!E5</f>
        <v>4.6121388486542925</v>
      </c>
      <c r="J8" s="6">
        <f>Input!F9/Input!F5</f>
        <v>4.0226315556958028</v>
      </c>
      <c r="K8" s="6">
        <f>Input!G9/Input!G5</f>
        <v>4.4966304981362244</v>
      </c>
      <c r="L8" s="6">
        <f>Input!H9/Input!H5</f>
        <v>3.5605013745438692</v>
      </c>
      <c r="M8" s="6">
        <f>Input!I9/Input!I5</f>
        <v>3.911341518529678</v>
      </c>
      <c r="N8" s="6">
        <f>Input!J9/Input!J5</f>
        <v>4.1395003869941558</v>
      </c>
      <c r="O8" s="6">
        <f t="shared" ref="O8:O42" si="1">AVERAGE(E8:N8)</f>
        <v>3.9683926481136935</v>
      </c>
    </row>
    <row r="9" spans="1:15" ht="12" customHeight="1" x14ac:dyDescent="0.2">
      <c r="B9" t="s">
        <v>51</v>
      </c>
      <c r="E9" s="6">
        <f>Input!A10/Input!A5</f>
        <v>2.2973245449562985</v>
      </c>
      <c r="F9" s="6">
        <f>Input!B10/Input!B5</f>
        <v>2.4778508841670086</v>
      </c>
      <c r="G9" s="6">
        <f>Input!C10/Input!C5</f>
        <v>2.549576689460511</v>
      </c>
      <c r="H9" s="6">
        <f>Input!D10/Input!D5</f>
        <v>2.788532126849419</v>
      </c>
      <c r="I9" s="6">
        <f>Input!E10/Input!E5</f>
        <v>2.2479326304443021</v>
      </c>
      <c r="J9" s="6">
        <f>Input!F10/Input!F5</f>
        <v>2.2418393183969707</v>
      </c>
      <c r="K9" s="6">
        <f>Input!G10/Input!G5</f>
        <v>1.9932026431718062</v>
      </c>
      <c r="L9" s="6">
        <f>Input!H10/Input!H5</f>
        <v>2.0800570207201061</v>
      </c>
      <c r="M9" s="6">
        <f>Input!I10/Input!I5</f>
        <v>2.9824019419869074</v>
      </c>
      <c r="N9" s="6">
        <f>Input!J10/Input!J5</f>
        <v>2.8537110254280016</v>
      </c>
      <c r="O9" s="6">
        <f t="shared" si="1"/>
        <v>2.4512428825581329</v>
      </c>
    </row>
    <row r="10" spans="1:15" ht="12" customHeight="1" x14ac:dyDescent="0.2">
      <c r="B10" t="s">
        <v>52</v>
      </c>
      <c r="E10" s="6">
        <f>Input!A11/Input!A5</f>
        <v>1.8426473783905926</v>
      </c>
      <c r="F10" s="6">
        <f>Input!B11/Input!B5</f>
        <v>2.2821399101187536</v>
      </c>
      <c r="G10" s="6">
        <f>Input!C11/Input!C5</f>
        <v>1.7426842675690637</v>
      </c>
      <c r="H10" s="6">
        <f>Input!D11/Input!D5</f>
        <v>1.4685595256494921</v>
      </c>
      <c r="I10" s="6">
        <f>Input!E11/Input!E5</f>
        <v>2.0180257351702768</v>
      </c>
      <c r="J10" s="6">
        <f>Input!F11/Input!F5</f>
        <v>1.465884947933102</v>
      </c>
      <c r="K10" s="6">
        <f>Input!G11/Input!G5</f>
        <v>1.3997795323619113</v>
      </c>
      <c r="L10" s="6">
        <f>Input!H11/Input!H5</f>
        <v>1.3615328800736839</v>
      </c>
      <c r="M10" s="6">
        <f>Input!I11/Input!I5</f>
        <v>1.5031938700046565</v>
      </c>
      <c r="N10" s="6">
        <f>Input!J11/Input!J5</f>
        <v>1.7195326246724751</v>
      </c>
      <c r="O10" s="6">
        <f t="shared" si="1"/>
        <v>1.6803980671944008</v>
      </c>
    </row>
    <row r="11" spans="1:15" ht="12" customHeight="1" x14ac:dyDescent="0.2">
      <c r="B11" t="s">
        <v>53</v>
      </c>
      <c r="E11" s="6">
        <f>Input!A12/Input!A5</f>
        <v>0.77854876395419281</v>
      </c>
      <c r="F11" s="6">
        <f>Input!B12/Input!B5</f>
        <v>1.1422711333907993</v>
      </c>
      <c r="G11" s="6">
        <f>Input!C12/Input!C5</f>
        <v>1.2323227109340278</v>
      </c>
      <c r="H11" s="6">
        <f>Input!D12/Input!D5</f>
        <v>1.1176154613536411</v>
      </c>
      <c r="I11" s="6">
        <f>Input!E12/Input!E5</f>
        <v>0.96099242092498405</v>
      </c>
      <c r="J11" s="6">
        <f>Input!F12/Input!F5</f>
        <v>1.1382713789839067</v>
      </c>
      <c r="K11" s="6">
        <f>Input!G12/Input!G5</f>
        <v>1.4370153168417485</v>
      </c>
      <c r="L11" s="6">
        <f>Input!H12/Input!H5</f>
        <v>1.229478868585169</v>
      </c>
      <c r="M11" s="6">
        <f>Input!I12/Input!I5</f>
        <v>1.2632353666219289</v>
      </c>
      <c r="N11" s="6">
        <f>Input!J12/Input!J5</f>
        <v>1.2059222887331444</v>
      </c>
      <c r="O11" s="6">
        <f t="shared" si="1"/>
        <v>1.1505673710323543</v>
      </c>
    </row>
    <row r="12" spans="1:15" ht="12" customHeight="1" x14ac:dyDescent="0.2">
      <c r="B12" t="s">
        <v>54</v>
      </c>
      <c r="E12" s="6">
        <f>Input!A13/Input!A5</f>
        <v>0.11751521619984424</v>
      </c>
      <c r="F12" s="6">
        <f>Input!B13/Input!B5</f>
        <v>0.14976927132587392</v>
      </c>
      <c r="G12" s="6">
        <f>Input!C13/Input!C5</f>
        <v>0.15151109932866022</v>
      </c>
      <c r="H12" s="6">
        <f>Input!D13/Input!D5</f>
        <v>0.22856205476949881</v>
      </c>
      <c r="I12" s="6">
        <f>Input!E13/Input!E5</f>
        <v>0.15577114561929464</v>
      </c>
      <c r="J12" s="6">
        <f>Input!F13/Input!F5</f>
        <v>0.21152868412748502</v>
      </c>
      <c r="K12" s="6">
        <f>Input!G13/Input!G5</f>
        <v>0.24183802100982715</v>
      </c>
      <c r="L12" s="6">
        <f>Input!H13/Input!H5</f>
        <v>0.28007691820936659</v>
      </c>
      <c r="M12" s="6">
        <f>Input!I13/Input!I5</f>
        <v>0.40195670930455507</v>
      </c>
      <c r="N12" s="6">
        <f>Input!J13/Input!J5</f>
        <v>0.33876353591944841</v>
      </c>
      <c r="O12" s="6">
        <f t="shared" si="1"/>
        <v>0.2277292655813854</v>
      </c>
    </row>
    <row r="13" spans="1:15" ht="13.5" customHeight="1" x14ac:dyDescent="0.2">
      <c r="B13" s="4" t="s">
        <v>55</v>
      </c>
      <c r="E13" s="8">
        <f>SUM(E7:E12)</f>
        <v>7.8596734646782247</v>
      </c>
      <c r="F13" s="8">
        <f t="shared" ref="F13:N13" si="2">SUM(F7:F12)</f>
        <v>9.6456534801784262</v>
      </c>
      <c r="G13" s="8">
        <f t="shared" si="2"/>
        <v>9.4102690817225607</v>
      </c>
      <c r="H13" s="8">
        <f t="shared" si="2"/>
        <v>10.39301731042138</v>
      </c>
      <c r="I13" s="8">
        <f t="shared" si="2"/>
        <v>10.001425405059452</v>
      </c>
      <c r="J13" s="8">
        <f t="shared" si="2"/>
        <v>9.0801558851372661</v>
      </c>
      <c r="K13" s="8">
        <f t="shared" si="2"/>
        <v>9.568466011521517</v>
      </c>
      <c r="L13" s="8">
        <f t="shared" si="2"/>
        <v>8.5116470621321945</v>
      </c>
      <c r="M13" s="8">
        <f t="shared" si="2"/>
        <v>10.062129406447726</v>
      </c>
      <c r="N13" s="8">
        <f t="shared" si="2"/>
        <v>10.257429861747225</v>
      </c>
      <c r="O13" s="8">
        <f t="shared" si="1"/>
        <v>9.4789866969045971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31.213020163267661</v>
      </c>
      <c r="F15" s="6">
        <f>Input!B30/Input!B5</f>
        <v>32.107919090140676</v>
      </c>
      <c r="G15" s="6">
        <f>Input!C30/Input!C5</f>
        <v>29.835552549297862</v>
      </c>
      <c r="H15" s="6">
        <f>Input!D30/Input!D5</f>
        <v>28.250871492602322</v>
      </c>
      <c r="I15" s="6">
        <f>Input!E30/Input!E5</f>
        <v>30.188108801832449</v>
      </c>
      <c r="J15" s="6">
        <f>Input!F30/Input!F5</f>
        <v>31.925349826443671</v>
      </c>
      <c r="K15" s="6">
        <f>Input!G30/Input!G5</f>
        <v>29.163402033209081</v>
      </c>
      <c r="L15" s="6">
        <f>Input!H30/Input!H5</f>
        <v>28.790191592431924</v>
      </c>
      <c r="M15" s="6">
        <f>Input!I30/Input!I5</f>
        <v>28.466259963296721</v>
      </c>
      <c r="N15" s="6">
        <f>Input!J30/Input!J5</f>
        <v>29.152789340263723</v>
      </c>
      <c r="O15" s="6">
        <f t="shared" si="1"/>
        <v>29.909346485278611</v>
      </c>
    </row>
    <row r="16" spans="1:15" ht="12" customHeight="1" x14ac:dyDescent="0.2">
      <c r="B16" t="s">
        <v>57</v>
      </c>
      <c r="E16" s="6">
        <f>Input!A31/Input!A5</f>
        <v>1.6110819126739166</v>
      </c>
      <c r="F16" s="6">
        <f>Input!B31/Input!B5</f>
        <v>1.760306968725678</v>
      </c>
      <c r="G16" s="6">
        <f>Input!C31/Input!C5</f>
        <v>1.3645557539512363</v>
      </c>
      <c r="H16" s="6">
        <f>Input!D31/Input!D5</f>
        <v>1.2051293363870115</v>
      </c>
      <c r="I16" s="6">
        <f>Input!E31/Input!E5</f>
        <v>1.2883266076060229</v>
      </c>
      <c r="J16" s="6">
        <f>Input!F31/Input!F5</f>
        <v>1.2846571789207952</v>
      </c>
      <c r="K16" s="6">
        <f>Input!G31/Input!G5</f>
        <v>1.3792973907150117</v>
      </c>
      <c r="L16" s="6">
        <f>Input!H31/Input!H5</f>
        <v>1.4405967840595097</v>
      </c>
      <c r="M16" s="6">
        <f>Input!I31/Input!I5</f>
        <v>1.185192760689145</v>
      </c>
      <c r="N16" s="6">
        <f>Input!J31/Input!J5</f>
        <v>1.1319192069815165</v>
      </c>
      <c r="O16" s="6">
        <f t="shared" si="1"/>
        <v>1.3651063900709843</v>
      </c>
    </row>
    <row r="17" spans="2:15" ht="12" customHeight="1" x14ac:dyDescent="0.2">
      <c r="B17" t="s">
        <v>58</v>
      </c>
      <c r="E17" s="6">
        <f>Input!A32/Input!A5</f>
        <v>0.83744665916673877</v>
      </c>
      <c r="F17" s="6">
        <f>Input!B32/Input!B5</f>
        <v>0.98969805257299703</v>
      </c>
      <c r="G17" s="6">
        <f>Input!C32/Input!C5</f>
        <v>0.5720603348122042</v>
      </c>
      <c r="H17" s="6">
        <f>Input!D32/Input!D5</f>
        <v>0.48772885023394363</v>
      </c>
      <c r="I17" s="6">
        <f>Input!E32/Input!E5</f>
        <v>0.57636905042611242</v>
      </c>
      <c r="J17" s="6">
        <f>Input!F32/Input!F5</f>
        <v>0.69945616913852948</v>
      </c>
      <c r="K17" s="6">
        <f>Input!G32/Input!G5</f>
        <v>0.95978671636733315</v>
      </c>
      <c r="L17" s="6">
        <f>Input!H32/Input!H5</f>
        <v>1.0078794760562193</v>
      </c>
      <c r="M17" s="6">
        <f>Input!I32/Input!I5</f>
        <v>0.85098859185406339</v>
      </c>
      <c r="N17" s="6">
        <f>Input!J32/Input!J5</f>
        <v>0.66764565536927756</v>
      </c>
      <c r="O17" s="6">
        <f t="shared" si="1"/>
        <v>0.76490595559974184</v>
      </c>
    </row>
    <row r="18" spans="2:15" ht="12" customHeight="1" x14ac:dyDescent="0.2">
      <c r="B18" t="s">
        <v>59</v>
      </c>
      <c r="E18" s="6">
        <f>Input!A33/Input!A5</f>
        <v>0.34775857924443032</v>
      </c>
      <c r="F18" s="6">
        <f>Input!B33/Input!B5</f>
        <v>0.36515829644073611</v>
      </c>
      <c r="G18" s="6">
        <f>Input!C33/Input!C5</f>
        <v>0.14793288161495818</v>
      </c>
      <c r="H18" s="6">
        <f>Input!D33/Input!D5</f>
        <v>0.16109201781624538</v>
      </c>
      <c r="I18" s="6">
        <f>Input!E33/Input!E5</f>
        <v>0.2242609896587732</v>
      </c>
      <c r="J18" s="6">
        <f>Input!F33/Input!F5</f>
        <v>0.27684733354370461</v>
      </c>
      <c r="K18" s="6">
        <f>Input!G33/Input!G5</f>
        <v>0.21106682480515079</v>
      </c>
      <c r="L18" s="6">
        <f>Input!H33/Input!H5</f>
        <v>0.26466473082142178</v>
      </c>
      <c r="M18" s="6">
        <f>Input!I33/Input!I5</f>
        <v>0.32639917554575582</v>
      </c>
      <c r="N18" s="6">
        <f>Input!J33/Input!J5</f>
        <v>0.28275688956109896</v>
      </c>
      <c r="O18" s="6">
        <f t="shared" si="1"/>
        <v>0.26079377190522757</v>
      </c>
    </row>
    <row r="19" spans="2:15" ht="13.5" customHeight="1" x14ac:dyDescent="0.2">
      <c r="B19" s="4" t="s">
        <v>60</v>
      </c>
      <c r="E19" s="8">
        <f>SUM(E15:E18)</f>
        <v>34.009307314352739</v>
      </c>
      <c r="F19" s="8">
        <f t="shared" ref="F19:N19" si="3">SUM(F15:F18)</f>
        <v>35.223082407880092</v>
      </c>
      <c r="G19" s="8">
        <f t="shared" si="3"/>
        <v>31.920101519676262</v>
      </c>
      <c r="H19" s="8">
        <f t="shared" si="3"/>
        <v>30.104821697039519</v>
      </c>
      <c r="I19" s="8">
        <f t="shared" si="3"/>
        <v>32.277065449523356</v>
      </c>
      <c r="J19" s="8">
        <f t="shared" si="3"/>
        <v>34.186310508046702</v>
      </c>
      <c r="K19" s="8">
        <f t="shared" si="3"/>
        <v>31.713552965096575</v>
      </c>
      <c r="L19" s="8">
        <f t="shared" si="3"/>
        <v>31.503332583369072</v>
      </c>
      <c r="M19" s="8">
        <f t="shared" si="3"/>
        <v>30.828840491385684</v>
      </c>
      <c r="N19" s="8">
        <f t="shared" si="3"/>
        <v>31.235111092175618</v>
      </c>
      <c r="O19" s="8">
        <f t="shared" si="1"/>
        <v>32.30015260285456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7.3909713368140695</v>
      </c>
      <c r="F21" s="6">
        <f>Input!B18/Input!B5</f>
        <v>6.8722779958323219</v>
      </c>
      <c r="G21" s="6">
        <f>Input!C18/Input!C5</f>
        <v>7.4701203109527414</v>
      </c>
      <c r="H21" s="6">
        <f>Input!D18/Input!D5</f>
        <v>6.5683783423023421</v>
      </c>
      <c r="I21" s="6">
        <f>Input!E18/Input!E5</f>
        <v>4.7552980092296293</v>
      </c>
      <c r="J21" s="6">
        <f>Input!F18/Input!F5</f>
        <v>5.3458505522246771</v>
      </c>
      <c r="K21" s="6">
        <f>Input!G18/Input!G5</f>
        <v>5.5146935953913934</v>
      </c>
      <c r="L21" s="6">
        <f>Input!H18/Input!H5</f>
        <v>5.7975033924164547</v>
      </c>
      <c r="M21" s="6">
        <f>Input!I18/Input!I5</f>
        <v>6.7717720972910787</v>
      </c>
      <c r="N21" s="6">
        <f>Input!J18/Input!J5</f>
        <v>7.8314217242187336</v>
      </c>
      <c r="O21" s="6">
        <f t="shared" si="1"/>
        <v>6.4318287356673434</v>
      </c>
    </row>
    <row r="22" spans="2:15" ht="12" customHeight="1" x14ac:dyDescent="0.2">
      <c r="B22" t="s">
        <v>255</v>
      </c>
      <c r="E22" s="6">
        <f>Input!A19/Input!A5</f>
        <v>7.4720191152008146</v>
      </c>
      <c r="F22" s="6">
        <f>Input!B19/Input!B5</f>
        <v>6.919287142964742</v>
      </c>
      <c r="G22" s="6">
        <f>Input!C19/Input!C5</f>
        <v>7.8284188037520179</v>
      </c>
      <c r="H22" s="6">
        <f>Input!D19/Input!D5</f>
        <v>7.7234823874892857</v>
      </c>
      <c r="I22" s="6">
        <f>Input!E19/Input!E5</f>
        <v>5.3219856502846357</v>
      </c>
      <c r="J22" s="6">
        <f>Input!F19/Input!F5</f>
        <v>5.1667365730514359</v>
      </c>
      <c r="K22" s="6">
        <f>Input!G19/Input!G5</f>
        <v>5.8273822433073539</v>
      </c>
      <c r="L22" s="6">
        <f>Input!H19/Input!H5</f>
        <v>5.9420546442708586</v>
      </c>
      <c r="M22" s="6">
        <f>Input!I19/Input!I5</f>
        <v>7.4575708044591744</v>
      </c>
      <c r="N22" s="6">
        <f>Input!J19/Input!J5</f>
        <v>7.6651514247775676</v>
      </c>
      <c r="O22" s="6">
        <f t="shared" si="1"/>
        <v>6.7324088789557894</v>
      </c>
    </row>
    <row r="23" spans="2:15" ht="12" customHeight="1" x14ac:dyDescent="0.2">
      <c r="B23" t="s">
        <v>62</v>
      </c>
      <c r="E23" s="6">
        <f>Input!A20/Input!A5</f>
        <v>8.2770261824405542E-2</v>
      </c>
      <c r="F23" s="6">
        <f>Input!B20/Input!B5</f>
        <v>5.0667163217313439E-2</v>
      </c>
      <c r="G23" s="6">
        <f>Input!C20/Input!C5</f>
        <v>5.1760532081621194E-2</v>
      </c>
      <c r="H23" s="6">
        <f>Input!D20/Input!D5</f>
        <v>5.5304196934144526E-2</v>
      </c>
      <c r="I23" s="6">
        <f>Input!E20/Input!E5</f>
        <v>6.4512817057971503E-2</v>
      </c>
      <c r="J23" s="6">
        <f>Input!F20/Input!F5</f>
        <v>4.1633701483117701E-2</v>
      </c>
      <c r="K23" s="6">
        <f>Input!G20/Input!G5</f>
        <v>5.8496374110471025E-2</v>
      </c>
      <c r="L23" s="6">
        <f>Input!H20/Input!H5</f>
        <v>2.5277053202933299E-2</v>
      </c>
      <c r="M23" s="6">
        <f>Input!I20/Input!I5</f>
        <v>0</v>
      </c>
      <c r="N23" s="6">
        <f>Input!J20/Input!J5</f>
        <v>7.0515305796391365E-3</v>
      </c>
      <c r="O23" s="6">
        <f t="shared" si="1"/>
        <v>4.3747363049161735E-2</v>
      </c>
    </row>
    <row r="24" spans="2:15" ht="13.5" customHeight="1" x14ac:dyDescent="0.2">
      <c r="B24" s="4" t="s">
        <v>63</v>
      </c>
      <c r="E24" s="8">
        <f>SUM(E21:E23)</f>
        <v>14.94576071383929</v>
      </c>
      <c r="F24" s="8">
        <f t="shared" ref="F24:N24" si="4">SUM(F21:F23)</f>
        <v>13.842232302014379</v>
      </c>
      <c r="G24" s="8">
        <f t="shared" si="4"/>
        <v>15.350299646786381</v>
      </c>
      <c r="H24" s="8">
        <f t="shared" si="4"/>
        <v>14.347164926725773</v>
      </c>
      <c r="I24" s="8">
        <f t="shared" si="4"/>
        <v>10.141796476572237</v>
      </c>
      <c r="J24" s="8">
        <f t="shared" si="4"/>
        <v>10.554220826759231</v>
      </c>
      <c r="K24" s="8">
        <f t="shared" si="4"/>
        <v>11.400572212809218</v>
      </c>
      <c r="L24" s="8">
        <f t="shared" si="4"/>
        <v>11.764835089890246</v>
      </c>
      <c r="M24" s="8">
        <f t="shared" si="4"/>
        <v>14.229342901750254</v>
      </c>
      <c r="N24" s="8">
        <f t="shared" si="4"/>
        <v>15.503624679575941</v>
      </c>
      <c r="O24" s="8">
        <f t="shared" si="1"/>
        <v>13.207984977672297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1.8359783079008853</v>
      </c>
      <c r="F26" s="6">
        <f>Input!B21/Input!B5</f>
        <v>1.6896503502355826</v>
      </c>
      <c r="G26" s="6">
        <f>Input!C21/Input!C5</f>
        <v>1.7958780048498646</v>
      </c>
      <c r="H26" s="6">
        <f>Input!D21/Input!D5</f>
        <v>1.8374872490199659</v>
      </c>
      <c r="I26" s="6">
        <f>Input!E21/Input!E5</f>
        <v>1.7649427695624347</v>
      </c>
      <c r="J26" s="6">
        <f>Input!F21/Input!F5</f>
        <v>1.8499057115809403</v>
      </c>
      <c r="K26" s="6">
        <f>Input!G21/Input!G5</f>
        <v>2.0462607251779059</v>
      </c>
      <c r="L26" s="6">
        <f>Input!H21/Input!H5</f>
        <v>2.1542700855662349</v>
      </c>
      <c r="M26" s="6">
        <f>Input!I21/Input!I5</f>
        <v>2.2216424717193024</v>
      </c>
      <c r="N26" s="6">
        <f>Input!J21/Input!J5</f>
        <v>2.3490877589132921</v>
      </c>
      <c r="O26" s="6">
        <f t="shared" si="1"/>
        <v>1.9545103434526407</v>
      </c>
    </row>
    <row r="27" spans="2:15" ht="12" customHeight="1" x14ac:dyDescent="0.2">
      <c r="B27" t="s">
        <v>65</v>
      </c>
      <c r="E27" s="6">
        <f>Input!A22/Input!A5</f>
        <v>18.038164921491138</v>
      </c>
      <c r="F27" s="6">
        <f>Input!B22/Input!B5</f>
        <v>18.193244010009121</v>
      </c>
      <c r="G27" s="6">
        <f>Input!C22/Input!C5</f>
        <v>18.473317556978113</v>
      </c>
      <c r="H27" s="6">
        <f>Input!D22/Input!D5</f>
        <v>18.735318458360851</v>
      </c>
      <c r="I27" s="6">
        <f>Input!E22/Input!E5</f>
        <v>18.349962138309696</v>
      </c>
      <c r="J27" s="6">
        <f>Input!F22/Input!F5</f>
        <v>18.892961817608079</v>
      </c>
      <c r="K27" s="6">
        <f>Input!G22/Input!G5</f>
        <v>19.19928024398509</v>
      </c>
      <c r="L27" s="6">
        <f>Input!H22/Input!H5</f>
        <v>19.954135724781867</v>
      </c>
      <c r="M27" s="6">
        <f>Input!I22/Input!I5</f>
        <v>19.97780793776877</v>
      </c>
      <c r="N27" s="6">
        <f>Input!J22/Input!J5</f>
        <v>19.612578091160199</v>
      </c>
      <c r="O27" s="6">
        <f t="shared" si="1"/>
        <v>18.942677090045294</v>
      </c>
    </row>
    <row r="28" spans="2:15" ht="12" customHeight="1" x14ac:dyDescent="0.2">
      <c r="B28" t="s">
        <v>66</v>
      </c>
      <c r="E28" s="6">
        <f>Input!A23/Input!A5</f>
        <v>2.4056359073470448</v>
      </c>
      <c r="F28" s="6">
        <f>Input!B23/Input!B5</f>
        <v>2.5922375743779864</v>
      </c>
      <c r="G28" s="6">
        <f>Input!C23/Input!C5</f>
        <v>2.8838621921076641</v>
      </c>
      <c r="H28" s="6">
        <f>Input!D23/Input!D5</f>
        <v>3.1247769456660719</v>
      </c>
      <c r="I28" s="6">
        <f>Input!E23/Input!E5</f>
        <v>3.2417829352915417</v>
      </c>
      <c r="J28" s="6">
        <f>Input!F23/Input!F5</f>
        <v>3.3476034711265386</v>
      </c>
      <c r="K28" s="6">
        <f>Input!G23/Input!G5</f>
        <v>3.4132700779396816</v>
      </c>
      <c r="L28" s="6">
        <f>Input!H23/Input!H5</f>
        <v>3.0345764928390135</v>
      </c>
      <c r="M28" s="6">
        <f>Input!I23/Input!I5</f>
        <v>3.0861104111315014</v>
      </c>
      <c r="N28" s="6">
        <f>Input!J23/Input!J5</f>
        <v>3.1392730190514739</v>
      </c>
      <c r="O28" s="6">
        <f t="shared" si="1"/>
        <v>3.0269129026878518</v>
      </c>
    </row>
    <row r="29" spans="2:15" ht="13.5" customHeight="1" x14ac:dyDescent="0.2">
      <c r="B29" s="4" t="s">
        <v>15</v>
      </c>
      <c r="E29" s="8">
        <f>SUM(E26:E28)</f>
        <v>22.279779136739066</v>
      </c>
      <c r="F29" s="8">
        <f t="shared" ref="F29:N29" si="5">SUM(F26:F28)</f>
        <v>22.475131934622688</v>
      </c>
      <c r="G29" s="8">
        <f t="shared" si="5"/>
        <v>23.153057753935641</v>
      </c>
      <c r="H29" s="8">
        <f t="shared" si="5"/>
        <v>23.697582653046886</v>
      </c>
      <c r="I29" s="8">
        <f t="shared" si="5"/>
        <v>23.356687843163673</v>
      </c>
      <c r="J29" s="8">
        <f t="shared" si="5"/>
        <v>24.09047100031556</v>
      </c>
      <c r="K29" s="8">
        <f t="shared" si="5"/>
        <v>24.658811047102677</v>
      </c>
      <c r="L29" s="8">
        <f t="shared" si="5"/>
        <v>25.142982303187118</v>
      </c>
      <c r="M29" s="8">
        <f t="shared" si="5"/>
        <v>25.285560820619573</v>
      </c>
      <c r="N29" s="8">
        <f t="shared" si="5"/>
        <v>25.100938869124963</v>
      </c>
      <c r="O29" s="8">
        <f t="shared" si="1"/>
        <v>23.924100336185784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79.09452062960932</v>
      </c>
      <c r="F31" s="7">
        <f t="shared" ref="F31:N31" si="6">SUM(F13,F19,F24,F29)</f>
        <v>81.186100124695585</v>
      </c>
      <c r="G31" s="7">
        <f t="shared" si="6"/>
        <v>79.83372800212085</v>
      </c>
      <c r="H31" s="7">
        <f t="shared" si="6"/>
        <v>78.542586587233558</v>
      </c>
      <c r="I31" s="7">
        <f t="shared" si="6"/>
        <v>75.776975174318721</v>
      </c>
      <c r="J31" s="7">
        <f t="shared" si="6"/>
        <v>77.911158220258756</v>
      </c>
      <c r="K31" s="7">
        <f t="shared" si="6"/>
        <v>77.341402236529987</v>
      </c>
      <c r="L31" s="7">
        <f t="shared" si="6"/>
        <v>76.922797038578636</v>
      </c>
      <c r="M31" s="7">
        <f t="shared" si="6"/>
        <v>80.405873620203238</v>
      </c>
      <c r="N31" s="7">
        <f t="shared" si="6"/>
        <v>82.09710450262375</v>
      </c>
      <c r="O31" s="7">
        <f t="shared" si="1"/>
        <v>78.911224613617236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82.818692027649533</v>
      </c>
      <c r="F33" s="6">
        <f>(Input!B35+Input!B209)/Input!B36</f>
        <v>88.465364785781304</v>
      </c>
      <c r="G33" s="6">
        <f>(Input!C35+Input!C209)/Input!C36</f>
        <v>93.071806606713821</v>
      </c>
      <c r="H33" s="6">
        <f>(Input!D35+Input!D209)/Input!D36</f>
        <v>89.963337254075483</v>
      </c>
      <c r="I33" s="6">
        <f>(Input!E35+Input!E209)/Input!E36</f>
        <v>75.417319365953475</v>
      </c>
      <c r="J33" s="6">
        <f>(Input!F35+Input!F209)/Input!F36</f>
        <v>74.722998194350623</v>
      </c>
      <c r="K33" s="6">
        <f>(Input!G35+Input!G209)/Input!G36</f>
        <v>82.657380596571826</v>
      </c>
      <c r="L33" s="6">
        <f>(Input!H35+Input!H209)/Input!H36</f>
        <v>84.935648398199916</v>
      </c>
      <c r="M33" s="6">
        <f>(Input!I35+Input!I209)/Input!I36</f>
        <v>85.792123949902887</v>
      </c>
      <c r="N33" s="6">
        <f>(Input!J35+Input!J209)/Input!J36</f>
        <v>92.182044798893216</v>
      </c>
      <c r="O33" s="6">
        <f t="shared" si="1"/>
        <v>85.002671597809211</v>
      </c>
    </row>
    <row r="34" spans="2:15" ht="12" customHeight="1" x14ac:dyDescent="0.2">
      <c r="B34" t="s">
        <v>69</v>
      </c>
      <c r="E34" s="6">
        <f>Input!A28/Input!A5*Input!A6/Input!A34</f>
        <v>0.22599669216051058</v>
      </c>
      <c r="F34" s="6">
        <f>Input!B28/Input!B5*Input!B6/Input!B34</f>
        <v>0.14045468460083674</v>
      </c>
      <c r="G34" s="6">
        <f>Input!C28/Input!C5*Input!C6/Input!C34</f>
        <v>0.16836493431589164</v>
      </c>
      <c r="H34" s="6">
        <f>Input!D28/Input!D5*Input!D6/Input!D34</f>
        <v>0.11033463183796932</v>
      </c>
      <c r="I34" s="6">
        <f>Input!E28/Input!E5*Input!E6/Input!E34</f>
        <v>0.15650288429450129</v>
      </c>
      <c r="J34" s="6">
        <f>Input!F28/Input!F5*Input!F6/Input!F34</f>
        <v>0.10059805290199261</v>
      </c>
      <c r="K34" s="6">
        <f>Input!G28/Input!G5*Input!G6/Input!G34</f>
        <v>9.1004393594018851E-2</v>
      </c>
      <c r="L34" s="6">
        <f>Input!H28/Input!H5*Input!H6/Input!H34</f>
        <v>5.8098685911752206E-2</v>
      </c>
      <c r="M34" s="6">
        <f>Input!I28/Input!I5*Input!I6/Input!I34</f>
        <v>0.1072452835124403</v>
      </c>
      <c r="N34" s="6">
        <f>Input!J28/Input!J5*Input!J6/Input!J34</f>
        <v>0.13737453518597237</v>
      </c>
      <c r="O34" s="6">
        <f t="shared" si="1"/>
        <v>0.12959747783158859</v>
      </c>
    </row>
    <row r="35" spans="2:15" ht="12" customHeight="1" x14ac:dyDescent="0.2">
      <c r="B35" t="s">
        <v>75</v>
      </c>
      <c r="E35" s="6">
        <f>(Input!A29-Input!A203-Input!A207)/Input!A5*Input!A6/Input!A34</f>
        <v>6.9053267682901929</v>
      </c>
      <c r="F35" s="6">
        <f>(Input!B29-Input!B203-Input!B207)/Input!B5*Input!B6/Input!B34</f>
        <v>6.7054061568059709</v>
      </c>
      <c r="G35" s="6">
        <f>(Input!C29-Input!C203-Input!C207)/Input!C5*Input!C6/Input!C34</f>
        <v>7.7101194177777002</v>
      </c>
      <c r="H35" s="6">
        <f>(Input!D29-Input!D203-Input!D207)/Input!D5*Input!D6/Input!D34</f>
        <v>6.8599849621758864</v>
      </c>
      <c r="I35" s="6">
        <f>(Input!E29-Input!E203-Input!E207)/Input!E5*Input!E6/Input!E34</f>
        <v>6.0579013498439158</v>
      </c>
      <c r="J35" s="6">
        <f>(Input!F29-Input!F203-Input!F207)/Input!F5*Input!F6/Input!F34</f>
        <v>5.6216655252886909</v>
      </c>
      <c r="K35" s="6">
        <f>(Input!G29-Input!G203-Input!G207)/Input!G5*Input!G6/Input!G34</f>
        <v>4.7609593312720468</v>
      </c>
      <c r="L35" s="6">
        <f>(Input!H29-Input!H203-Input!H207)/Input!H5*Input!H6/Input!H34</f>
        <v>4.0753321970379526</v>
      </c>
      <c r="M35" s="6">
        <f>(Input!I29-Input!I203-Input!I207)/Input!I5*Input!I6/Input!I34</f>
        <v>4.3462993255080651</v>
      </c>
      <c r="N35" s="6">
        <f>(Input!J29-Input!J203-Input!J207)/Input!J5*Input!J6/Input!J34</f>
        <v>4.8936949661438689</v>
      </c>
      <c r="O35" s="6">
        <f t="shared" si="1"/>
        <v>5.7936690000144289</v>
      </c>
    </row>
    <row r="36" spans="2:15" ht="13.5" customHeight="1" x14ac:dyDescent="0.2">
      <c r="B36" s="1" t="s">
        <v>71</v>
      </c>
      <c r="E36" s="7">
        <f>SUM(E33:E35)</f>
        <v>89.950015488100235</v>
      </c>
      <c r="F36" s="7">
        <f t="shared" ref="F36:N36" si="7">SUM(F33:F35)</f>
        <v>95.311225627188122</v>
      </c>
      <c r="G36" s="7">
        <f t="shared" si="7"/>
        <v>100.95029095880741</v>
      </c>
      <c r="H36" s="7">
        <f t="shared" si="7"/>
        <v>96.933656848089342</v>
      </c>
      <c r="I36" s="7">
        <f t="shared" si="7"/>
        <v>81.631723600091888</v>
      </c>
      <c r="J36" s="7">
        <f t="shared" si="7"/>
        <v>80.445261772541301</v>
      </c>
      <c r="K36" s="7">
        <f t="shared" si="7"/>
        <v>87.509344321437894</v>
      </c>
      <c r="L36" s="7">
        <f t="shared" si="7"/>
        <v>89.069079281149627</v>
      </c>
      <c r="M36" s="7">
        <f t="shared" si="7"/>
        <v>90.245668558923398</v>
      </c>
      <c r="N36" s="7">
        <f t="shared" si="7"/>
        <v>97.213114300223054</v>
      </c>
      <c r="O36" s="7">
        <f t="shared" si="1"/>
        <v>90.925938075655239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10.855494858490914</v>
      </c>
      <c r="F38" s="11">
        <f t="shared" ref="F38:N38" si="8">F36-F31</f>
        <v>14.125125502492537</v>
      </c>
      <c r="G38" s="11">
        <f t="shared" si="8"/>
        <v>21.116562956686565</v>
      </c>
      <c r="H38" s="11">
        <f t="shared" si="8"/>
        <v>18.391070260855784</v>
      </c>
      <c r="I38" s="11">
        <f t="shared" si="8"/>
        <v>5.8547484257731668</v>
      </c>
      <c r="J38" s="11">
        <f t="shared" si="8"/>
        <v>2.534103552282545</v>
      </c>
      <c r="K38" s="11">
        <f t="shared" si="8"/>
        <v>10.167942084907907</v>
      </c>
      <c r="L38" s="11">
        <f t="shared" si="8"/>
        <v>12.14628224257099</v>
      </c>
      <c r="M38" s="11">
        <f t="shared" si="8"/>
        <v>9.8397949387201606</v>
      </c>
      <c r="N38" s="11">
        <f t="shared" si="8"/>
        <v>15.116009797599304</v>
      </c>
      <c r="O38" s="11">
        <f t="shared" si="1"/>
        <v>12.014713462037987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3.7590657782136709</v>
      </c>
      <c r="F40" s="8">
        <f>(Input!B25 + Input!B26) / Input!B5</f>
        <v>3.8179099681147535</v>
      </c>
      <c r="G40" s="8">
        <f>(Input!C25 + Input!C26) / Input!C5</f>
        <v>3.8749959064646666</v>
      </c>
      <c r="H40" s="8">
        <f>(Input!D25 + Input!D26) / Input!D5</f>
        <v>3.9784030012224085</v>
      </c>
      <c r="I40" s="8">
        <f>(Input!E25 + Input!E26) / Input!E5</f>
        <v>3.9380048506080101</v>
      </c>
      <c r="J40" s="8">
        <f>(Input!F25 + Input!F26) / Input!F5</f>
        <v>3.9251486273272329</v>
      </c>
      <c r="K40" s="8">
        <f>(Input!G25 + Input!G26) / Input!G5</f>
        <v>3.7940044730599798</v>
      </c>
      <c r="L40" s="8">
        <f>(Input!H25 + Input!H26) / Input!H5</f>
        <v>3.8898018688171891</v>
      </c>
      <c r="M40" s="8">
        <f>(Input!I25 + Input!I26) / Input!I5</f>
        <v>4.528492084143636</v>
      </c>
      <c r="N40" s="8">
        <f>(Input!J25 + Input!J26) / Input!J5</f>
        <v>4.0658336706218181</v>
      </c>
      <c r="O40" s="8">
        <f t="shared" si="1"/>
        <v>3.9571660228593366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7.0964290802772432</v>
      </c>
      <c r="F42" s="11">
        <f t="shared" ref="F42:N42" si="9">+F38-F40</f>
        <v>10.307215534377784</v>
      </c>
      <c r="G42" s="11">
        <f t="shared" si="9"/>
        <v>17.241567050221899</v>
      </c>
      <c r="H42" s="11">
        <f t="shared" si="9"/>
        <v>14.412667259633375</v>
      </c>
      <c r="I42" s="11">
        <f t="shared" si="9"/>
        <v>1.9167435751651567</v>
      </c>
      <c r="J42" s="11">
        <f t="shared" si="9"/>
        <v>-1.3910450750446879</v>
      </c>
      <c r="K42" s="11">
        <f t="shared" si="9"/>
        <v>6.3739376118479267</v>
      </c>
      <c r="L42" s="11">
        <f t="shared" si="9"/>
        <v>8.2564803737538011</v>
      </c>
      <c r="M42" s="11">
        <f t="shared" si="9"/>
        <v>5.3113028545765246</v>
      </c>
      <c r="N42" s="11">
        <f t="shared" si="9"/>
        <v>11.050176126977487</v>
      </c>
      <c r="O42" s="11">
        <f t="shared" si="1"/>
        <v>8.0575474391786521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3.9500417534841861E-2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3.9500417534841861E-3</v>
      </c>
    </row>
    <row r="8" spans="1:15" ht="12" customHeight="1" x14ac:dyDescent="0.2">
      <c r="B8" t="s">
        <v>50</v>
      </c>
      <c r="E8" s="6">
        <f>Input!A9/Input!A$7</f>
        <v>16.458058061985092</v>
      </c>
      <c r="F8" s="6">
        <f>Input!B9/Input!B$7</f>
        <v>21.119689159944915</v>
      </c>
      <c r="G8" s="6">
        <f>Input!C9/Input!C$7</f>
        <v>21.617386927868559</v>
      </c>
      <c r="H8" s="6">
        <f>Input!D9/Input!D$7</f>
        <v>27.801070397494659</v>
      </c>
      <c r="I8" s="6">
        <f>Input!E9/Input!E$7</f>
        <v>27.751993627526492</v>
      </c>
      <c r="J8" s="6">
        <f>Input!F9/Input!F$7</f>
        <v>24.271569194915578</v>
      </c>
      <c r="K8" s="6">
        <f>Input!G9/Input!G$7</f>
        <v>27.28946431068664</v>
      </c>
      <c r="L8" s="6">
        <f>Input!H9/Input!H$7</f>
        <v>21.720203731503325</v>
      </c>
      <c r="M8" s="6">
        <f>Input!I9/Input!I$7</f>
        <v>22.906507459095284</v>
      </c>
      <c r="N8" s="6">
        <f>Input!J9/Input!J$7</f>
        <v>23.784414187702769</v>
      </c>
      <c r="O8" s="6">
        <f t="shared" ref="O8:O42" si="1">AVERAGE(E8:N8)</f>
        <v>23.472035705872329</v>
      </c>
    </row>
    <row r="9" spans="1:15" ht="12" customHeight="1" x14ac:dyDescent="0.2">
      <c r="B9" t="s">
        <v>51</v>
      </c>
      <c r="E9" s="6">
        <f>Input!A10/Input!A$7</f>
        <v>13.39035195875133</v>
      </c>
      <c r="F9" s="6">
        <f>Input!B10/Input!B$7</f>
        <v>14.562309659649813</v>
      </c>
      <c r="G9" s="6">
        <f>Input!C10/Input!C$7</f>
        <v>14.759671391170896</v>
      </c>
      <c r="H9" s="6">
        <f>Input!D10/Input!D$7</f>
        <v>16.185439331908857</v>
      </c>
      <c r="I9" s="6">
        <f>Input!E10/Input!E$7</f>
        <v>13.52617821846396</v>
      </c>
      <c r="J9" s="6">
        <f>Input!F10/Input!F$7</f>
        <v>13.526706929773122</v>
      </c>
      <c r="K9" s="6">
        <f>Input!G10/Input!G$7</f>
        <v>12.096487006737247</v>
      </c>
      <c r="L9" s="6">
        <f>Input!H10/Input!H$7</f>
        <v>12.689016941882908</v>
      </c>
      <c r="M9" s="6">
        <f>Input!I10/Input!I$7</f>
        <v>17.466235563041387</v>
      </c>
      <c r="N9" s="6">
        <f>Input!J10/Input!J$7</f>
        <v>16.396627287207306</v>
      </c>
      <c r="O9" s="6">
        <f t="shared" si="1"/>
        <v>14.459902428858683</v>
      </c>
    </row>
    <row r="10" spans="1:15" ht="12" customHeight="1" x14ac:dyDescent="0.2">
      <c r="B10" t="s">
        <v>52</v>
      </c>
      <c r="E10" s="6">
        <f>Input!A11/Input!A$7</f>
        <v>10.740187748696968</v>
      </c>
      <c r="F10" s="6">
        <f>Input!B11/Input!B$7</f>
        <v>13.412117843793036</v>
      </c>
      <c r="G10" s="6">
        <f>Input!C11/Input!C$7</f>
        <v>10.088516746411484</v>
      </c>
      <c r="H10" s="6">
        <f>Input!D11/Input!D$7</f>
        <v>8.52394020453767</v>
      </c>
      <c r="I10" s="6">
        <f>Input!E11/Input!E$7</f>
        <v>12.14279083531291</v>
      </c>
      <c r="J10" s="6">
        <f>Input!F11/Input!F$7</f>
        <v>8.8447891518091755</v>
      </c>
      <c r="K10" s="6">
        <f>Input!G11/Input!G$7</f>
        <v>8.4950795060997191</v>
      </c>
      <c r="L10" s="6">
        <f>Input!H11/Input!H$7</f>
        <v>8.3057885481449709</v>
      </c>
      <c r="M10" s="6">
        <f>Input!I11/Input!I$7</f>
        <v>8.8033533846647423</v>
      </c>
      <c r="N10" s="6">
        <f>Input!J11/Input!J$7</f>
        <v>9.87995466384662</v>
      </c>
      <c r="O10" s="6">
        <f t="shared" si="1"/>
        <v>9.923651863331731</v>
      </c>
    </row>
    <row r="11" spans="1:15" ht="12" customHeight="1" x14ac:dyDescent="0.2">
      <c r="B11" t="s">
        <v>53</v>
      </c>
      <c r="E11" s="6">
        <f>Input!A12/Input!A$7</f>
        <v>4.5379056212520323</v>
      </c>
      <c r="F11" s="6">
        <f>Input!B12/Input!B$7</f>
        <v>6.71311823726146</v>
      </c>
      <c r="G11" s="6">
        <f>Input!C12/Input!C$7</f>
        <v>7.1339992777827925</v>
      </c>
      <c r="H11" s="6">
        <f>Input!D12/Input!D$7</f>
        <v>6.4869603157774556</v>
      </c>
      <c r="I11" s="6">
        <f>Input!E12/Input!E$7</f>
        <v>5.7824485378173067</v>
      </c>
      <c r="J11" s="6">
        <f>Input!F12/Input!F$7</f>
        <v>6.868049473355522</v>
      </c>
      <c r="K11" s="6">
        <f>Input!G12/Input!G$7</f>
        <v>8.7210586280364915</v>
      </c>
      <c r="L11" s="6">
        <f>Input!H12/Input!H$7</f>
        <v>7.5002165987561646</v>
      </c>
      <c r="M11" s="6">
        <f>Input!I12/Input!I$7</f>
        <v>7.3980526146936159</v>
      </c>
      <c r="N11" s="6">
        <f>Input!J12/Input!J$7</f>
        <v>6.9288929851360077</v>
      </c>
      <c r="O11" s="6">
        <f t="shared" si="1"/>
        <v>6.807070228986885</v>
      </c>
    </row>
    <row r="12" spans="1:15" ht="12" customHeight="1" x14ac:dyDescent="0.2">
      <c r="B12" t="s">
        <v>54</v>
      </c>
      <c r="E12" s="6">
        <f>Input!A13/Input!A$7</f>
        <v>0.68495768648769828</v>
      </c>
      <c r="F12" s="6">
        <f>Input!B13/Input!B$7</f>
        <v>0.88019279952783802</v>
      </c>
      <c r="G12" s="6">
        <f>Input!C13/Input!C$7</f>
        <v>0.87710797147242037</v>
      </c>
      <c r="H12" s="6">
        <f>Input!D13/Input!D$7</f>
        <v>1.3266396450765794</v>
      </c>
      <c r="I12" s="6">
        <f>Input!E13/Input!E$7</f>
        <v>0.93730045482921609</v>
      </c>
      <c r="J12" s="6">
        <f>Input!F13/Input!F$7</f>
        <v>1.2763120416136724</v>
      </c>
      <c r="K12" s="6">
        <f>Input!G13/Input!G$7</f>
        <v>1.4676834234100837</v>
      </c>
      <c r="L12" s="6">
        <f>Input!H13/Input!H$7</f>
        <v>1.7085592965901779</v>
      </c>
      <c r="M12" s="6">
        <f>Input!I13/Input!I$7</f>
        <v>2.3540323227462303</v>
      </c>
      <c r="N12" s="6">
        <f>Input!J13/Input!J$7</f>
        <v>1.9464407529261238</v>
      </c>
      <c r="O12" s="6">
        <f t="shared" si="1"/>
        <v>1.3459226394680042</v>
      </c>
    </row>
    <row r="13" spans="1:15" ht="13.5" customHeight="1" x14ac:dyDescent="0.2">
      <c r="B13" s="4" t="s">
        <v>55</v>
      </c>
      <c r="E13" s="8">
        <f>SUM(E7:E12)</f>
        <v>45.811461077173121</v>
      </c>
      <c r="F13" s="8">
        <f t="shared" ref="F13:N13" si="2">SUM(F7:F12)</f>
        <v>56.687427700177061</v>
      </c>
      <c r="G13" s="8">
        <f t="shared" si="2"/>
        <v>54.476682314706153</v>
      </c>
      <c r="H13" s="8">
        <f t="shared" si="2"/>
        <v>60.324049894795223</v>
      </c>
      <c r="I13" s="8">
        <f t="shared" si="2"/>
        <v>60.180212091484726</v>
      </c>
      <c r="J13" s="8">
        <f t="shared" si="2"/>
        <v>54.787426791467063</v>
      </c>
      <c r="K13" s="8">
        <f t="shared" si="2"/>
        <v>58.069772874970191</v>
      </c>
      <c r="L13" s="8">
        <f t="shared" si="2"/>
        <v>51.923785116877553</v>
      </c>
      <c r="M13" s="8">
        <f t="shared" si="2"/>
        <v>58.928181344241267</v>
      </c>
      <c r="N13" s="8">
        <f t="shared" si="2"/>
        <v>58.936329876818824</v>
      </c>
      <c r="O13" s="8">
        <f t="shared" si="1"/>
        <v>56.012532908271112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213.79879560612005</v>
      </c>
      <c r="F15" s="6">
        <f>Input!B14/Input!B$7</f>
        <v>212.12381762738539</v>
      </c>
      <c r="G15" s="6">
        <f>Input!C14/Input!C$7</f>
        <v>198.70797914597816</v>
      </c>
      <c r="H15" s="6">
        <f>Input!D14/Input!D$7</f>
        <v>177.58870842780019</v>
      </c>
      <c r="I15" s="6">
        <f>Input!E14/Input!E$7</f>
        <v>210.43304646392582</v>
      </c>
      <c r="J15" s="6">
        <f>Input!F14/Input!F$7</f>
        <v>235.39889416083412</v>
      </c>
      <c r="K15" s="6">
        <f>Input!G14/Input!G$7</f>
        <v>226.03480952263436</v>
      </c>
      <c r="L15" s="6">
        <f>Input!H14/Input!H$7</f>
        <v>194.91707784687969</v>
      </c>
      <c r="M15" s="6">
        <f>Input!I14/Input!I$7</f>
        <v>196.37164942252167</v>
      </c>
      <c r="N15" s="6">
        <f>Input!J14/Input!J$7</f>
        <v>201.49405268981451</v>
      </c>
      <c r="O15" s="6">
        <f t="shared" si="1"/>
        <v>206.68688309138938</v>
      </c>
    </row>
    <row r="16" spans="1:15" ht="12" customHeight="1" x14ac:dyDescent="0.2">
      <c r="B16" t="s">
        <v>57</v>
      </c>
      <c r="E16" s="6">
        <f>Input!A15/Input!A$7</f>
        <v>10.174635991705431</v>
      </c>
      <c r="F16" s="6">
        <f>Input!B15/Input!B$7</f>
        <v>13.937090792838875</v>
      </c>
      <c r="G16" s="6">
        <f>Input!C15/Input!C$7</f>
        <v>9.907006861063465</v>
      </c>
      <c r="H16" s="6">
        <f>Input!D15/Input!D$7</f>
        <v>7.9082520510854852</v>
      </c>
      <c r="I16" s="6">
        <f>Input!E15/Input!E$7</f>
        <v>9.2763529344997302</v>
      </c>
      <c r="J16" s="6">
        <f>Input!F15/Input!F$7</f>
        <v>8.5257933939056993</v>
      </c>
      <c r="K16" s="6">
        <f>Input!G15/Input!G$7</f>
        <v>10.778622195898423</v>
      </c>
      <c r="L16" s="6">
        <f>Input!H15/Input!H$7</f>
        <v>8.3398365858889125</v>
      </c>
      <c r="M16" s="6">
        <f>Input!I15/Input!I$7</f>
        <v>7.6350866217516842</v>
      </c>
      <c r="N16" s="6">
        <f>Input!J15/Input!J$7</f>
        <v>7.3634811409435397</v>
      </c>
      <c r="O16" s="6">
        <f t="shared" si="1"/>
        <v>9.3846158569581242</v>
      </c>
    </row>
    <row r="17" spans="2:15" ht="12" customHeight="1" x14ac:dyDescent="0.2">
      <c r="B17" t="s">
        <v>58</v>
      </c>
      <c r="E17" s="6">
        <f>Input!A16/Input!A$7</f>
        <v>5.1781426890096958</v>
      </c>
      <c r="F17" s="6">
        <f>Input!B16/Input!B$7</f>
        <v>5.822110958095613</v>
      </c>
      <c r="G17" s="6">
        <f>Input!C16/Input!C$7</f>
        <v>3.6685736210165207</v>
      </c>
      <c r="H17" s="6">
        <f>Input!D16/Input!D$7</f>
        <v>2.7954411260989414</v>
      </c>
      <c r="I17" s="6">
        <f>Input!E16/Input!E$7</f>
        <v>3.6836557404960155</v>
      </c>
      <c r="J17" s="6">
        <f>Input!F16/Input!F$7</f>
        <v>4.3569880353076469</v>
      </c>
      <c r="K17" s="6">
        <f>Input!G16/Input!G$7</f>
        <v>7.0447845972870038</v>
      </c>
      <c r="L17" s="6">
        <f>Input!H16/Input!H$7</f>
        <v>6.8636766030452501</v>
      </c>
      <c r="M17" s="6">
        <f>Input!I16/Input!I$7</f>
        <v>5.312477943535451</v>
      </c>
      <c r="N17" s="6">
        <f>Input!J16/Input!J$7</f>
        <v>3.7951786681811357</v>
      </c>
      <c r="O17" s="6">
        <f t="shared" si="1"/>
        <v>4.8521029982073269</v>
      </c>
    </row>
    <row r="18" spans="2:15" ht="12" customHeight="1" x14ac:dyDescent="0.2">
      <c r="B18" t="s">
        <v>59</v>
      </c>
      <c r="E18" s="6">
        <f>Input!A17/Input!A$7</f>
        <v>1.8914280109846999</v>
      </c>
      <c r="F18" s="6">
        <f>Input!B17/Input!B$7</f>
        <v>2.0323588432028328</v>
      </c>
      <c r="G18" s="6">
        <f>Input!C17/Input!C$7</f>
        <v>1.0099557641960821</v>
      </c>
      <c r="H18" s="6">
        <f>Input!D17/Input!D$7</f>
        <v>0.95623807271363104</v>
      </c>
      <c r="I18" s="6">
        <f>Input!E17/Input!E$7</f>
        <v>1.1997454253585531</v>
      </c>
      <c r="J18" s="6">
        <f>Input!F17/Input!F$7</f>
        <v>1.4595218692642209</v>
      </c>
      <c r="K18" s="6">
        <f>Input!G17/Input!G$7</f>
        <v>1.4132725418095968</v>
      </c>
      <c r="L18" s="6">
        <f>Input!H17/Input!H$7</f>
        <v>1.5538262920866395</v>
      </c>
      <c r="M18" s="6">
        <f>Input!I17/Input!I$7</f>
        <v>1.9389914180301573</v>
      </c>
      <c r="N18" s="6">
        <f>Input!J17/Input!J$7</f>
        <v>1.7001363511740397</v>
      </c>
      <c r="O18" s="6">
        <f t="shared" si="1"/>
        <v>1.5155474588820455</v>
      </c>
    </row>
    <row r="19" spans="2:15" ht="13.5" customHeight="1" x14ac:dyDescent="0.2">
      <c r="B19" s="4" t="s">
        <v>60</v>
      </c>
      <c r="E19" s="8">
        <f>SUM(E15:E18)</f>
        <v>231.04300229781987</v>
      </c>
      <c r="F19" s="8">
        <f t="shared" ref="F19:N19" si="3">SUM(F15:F18)</f>
        <v>233.91537822152273</v>
      </c>
      <c r="G19" s="8">
        <f t="shared" si="3"/>
        <v>213.29351539225425</v>
      </c>
      <c r="H19" s="8">
        <f t="shared" si="3"/>
        <v>189.24863967769826</v>
      </c>
      <c r="I19" s="8">
        <f t="shared" si="3"/>
        <v>224.59280056428011</v>
      </c>
      <c r="J19" s="8">
        <f t="shared" si="3"/>
        <v>249.74119745931168</v>
      </c>
      <c r="K19" s="8">
        <f t="shared" si="3"/>
        <v>245.27148885762938</v>
      </c>
      <c r="L19" s="8">
        <f t="shared" si="3"/>
        <v>211.6744173279005</v>
      </c>
      <c r="M19" s="8">
        <f t="shared" si="3"/>
        <v>211.25820540583896</v>
      </c>
      <c r="N19" s="8">
        <f t="shared" si="3"/>
        <v>214.35284885011325</v>
      </c>
      <c r="O19" s="8">
        <f t="shared" si="1"/>
        <v>222.43914940543692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43.079549963571154</v>
      </c>
      <c r="F21" s="6">
        <f>Input!B18/Input!B$7</f>
        <v>40.388322349006494</v>
      </c>
      <c r="G21" s="6">
        <f>Input!C18/Input!C$7</f>
        <v>43.245030242845537</v>
      </c>
      <c r="H21" s="6">
        <f>Input!D18/Input!D$7</f>
        <v>38.124749628928868</v>
      </c>
      <c r="I21" s="6">
        <f>Input!E18/Input!E$7</f>
        <v>28.613405706039259</v>
      </c>
      <c r="J21" s="6">
        <f>Input!F18/Input!F$7</f>
        <v>32.255547093364207</v>
      </c>
      <c r="K21" s="6">
        <f>Input!G18/Input!G$7</f>
        <v>33.467956532826605</v>
      </c>
      <c r="L21" s="6">
        <f>Input!H18/Input!H$7</f>
        <v>35.366635642290369</v>
      </c>
      <c r="M21" s="6">
        <f>Input!I18/Input!I$7</f>
        <v>39.658425970484437</v>
      </c>
      <c r="N21" s="6">
        <f>Input!J18/Input!J$7</f>
        <v>44.997164042457356</v>
      </c>
      <c r="O21" s="6">
        <f t="shared" si="1"/>
        <v>37.919678717181426</v>
      </c>
    </row>
    <row r="22" spans="2:15" ht="12" customHeight="1" x14ac:dyDescent="0.2">
      <c r="B22" t="s">
        <v>255</v>
      </c>
      <c r="E22" s="6">
        <f>Input!A19/Input!A$7</f>
        <v>43.551950905116847</v>
      </c>
      <c r="F22" s="6">
        <f>Input!B19/Input!B$7</f>
        <v>40.664594727523117</v>
      </c>
      <c r="G22" s="6">
        <f>Input!C19/Input!C$7</f>
        <v>45.319244380247362</v>
      </c>
      <c r="H22" s="6">
        <f>Input!D19/Input!D$7</f>
        <v>44.829304425125187</v>
      </c>
      <c r="I22" s="6">
        <f>Input!E19/Input!E$7</f>
        <v>32.023257906812709</v>
      </c>
      <c r="J22" s="6">
        <f>Input!F19/Input!F$7</f>
        <v>31.174817407066101</v>
      </c>
      <c r="K22" s="6">
        <f>Input!G19/Input!G$7</f>
        <v>35.365623174814708</v>
      </c>
      <c r="L22" s="6">
        <f>Input!H19/Input!H$7</f>
        <v>36.24844477803989</v>
      </c>
      <c r="M22" s="6">
        <f>Input!I19/Input!I$7</f>
        <v>43.67475978504973</v>
      </c>
      <c r="N22" s="6">
        <f>Input!J19/Input!J$7</f>
        <v>44.041821295915504</v>
      </c>
      <c r="O22" s="6">
        <f t="shared" si="1"/>
        <v>39.689381878571112</v>
      </c>
    </row>
    <row r="23" spans="2:15" ht="12" customHeight="1" x14ac:dyDescent="0.2">
      <c r="B23" t="s">
        <v>62</v>
      </c>
      <c r="E23" s="6">
        <f>Input!A20/Input!A$7</f>
        <v>0.48244073306058399</v>
      </c>
      <c r="F23" s="6">
        <f>Input!B20/Input!B$7</f>
        <v>0.29777050954160933</v>
      </c>
      <c r="G23" s="6">
        <f>Input!C20/Input!C$7</f>
        <v>0.29964521079714723</v>
      </c>
      <c r="H23" s="6">
        <f>Input!D20/Input!D$7</f>
        <v>0.3210014027304311</v>
      </c>
      <c r="I23" s="6">
        <f>Input!E20/Input!E$7</f>
        <v>0.38818416934888889</v>
      </c>
      <c r="J23" s="6">
        <f>Input!F20/Input!F$7</f>
        <v>0.25120751239499478</v>
      </c>
      <c r="K23" s="6">
        <f>Input!G20/Input!G$7</f>
        <v>0.35500686886634913</v>
      </c>
      <c r="L23" s="6">
        <f>Input!H20/Input!H$7</f>
        <v>0.15419815569375939</v>
      </c>
      <c r="M23" s="6">
        <f>Input!I20/Input!I$7</f>
        <v>0</v>
      </c>
      <c r="N23" s="6">
        <f>Input!J20/Input!J$7</f>
        <v>4.0516127137065976E-2</v>
      </c>
      <c r="O23" s="6">
        <f t="shared" si="1"/>
        <v>0.25899706895708297</v>
      </c>
    </row>
    <row r="24" spans="2:15" ht="14.25" customHeight="1" x14ac:dyDescent="0.2">
      <c r="B24" s="4" t="s">
        <v>63</v>
      </c>
      <c r="E24" s="8">
        <f>SUM(E21:E23)</f>
        <v>87.113941601748579</v>
      </c>
      <c r="F24" s="8">
        <f t="shared" ref="F24:N24" si="4">SUM(F21:F23)</f>
        <v>81.350687586071217</v>
      </c>
      <c r="G24" s="8">
        <f t="shared" si="4"/>
        <v>88.863919833890051</v>
      </c>
      <c r="H24" s="8">
        <f t="shared" si="4"/>
        <v>83.275055456784486</v>
      </c>
      <c r="I24" s="8">
        <f t="shared" si="4"/>
        <v>61.024847782200858</v>
      </c>
      <c r="J24" s="8">
        <f t="shared" si="4"/>
        <v>63.681572012825299</v>
      </c>
      <c r="K24" s="8">
        <f t="shared" si="4"/>
        <v>69.188586576507674</v>
      </c>
      <c r="L24" s="8">
        <f t="shared" si="4"/>
        <v>71.769278576024021</v>
      </c>
      <c r="M24" s="8">
        <f t="shared" si="4"/>
        <v>83.333185755534174</v>
      </c>
      <c r="N24" s="8">
        <f t="shared" si="4"/>
        <v>89.079501465509935</v>
      </c>
      <c r="O24" s="8">
        <f t="shared" si="1"/>
        <v>77.868057664709639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10.701315922210389</v>
      </c>
      <c r="F26" s="6">
        <f>Input!B21/Input!B$7</f>
        <v>9.9300614794412745</v>
      </c>
      <c r="G26" s="6">
        <f>Input!C21/Input!C$7</f>
        <v>10.396458878757786</v>
      </c>
      <c r="H26" s="6">
        <f>Input!D21/Input!D$7</f>
        <v>10.665302402583634</v>
      </c>
      <c r="I26" s="6">
        <f>Input!E21/Input!E$7</f>
        <v>10.619949247221165</v>
      </c>
      <c r="J26" s="6">
        <f>Input!F21/Input!F$7</f>
        <v>11.161875966276476</v>
      </c>
      <c r="K26" s="6">
        <f>Input!G21/Input!G$7</f>
        <v>12.418489589760044</v>
      </c>
      <c r="L26" s="6">
        <f>Input!H21/Input!H$7</f>
        <v>13.141740510401029</v>
      </c>
      <c r="M26" s="6">
        <f>Input!I21/Input!I$7</f>
        <v>13.010899101700353</v>
      </c>
      <c r="N26" s="6">
        <f>Input!J21/Input!J$7</f>
        <v>13.497202801767751</v>
      </c>
      <c r="O26" s="6">
        <f t="shared" si="1"/>
        <v>11.55432959001199</v>
      </c>
    </row>
    <row r="27" spans="2:15" ht="12" customHeight="1" x14ac:dyDescent="0.2">
      <c r="B27" t="s">
        <v>65</v>
      </c>
      <c r="E27" s="6">
        <f>Input!A22/Input!A$7</f>
        <v>105.1385523734798</v>
      </c>
      <c r="F27" s="6">
        <f>Input!B22/Input!B$7</f>
        <v>106.92154829824906</v>
      </c>
      <c r="G27" s="6">
        <f>Input!C22/Input!C$7</f>
        <v>106.94328112304777</v>
      </c>
      <c r="H27" s="6">
        <f>Input!D22/Input!D$7</f>
        <v>108.74515568676705</v>
      </c>
      <c r="I27" s="6">
        <f>Input!E22/Input!E$7</f>
        <v>110.41472276497248</v>
      </c>
      <c r="J27" s="6">
        <f>Input!F22/Input!F$7</f>
        <v>113.99548372847536</v>
      </c>
      <c r="K27" s="6">
        <f>Input!G22/Input!G$7</f>
        <v>116.51792897509932</v>
      </c>
      <c r="L27" s="6">
        <f>Input!H22/Input!H$7</f>
        <v>121.7266467939095</v>
      </c>
      <c r="M27" s="6">
        <f>Input!I22/Input!I$7</f>
        <v>116.9986830285531</v>
      </c>
      <c r="N27" s="6">
        <f>Input!J22/Input!J$7</f>
        <v>112.68840125596483</v>
      </c>
      <c r="O27" s="6">
        <f t="shared" si="1"/>
        <v>112.00904040285181</v>
      </c>
    </row>
    <row r="28" spans="2:15" ht="12" customHeight="1" x14ac:dyDescent="0.2">
      <c r="B28" t="s">
        <v>66</v>
      </c>
      <c r="E28" s="6">
        <f>Input!A23/Input!A$7</f>
        <v>14.02166339741075</v>
      </c>
      <c r="F28" s="6">
        <f>Input!B23/Input!B$7</f>
        <v>15.234559315364942</v>
      </c>
      <c r="G28" s="6">
        <f>Input!C23/Input!C$7</f>
        <v>16.694872709217297</v>
      </c>
      <c r="H28" s="6">
        <f>Input!D23/Input!D$7</f>
        <v>18.137100588820566</v>
      </c>
      <c r="I28" s="6">
        <f>Input!E23/Input!E$7</f>
        <v>19.506338016750039</v>
      </c>
      <c r="J28" s="6">
        <f>Input!F23/Input!F$7</f>
        <v>20.198615797049573</v>
      </c>
      <c r="K28" s="6">
        <f>Input!G23/Input!G$7</f>
        <v>20.714691147799908</v>
      </c>
      <c r="L28" s="6">
        <f>Input!H23/Input!H$7</f>
        <v>18.511892772892988</v>
      </c>
      <c r="M28" s="6">
        <f>Input!I23/Input!I$7</f>
        <v>18.073597208854668</v>
      </c>
      <c r="N28" s="6">
        <f>Input!J23/Input!J$7</f>
        <v>18.037386822813648</v>
      </c>
      <c r="O28" s="6">
        <f t="shared" si="1"/>
        <v>17.913071777697439</v>
      </c>
    </row>
    <row r="29" spans="2:15" ht="14.25" customHeight="1" x14ac:dyDescent="0.2">
      <c r="B29" s="4" t="s">
        <v>15</v>
      </c>
      <c r="E29" s="8">
        <f>SUM(E26:E28)</f>
        <v>129.86153169310094</v>
      </c>
      <c r="F29" s="8">
        <f t="shared" ref="F29:N29" si="5">SUM(F26:F28)</f>
        <v>132.08616909305528</v>
      </c>
      <c r="G29" s="8">
        <f t="shared" si="5"/>
        <v>134.03461271102285</v>
      </c>
      <c r="H29" s="8">
        <f t="shared" si="5"/>
        <v>137.54755867817124</v>
      </c>
      <c r="I29" s="8">
        <f t="shared" si="5"/>
        <v>140.5410100289437</v>
      </c>
      <c r="J29" s="8">
        <f t="shared" si="5"/>
        <v>145.35597549180142</v>
      </c>
      <c r="K29" s="8">
        <f t="shared" si="5"/>
        <v>149.65110971265926</v>
      </c>
      <c r="L29" s="8">
        <f t="shared" si="5"/>
        <v>153.38028007720351</v>
      </c>
      <c r="M29" s="8">
        <f t="shared" si="5"/>
        <v>148.08317933910811</v>
      </c>
      <c r="N29" s="8">
        <f t="shared" si="5"/>
        <v>144.22299088054623</v>
      </c>
      <c r="O29" s="8">
        <f t="shared" si="1"/>
        <v>141.47644177056125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493.82993666984248</v>
      </c>
      <c r="F31" s="7">
        <f t="shared" ref="F31:N31" si="6">SUM(F13,F19,F24,F29)</f>
        <v>504.03966260082626</v>
      </c>
      <c r="G31" s="7">
        <f t="shared" si="6"/>
        <v>490.66873025187328</v>
      </c>
      <c r="H31" s="7">
        <f t="shared" si="6"/>
        <v>470.39530370744922</v>
      </c>
      <c r="I31" s="7">
        <f t="shared" si="6"/>
        <v>486.33887046690938</v>
      </c>
      <c r="J31" s="7">
        <f t="shared" si="6"/>
        <v>513.56617175540555</v>
      </c>
      <c r="K31" s="7">
        <f t="shared" si="6"/>
        <v>522.18095802176651</v>
      </c>
      <c r="L31" s="7">
        <f t="shared" si="6"/>
        <v>488.74776109800558</v>
      </c>
      <c r="M31" s="7">
        <f t="shared" si="6"/>
        <v>501.60275184472255</v>
      </c>
      <c r="N31" s="7">
        <f t="shared" si="6"/>
        <v>506.59167107298822</v>
      </c>
      <c r="O31" s="7">
        <f t="shared" si="1"/>
        <v>497.79618174897888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563.15510676455756</v>
      </c>
      <c r="F33" s="6">
        <f>(Input!B27+Input!B203+Input!B207)/Input!B$7</f>
        <v>581.89609335038369</v>
      </c>
      <c r="G33" s="6">
        <f>(Input!C27+Input!C203+Input!C207)/Input!C$7</f>
        <v>630.5200383677892</v>
      </c>
      <c r="H33" s="6">
        <f>(Input!D27+Input!D203+Input!D207)/Input!D$7</f>
        <v>577.27493108678993</v>
      </c>
      <c r="I33" s="6">
        <f>(Input!E27+Input!E203+Input!E207)/Input!E$7</f>
        <v>525.62807982617585</v>
      </c>
      <c r="J33" s="6">
        <f>(Input!F27+Input!F203+Input!F207)/Input!F$7</f>
        <v>553.62280526720633</v>
      </c>
      <c r="K33" s="6">
        <f>(Input!G27+Input!G203+Input!G207)/Input!G$7</f>
        <v>639.73899582932313</v>
      </c>
      <c r="L33" s="6">
        <f>(Input!H27+Input!H203+Input!H207)/Input!H$7</f>
        <v>590.56043019515334</v>
      </c>
      <c r="M33" s="6">
        <f>(Input!I27+Input!I203+Input!I207)/Input!I$7</f>
        <v>591.47842356432466</v>
      </c>
      <c r="N33" s="6">
        <f>(Input!J27+Input!J203+Input!J207)/Input!J$7</f>
        <v>641.83107182956996</v>
      </c>
      <c r="O33" s="6">
        <f t="shared" si="1"/>
        <v>589.5705976081274</v>
      </c>
    </row>
    <row r="34" spans="2:15" ht="12" customHeight="1" x14ac:dyDescent="0.2">
      <c r="B34" t="s">
        <v>69</v>
      </c>
      <c r="E34" s="6">
        <f>Input!A28/Input!A$7</f>
        <v>1.3400504399484392</v>
      </c>
      <c r="F34" s="6">
        <f>Input!B28/Input!B$7</f>
        <v>0.8461499114696045</v>
      </c>
      <c r="G34" s="6">
        <f>Input!C28/Input!C$7</f>
        <v>1.0136530649092714</v>
      </c>
      <c r="H34" s="6">
        <f>Input!D28/Input!D$7</f>
        <v>0.65596486649594687</v>
      </c>
      <c r="I34" s="6">
        <f>Input!E28/Input!E$7</f>
        <v>0.96238821822073417</v>
      </c>
      <c r="J34" s="6">
        <f>Input!F28/Input!F$7</f>
        <v>0.61882706411887012</v>
      </c>
      <c r="K34" s="6">
        <f>Input!G28/Input!G$7</f>
        <v>0.5659917080032576</v>
      </c>
      <c r="L34" s="6">
        <f>Input!H28/Input!H$7</f>
        <v>0.36912116663092426</v>
      </c>
      <c r="M34" s="6">
        <f>Input!I28/Input!I$7</f>
        <v>0.64190888675008018</v>
      </c>
      <c r="N34" s="6">
        <f>Input!J28/Input!J$7</f>
        <v>0.80795373688711325</v>
      </c>
      <c r="O34" s="6">
        <f t="shared" si="1"/>
        <v>0.7822009063434241</v>
      </c>
    </row>
    <row r="35" spans="2:15" ht="12" customHeight="1" x14ac:dyDescent="0.2">
      <c r="B35" t="s">
        <v>75</v>
      </c>
      <c r="E35" s="6">
        <f>(Input!A29-Input!A203-Input!A207)/Input!A$7</f>
        <v>40.945228380877651</v>
      </c>
      <c r="F35" s="6">
        <f>(Input!B29-Input!B203-Input!B207)/Input!B$7</f>
        <v>40.395796281723392</v>
      </c>
      <c r="G35" s="6">
        <f>(Input!C29-Input!C203-Input!C207)/Input!C$7</f>
        <v>46.419322469982845</v>
      </c>
      <c r="H35" s="6">
        <f>(Input!D29-Input!D203-Input!D207)/Input!D$7</f>
        <v>40.784194816421724</v>
      </c>
      <c r="I35" s="6">
        <f>(Input!E29-Input!E203-Input!E207)/Input!E$7</f>
        <v>37.252047542219671</v>
      </c>
      <c r="J35" s="6">
        <f>(Input!F29-Input!F203-Input!F207)/Input!F$7</f>
        <v>34.58157163202668</v>
      </c>
      <c r="K35" s="6">
        <f>(Input!G29-Input!G203-Input!G207)/Input!G$7</f>
        <v>29.610257232875139</v>
      </c>
      <c r="L35" s="6">
        <f>(Input!H29-Input!H203-Input!H207)/Input!H$7</f>
        <v>25.892003431267426</v>
      </c>
      <c r="M35" s="6">
        <f>(Input!I29-Input!I203-Input!I207)/Input!I$7</f>
        <v>26.014460218158483</v>
      </c>
      <c r="N35" s="6">
        <f>(Input!J29-Input!J203-Input!J207)/Input!J$7</f>
        <v>28.781747139154898</v>
      </c>
      <c r="O35" s="6">
        <f t="shared" si="1"/>
        <v>35.067662914470795</v>
      </c>
    </row>
    <row r="36" spans="2:15" ht="13.5" customHeight="1" x14ac:dyDescent="0.2">
      <c r="B36" s="1" t="s">
        <v>71</v>
      </c>
      <c r="E36" s="7">
        <f>SUM(E33:E35)</f>
        <v>605.44038558538364</v>
      </c>
      <c r="F36" s="7">
        <f t="shared" ref="F36:N36" si="7">SUM(F33:F35)</f>
        <v>623.13803954357672</v>
      </c>
      <c r="G36" s="7">
        <f t="shared" si="7"/>
        <v>677.95301390268128</v>
      </c>
      <c r="H36" s="7">
        <f t="shared" si="7"/>
        <v>618.71509076970767</v>
      </c>
      <c r="I36" s="7">
        <f t="shared" si="7"/>
        <v>563.84251558661629</v>
      </c>
      <c r="J36" s="7">
        <f t="shared" si="7"/>
        <v>588.82320396335183</v>
      </c>
      <c r="K36" s="7">
        <f t="shared" si="7"/>
        <v>669.91524477020153</v>
      </c>
      <c r="L36" s="7">
        <f t="shared" si="7"/>
        <v>616.82155479305175</v>
      </c>
      <c r="M36" s="7">
        <f t="shared" si="7"/>
        <v>618.13479266923321</v>
      </c>
      <c r="N36" s="7">
        <f t="shared" si="7"/>
        <v>671.42077270561197</v>
      </c>
      <c r="O36" s="7">
        <f t="shared" si="1"/>
        <v>625.42046142894162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111.61044891554116</v>
      </c>
      <c r="F38" s="11">
        <f t="shared" ref="F38:N38" si="8">F36-F31</f>
        <v>119.09837694275046</v>
      </c>
      <c r="G38" s="11">
        <f t="shared" si="8"/>
        <v>187.28428365080799</v>
      </c>
      <c r="H38" s="11">
        <f t="shared" si="8"/>
        <v>148.31978706225846</v>
      </c>
      <c r="I38" s="11">
        <f t="shared" si="8"/>
        <v>77.503645119706903</v>
      </c>
      <c r="J38" s="11">
        <f t="shared" si="8"/>
        <v>75.257032207946281</v>
      </c>
      <c r="K38" s="11">
        <f t="shared" si="8"/>
        <v>147.73428674843501</v>
      </c>
      <c r="L38" s="11">
        <f t="shared" si="8"/>
        <v>128.07379369504616</v>
      </c>
      <c r="M38" s="11">
        <f t="shared" si="8"/>
        <v>116.53204082451066</v>
      </c>
      <c r="N38" s="11">
        <f t="shared" si="8"/>
        <v>164.82910163262375</v>
      </c>
      <c r="O38" s="11">
        <f t="shared" si="1"/>
        <v>127.62427967996268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21.91036260718489</v>
      </c>
      <c r="F40" s="8">
        <f>(Input!B25 + Input!B26) / Input!B$7</f>
        <v>22.437826086956523</v>
      </c>
      <c r="G40" s="8">
        <f>(Input!C25 + Input!C26) / Input!C$7</f>
        <v>22.432612620745687</v>
      </c>
      <c r="H40" s="8">
        <f>(Input!D25 + Input!D26) / Input!D$7</f>
        <v>23.091790764814306</v>
      </c>
      <c r="I40" s="8">
        <f>(Input!E25 + Input!E26) / Input!E$7</f>
        <v>23.695619127149495</v>
      </c>
      <c r="J40" s="8">
        <f>(Input!F25 + Input!F26) / Input!F$7</f>
        <v>23.683381187025432</v>
      </c>
      <c r="K40" s="8">
        <f>(Input!G25 + Input!G26) / Input!G$7</f>
        <v>23.025318559101041</v>
      </c>
      <c r="L40" s="8">
        <f>(Input!H25 + Input!H26) / Input!H$7</f>
        <v>23.729042676388591</v>
      </c>
      <c r="M40" s="8">
        <f>(Input!I25 + Input!I26) / Input!I$7</f>
        <v>26.520808068655757</v>
      </c>
      <c r="N40" s="8">
        <f>(Input!J25 + Input!J26) / Input!J$7</f>
        <v>23.361145790494096</v>
      </c>
      <c r="O40" s="8">
        <f t="shared" si="1"/>
        <v>23.388790748851584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89.700086308356262</v>
      </c>
      <c r="F42" s="11">
        <f t="shared" ref="F42:N42" si="9">+F38-F40</f>
        <v>96.660550855793943</v>
      </c>
      <c r="G42" s="11">
        <f t="shared" si="9"/>
        <v>164.85167103006231</v>
      </c>
      <c r="H42" s="11">
        <f t="shared" si="9"/>
        <v>125.22799629744415</v>
      </c>
      <c r="I42" s="11">
        <f t="shared" si="9"/>
        <v>53.808025992557404</v>
      </c>
      <c r="J42" s="11">
        <f t="shared" si="9"/>
        <v>51.573651020920849</v>
      </c>
      <c r="K42" s="11">
        <f t="shared" si="9"/>
        <v>124.70896818933397</v>
      </c>
      <c r="L42" s="11">
        <f t="shared" si="9"/>
        <v>104.34475101865758</v>
      </c>
      <c r="M42" s="11">
        <f t="shared" si="9"/>
        <v>90.011232755854905</v>
      </c>
      <c r="N42" s="11">
        <f t="shared" si="9"/>
        <v>141.46795584212964</v>
      </c>
      <c r="O42" s="11">
        <f t="shared" si="1"/>
        <v>104.23548893111111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3.9500417534841861E-2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3.9500417534841861E-3</v>
      </c>
    </row>
    <row r="8" spans="1:15" ht="12" customHeight="1" x14ac:dyDescent="0.2">
      <c r="B8" t="s">
        <v>50</v>
      </c>
      <c r="E8" s="6">
        <f>Input!A9/Input!A$7</f>
        <v>16.458058061985092</v>
      </c>
      <c r="F8" s="6">
        <f>Input!B9/Input!B$7</f>
        <v>21.119689159944915</v>
      </c>
      <c r="G8" s="6">
        <f>Input!C9/Input!C$7</f>
        <v>21.617386927868559</v>
      </c>
      <c r="H8" s="6">
        <f>Input!D9/Input!D$7</f>
        <v>27.801070397494659</v>
      </c>
      <c r="I8" s="6">
        <f>Input!E9/Input!E$7</f>
        <v>27.751993627526492</v>
      </c>
      <c r="J8" s="6">
        <f>Input!F9/Input!F$7</f>
        <v>24.271569194915578</v>
      </c>
      <c r="K8" s="6">
        <f>Input!G9/Input!G$7</f>
        <v>27.28946431068664</v>
      </c>
      <c r="L8" s="6">
        <f>Input!H9/Input!H$7</f>
        <v>21.720203731503325</v>
      </c>
      <c r="M8" s="6">
        <f>Input!I9/Input!I$7</f>
        <v>22.906507459095284</v>
      </c>
      <c r="N8" s="6">
        <f>Input!J9/Input!J$7</f>
        <v>23.784414187702769</v>
      </c>
      <c r="O8" s="6">
        <f t="shared" ref="O8:O42" si="1">AVERAGE(E8:N8)</f>
        <v>23.472035705872329</v>
      </c>
    </row>
    <row r="9" spans="1:15" ht="12" customHeight="1" x14ac:dyDescent="0.2">
      <c r="B9" t="s">
        <v>51</v>
      </c>
      <c r="E9" s="6">
        <f>Input!A10/Input!A$7</f>
        <v>13.39035195875133</v>
      </c>
      <c r="F9" s="6">
        <f>Input!B10/Input!B$7</f>
        <v>14.562309659649813</v>
      </c>
      <c r="G9" s="6">
        <f>Input!C10/Input!C$7</f>
        <v>14.759671391170896</v>
      </c>
      <c r="H9" s="6">
        <f>Input!D10/Input!D$7</f>
        <v>16.185439331908857</v>
      </c>
      <c r="I9" s="6">
        <f>Input!E10/Input!E$7</f>
        <v>13.52617821846396</v>
      </c>
      <c r="J9" s="6">
        <f>Input!F10/Input!F$7</f>
        <v>13.526706929773122</v>
      </c>
      <c r="K9" s="6">
        <f>Input!G10/Input!G$7</f>
        <v>12.096487006737247</v>
      </c>
      <c r="L9" s="6">
        <f>Input!H10/Input!H$7</f>
        <v>12.689016941882908</v>
      </c>
      <c r="M9" s="6">
        <f>Input!I10/Input!I$7</f>
        <v>17.466235563041387</v>
      </c>
      <c r="N9" s="6">
        <f>Input!J10/Input!J$7</f>
        <v>16.396627287207306</v>
      </c>
      <c r="O9" s="6">
        <f t="shared" si="1"/>
        <v>14.459902428858683</v>
      </c>
    </row>
    <row r="10" spans="1:15" ht="12" customHeight="1" x14ac:dyDescent="0.2">
      <c r="B10" t="s">
        <v>52</v>
      </c>
      <c r="E10" s="6">
        <f>Input!A11/Input!A$7</f>
        <v>10.740187748696968</v>
      </c>
      <c r="F10" s="6">
        <f>Input!B11/Input!B$7</f>
        <v>13.412117843793036</v>
      </c>
      <c r="G10" s="6">
        <f>Input!C11/Input!C$7</f>
        <v>10.088516746411484</v>
      </c>
      <c r="H10" s="6">
        <f>Input!D11/Input!D$7</f>
        <v>8.52394020453767</v>
      </c>
      <c r="I10" s="6">
        <f>Input!E11/Input!E$7</f>
        <v>12.14279083531291</v>
      </c>
      <c r="J10" s="6">
        <f>Input!F11/Input!F$7</f>
        <v>8.8447891518091755</v>
      </c>
      <c r="K10" s="6">
        <f>Input!G11/Input!G$7</f>
        <v>8.4950795060997191</v>
      </c>
      <c r="L10" s="6">
        <f>Input!H11/Input!H$7</f>
        <v>8.3057885481449709</v>
      </c>
      <c r="M10" s="6">
        <f>Input!I11/Input!I$7</f>
        <v>8.8033533846647423</v>
      </c>
      <c r="N10" s="6">
        <f>Input!J11/Input!J$7</f>
        <v>9.87995466384662</v>
      </c>
      <c r="O10" s="6">
        <f t="shared" si="1"/>
        <v>9.923651863331731</v>
      </c>
    </row>
    <row r="11" spans="1:15" ht="12" customHeight="1" x14ac:dyDescent="0.2">
      <c r="B11" t="s">
        <v>53</v>
      </c>
      <c r="E11" s="6">
        <f>Input!A12/Input!A$7</f>
        <v>4.5379056212520323</v>
      </c>
      <c r="F11" s="6">
        <f>Input!B12/Input!B$7</f>
        <v>6.71311823726146</v>
      </c>
      <c r="G11" s="6">
        <f>Input!C12/Input!C$7</f>
        <v>7.1339992777827925</v>
      </c>
      <c r="H11" s="6">
        <f>Input!D12/Input!D$7</f>
        <v>6.4869603157774556</v>
      </c>
      <c r="I11" s="6">
        <f>Input!E12/Input!E$7</f>
        <v>5.7824485378173067</v>
      </c>
      <c r="J11" s="6">
        <f>Input!F12/Input!F$7</f>
        <v>6.868049473355522</v>
      </c>
      <c r="K11" s="6">
        <f>Input!G12/Input!G$7</f>
        <v>8.7210586280364915</v>
      </c>
      <c r="L11" s="6">
        <f>Input!H12/Input!H$7</f>
        <v>7.5002165987561646</v>
      </c>
      <c r="M11" s="6">
        <f>Input!I12/Input!I$7</f>
        <v>7.3980526146936159</v>
      </c>
      <c r="N11" s="6">
        <f>Input!J12/Input!J$7</f>
        <v>6.9288929851360077</v>
      </c>
      <c r="O11" s="6">
        <f t="shared" si="1"/>
        <v>6.807070228986885</v>
      </c>
    </row>
    <row r="12" spans="1:15" ht="12" customHeight="1" x14ac:dyDescent="0.2">
      <c r="B12" t="s">
        <v>54</v>
      </c>
      <c r="E12" s="6">
        <f>Input!A13/Input!A$7</f>
        <v>0.68495768648769828</v>
      </c>
      <c r="F12" s="6">
        <f>Input!B13/Input!B$7</f>
        <v>0.88019279952783802</v>
      </c>
      <c r="G12" s="6">
        <f>Input!C13/Input!C$7</f>
        <v>0.87710797147242037</v>
      </c>
      <c r="H12" s="6">
        <f>Input!D13/Input!D$7</f>
        <v>1.3266396450765794</v>
      </c>
      <c r="I12" s="6">
        <f>Input!E13/Input!E$7</f>
        <v>0.93730045482921609</v>
      </c>
      <c r="J12" s="6">
        <f>Input!F13/Input!F$7</f>
        <v>1.2763120416136724</v>
      </c>
      <c r="K12" s="6">
        <f>Input!G13/Input!G$7</f>
        <v>1.4676834234100837</v>
      </c>
      <c r="L12" s="6">
        <f>Input!H13/Input!H$7</f>
        <v>1.7085592965901779</v>
      </c>
      <c r="M12" s="6">
        <f>Input!I13/Input!I$7</f>
        <v>2.3540323227462303</v>
      </c>
      <c r="N12" s="6">
        <f>Input!J13/Input!J$7</f>
        <v>1.9464407529261238</v>
      </c>
      <c r="O12" s="6">
        <f t="shared" si="1"/>
        <v>1.3459226394680042</v>
      </c>
    </row>
    <row r="13" spans="1:15" ht="13.5" customHeight="1" x14ac:dyDescent="0.2">
      <c r="B13" s="4" t="s">
        <v>55</v>
      </c>
      <c r="E13" s="8">
        <f>SUM(E7:E12)</f>
        <v>45.811461077173121</v>
      </c>
      <c r="F13" s="8">
        <f t="shared" ref="F13:N13" si="2">SUM(F7:F12)</f>
        <v>56.687427700177061</v>
      </c>
      <c r="G13" s="8">
        <f t="shared" si="2"/>
        <v>54.476682314706153</v>
      </c>
      <c r="H13" s="8">
        <f t="shared" si="2"/>
        <v>60.324049894795223</v>
      </c>
      <c r="I13" s="8">
        <f t="shared" si="2"/>
        <v>60.180212091484726</v>
      </c>
      <c r="J13" s="8">
        <f t="shared" si="2"/>
        <v>54.787426791467063</v>
      </c>
      <c r="K13" s="8">
        <f t="shared" si="2"/>
        <v>58.069772874970191</v>
      </c>
      <c r="L13" s="8">
        <f t="shared" si="2"/>
        <v>51.923785116877553</v>
      </c>
      <c r="M13" s="8">
        <f t="shared" si="2"/>
        <v>58.928181344241267</v>
      </c>
      <c r="N13" s="8">
        <f t="shared" si="2"/>
        <v>58.936329876818824</v>
      </c>
      <c r="O13" s="8">
        <f t="shared" si="1"/>
        <v>56.012532908271112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181.93046628930114</v>
      </c>
      <c r="F15" s="6">
        <f>Input!B30/Input!B$7</f>
        <v>188.69798150698406</v>
      </c>
      <c r="G15" s="6">
        <f>Input!C30/Input!C$7</f>
        <v>172.72002572898799</v>
      </c>
      <c r="H15" s="6">
        <f>Input!D30/Input!D$7</f>
        <v>163.97615154381901</v>
      </c>
      <c r="I15" s="6">
        <f>Input!E30/Input!E$7</f>
        <v>181.64678700858582</v>
      </c>
      <c r="J15" s="6">
        <f>Input!F30/Input!F$7</f>
        <v>192.62970686122938</v>
      </c>
      <c r="K15" s="6">
        <f>Input!G30/Input!G$7</f>
        <v>176.98888518710464</v>
      </c>
      <c r="L15" s="6">
        <f>Input!H30/Input!H$7</f>
        <v>175.62942998069911</v>
      </c>
      <c r="M15" s="6">
        <f>Input!I30/Input!I$7</f>
        <v>166.71072906641001</v>
      </c>
      <c r="N15" s="6">
        <f>Input!J30/Input!J$7</f>
        <v>167.50379310851301</v>
      </c>
      <c r="O15" s="6">
        <f t="shared" si="1"/>
        <v>176.84339562816342</v>
      </c>
    </row>
    <row r="16" spans="1:15" ht="12" customHeight="1" x14ac:dyDescent="0.2">
      <c r="B16" t="s">
        <v>57</v>
      </c>
      <c r="E16" s="6">
        <f>Input!A31/Input!A$7</f>
        <v>9.3904685310766123</v>
      </c>
      <c r="F16" s="6">
        <f>Input!B31/Input!B$7</f>
        <v>10.345309856384025</v>
      </c>
      <c r="G16" s="6">
        <f>Input!C31/Input!C$7</f>
        <v>7.899505281213326</v>
      </c>
      <c r="H16" s="6">
        <f>Input!D31/Input!D$7</f>
        <v>6.9949159177282292</v>
      </c>
      <c r="I16" s="6">
        <f>Input!E31/Input!E$7</f>
        <v>7.752071864637637</v>
      </c>
      <c r="J16" s="6">
        <f>Input!F31/Input!F$7</f>
        <v>7.7513053776379826</v>
      </c>
      <c r="K16" s="6">
        <f>Input!G31/Input!G$7</f>
        <v>8.370776058504644</v>
      </c>
      <c r="L16" s="6">
        <f>Input!H31/Input!H$7</f>
        <v>8.7881037958395893</v>
      </c>
      <c r="M16" s="6">
        <f>Input!I31/Input!I$7</f>
        <v>6.9410013634905354</v>
      </c>
      <c r="N16" s="6">
        <f>Input!J31/Input!J$7</f>
        <v>6.5036919263132464</v>
      </c>
      <c r="O16" s="6">
        <f t="shared" si="1"/>
        <v>8.0737149972825826</v>
      </c>
    </row>
    <row r="17" spans="2:15" ht="12" customHeight="1" x14ac:dyDescent="0.2">
      <c r="B17" t="s">
        <v>58</v>
      </c>
      <c r="E17" s="6">
        <f>Input!A32/Input!A$7</f>
        <v>4.881202152104466</v>
      </c>
      <c r="F17" s="6">
        <f>Input!B32/Input!B$7</f>
        <v>5.8164474719653745</v>
      </c>
      <c r="G17" s="6">
        <f>Input!C32/Input!C$7</f>
        <v>3.3116958562787757</v>
      </c>
      <c r="H17" s="6">
        <f>Input!D32/Input!D$7</f>
        <v>2.8309179728914193</v>
      </c>
      <c r="I17" s="6">
        <f>Input!E32/Input!E$7</f>
        <v>3.4681068240597361</v>
      </c>
      <c r="J17" s="6">
        <f>Input!F32/Input!F$7</f>
        <v>4.220346450576149</v>
      </c>
      <c r="K17" s="6">
        <f>Input!G32/Input!G$7</f>
        <v>5.8248204634633893</v>
      </c>
      <c r="L17" s="6">
        <f>Input!H32/Input!H$7</f>
        <v>6.1483890199442417</v>
      </c>
      <c r="M17" s="6">
        <f>Input!I32/Input!I$7</f>
        <v>4.9837572184793073</v>
      </c>
      <c r="N17" s="6">
        <f>Input!J32/Input!J$7</f>
        <v>3.8361056440083812</v>
      </c>
      <c r="O17" s="6">
        <f t="shared" si="1"/>
        <v>4.5321789073771237</v>
      </c>
    </row>
    <row r="18" spans="2:15" ht="12" customHeight="1" x14ac:dyDescent="0.2">
      <c r="B18" t="s">
        <v>59</v>
      </c>
      <c r="E18" s="6">
        <f>Input!A33/Input!A$7</f>
        <v>2.0269708008742922</v>
      </c>
      <c r="F18" s="6">
        <f>Input!B33/Input!B$7</f>
        <v>2.1460323627778868</v>
      </c>
      <c r="G18" s="6">
        <f>Input!C33/Input!C$7</f>
        <v>0.85639342782341799</v>
      </c>
      <c r="H18" s="6">
        <f>Input!D33/Input!D$7</f>
        <v>0.93502422156616494</v>
      </c>
      <c r="I18" s="6">
        <f>Input!E33/Input!E$7</f>
        <v>1.3494150458477581</v>
      </c>
      <c r="J18" s="6">
        <f>Input!F33/Input!F$7</f>
        <v>1.6704287030760911</v>
      </c>
      <c r="K18" s="6">
        <f>Input!G33/Input!G$7</f>
        <v>1.2809370449890181</v>
      </c>
      <c r="L18" s="6">
        <f>Input!H33/Input!H$7</f>
        <v>1.6145399957109157</v>
      </c>
      <c r="M18" s="6">
        <f>Input!I33/Input!I$7</f>
        <v>1.9115347289059994</v>
      </c>
      <c r="N18" s="6">
        <f>Input!J33/Input!J$7</f>
        <v>1.624642190366149</v>
      </c>
      <c r="O18" s="6">
        <f t="shared" si="1"/>
        <v>1.5415918521937695</v>
      </c>
    </row>
    <row r="19" spans="2:15" ht="13.5" customHeight="1" x14ac:dyDescent="0.2">
      <c r="B19" s="4" t="s">
        <v>60</v>
      </c>
      <c r="E19" s="8">
        <f>SUM(E15:E18)</f>
        <v>198.2291077733565</v>
      </c>
      <c r="F19" s="8">
        <f t="shared" ref="F19:N19" si="3">SUM(F15:F18)</f>
        <v>207.00577119811135</v>
      </c>
      <c r="G19" s="8">
        <f t="shared" si="3"/>
        <v>184.78762029430351</v>
      </c>
      <c r="H19" s="8">
        <f t="shared" si="3"/>
        <v>174.73700965600483</v>
      </c>
      <c r="I19" s="8">
        <f t="shared" si="3"/>
        <v>194.21638074313094</v>
      </c>
      <c r="J19" s="8">
        <f t="shared" si="3"/>
        <v>206.2717873925196</v>
      </c>
      <c r="K19" s="8">
        <f t="shared" si="3"/>
        <v>192.46541875406172</v>
      </c>
      <c r="L19" s="8">
        <f t="shared" si="3"/>
        <v>192.18046279219385</v>
      </c>
      <c r="M19" s="8">
        <f t="shared" si="3"/>
        <v>180.54702237728583</v>
      </c>
      <c r="N19" s="8">
        <f t="shared" si="3"/>
        <v>179.46823286920079</v>
      </c>
      <c r="O19" s="8">
        <f t="shared" si="1"/>
        <v>190.99088138501691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43.079549963571154</v>
      </c>
      <c r="F21" s="6">
        <f>Input!B18/Input!B$7</f>
        <v>40.388322349006494</v>
      </c>
      <c r="G21" s="6">
        <f>Input!C18/Input!C$7</f>
        <v>43.245030242845537</v>
      </c>
      <c r="H21" s="6">
        <f>Input!D18/Input!D$7</f>
        <v>38.124749628928868</v>
      </c>
      <c r="I21" s="6">
        <f>Input!E18/Input!E$7</f>
        <v>28.613405706039259</v>
      </c>
      <c r="J21" s="6">
        <f>Input!F18/Input!F$7</f>
        <v>32.255547093364207</v>
      </c>
      <c r="K21" s="6">
        <f>Input!G18/Input!G$7</f>
        <v>33.467956532826605</v>
      </c>
      <c r="L21" s="6">
        <f>Input!H18/Input!H$7</f>
        <v>35.366635642290369</v>
      </c>
      <c r="M21" s="6">
        <f>Input!I18/Input!I$7</f>
        <v>39.658425970484437</v>
      </c>
      <c r="N21" s="6">
        <f>Input!J18/Input!J$7</f>
        <v>44.997164042457356</v>
      </c>
      <c r="O21" s="6">
        <f t="shared" si="1"/>
        <v>37.919678717181426</v>
      </c>
    </row>
    <row r="22" spans="2:15" ht="12" customHeight="1" x14ac:dyDescent="0.2">
      <c r="B22" t="s">
        <v>255</v>
      </c>
      <c r="E22" s="6">
        <f>Input!A19/Input!A$7</f>
        <v>43.551950905116847</v>
      </c>
      <c r="F22" s="6">
        <f>Input!B19/Input!B$7</f>
        <v>40.664594727523117</v>
      </c>
      <c r="G22" s="6">
        <f>Input!C19/Input!C$7</f>
        <v>45.319244380247362</v>
      </c>
      <c r="H22" s="6">
        <f>Input!D19/Input!D$7</f>
        <v>44.829304425125187</v>
      </c>
      <c r="I22" s="6">
        <f>Input!E19/Input!E$7</f>
        <v>32.023257906812709</v>
      </c>
      <c r="J22" s="6">
        <f>Input!F19/Input!F$7</f>
        <v>31.174817407066101</v>
      </c>
      <c r="K22" s="6">
        <f>Input!G19/Input!G$7</f>
        <v>35.365623174814708</v>
      </c>
      <c r="L22" s="6">
        <f>Input!H19/Input!H$7</f>
        <v>36.24844477803989</v>
      </c>
      <c r="M22" s="6">
        <f>Input!I19/Input!I$7</f>
        <v>43.67475978504973</v>
      </c>
      <c r="N22" s="6">
        <f>Input!J19/Input!J$7</f>
        <v>44.041821295915504</v>
      </c>
      <c r="O22" s="6">
        <f t="shared" si="1"/>
        <v>39.689381878571112</v>
      </c>
    </row>
    <row r="23" spans="2:15" ht="12" customHeight="1" x14ac:dyDescent="0.2">
      <c r="B23" t="s">
        <v>62</v>
      </c>
      <c r="E23" s="6">
        <f>Input!A20/Input!A$7</f>
        <v>0.48244073306058399</v>
      </c>
      <c r="F23" s="6">
        <f>Input!B20/Input!B$7</f>
        <v>0.29777050954160933</v>
      </c>
      <c r="G23" s="6">
        <f>Input!C20/Input!C$7</f>
        <v>0.29964521079714723</v>
      </c>
      <c r="H23" s="6">
        <f>Input!D20/Input!D$7</f>
        <v>0.3210014027304311</v>
      </c>
      <c r="I23" s="6">
        <f>Input!E20/Input!E$7</f>
        <v>0.38818416934888889</v>
      </c>
      <c r="J23" s="6">
        <f>Input!F20/Input!F$7</f>
        <v>0.25120751239499478</v>
      </c>
      <c r="K23" s="6">
        <f>Input!G20/Input!G$7</f>
        <v>0.35500686886634913</v>
      </c>
      <c r="L23" s="6">
        <f>Input!H20/Input!H$7</f>
        <v>0.15419815569375939</v>
      </c>
      <c r="M23" s="6">
        <f>Input!I20/Input!I$7</f>
        <v>0</v>
      </c>
      <c r="N23" s="6">
        <f>Input!J20/Input!J$7</f>
        <v>4.0516127137065976E-2</v>
      </c>
      <c r="O23" s="6">
        <f t="shared" si="1"/>
        <v>0.25899706895708297</v>
      </c>
    </row>
    <row r="24" spans="2:15" ht="13.5" customHeight="1" x14ac:dyDescent="0.2">
      <c r="B24" s="4" t="s">
        <v>63</v>
      </c>
      <c r="E24" s="8">
        <f>SUM(E21:E23)</f>
        <v>87.113941601748579</v>
      </c>
      <c r="F24" s="8">
        <f t="shared" ref="F24:N24" si="4">SUM(F21:F23)</f>
        <v>81.350687586071217</v>
      </c>
      <c r="G24" s="8">
        <f t="shared" si="4"/>
        <v>88.863919833890051</v>
      </c>
      <c r="H24" s="8">
        <f t="shared" si="4"/>
        <v>83.275055456784486</v>
      </c>
      <c r="I24" s="8">
        <f t="shared" si="4"/>
        <v>61.024847782200858</v>
      </c>
      <c r="J24" s="8">
        <f t="shared" si="4"/>
        <v>63.681572012825299</v>
      </c>
      <c r="K24" s="8">
        <f t="shared" si="4"/>
        <v>69.188586576507674</v>
      </c>
      <c r="L24" s="8">
        <f t="shared" si="4"/>
        <v>71.769278576024021</v>
      </c>
      <c r="M24" s="8">
        <f t="shared" si="4"/>
        <v>83.333185755534174</v>
      </c>
      <c r="N24" s="8">
        <f t="shared" si="4"/>
        <v>89.079501465509935</v>
      </c>
      <c r="O24" s="8">
        <f t="shared" si="1"/>
        <v>77.868057664709639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10.701315922210389</v>
      </c>
      <c r="F26" s="6">
        <f>Input!B21/Input!B$7</f>
        <v>9.9300614794412745</v>
      </c>
      <c r="G26" s="6">
        <f>Input!C21/Input!C$7</f>
        <v>10.396458878757786</v>
      </c>
      <c r="H26" s="6">
        <f>Input!D21/Input!D$7</f>
        <v>10.665302402583634</v>
      </c>
      <c r="I26" s="6">
        <f>Input!E21/Input!E$7</f>
        <v>10.619949247221165</v>
      </c>
      <c r="J26" s="6">
        <f>Input!F21/Input!F$7</f>
        <v>11.161875966276476</v>
      </c>
      <c r="K26" s="6">
        <f>Input!G21/Input!G$7</f>
        <v>12.418489589760044</v>
      </c>
      <c r="L26" s="6">
        <f>Input!H21/Input!H$7</f>
        <v>13.141740510401029</v>
      </c>
      <c r="M26" s="6">
        <f>Input!I21/Input!I$7</f>
        <v>13.010899101700353</v>
      </c>
      <c r="N26" s="6">
        <f>Input!J21/Input!J$7</f>
        <v>13.497202801767751</v>
      </c>
      <c r="O26" s="6">
        <f t="shared" si="1"/>
        <v>11.55432959001199</v>
      </c>
    </row>
    <row r="27" spans="2:15" ht="12" customHeight="1" x14ac:dyDescent="0.2">
      <c r="B27" t="s">
        <v>65</v>
      </c>
      <c r="E27" s="6">
        <f>Input!A22/Input!A$7</f>
        <v>105.1385523734798</v>
      </c>
      <c r="F27" s="6">
        <f>Input!B22/Input!B$7</f>
        <v>106.92154829824906</v>
      </c>
      <c r="G27" s="6">
        <f>Input!C22/Input!C$7</f>
        <v>106.94328112304777</v>
      </c>
      <c r="H27" s="6">
        <f>Input!D22/Input!D$7</f>
        <v>108.74515568676705</v>
      </c>
      <c r="I27" s="6">
        <f>Input!E22/Input!E$7</f>
        <v>110.41472276497248</v>
      </c>
      <c r="J27" s="6">
        <f>Input!F22/Input!F$7</f>
        <v>113.99548372847536</v>
      </c>
      <c r="K27" s="6">
        <f>Input!G22/Input!G$7</f>
        <v>116.51792897509932</v>
      </c>
      <c r="L27" s="6">
        <f>Input!H22/Input!H$7</f>
        <v>121.7266467939095</v>
      </c>
      <c r="M27" s="6">
        <f>Input!I22/Input!I$7</f>
        <v>116.9986830285531</v>
      </c>
      <c r="N27" s="6">
        <f>Input!J22/Input!J$7</f>
        <v>112.68840125596483</v>
      </c>
      <c r="O27" s="6">
        <f t="shared" si="1"/>
        <v>112.00904040285181</v>
      </c>
    </row>
    <row r="28" spans="2:15" ht="12" customHeight="1" x14ac:dyDescent="0.2">
      <c r="B28" t="s">
        <v>66</v>
      </c>
      <c r="E28" s="6">
        <f>Input!A23/Input!A$7</f>
        <v>14.02166339741075</v>
      </c>
      <c r="F28" s="6">
        <f>Input!B23/Input!B$7</f>
        <v>15.234559315364942</v>
      </c>
      <c r="G28" s="6">
        <f>Input!C23/Input!C$7</f>
        <v>16.694872709217297</v>
      </c>
      <c r="H28" s="6">
        <f>Input!D23/Input!D$7</f>
        <v>18.137100588820566</v>
      </c>
      <c r="I28" s="6">
        <f>Input!E23/Input!E$7</f>
        <v>19.506338016750039</v>
      </c>
      <c r="J28" s="6">
        <f>Input!F23/Input!F$7</f>
        <v>20.198615797049573</v>
      </c>
      <c r="K28" s="6">
        <f>Input!G23/Input!G$7</f>
        <v>20.714691147799908</v>
      </c>
      <c r="L28" s="6">
        <f>Input!H23/Input!H$7</f>
        <v>18.511892772892988</v>
      </c>
      <c r="M28" s="6">
        <f>Input!I23/Input!I$7</f>
        <v>18.073597208854668</v>
      </c>
      <c r="N28" s="6">
        <f>Input!J23/Input!J$7</f>
        <v>18.037386822813648</v>
      </c>
      <c r="O28" s="6">
        <f t="shared" si="1"/>
        <v>17.913071777697439</v>
      </c>
    </row>
    <row r="29" spans="2:15" ht="13.5" customHeight="1" x14ac:dyDescent="0.2">
      <c r="B29" s="4" t="s">
        <v>15</v>
      </c>
      <c r="E29" s="8">
        <f>SUM(E26:E28)</f>
        <v>129.86153169310094</v>
      </c>
      <c r="F29" s="8">
        <f t="shared" ref="F29:N29" si="5">SUM(F26:F28)</f>
        <v>132.08616909305528</v>
      </c>
      <c r="G29" s="8">
        <f t="shared" si="5"/>
        <v>134.03461271102285</v>
      </c>
      <c r="H29" s="8">
        <f t="shared" si="5"/>
        <v>137.54755867817124</v>
      </c>
      <c r="I29" s="8">
        <f t="shared" si="5"/>
        <v>140.5410100289437</v>
      </c>
      <c r="J29" s="8">
        <f t="shared" si="5"/>
        <v>145.35597549180142</v>
      </c>
      <c r="K29" s="8">
        <f t="shared" si="5"/>
        <v>149.65110971265926</v>
      </c>
      <c r="L29" s="8">
        <f t="shared" si="5"/>
        <v>153.38028007720351</v>
      </c>
      <c r="M29" s="8">
        <f t="shared" si="5"/>
        <v>148.08317933910811</v>
      </c>
      <c r="N29" s="8">
        <f t="shared" si="5"/>
        <v>144.22299088054623</v>
      </c>
      <c r="O29" s="8">
        <f t="shared" si="1"/>
        <v>141.47644177056125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461.01604214537917</v>
      </c>
      <c r="F31" s="7">
        <f t="shared" ref="F31:N31" si="6">SUM(F13,F19,F24,F29)</f>
        <v>477.13005557741491</v>
      </c>
      <c r="G31" s="7">
        <f t="shared" si="6"/>
        <v>462.16283515392252</v>
      </c>
      <c r="H31" s="7">
        <f t="shared" si="6"/>
        <v>455.88367368575581</v>
      </c>
      <c r="I31" s="7">
        <f t="shared" si="6"/>
        <v>455.96245064576021</v>
      </c>
      <c r="J31" s="7">
        <f t="shared" si="6"/>
        <v>470.09676168861341</v>
      </c>
      <c r="K31" s="7">
        <f t="shared" si="6"/>
        <v>469.37488791819885</v>
      </c>
      <c r="L31" s="7">
        <f t="shared" si="6"/>
        <v>469.25380656229896</v>
      </c>
      <c r="M31" s="7">
        <f t="shared" si="6"/>
        <v>470.89156881616941</v>
      </c>
      <c r="N31" s="7">
        <f t="shared" si="6"/>
        <v>471.70705509207585</v>
      </c>
      <c r="O31" s="7">
        <f t="shared" si="1"/>
        <v>466.34791372855898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492.43623886117808</v>
      </c>
      <c r="F33" s="6">
        <f>(Input!B35+Input!B209)/Input!B$7</f>
        <v>530.75524837694275</v>
      </c>
      <c r="G33" s="6">
        <f>(Input!C35+Input!C209)/Input!C$7</f>
        <v>562.90823463031506</v>
      </c>
      <c r="H33" s="6">
        <f>(Input!D35+Input!D209)/Input!D$7</f>
        <v>538.02948098974059</v>
      </c>
      <c r="I33" s="6">
        <f>(Input!E35+Input!E209)/Input!E$7</f>
        <v>464.69986703744848</v>
      </c>
      <c r="J33" s="6">
        <f>(Input!F35+Input!F209)/Input!F$7</f>
        <v>460.08658903452329</v>
      </c>
      <c r="K33" s="6">
        <f>(Input!G35+Input!G209)/Input!G$7</f>
        <v>514.1984259190707</v>
      </c>
      <c r="L33" s="6">
        <f>(Input!H35+Input!H209)/Input!H$7</f>
        <v>540.19331031524769</v>
      </c>
      <c r="M33" s="6">
        <f>(Input!I35+Input!I209)/Input!I$7</f>
        <v>515.93606673083093</v>
      </c>
      <c r="N33" s="6">
        <f>(Input!J35+Input!J209)/Input!J$7</f>
        <v>544.45781803850139</v>
      </c>
      <c r="O33" s="6">
        <f t="shared" si="1"/>
        <v>516.37012799337992</v>
      </c>
    </row>
    <row r="34" spans="2:15" ht="12" customHeight="1" x14ac:dyDescent="0.2">
      <c r="B34" t="s">
        <v>69</v>
      </c>
      <c r="E34" s="6">
        <f>Input!A28/Input!A$7</f>
        <v>1.3400504399484392</v>
      </c>
      <c r="F34" s="6">
        <f>Input!B28/Input!B$7</f>
        <v>0.8461499114696045</v>
      </c>
      <c r="G34" s="6">
        <f>Input!C28/Input!C$7</f>
        <v>1.0136530649092714</v>
      </c>
      <c r="H34" s="6">
        <f>Input!D28/Input!D$7</f>
        <v>0.65596486649594687</v>
      </c>
      <c r="I34" s="6">
        <f>Input!E28/Input!E$7</f>
        <v>0.96238821822073417</v>
      </c>
      <c r="J34" s="6">
        <f>Input!F28/Input!F$7</f>
        <v>0.61882706411887012</v>
      </c>
      <c r="K34" s="6">
        <f>Input!G28/Input!G$7</f>
        <v>0.5659917080032576</v>
      </c>
      <c r="L34" s="6">
        <f>Input!H28/Input!H$7</f>
        <v>0.36912116663092426</v>
      </c>
      <c r="M34" s="6">
        <f>Input!I28/Input!I$7</f>
        <v>0.64190888675008018</v>
      </c>
      <c r="N34" s="6">
        <f>Input!J28/Input!J$7</f>
        <v>0.80795373688711325</v>
      </c>
      <c r="O34" s="6">
        <f t="shared" si="1"/>
        <v>0.7822009063434241</v>
      </c>
    </row>
    <row r="35" spans="2:15" ht="12" customHeight="1" x14ac:dyDescent="0.2">
      <c r="B35" t="s">
        <v>75</v>
      </c>
      <c r="E35" s="6">
        <f>(Input!A29-Input!A203-Input!A207)/Input!A$7</f>
        <v>40.945228380877651</v>
      </c>
      <c r="F35" s="6">
        <f>(Input!B29-Input!B203-Input!B207)/Input!B$7</f>
        <v>40.395796281723392</v>
      </c>
      <c r="G35" s="6">
        <f>(Input!C29-Input!C203-Input!C207)/Input!C$7</f>
        <v>46.419322469982845</v>
      </c>
      <c r="H35" s="6">
        <f>(Input!D29-Input!D203-Input!D207)/Input!D$7</f>
        <v>40.784194816421724</v>
      </c>
      <c r="I35" s="6">
        <f>(Input!E29-Input!E203-Input!E207)/Input!E$7</f>
        <v>37.252047542219671</v>
      </c>
      <c r="J35" s="6">
        <f>(Input!F29-Input!F203-Input!F207)/Input!F$7</f>
        <v>34.58157163202668</v>
      </c>
      <c r="K35" s="6">
        <f>(Input!G29-Input!G203-Input!G207)/Input!G$7</f>
        <v>29.610257232875139</v>
      </c>
      <c r="L35" s="6">
        <f>(Input!H29-Input!H203-Input!H207)/Input!H$7</f>
        <v>25.892003431267426</v>
      </c>
      <c r="M35" s="6">
        <f>(Input!I29-Input!I203-Input!I207)/Input!I$7</f>
        <v>26.014460218158483</v>
      </c>
      <c r="N35" s="6">
        <f>(Input!J29-Input!J203-Input!J207)/Input!J$7</f>
        <v>28.781747139154898</v>
      </c>
      <c r="O35" s="6">
        <f t="shared" si="1"/>
        <v>35.067662914470795</v>
      </c>
    </row>
    <row r="36" spans="2:15" ht="13.5" customHeight="1" x14ac:dyDescent="0.2">
      <c r="B36" s="1" t="s">
        <v>71</v>
      </c>
      <c r="E36" s="7">
        <f>SUM(E33:E35)</f>
        <v>534.72151768200411</v>
      </c>
      <c r="F36" s="7">
        <f t="shared" ref="F36:N36" si="7">SUM(F33:F35)</f>
        <v>571.99719457013578</v>
      </c>
      <c r="G36" s="7">
        <f t="shared" si="7"/>
        <v>610.34121016520714</v>
      </c>
      <c r="H36" s="7">
        <f t="shared" si="7"/>
        <v>579.46964067265833</v>
      </c>
      <c r="I36" s="7">
        <f t="shared" si="7"/>
        <v>502.91430279788887</v>
      </c>
      <c r="J36" s="7">
        <f t="shared" si="7"/>
        <v>495.28698773066884</v>
      </c>
      <c r="K36" s="7">
        <f t="shared" si="7"/>
        <v>544.3746748599491</v>
      </c>
      <c r="L36" s="7">
        <f t="shared" si="7"/>
        <v>566.45443491314609</v>
      </c>
      <c r="M36" s="7">
        <f t="shared" si="7"/>
        <v>542.59243583573948</v>
      </c>
      <c r="N36" s="7">
        <f t="shared" si="7"/>
        <v>574.04751891454339</v>
      </c>
      <c r="O36" s="7">
        <f t="shared" si="1"/>
        <v>552.21999181419426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73.705475536624931</v>
      </c>
      <c r="F38" s="11">
        <f t="shared" ref="F38:N38" si="8">F36-F31</f>
        <v>94.867138992720868</v>
      </c>
      <c r="G38" s="11">
        <f t="shared" si="8"/>
        <v>148.17837501128463</v>
      </c>
      <c r="H38" s="11">
        <f t="shared" si="8"/>
        <v>123.58596698690252</v>
      </c>
      <c r="I38" s="11">
        <f t="shared" si="8"/>
        <v>46.951852152128652</v>
      </c>
      <c r="J38" s="11">
        <f t="shared" si="8"/>
        <v>25.190226042055428</v>
      </c>
      <c r="K38" s="11">
        <f t="shared" si="8"/>
        <v>74.999786941750244</v>
      </c>
      <c r="L38" s="11">
        <f t="shared" si="8"/>
        <v>97.200628350847126</v>
      </c>
      <c r="M38" s="11">
        <f t="shared" si="8"/>
        <v>71.700867019570069</v>
      </c>
      <c r="N38" s="11">
        <f t="shared" si="8"/>
        <v>102.34046382246754</v>
      </c>
      <c r="O38" s="11">
        <f t="shared" si="1"/>
        <v>85.872078085635195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21.91036260718489</v>
      </c>
      <c r="F40" s="8">
        <f>(Input!B25 + Input!B26) / Input!B$7</f>
        <v>22.437826086956523</v>
      </c>
      <c r="G40" s="8">
        <f>(Input!C25 + Input!C26) / Input!C$7</f>
        <v>22.432612620745687</v>
      </c>
      <c r="H40" s="8">
        <f>(Input!D25 + Input!D26) / Input!D$7</f>
        <v>23.091790764814306</v>
      </c>
      <c r="I40" s="8">
        <f>(Input!E25 + Input!E26) / Input!E$7</f>
        <v>23.695619127149495</v>
      </c>
      <c r="J40" s="8">
        <f>(Input!F25 + Input!F26) / Input!F$7</f>
        <v>23.683381187025432</v>
      </c>
      <c r="K40" s="8">
        <f>(Input!G25 + Input!G26) / Input!G$7</f>
        <v>23.025318559101041</v>
      </c>
      <c r="L40" s="8">
        <f>(Input!H25 + Input!H26) / Input!H$7</f>
        <v>23.729042676388591</v>
      </c>
      <c r="M40" s="8">
        <f>(Input!I25 + Input!I26) / Input!I$7</f>
        <v>26.520808068655757</v>
      </c>
      <c r="N40" s="8">
        <f>(Input!J25 + Input!J26) / Input!J$7</f>
        <v>23.361145790494096</v>
      </c>
      <c r="O40" s="8">
        <f t="shared" si="1"/>
        <v>23.388790748851584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51.795112929440037</v>
      </c>
      <c r="F42" s="11">
        <f t="shared" ref="F42:N42" si="9">+F38-F40</f>
        <v>72.429312905764348</v>
      </c>
      <c r="G42" s="11">
        <f t="shared" si="9"/>
        <v>125.74576239053894</v>
      </c>
      <c r="H42" s="11">
        <f t="shared" si="9"/>
        <v>100.49417622208821</v>
      </c>
      <c r="I42" s="11">
        <f t="shared" si="9"/>
        <v>23.256233024979156</v>
      </c>
      <c r="J42" s="11">
        <f t="shared" si="9"/>
        <v>1.5068448550299962</v>
      </c>
      <c r="K42" s="11">
        <f t="shared" si="9"/>
        <v>51.974468382649206</v>
      </c>
      <c r="L42" s="11">
        <f t="shared" si="9"/>
        <v>73.471585674458538</v>
      </c>
      <c r="M42" s="11">
        <f t="shared" si="9"/>
        <v>45.180058950914315</v>
      </c>
      <c r="N42" s="11">
        <f t="shared" si="9"/>
        <v>78.979318031973449</v>
      </c>
      <c r="O42" s="11">
        <f t="shared" si="1"/>
        <v>62.483287336783619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2.3520424751135356</v>
      </c>
      <c r="F7" s="6">
        <f>Input!B37/Input!B$6</f>
        <v>2.6461839982345547</v>
      </c>
      <c r="G7" s="6">
        <f>Input!C37/Input!C$6</f>
        <v>2.0808870013263174</v>
      </c>
      <c r="H7" s="6">
        <f>Input!D37/Input!D$6</f>
        <v>2.6712354916459922</v>
      </c>
      <c r="I7" s="6">
        <f>Input!E37/Input!E$6</f>
        <v>2.542166297998143</v>
      </c>
      <c r="J7" s="6">
        <f>Input!F37/Input!F$6</f>
        <v>3.0514611452689731</v>
      </c>
      <c r="K7" s="6">
        <f>Input!G37/Input!G$6</f>
        <v>3.121358272434227</v>
      </c>
      <c r="L7" s="6">
        <f>Input!H37/Input!H$6</f>
        <v>3.432308969889065</v>
      </c>
      <c r="M7" s="6">
        <f>Input!I37/Input!I$6</f>
        <v>4.2129443982098138</v>
      </c>
      <c r="N7" s="6">
        <f>Input!J37/Input!J$6</f>
        <v>3.7025224533890864</v>
      </c>
      <c r="O7" s="6">
        <f>AVERAGE(E7:N7)</f>
        <v>2.9813110503509708</v>
      </c>
    </row>
    <row r="8" spans="1:15" ht="12" customHeight="1" x14ac:dyDescent="0.2">
      <c r="B8" t="s">
        <v>121</v>
      </c>
      <c r="E8" s="6">
        <f>Input!A38/Input!A$6</f>
        <v>1.9493905203118382</v>
      </c>
      <c r="F8" s="6">
        <f>Input!B38/Input!B$6</f>
        <v>2.2493667731522646</v>
      </c>
      <c r="G8" s="6">
        <f>Input!C38/Input!C$6</f>
        <v>1.7520974846816497</v>
      </c>
      <c r="H8" s="6">
        <f>Input!D38/Input!D$6</f>
        <v>3.2874504709266064</v>
      </c>
      <c r="I8" s="6">
        <f>Input!E38/Input!E$6</f>
        <v>2.3066465199791737</v>
      </c>
      <c r="J8" s="6">
        <f>Input!F38/Input!F$6</f>
        <v>2.7833604228826849</v>
      </c>
      <c r="K8" s="6">
        <f>Input!G38/Input!G$6</f>
        <v>2.4852358632758023</v>
      </c>
      <c r="L8" s="6">
        <f>Input!H38/Input!H$6</f>
        <v>2.8160756893819334</v>
      </c>
      <c r="M8" s="6">
        <f>Input!I38/Input!I$6</f>
        <v>3.7585622935369516</v>
      </c>
      <c r="N8" s="6">
        <f>Input!J38/Input!J$6</f>
        <v>3.0311261395532663</v>
      </c>
      <c r="O8" s="6">
        <f t="shared" ref="O8:O40" si="1">AVERAGE(E8:N8)</f>
        <v>2.6419312177682168</v>
      </c>
    </row>
    <row r="9" spans="1:15" ht="12" customHeight="1" x14ac:dyDescent="0.2">
      <c r="B9" t="s">
        <v>122</v>
      </c>
      <c r="E9" s="6">
        <f>Input!A39/Input!A$6</f>
        <v>1.8878178784029493E-2</v>
      </c>
      <c r="F9" s="6">
        <f>Input!B39/Input!B$6</f>
        <v>2.3562560752971848E-2</v>
      </c>
      <c r="G9" s="6">
        <f>Input!C39/Input!C$6</f>
        <v>3.8498274290328663E-2</v>
      </c>
      <c r="H9" s="6">
        <f>Input!D39/Input!D$6</f>
        <v>3.4227395434740744E-2</v>
      </c>
      <c r="I9" s="6">
        <f>Input!E39/Input!E$6</f>
        <v>5.1520258776599909E-2</v>
      </c>
      <c r="J9" s="6">
        <f>Input!F39/Input!F$6</f>
        <v>4.0413377829640315E-2</v>
      </c>
      <c r="K9" s="6">
        <f>Input!G39/Input!G$6</f>
        <v>3.9288988363584881E-2</v>
      </c>
      <c r="L9" s="6">
        <f>Input!H39/Input!H$6</f>
        <v>5.5639302694136292E-2</v>
      </c>
      <c r="M9" s="6">
        <f>Input!I39/Input!I$6</f>
        <v>6.0135694725154717E-2</v>
      </c>
      <c r="N9" s="6">
        <f>Input!J39/Input!J$6</f>
        <v>8.0308564741630714E-2</v>
      </c>
      <c r="O9" s="6">
        <f t="shared" si="1"/>
        <v>4.4247259639281764E-2</v>
      </c>
    </row>
    <row r="10" spans="1:15" ht="13.5" customHeight="1" x14ac:dyDescent="0.2">
      <c r="B10" s="4" t="s">
        <v>123</v>
      </c>
      <c r="E10" s="8">
        <f>SUM(E7:E9)</f>
        <v>4.3203111742094036</v>
      </c>
      <c r="F10" s="8">
        <f t="shared" ref="F10:N10" si="2">SUM(F7:F9)</f>
        <v>4.9191133321397915</v>
      </c>
      <c r="G10" s="8">
        <f t="shared" si="2"/>
        <v>3.8714827602982957</v>
      </c>
      <c r="H10" s="8">
        <f t="shared" si="2"/>
        <v>5.992913358007339</v>
      </c>
      <c r="I10" s="8">
        <f t="shared" si="2"/>
        <v>4.9003330767539168</v>
      </c>
      <c r="J10" s="8">
        <f t="shared" si="2"/>
        <v>5.8752349459812985</v>
      </c>
      <c r="K10" s="8">
        <f t="shared" si="2"/>
        <v>5.645883124073614</v>
      </c>
      <c r="L10" s="8">
        <f t="shared" si="2"/>
        <v>6.304023961965135</v>
      </c>
      <c r="M10" s="8">
        <f t="shared" si="2"/>
        <v>8.0316423864719209</v>
      </c>
      <c r="N10" s="8">
        <f t="shared" si="2"/>
        <v>6.8139571576839835</v>
      </c>
      <c r="O10" s="8">
        <f t="shared" si="1"/>
        <v>5.6674895277584696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5.9671305221383673</v>
      </c>
      <c r="F12" s="6">
        <f>Input!B40/Input!B$6</f>
        <v>6.3546018476302688</v>
      </c>
      <c r="G12" s="6">
        <f>Input!C40/Input!C$6</f>
        <v>5.8999738451134505</v>
      </c>
      <c r="H12" s="6">
        <f>Input!D40/Input!D$6</f>
        <v>6.0891928546346312</v>
      </c>
      <c r="I12" s="6">
        <f>Input!E40/Input!E$6</f>
        <v>5.7621338411402512</v>
      </c>
      <c r="J12" s="6">
        <f>Input!F40/Input!F$6</f>
        <v>5.7150886578392912</v>
      </c>
      <c r="K12" s="6">
        <f>Input!G40/Input!G$6</f>
        <v>5.7006092076289434</v>
      </c>
      <c r="L12" s="6">
        <f>Input!H40/Input!H$6</f>
        <v>6.933637464342314</v>
      </c>
      <c r="M12" s="6">
        <f>Input!I40/Input!I$6</f>
        <v>6.6265713831561834</v>
      </c>
      <c r="N12" s="6">
        <f>Input!J40/Input!J$6</f>
        <v>5.9327763300371466</v>
      </c>
      <c r="O12" s="6">
        <f t="shared" si="1"/>
        <v>6.0981715953660842</v>
      </c>
    </row>
    <row r="13" spans="1:15" ht="12" customHeight="1" x14ac:dyDescent="0.2">
      <c r="B13" t="s">
        <v>125</v>
      </c>
      <c r="E13" s="6">
        <f>Input!A41/Input!A$6</f>
        <v>1.5580418773402409</v>
      </c>
      <c r="F13" s="6">
        <f>Input!B41/Input!B$6</f>
        <v>1.725899449106945</v>
      </c>
      <c r="G13" s="6">
        <f>Input!C41/Input!C$6</f>
        <v>1.7209026887140209</v>
      </c>
      <c r="H13" s="6">
        <f>Input!D41/Input!D$6</f>
        <v>1.7847707270759894</v>
      </c>
      <c r="I13" s="6">
        <f>Input!E41/Input!E$6</f>
        <v>1.6487832795149333</v>
      </c>
      <c r="J13" s="6">
        <f>Input!F41/Input!F$6</f>
        <v>1.6267240069330131</v>
      </c>
      <c r="K13" s="6">
        <f>Input!G41/Input!G$6</f>
        <v>1.59998424560636</v>
      </c>
      <c r="L13" s="6">
        <f>Input!H41/Input!H$6</f>
        <v>1.8992516640253567</v>
      </c>
      <c r="M13" s="6">
        <f>Input!I41/Input!I$6</f>
        <v>1.9418089650879868</v>
      </c>
      <c r="N13" s="6">
        <f>Input!J41/Input!J$6</f>
        <v>1.7702478222557889</v>
      </c>
      <c r="O13" s="6">
        <f t="shared" si="1"/>
        <v>1.7276414725660636</v>
      </c>
    </row>
    <row r="14" spans="1:15" ht="12" customHeight="1" x14ac:dyDescent="0.2">
      <c r="B14" t="s">
        <v>126</v>
      </c>
      <c r="E14" s="6">
        <f>Input!A42/Input!A$6</f>
        <v>1.6008862819331324</v>
      </c>
      <c r="F14" s="6">
        <f>Input!B42/Input!B$6</f>
        <v>1.3929671753356989</v>
      </c>
      <c r="G14" s="6">
        <f>Input!C42/Input!C$6</f>
        <v>1.2614997297882813</v>
      </c>
      <c r="H14" s="6">
        <f>Input!D42/Input!D$6</f>
        <v>1.2859927049004698</v>
      </c>
      <c r="I14" s="6">
        <f>Input!E42/Input!E$6</f>
        <v>1.3600802032721937</v>
      </c>
      <c r="J14" s="6">
        <f>Input!F42/Input!F$6</f>
        <v>1.1247307377086475</v>
      </c>
      <c r="K14" s="6">
        <f>Input!G42/Input!G$6</f>
        <v>1.0184093486420893</v>
      </c>
      <c r="L14" s="6">
        <f>Input!H42/Input!H$6</f>
        <v>1.5021485895404121</v>
      </c>
      <c r="M14" s="6">
        <f>Input!I42/Input!I$6</f>
        <v>1.465616171850747</v>
      </c>
      <c r="N14" s="6">
        <f>Input!J42/Input!J$6</f>
        <v>1.3456970000200941</v>
      </c>
      <c r="O14" s="6">
        <f t="shared" si="1"/>
        <v>1.3358027942991766</v>
      </c>
    </row>
    <row r="15" spans="1:15" ht="13.5" customHeight="1" x14ac:dyDescent="0.2">
      <c r="B15" s="4" t="s">
        <v>130</v>
      </c>
      <c r="E15" s="8">
        <f>SUM(E12:E14)</f>
        <v>9.1260586814117399</v>
      </c>
      <c r="F15" s="8">
        <f t="shared" ref="F15:N15" si="3">SUM(F12:F14)</f>
        <v>9.4734684720729128</v>
      </c>
      <c r="G15" s="8">
        <f t="shared" si="3"/>
        <v>8.8823762636157522</v>
      </c>
      <c r="H15" s="8">
        <f t="shared" si="3"/>
        <v>9.1599562866110915</v>
      </c>
      <c r="I15" s="8">
        <f t="shared" si="3"/>
        <v>8.7709973239273786</v>
      </c>
      <c r="J15" s="8">
        <f t="shared" si="3"/>
        <v>8.4665434024809514</v>
      </c>
      <c r="K15" s="8">
        <f t="shared" si="3"/>
        <v>8.3190028018773923</v>
      </c>
      <c r="L15" s="8">
        <f t="shared" si="3"/>
        <v>10.335037717908083</v>
      </c>
      <c r="M15" s="8">
        <f t="shared" si="3"/>
        <v>10.033996520094918</v>
      </c>
      <c r="N15" s="8">
        <f t="shared" si="3"/>
        <v>9.0487211523130302</v>
      </c>
      <c r="O15" s="8">
        <f t="shared" si="1"/>
        <v>9.1616158622313257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1.6385743106926698</v>
      </c>
      <c r="F17" s="6">
        <f>Input!B43/Input!B$6</f>
        <v>1.7186525344597072</v>
      </c>
      <c r="G17" s="6">
        <f>Input!C43/Input!C$6</f>
        <v>1.5891939152673153</v>
      </c>
      <c r="H17" s="6">
        <f>Input!D43/Input!D$6</f>
        <v>1.5048295601670039</v>
      </c>
      <c r="I17" s="6">
        <f>Input!E43/Input!E$6</f>
        <v>1.2032557263505614</v>
      </c>
      <c r="J17" s="6">
        <f>Input!F43/Input!F$6</f>
        <v>1.3444703740177846</v>
      </c>
      <c r="K17" s="6">
        <f>Input!G43/Input!G$6</f>
        <v>1.3510053562242552</v>
      </c>
      <c r="L17" s="6">
        <f>Input!H43/Input!H$6</f>
        <v>1.6082675118858956</v>
      </c>
      <c r="M17" s="6">
        <f>Input!I43/Input!I$6</f>
        <v>1.6645156006024819</v>
      </c>
      <c r="N17" s="6">
        <f>Input!J43/Input!J$6</f>
        <v>1.7293935156412465</v>
      </c>
      <c r="O17" s="6">
        <f t="shared" si="1"/>
        <v>1.5352158405308922</v>
      </c>
    </row>
    <row r="18" spans="2:15" ht="12" customHeight="1" x14ac:dyDescent="0.2">
      <c r="B18" t="s">
        <v>128</v>
      </c>
      <c r="E18" s="6">
        <f>Input!A44/Input!A$6</f>
        <v>2.5299750097553284</v>
      </c>
      <c r="F18" s="6">
        <f>Input!B44/Input!B$6</f>
        <v>3.2877011308109934</v>
      </c>
      <c r="G18" s="6">
        <f>Input!C44/Input!C$6</f>
        <v>3.4357894763104229</v>
      </c>
      <c r="H18" s="6">
        <f>Input!D44/Input!D$6</f>
        <v>3.9713512600285092</v>
      </c>
      <c r="I18" s="6">
        <f>Input!E44/Input!E$6</f>
        <v>3.1866789082227509</v>
      </c>
      <c r="J18" s="6">
        <f>Input!F44/Input!F$6</f>
        <v>2.539329007851419</v>
      </c>
      <c r="K18" s="6">
        <f>Input!G44/Input!G$6</f>
        <v>2.8907601020466314</v>
      </c>
      <c r="L18" s="6">
        <f>Input!H44/Input!H$6</f>
        <v>2.8301961965134708</v>
      </c>
      <c r="M18" s="6">
        <f>Input!I44/Input!I$6</f>
        <v>3.3997167287564647</v>
      </c>
      <c r="N18" s="6">
        <f>Input!J44/Input!J$6</f>
        <v>3.0357885685416774</v>
      </c>
      <c r="O18" s="6">
        <f t="shared" si="1"/>
        <v>3.1107286388837663</v>
      </c>
    </row>
    <row r="19" spans="2:15" ht="13.5" customHeight="1" x14ac:dyDescent="0.2">
      <c r="B19" s="4" t="s">
        <v>129</v>
      </c>
      <c r="E19" s="8">
        <f>SUM(E17:E18)</f>
        <v>4.1685493204479984</v>
      </c>
      <c r="F19" s="8">
        <f t="shared" ref="F19:N19" si="4">SUM(F17:F18)</f>
        <v>5.0063536652707006</v>
      </c>
      <c r="G19" s="8">
        <f t="shared" si="4"/>
        <v>5.024983391577738</v>
      </c>
      <c r="H19" s="8">
        <f t="shared" si="4"/>
        <v>5.4761808201955127</v>
      </c>
      <c r="I19" s="8">
        <f t="shared" si="4"/>
        <v>4.3899346345733123</v>
      </c>
      <c r="J19" s="8">
        <f t="shared" si="4"/>
        <v>3.8837993818692036</v>
      </c>
      <c r="K19" s="8">
        <f t="shared" si="4"/>
        <v>4.241765458270887</v>
      </c>
      <c r="L19" s="8">
        <f t="shared" si="4"/>
        <v>4.4384637083993663</v>
      </c>
      <c r="M19" s="8">
        <f t="shared" si="4"/>
        <v>5.0642323293589468</v>
      </c>
      <c r="N19" s="8">
        <f t="shared" si="4"/>
        <v>4.765182084182924</v>
      </c>
      <c r="O19" s="8">
        <f t="shared" si="1"/>
        <v>4.6459444794146592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35.732563866264833</v>
      </c>
      <c r="F21" s="6">
        <f>Input!B45/Input!B$6</f>
        <v>38.169476028764308</v>
      </c>
      <c r="G21" s="6">
        <f>Input!C45/Input!C$6</f>
        <v>36.972963512200693</v>
      </c>
      <c r="H21" s="6">
        <f>Input!D45/Input!D$6</f>
        <v>34.247605758730913</v>
      </c>
      <c r="I21" s="6">
        <f>Input!E45/Input!E$6</f>
        <v>34.230568626264805</v>
      </c>
      <c r="J21" s="6">
        <f>Input!F45/Input!F$6</f>
        <v>34.076225980680071</v>
      </c>
      <c r="K21" s="6">
        <f>Input!G45/Input!G$6</f>
        <v>33.532593991106047</v>
      </c>
      <c r="L21" s="6">
        <f>Input!H45/Input!H$6</f>
        <v>32.629265356576866</v>
      </c>
      <c r="M21" s="6">
        <f>Input!I45/Input!I$6</f>
        <v>32.268885134802765</v>
      </c>
      <c r="N21" s="6">
        <f>Input!J45/Input!J$6</f>
        <v>33.191426043612793</v>
      </c>
      <c r="O21" s="6">
        <f t="shared" si="1"/>
        <v>34.505157429900414</v>
      </c>
    </row>
    <row r="22" spans="2:15" ht="12" customHeight="1" x14ac:dyDescent="0.2">
      <c r="B22" t="s">
        <v>132</v>
      </c>
      <c r="E22" s="6">
        <f>Input!A46/Input!A$6</f>
        <v>6.0693265087548882</v>
      </c>
      <c r="F22" s="6">
        <f>Input!B46/Input!B$6</f>
        <v>5.9639555187745987</v>
      </c>
      <c r="G22" s="6">
        <f>Input!C46/Input!C$6</f>
        <v>7.1064733967934686</v>
      </c>
      <c r="H22" s="6">
        <f>Input!D46/Input!D$6</f>
        <v>6.6562230877041335</v>
      </c>
      <c r="I22" s="6">
        <f>Input!E46/Input!E$6</f>
        <v>4.072067215497321</v>
      </c>
      <c r="J22" s="6">
        <f>Input!F46/Input!F$6</f>
        <v>4.2326988984769507</v>
      </c>
      <c r="K22" s="6">
        <f>Input!G46/Input!G$6</f>
        <v>4.6696371588455339</v>
      </c>
      <c r="L22" s="6">
        <f>Input!H46/Input!H$6</f>
        <v>4.5899722345483358</v>
      </c>
      <c r="M22" s="6">
        <f>Input!I46/Input!I$6</f>
        <v>5.9996614091944274</v>
      </c>
      <c r="N22" s="6">
        <f>Input!J46/Input!J$6</f>
        <v>6.1200589435275727</v>
      </c>
      <c r="O22" s="6">
        <f t="shared" si="1"/>
        <v>5.5480074372117221</v>
      </c>
    </row>
    <row r="23" spans="2:15" ht="12" customHeight="1" x14ac:dyDescent="0.2">
      <c r="B23" t="s">
        <v>133</v>
      </c>
      <c r="E23" s="6">
        <f>Input!A47/Input!A$6</f>
        <v>1.235071940355509</v>
      </c>
      <c r="F23" s="6">
        <f>Input!B47/Input!B$6</f>
        <v>1.0313815058933482</v>
      </c>
      <c r="G23" s="6">
        <f>Input!C47/Input!C$6</f>
        <v>0.78926770891648768</v>
      </c>
      <c r="H23" s="6">
        <f>Input!D47/Input!D$6</f>
        <v>0.9033508700196069</v>
      </c>
      <c r="I23" s="6">
        <f>Input!E47/Input!E$6</f>
        <v>0.82677498656017123</v>
      </c>
      <c r="J23" s="6">
        <f>Input!F47/Input!F$6</f>
        <v>0.80660013979702139</v>
      </c>
      <c r="K23" s="6">
        <f>Input!G47/Input!G$6</f>
        <v>0.88035298252723448</v>
      </c>
      <c r="L23" s="6">
        <f>Input!H47/Input!H$6</f>
        <v>0.75168621236133126</v>
      </c>
      <c r="M23" s="6">
        <f>Input!I47/Input!I$6</f>
        <v>0.96979607623455266</v>
      </c>
      <c r="N23" s="6">
        <f>Input!J47/Input!J$6</f>
        <v>1.2171165469323006</v>
      </c>
      <c r="O23" s="6">
        <f t="shared" si="1"/>
        <v>0.94113989695975653</v>
      </c>
    </row>
    <row r="24" spans="2:15" ht="12" customHeight="1" x14ac:dyDescent="0.2">
      <c r="B24" t="s">
        <v>134</v>
      </c>
      <c r="E24" s="6">
        <f>Input!A48/Input!A$6</f>
        <v>0.80200337077718831</v>
      </c>
      <c r="F24" s="6">
        <f>Input!B48/Input!B$6</f>
        <v>0.80205166642879744</v>
      </c>
      <c r="G24" s="6">
        <f>Input!C48/Input!C$6</f>
        <v>0.64053026087108378</v>
      </c>
      <c r="H24" s="6">
        <f>Input!D48/Input!D$6</f>
        <v>0.67899981655475461</v>
      </c>
      <c r="I24" s="6">
        <f>Input!E48/Input!E$6</f>
        <v>0.64742614555314626</v>
      </c>
      <c r="J24" s="6">
        <f>Input!F48/Input!F$6</f>
        <v>0.52521824283512297</v>
      </c>
      <c r="K24" s="6">
        <f>Input!G48/Input!G$6</f>
        <v>0.56376369768235179</v>
      </c>
      <c r="L24" s="6">
        <f>Input!H48/Input!H$6</f>
        <v>0.69641077654516637</v>
      </c>
      <c r="M24" s="6">
        <f>Input!I48/Input!I$6</f>
        <v>0.62445710197326199</v>
      </c>
      <c r="N24" s="6">
        <f>Input!J48/Input!J$6</f>
        <v>0.47011018351871242</v>
      </c>
      <c r="O24" s="6">
        <f t="shared" si="1"/>
        <v>0.64509712627395854</v>
      </c>
    </row>
    <row r="25" spans="2:15" ht="12" customHeight="1" x14ac:dyDescent="0.2">
      <c r="B25" t="s">
        <v>135</v>
      </c>
      <c r="E25" s="6">
        <f>Input!A49/Input!A$6</f>
        <v>3.3136059843748704</v>
      </c>
      <c r="F25" s="6">
        <f>Input!B49/Input!B$6</f>
        <v>3.9410422610697129</v>
      </c>
      <c r="G25" s="6">
        <f>Input!C49/Input!C$6</f>
        <v>3.5670752253069522</v>
      </c>
      <c r="H25" s="6">
        <f>Input!D49/Input!D$6</f>
        <v>3.1362172702237281</v>
      </c>
      <c r="I25" s="6">
        <f>Input!E49/Input!E$6</f>
        <v>2.5670332691370183</v>
      </c>
      <c r="J25" s="6">
        <f>Input!F49/Input!F$6</f>
        <v>2.7558463680659639</v>
      </c>
      <c r="K25" s="6">
        <f>Input!G49/Input!G$6</f>
        <v>2.6572198714340116</v>
      </c>
      <c r="L25" s="6">
        <f>Input!H49/Input!H$6</f>
        <v>3.3859610142630743</v>
      </c>
      <c r="M25" s="6">
        <f>Input!I49/Input!I$6</f>
        <v>1.9005189038927215</v>
      </c>
      <c r="N25" s="6">
        <f>Input!J49/Input!J$6</f>
        <v>2.0186355668436655</v>
      </c>
      <c r="O25" s="6">
        <f t="shared" si="1"/>
        <v>2.9243155734611719</v>
      </c>
    </row>
    <row r="26" spans="2:15" ht="14.25" customHeight="1" x14ac:dyDescent="0.2">
      <c r="B26" s="4" t="s">
        <v>136</v>
      </c>
      <c r="E26" s="8">
        <f>SUM(E21:E25)</f>
        <v>47.152571670527294</v>
      </c>
      <c r="F26" s="8">
        <f t="shared" ref="F26:N26" si="5">SUM(F21:F25)</f>
        <v>49.907906980930761</v>
      </c>
      <c r="G26" s="8">
        <f t="shared" si="5"/>
        <v>49.076310104088684</v>
      </c>
      <c r="H26" s="8">
        <f t="shared" si="5"/>
        <v>45.622396803233144</v>
      </c>
      <c r="I26" s="8">
        <f t="shared" si="5"/>
        <v>42.343870243012468</v>
      </c>
      <c r="J26" s="8">
        <f t="shared" si="5"/>
        <v>42.396589629855129</v>
      </c>
      <c r="K26" s="8">
        <f t="shared" si="5"/>
        <v>42.303567701595178</v>
      </c>
      <c r="L26" s="8">
        <f t="shared" si="5"/>
        <v>42.053295594294767</v>
      </c>
      <c r="M26" s="8">
        <f t="shared" si="5"/>
        <v>41.763318626097728</v>
      </c>
      <c r="N26" s="8">
        <f t="shared" si="5"/>
        <v>43.017347284435047</v>
      </c>
      <c r="O26" s="8">
        <f t="shared" si="1"/>
        <v>44.563717463807023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2.1072562205783458</v>
      </c>
      <c r="F28" s="6">
        <f>Input!B50/Input!B$6</f>
        <v>2.3408799810762337</v>
      </c>
      <c r="G28" s="6">
        <f>Input!C50/Input!C$6</f>
        <v>2.6123258125444488</v>
      </c>
      <c r="H28" s="6">
        <f>Input!D50/Input!D$6</f>
        <v>2.8561528051220475</v>
      </c>
      <c r="I28" s="6">
        <f>Input!E50/Input!E$6</f>
        <v>2.6459571702587596</v>
      </c>
      <c r="J28" s="6">
        <f>Input!F50/Input!F$6</f>
        <v>2.5852121004698181</v>
      </c>
      <c r="K28" s="6">
        <f>Input!G50/Input!G$6</f>
        <v>2.5977429917075923</v>
      </c>
      <c r="L28" s="6">
        <f>Input!H50/Input!H$6</f>
        <v>2.5646412044374012</v>
      </c>
      <c r="M28" s="6">
        <f>Input!I50/Input!I$6</f>
        <v>2.5062615888674329</v>
      </c>
      <c r="N28" s="6">
        <f>Input!J50/Input!J$6</f>
        <v>2.4701793239174772</v>
      </c>
      <c r="O28" s="6">
        <f t="shared" si="1"/>
        <v>2.5286609198979555</v>
      </c>
    </row>
    <row r="29" spans="2:15" ht="12" customHeight="1" x14ac:dyDescent="0.2">
      <c r="B29" t="s">
        <v>138</v>
      </c>
      <c r="E29" s="6">
        <f>Input!A51/Input!A$6</f>
        <v>9.9574916768371144E-2</v>
      </c>
      <c r="F29" s="6">
        <f>Input!B51/Input!B$6</f>
        <v>0.10490668518970413</v>
      </c>
      <c r="G29" s="6">
        <f>Input!C51/Input!C$6</f>
        <v>0.11231181337358812</v>
      </c>
      <c r="H29" s="6">
        <f>Input!D51/Input!D$6</f>
        <v>8.6016293516572209E-2</v>
      </c>
      <c r="I29" s="6">
        <f>Input!E51/Input!E$6</f>
        <v>9.9576523886758486E-2</v>
      </c>
      <c r="J29" s="6">
        <f>Input!F51/Input!F$6</f>
        <v>8.6699521864497142E-2</v>
      </c>
      <c r="K29" s="6">
        <f>Input!G51/Input!G$6</f>
        <v>7.4019878033387998E-2</v>
      </c>
      <c r="L29" s="6">
        <f>Input!H51/Input!H$6</f>
        <v>9.9874738510301111E-2</v>
      </c>
      <c r="M29" s="6">
        <f>Input!I51/Input!I$6</f>
        <v>0.15968494756732018</v>
      </c>
      <c r="N29" s="6">
        <f>Input!J51/Input!J$6</f>
        <v>0.15503370044526893</v>
      </c>
      <c r="O29" s="6">
        <f t="shared" si="1"/>
        <v>0.10776990191557696</v>
      </c>
    </row>
    <row r="30" spans="2:15" ht="13.5" customHeight="1" x14ac:dyDescent="0.2">
      <c r="B30" s="4" t="s">
        <v>139</v>
      </c>
      <c r="E30" s="8">
        <f>SUM(E28:E29)</f>
        <v>2.2068311373467169</v>
      </c>
      <c r="F30" s="8">
        <f t="shared" ref="F30:N30" si="6">SUM(F28:F29)</f>
        <v>2.445786666265938</v>
      </c>
      <c r="G30" s="8">
        <f t="shared" si="6"/>
        <v>2.7246376259180369</v>
      </c>
      <c r="H30" s="8">
        <f t="shared" si="6"/>
        <v>2.9421690986386198</v>
      </c>
      <c r="I30" s="8">
        <f t="shared" si="6"/>
        <v>2.745533694145518</v>
      </c>
      <c r="J30" s="8">
        <f t="shared" si="6"/>
        <v>2.6719116223343153</v>
      </c>
      <c r="K30" s="8">
        <f t="shared" si="6"/>
        <v>2.6717628697409803</v>
      </c>
      <c r="L30" s="8">
        <f t="shared" si="6"/>
        <v>2.6645159429477023</v>
      </c>
      <c r="M30" s="8">
        <f t="shared" si="6"/>
        <v>2.665946536434753</v>
      </c>
      <c r="N30" s="8">
        <f t="shared" si="6"/>
        <v>2.6252130243627461</v>
      </c>
      <c r="O30" s="8">
        <f t="shared" si="1"/>
        <v>2.6364308218135326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0.1100926548606441</v>
      </c>
      <c r="F32" s="6">
        <f>Input!B52/Input!B$6</f>
        <v>0.13893429933434995</v>
      </c>
      <c r="G32" s="6">
        <f>Input!C52/Input!C$6</f>
        <v>0.14055056659911488</v>
      </c>
      <c r="H32" s="6">
        <f>Input!D52/Input!D$6</f>
        <v>0.15406376932893459</v>
      </c>
      <c r="I32" s="6">
        <f>Input!E52/Input!E$6</f>
        <v>9.1268130903761457E-2</v>
      </c>
      <c r="J32" s="6">
        <f>Input!F52/Input!F$6</f>
        <v>0.10530445252343588</v>
      </c>
      <c r="K32" s="6">
        <f>Input!G52/Input!G$6</f>
        <v>0.12284685235895625</v>
      </c>
      <c r="L32" s="6">
        <f>Input!H52/Input!H$6</f>
        <v>0.14958193343898574</v>
      </c>
      <c r="M32" s="6">
        <f>Input!I52/Input!I$6</f>
        <v>0.14348818108877007</v>
      </c>
      <c r="N32" s="6">
        <f>Input!J52/Input!J$6</f>
        <v>0.12362677834396676</v>
      </c>
      <c r="O32" s="6">
        <f t="shared" si="1"/>
        <v>0.12797576187809195</v>
      </c>
    </row>
    <row r="33" spans="2:15" ht="12" customHeight="1" x14ac:dyDescent="0.2">
      <c r="B33" t="s">
        <v>141</v>
      </c>
      <c r="E33" s="6">
        <f>Input!A53/Input!A$6</f>
        <v>1.0485123747374363</v>
      </c>
      <c r="F33" s="6">
        <f>Input!B53/Input!B$6</f>
        <v>1.0766751991942296</v>
      </c>
      <c r="G33" s="6">
        <f>Input!C53/Input!C$6</f>
        <v>0.98953790677467002</v>
      </c>
      <c r="H33" s="6">
        <f>Input!D53/Input!D$6</f>
        <v>1.0394581645248504</v>
      </c>
      <c r="I33" s="6">
        <f>Input!E53/Input!E$6</f>
        <v>1.0203012031176972</v>
      </c>
      <c r="J33" s="6">
        <f>Input!F53/Input!F$6</f>
        <v>0.99779384255585435</v>
      </c>
      <c r="K33" s="6">
        <f>Input!G53/Input!G$6</f>
        <v>0.90551359026725697</v>
      </c>
      <c r="L33" s="6">
        <f>Input!H53/Input!H$6</f>
        <v>1.0968772107765452</v>
      </c>
      <c r="M33" s="6">
        <f>Input!I53/Input!I$6</f>
        <v>1.139972953036928</v>
      </c>
      <c r="N33" s="6">
        <f>Input!J53/Input!J$6</f>
        <v>1.0383811848702498</v>
      </c>
      <c r="O33" s="6">
        <f t="shared" si="1"/>
        <v>1.0353023629855718</v>
      </c>
    </row>
    <row r="34" spans="2:15" ht="12" customHeight="1" x14ac:dyDescent="0.2">
      <c r="B34" t="s">
        <v>142</v>
      </c>
      <c r="E34" s="6">
        <f>Input!A54/Input!A$6</f>
        <v>0.17637807500394365</v>
      </c>
      <c r="F34" s="6">
        <f>Input!B54/Input!B$6</f>
        <v>0.21630235797239561</v>
      </c>
      <c r="G34" s="6">
        <f>Input!C54/Input!C$6</f>
        <v>0.22411612215205232</v>
      </c>
      <c r="H34" s="6">
        <f>Input!D54/Input!D$6</f>
        <v>0.26908909737690284</v>
      </c>
      <c r="I34" s="6">
        <f>Input!E54/Input!E$6</f>
        <v>0.24263708368121742</v>
      </c>
      <c r="J34" s="6">
        <f>Input!F54/Input!F$6</f>
        <v>0.23086757681655165</v>
      </c>
      <c r="K34" s="6">
        <f>Input!G54/Input!G$6</f>
        <v>0.23606907498255666</v>
      </c>
      <c r="L34" s="6">
        <f>Input!H54/Input!H$6</f>
        <v>0.28244665610142627</v>
      </c>
      <c r="M34" s="6">
        <f>Input!I54/Input!I$6</f>
        <v>0.3144681812950183</v>
      </c>
      <c r="N34" s="6">
        <f>Input!J54/Input!J$6</f>
        <v>0.31739925566169502</v>
      </c>
      <c r="O34" s="6">
        <f t="shared" si="1"/>
        <v>0.250977348104376</v>
      </c>
    </row>
    <row r="35" spans="2:15" ht="12" customHeight="1" x14ac:dyDescent="0.2">
      <c r="B35" t="s">
        <v>143</v>
      </c>
      <c r="E35" s="6">
        <f>Input!A55/Input!A$6</f>
        <v>1.0576927611314519</v>
      </c>
      <c r="F35" s="6">
        <f>Input!B55/Input!B$6</f>
        <v>1.0364053661784665</v>
      </c>
      <c r="G35" s="6">
        <f>Input!C55/Input!C$6</f>
        <v>0.97642220834009608</v>
      </c>
      <c r="H35" s="6">
        <f>Input!D55/Input!D$6</f>
        <v>1.1088421326642839</v>
      </c>
      <c r="I35" s="6">
        <f>Input!E55/Input!E$6</f>
        <v>1.0890160947453902</v>
      </c>
      <c r="J35" s="6">
        <f>Input!F55/Input!F$6</f>
        <v>1.1683268897470847</v>
      </c>
      <c r="K35" s="6">
        <f>Input!G55/Input!G$6</f>
        <v>1.0573104079767912</v>
      </c>
      <c r="L35" s="6">
        <f>Input!H55/Input!H$6</f>
        <v>1.1043479556259905</v>
      </c>
      <c r="M35" s="6">
        <f>Input!I55/Input!I$6</f>
        <v>1.1844349694071088</v>
      </c>
      <c r="N35" s="6">
        <f>Input!J55/Input!J$6</f>
        <v>1.1946845004109783</v>
      </c>
      <c r="O35" s="6">
        <f t="shared" si="1"/>
        <v>1.0977483286227643</v>
      </c>
    </row>
    <row r="36" spans="2:15" ht="13.5" customHeight="1" x14ac:dyDescent="0.2">
      <c r="B36" s="4" t="s">
        <v>144</v>
      </c>
      <c r="E36" s="8">
        <f>SUM(E32:E35)</f>
        <v>2.3926758657334757</v>
      </c>
      <c r="F36" s="8">
        <f t="shared" ref="F36:N36" si="7">SUM(F32:F35)</f>
        <v>2.4683172226794414</v>
      </c>
      <c r="G36" s="8">
        <f t="shared" si="7"/>
        <v>2.330626803865933</v>
      </c>
      <c r="H36" s="8">
        <f t="shared" si="7"/>
        <v>2.5714531638949718</v>
      </c>
      <c r="I36" s="8">
        <f t="shared" si="7"/>
        <v>2.4432225124480667</v>
      </c>
      <c r="J36" s="8">
        <f t="shared" si="7"/>
        <v>2.5022927616429262</v>
      </c>
      <c r="K36" s="8">
        <f t="shared" si="7"/>
        <v>2.3217399255855611</v>
      </c>
      <c r="L36" s="8">
        <f t="shared" si="7"/>
        <v>2.6332537559429476</v>
      </c>
      <c r="M36" s="8">
        <f t="shared" si="7"/>
        <v>2.7823642848278252</v>
      </c>
      <c r="N36" s="8">
        <f t="shared" si="7"/>
        <v>2.6740917192868903</v>
      </c>
      <c r="O36" s="8">
        <f t="shared" si="1"/>
        <v>2.5120038015908035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3.7888927910201167</v>
      </c>
      <c r="F38" s="8">
        <f>Input!B56/Input!B$6</f>
        <v>3.952748633599251</v>
      </c>
      <c r="G38" s="8">
        <f>Input!C56/Input!C$6</f>
        <v>3.4236609273300265</v>
      </c>
      <c r="H38" s="8">
        <f>Input!D56/Input!D$6</f>
        <v>3.5708200851449781</v>
      </c>
      <c r="I38" s="8">
        <f>Input!E56/Input!E$6</f>
        <v>3.0049793408016963</v>
      </c>
      <c r="J38" s="8">
        <f>Input!F56/Input!F$6</f>
        <v>2.7678993746144815</v>
      </c>
      <c r="K38" s="8">
        <f>Input!G56/Input!G$6</f>
        <v>2.9463512754238415</v>
      </c>
      <c r="L38" s="8">
        <f>Input!H56/Input!H$6</f>
        <v>3.8069341362916007</v>
      </c>
      <c r="M38" s="8">
        <f>Input!I56/Input!I$6</f>
        <v>3.7891200396565514</v>
      </c>
      <c r="N38" s="8">
        <f>Input!J56/Input!J$6</f>
        <v>4.8727225729312309</v>
      </c>
      <c r="O38" s="8">
        <f t="shared" si="1"/>
        <v>3.5924129176813779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73.15589064069674</v>
      </c>
      <c r="F40" s="11">
        <f t="shared" ref="F40:N40" si="8">SUM(F10,F15,F19,F26,F30,F36,F38)</f>
        <v>78.173694972958799</v>
      </c>
      <c r="G40" s="11">
        <f t="shared" si="8"/>
        <v>75.334077876694479</v>
      </c>
      <c r="H40" s="11">
        <f t="shared" si="8"/>
        <v>75.335889615725648</v>
      </c>
      <c r="I40" s="11">
        <f t="shared" si="8"/>
        <v>68.598870825662345</v>
      </c>
      <c r="J40" s="11">
        <f t="shared" si="8"/>
        <v>68.564271118778308</v>
      </c>
      <c r="K40" s="11">
        <f t="shared" si="8"/>
        <v>68.450073156567441</v>
      </c>
      <c r="L40" s="11">
        <f t="shared" si="8"/>
        <v>72.235524817749607</v>
      </c>
      <c r="M40" s="11">
        <f t="shared" si="8"/>
        <v>74.130620722942652</v>
      </c>
      <c r="N40" s="11">
        <f t="shared" si="8"/>
        <v>73.817234995195861</v>
      </c>
      <c r="O40" s="11">
        <f t="shared" si="1"/>
        <v>72.779614874297209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2.7745371679118471</v>
      </c>
      <c r="F7" s="6">
        <f>(Input!B37-Input!B57+Input!B77)/Input!B$5</f>
        <v>2.8809894469039508</v>
      </c>
      <c r="G7" s="6">
        <f>(Input!C37-Input!C57+Input!C77)/Input!C$5</f>
        <v>2.1714275912078658</v>
      </c>
      <c r="H7" s="6">
        <f>(Input!D37-Input!D57+Input!D77)/Input!D$5</f>
        <v>2.7954532042545419</v>
      </c>
      <c r="I7" s="6">
        <f>(Input!E37-Input!E57+Input!E77)/Input!E$5</f>
        <v>3.2360250614747192</v>
      </c>
      <c r="J7" s="6">
        <f>(Input!F37-Input!F57+Input!F77)/Input!F$5</f>
        <v>4.0844628589460408</v>
      </c>
      <c r="K7" s="6">
        <f>(Input!G37-Input!G57+Input!G77)/Input!G$5</f>
        <v>3.7500206709589974</v>
      </c>
      <c r="L7" s="6">
        <f>(Input!H37-Input!H57+Input!H77)/Input!H$5</f>
        <v>3.7942387979947827</v>
      </c>
      <c r="M7" s="6">
        <f>(Input!I37-Input!I57+Input!I77)/Input!I$5</f>
        <v>4.8288577474047498</v>
      </c>
      <c r="N7" s="6">
        <f>(Input!J37-Input!J57+Input!J77)/Input!J$5</f>
        <v>4.3048896889135051</v>
      </c>
      <c r="O7" s="6">
        <f>AVERAGE(E7:N7)</f>
        <v>3.4620902235971003</v>
      </c>
    </row>
    <row r="8" spans="1:15" ht="12" customHeight="1" x14ac:dyDescent="0.2">
      <c r="B8" t="s">
        <v>121</v>
      </c>
      <c r="E8" s="6">
        <f>(Input!A38-Input!A58+Input!A78)/Input!A$5</f>
        <v>2.2039338083287658</v>
      </c>
      <c r="F8" s="6">
        <f>(Input!B38-Input!B58+Input!B78)/Input!B$5</f>
        <v>2.4053786477642665</v>
      </c>
      <c r="G8" s="6">
        <f>(Input!C38-Input!C58+Input!C78)/Input!C$5</f>
        <v>1.8382131913201456</v>
      </c>
      <c r="H8" s="6">
        <f>(Input!D38-Input!D58+Input!D78)/Input!D$5</f>
        <v>3.5322124179792334</v>
      </c>
      <c r="I8" s="6">
        <f>(Input!E38-Input!E58+Input!E78)/Input!E$5</f>
        <v>2.8711564657931081</v>
      </c>
      <c r="J8" s="6">
        <f>(Input!F38-Input!F58+Input!F78)/Input!F$5</f>
        <v>3.6821426948564215</v>
      </c>
      <c r="K8" s="6">
        <f>(Input!G38-Input!G58+Input!G78)/Input!G$5</f>
        <v>3.0048027109454423</v>
      </c>
      <c r="L8" s="6">
        <f>(Input!H38-Input!H58+Input!H78)/Input!H$5</f>
        <v>3.1574213416391874</v>
      </c>
      <c r="M8" s="6">
        <f>(Input!I38-Input!I58+Input!I78)/Input!I$5</f>
        <v>4.3551630419896465</v>
      </c>
      <c r="N8" s="6">
        <f>(Input!J38-Input!J58+Input!J78)/Input!J$5</f>
        <v>3.5071328348564572</v>
      </c>
      <c r="O8" s="6">
        <f t="shared" ref="O8:O40" si="1">AVERAGE(E8:N8)</f>
        <v>3.0557557155472672</v>
      </c>
    </row>
    <row r="9" spans="1:15" ht="12" customHeight="1" x14ac:dyDescent="0.2">
      <c r="B9" t="s">
        <v>122</v>
      </c>
      <c r="E9" s="6">
        <f>(Input!A39-Input!A59+Input!A79)/Input!A$5</f>
        <v>2.2980355958115789E-2</v>
      </c>
      <c r="F9" s="6">
        <f>(Input!B39-Input!B59+Input!B79)/Input!B$5</f>
        <v>2.759948448000268E-2</v>
      </c>
      <c r="G9" s="6">
        <f>(Input!C39-Input!C59+Input!C79)/Input!C$5</f>
        <v>4.0764438483910453E-2</v>
      </c>
      <c r="H9" s="6">
        <f>(Input!D39-Input!D59+Input!D79)/Input!D$5</f>
        <v>4.1673996431130664E-2</v>
      </c>
      <c r="I9" s="6">
        <f>(Input!E39-Input!E59+Input!E79)/Input!E$5</f>
        <v>5.5902987839795193E-2</v>
      </c>
      <c r="J9" s="6">
        <f>(Input!F39-Input!F59+Input!F79)/Input!F$5</f>
        <v>5.0335058378037228E-2</v>
      </c>
      <c r="K9" s="6">
        <f>(Input!G39-Input!G59+Input!G79)/Input!G$5</f>
        <v>5.1711758725855643E-2</v>
      </c>
      <c r="L9" s="6">
        <f>(Input!H39-Input!H59+Input!H79)/Input!H$5</f>
        <v>7.5867368820704648E-2</v>
      </c>
      <c r="M9" s="6">
        <f>(Input!I39-Input!I59+Input!I79)/Input!I$5</f>
        <v>7.7165698868772087E-2</v>
      </c>
      <c r="N9" s="6">
        <f>(Input!J39-Input!J59+Input!J79)/Input!J$5</f>
        <v>0.10211817168338908</v>
      </c>
      <c r="O9" s="6">
        <f t="shared" si="1"/>
        <v>5.4611931966971353E-2</v>
      </c>
    </row>
    <row r="10" spans="1:15" ht="13.5" customHeight="1" x14ac:dyDescent="0.2">
      <c r="B10" s="4" t="s">
        <v>123</v>
      </c>
      <c r="E10" s="8">
        <f>SUM(E7:E9)</f>
        <v>5.0014513321987293</v>
      </c>
      <c r="F10" s="8">
        <f t="shared" ref="F10:N10" si="2">SUM(F7:F9)</f>
        <v>5.3139675791482199</v>
      </c>
      <c r="G10" s="8">
        <f t="shared" si="2"/>
        <v>4.0504052210119221</v>
      </c>
      <c r="H10" s="8">
        <f t="shared" si="2"/>
        <v>6.3693396186649061</v>
      </c>
      <c r="I10" s="8">
        <f t="shared" si="2"/>
        <v>6.1630845151076228</v>
      </c>
      <c r="J10" s="8">
        <f t="shared" si="2"/>
        <v>7.816940612180499</v>
      </c>
      <c r="K10" s="8">
        <f t="shared" si="2"/>
        <v>6.8065351406302952</v>
      </c>
      <c r="L10" s="8">
        <f t="shared" si="2"/>
        <v>7.0275275084546749</v>
      </c>
      <c r="M10" s="8">
        <f t="shared" si="2"/>
        <v>9.2611864882631671</v>
      </c>
      <c r="N10" s="8">
        <f t="shared" si="2"/>
        <v>7.9141406954533515</v>
      </c>
      <c r="O10" s="8">
        <f t="shared" si="1"/>
        <v>6.5724578711113395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6.8325112258535974</v>
      </c>
      <c r="F12" s="6">
        <f>(Input!B40-Input!B60+Input!B80)/Input!B$5</f>
        <v>6.9686901942405717</v>
      </c>
      <c r="G12" s="6">
        <f>(Input!C40-Input!C60+Input!C80)/Input!C$5</f>
        <v>6.6148101769186978</v>
      </c>
      <c r="H12" s="6">
        <f>(Input!D40-Input!D60+Input!D80)/Input!D$5</f>
        <v>6.575277008894072</v>
      </c>
      <c r="I12" s="6">
        <f>(Input!E40-Input!E60+Input!E80)/Input!E$5</f>
        <v>6.7804346683733625</v>
      </c>
      <c r="J12" s="6">
        <f>(Input!F40-Input!F60+Input!F80)/Input!F$5</f>
        <v>7.0976579993688853</v>
      </c>
      <c r="K12" s="6">
        <f>(Input!G40-Input!G60+Input!G80)/Input!G$5</f>
        <v>7.1437819722128095</v>
      </c>
      <c r="L12" s="6">
        <f>(Input!H40-Input!H60+Input!H80)/Input!H$5</f>
        <v>7.7538498477806925</v>
      </c>
      <c r="M12" s="6">
        <f>(Input!I40-Input!I60+Input!I80)/Input!I$5</f>
        <v>7.6338350132843953</v>
      </c>
      <c r="N12" s="6">
        <f>(Input!J40-Input!J60+Input!J80)/Input!J$5</f>
        <v>7.0713298397347142</v>
      </c>
      <c r="O12" s="6">
        <f t="shared" si="1"/>
        <v>7.0472177946661798</v>
      </c>
    </row>
    <row r="13" spans="1:15" ht="12" customHeight="1" x14ac:dyDescent="0.2">
      <c r="B13" t="s">
        <v>125</v>
      </c>
      <c r="E13" s="6">
        <f>(Input!A41-Input!A61+Input!A81)/Input!A$5</f>
        <v>1.7866351285083797</v>
      </c>
      <c r="F13" s="6">
        <f>(Input!B41-Input!B61+Input!B81)/Input!B$5</f>
        <v>1.8923775849227138</v>
      </c>
      <c r="G13" s="6">
        <f>(Input!C41-Input!C61+Input!C81)/Input!C$5</f>
        <v>1.9266004163710226</v>
      </c>
      <c r="H13" s="6">
        <f>(Input!D41-Input!D61+Input!D81)/Input!D$5</f>
        <v>1.9336306220230148</v>
      </c>
      <c r="I13" s="6">
        <f>(Input!E41-Input!E61+Input!E81)/Input!E$5</f>
        <v>1.9396175430323037</v>
      </c>
      <c r="J13" s="6">
        <f>(Input!F41-Input!F61+Input!F81)/Input!F$5</f>
        <v>2.0184831808141368</v>
      </c>
      <c r="K13" s="6">
        <f>(Input!G41-Input!G61+Input!G81)/Input!G$5</f>
        <v>2.0050889190105052</v>
      </c>
      <c r="L13" s="6">
        <f>(Input!H41-Input!H61+Input!H81)/Input!H$5</f>
        <v>2.1253427219484071</v>
      </c>
      <c r="M13" s="6">
        <f>(Input!I41-Input!I61+Input!I81)/Input!I$5</f>
        <v>2.2372415705716393</v>
      </c>
      <c r="N13" s="6">
        <f>(Input!J41-Input!J61+Input!J81)/Input!J$5</f>
        <v>2.1102919853155244</v>
      </c>
      <c r="O13" s="6">
        <f t="shared" si="1"/>
        <v>1.9975309672517647</v>
      </c>
    </row>
    <row r="14" spans="1:15" ht="12" customHeight="1" x14ac:dyDescent="0.2">
      <c r="B14" t="s">
        <v>126</v>
      </c>
      <c r="E14" s="6">
        <f>(Input!A42-Input!A62+Input!A82)/Input!A$5</f>
        <v>1.8540393842366902</v>
      </c>
      <c r="F14" s="6">
        <f>(Input!B42-Input!B62+Input!B82)/Input!B$5</f>
        <v>1.5282340092559272</v>
      </c>
      <c r="G14" s="6">
        <f>(Input!C42-Input!C62+Input!C82)/Input!C$5</f>
        <v>1.4193040989933803</v>
      </c>
      <c r="H14" s="6">
        <f>(Input!D42-Input!D62+Input!D82)/Input!D$5</f>
        <v>1.3834093942757584</v>
      </c>
      <c r="I14" s="6">
        <f>(Input!E42-Input!E62+Input!E82)/Input!E$5</f>
        <v>1.602487755583252</v>
      </c>
      <c r="J14" s="6">
        <f>(Input!F42-Input!F62+Input!F82)/Input!F$5</f>
        <v>1.3962381823919217</v>
      </c>
      <c r="K14" s="6">
        <f>(Input!G42-Input!G62+Input!G82)/Input!G$5</f>
        <v>1.280152422907489</v>
      </c>
      <c r="L14" s="6">
        <f>(Input!H42-Input!H62+Input!H82)/Input!H$5</f>
        <v>1.666073304319091</v>
      </c>
      <c r="M14" s="6">
        <f>(Input!I42-Input!I62+Input!I82)/Input!I$5</f>
        <v>1.693360335807609</v>
      </c>
      <c r="N14" s="6">
        <f>(Input!J42-Input!J62+Input!J82)/Input!J$5</f>
        <v>1.6073224974969644</v>
      </c>
      <c r="O14" s="6">
        <f t="shared" si="1"/>
        <v>1.5430621385268084</v>
      </c>
    </row>
    <row r="15" spans="1:15" ht="13.5" customHeight="1" x14ac:dyDescent="0.2">
      <c r="B15" s="4" t="s">
        <v>130</v>
      </c>
      <c r="E15" s="8">
        <f>SUM(E12:E14)</f>
        <v>10.473185738598668</v>
      </c>
      <c r="F15" s="8">
        <f t="shared" ref="F15:N15" si="3">SUM(F12:F14)</f>
        <v>10.389301788419212</v>
      </c>
      <c r="G15" s="8">
        <f t="shared" si="3"/>
        <v>9.9607146922831014</v>
      </c>
      <c r="H15" s="8">
        <f t="shared" si="3"/>
        <v>9.8923170251928454</v>
      </c>
      <c r="I15" s="8">
        <f t="shared" si="3"/>
        <v>10.322539966988916</v>
      </c>
      <c r="J15" s="8">
        <f t="shared" si="3"/>
        <v>10.512379362574944</v>
      </c>
      <c r="K15" s="8">
        <f t="shared" si="3"/>
        <v>10.429023314130804</v>
      </c>
      <c r="L15" s="8">
        <f t="shared" si="3"/>
        <v>11.545265874048191</v>
      </c>
      <c r="M15" s="8">
        <f t="shared" si="3"/>
        <v>11.564436919663644</v>
      </c>
      <c r="N15" s="8">
        <f t="shared" si="3"/>
        <v>10.788944322547204</v>
      </c>
      <c r="O15" s="8">
        <f t="shared" si="1"/>
        <v>10.587810900444754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1.9963048432226609</v>
      </c>
      <c r="F17" s="6">
        <f>(Input!B43-Input!B63+Input!B83)/Input!B$5</f>
        <v>1.8759617879170818</v>
      </c>
      <c r="G17" s="6">
        <f>(Input!C43-Input!C63+Input!C83)/Input!C$5</f>
        <v>1.7364544525968608</v>
      </c>
      <c r="H17" s="6">
        <f>(Input!D43-Input!D63+Input!D83)/Input!D$5</f>
        <v>1.6105240898680642</v>
      </c>
      <c r="I17" s="6">
        <f>(Input!E43-Input!E63+Input!E83)/Input!E$5</f>
        <v>1.4609786101660662</v>
      </c>
      <c r="J17" s="6">
        <f>(Input!F43-Input!F63+Input!F83)/Input!F$5</f>
        <v>1.7131240138845061</v>
      </c>
      <c r="K17" s="6">
        <f>(Input!G43-Input!G63+Input!G83)/Input!G$5</f>
        <v>1.6633497119620468</v>
      </c>
      <c r="L17" s="6">
        <f>(Input!H43-Input!H63+Input!H83)/Input!H$5</f>
        <v>1.7848585731461235</v>
      </c>
      <c r="M17" s="6">
        <f>(Input!I43-Input!I63+Input!I83)/Input!I$5</f>
        <v>1.9028258100742279</v>
      </c>
      <c r="N17" s="6">
        <f>(Input!J43-Input!J63+Input!J83)/Input!J$5</f>
        <v>2.04121430955272</v>
      </c>
      <c r="O17" s="6">
        <f t="shared" si="1"/>
        <v>1.7785596202390359</v>
      </c>
    </row>
    <row r="18" spans="2:15" ht="12" customHeight="1" x14ac:dyDescent="0.2">
      <c r="B18" t="s">
        <v>128</v>
      </c>
      <c r="E18" s="6">
        <f>(Input!A44-Input!A64+Input!A84)/Input!A$5</f>
        <v>2.9337515985423219</v>
      </c>
      <c r="F18" s="6">
        <f>(Input!B44-Input!B64+Input!B84)/Input!B$5</f>
        <v>3.5729837393611232</v>
      </c>
      <c r="G18" s="6">
        <f>(Input!C44-Input!C64+Input!C84)/Input!C$5</f>
        <v>3.8227667620525381</v>
      </c>
      <c r="H18" s="6">
        <f>(Input!D44-Input!D64+Input!D84)/Input!D$5</f>
        <v>4.2673626196062999</v>
      </c>
      <c r="I18" s="6">
        <f>(Input!E44-Input!E64+Input!E84)/Input!E$5</f>
        <v>3.7659133627513732</v>
      </c>
      <c r="J18" s="6">
        <f>(Input!F44-Input!F64+Input!F84)/Input!F$5</f>
        <v>3.1546797096875987</v>
      </c>
      <c r="K18" s="6">
        <f>(Input!G44-Input!G64+Input!G84)/Input!G$5</f>
        <v>3.6030049474754322</v>
      </c>
      <c r="L18" s="6">
        <f>(Input!H44-Input!H64+Input!H84)/Input!H$5</f>
        <v>3.1511752174310441</v>
      </c>
      <c r="M18" s="6">
        <f>(Input!I44-Input!I64+Input!I84)/Input!I$5</f>
        <v>3.9238459010107096</v>
      </c>
      <c r="N18" s="6">
        <f>(Input!J44-Input!J64+Input!J84)/Input!J$5</f>
        <v>3.6017622080679406</v>
      </c>
      <c r="O18" s="6">
        <f t="shared" si="1"/>
        <v>3.5797246065986377</v>
      </c>
    </row>
    <row r="19" spans="2:15" ht="13.5" customHeight="1" x14ac:dyDescent="0.2">
      <c r="B19" s="4" t="s">
        <v>129</v>
      </c>
      <c r="E19" s="8">
        <f>SUM(E17:E18)</f>
        <v>4.9300564417649824</v>
      </c>
      <c r="F19" s="8">
        <f t="shared" ref="F19:N19" si="4">SUM(F17:F18)</f>
        <v>5.4489455272782052</v>
      </c>
      <c r="G19" s="8">
        <f t="shared" si="4"/>
        <v>5.5592212146493987</v>
      </c>
      <c r="H19" s="8">
        <f t="shared" si="4"/>
        <v>5.8778867094743639</v>
      </c>
      <c r="I19" s="8">
        <f t="shared" si="4"/>
        <v>5.2268919729174392</v>
      </c>
      <c r="J19" s="8">
        <f t="shared" si="4"/>
        <v>4.8678037235721048</v>
      </c>
      <c r="K19" s="8">
        <f t="shared" si="4"/>
        <v>5.2663546594374786</v>
      </c>
      <c r="L19" s="8">
        <f t="shared" si="4"/>
        <v>4.9360337905771674</v>
      </c>
      <c r="M19" s="8">
        <f t="shared" si="4"/>
        <v>5.8266717110849378</v>
      </c>
      <c r="N19" s="8">
        <f t="shared" si="4"/>
        <v>5.6429765176206601</v>
      </c>
      <c r="O19" s="8">
        <f t="shared" si="1"/>
        <v>5.3582842268376742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35.499035009278757</v>
      </c>
      <c r="F21" s="6">
        <f>(Input!B45-Input!B65+Input!B85)/Input!B$5</f>
        <v>37.36884326016186</v>
      </c>
      <c r="G21" s="6">
        <f>(Input!C45-Input!C65+Input!C85)/Input!C$5</f>
        <v>37.24169994775869</v>
      </c>
      <c r="H21" s="6">
        <f>(Input!D45-Input!D65+Input!D85)/Input!D$5</f>
        <v>34.419211687344564</v>
      </c>
      <c r="I21" s="6">
        <f>(Input!E45-Input!E65+Input!E85)/Input!E$5</f>
        <v>34.565704651867826</v>
      </c>
      <c r="J21" s="6">
        <f>(Input!F45-Input!F65+Input!F85)/Input!F$5</f>
        <v>34.311358030924588</v>
      </c>
      <c r="K21" s="6">
        <f>(Input!G45-Input!G65+Input!G85)/Input!G$5</f>
        <v>33.951741308031174</v>
      </c>
      <c r="L21" s="6">
        <f>(Input!H45-Input!H65+Input!H85)/Input!H$5</f>
        <v>32.939257183837334</v>
      </c>
      <c r="M21" s="6">
        <f>(Input!I45-Input!I65+Input!I85)/Input!I$5</f>
        <v>32.160462694130217</v>
      </c>
      <c r="N21" s="6">
        <f>(Input!J45-Input!J65+Input!J85)/Input!J$5</f>
        <v>33.937449459983384</v>
      </c>
      <c r="O21" s="6">
        <f t="shared" si="1"/>
        <v>34.639476323331841</v>
      </c>
    </row>
    <row r="22" spans="2:15" ht="12" customHeight="1" x14ac:dyDescent="0.2">
      <c r="B22" t="s">
        <v>132</v>
      </c>
      <c r="E22" s="6">
        <f>(Input!A46-Input!A66+Input!A86)/Input!A$5</f>
        <v>7.0184919375775241</v>
      </c>
      <c r="F22" s="6">
        <f>(Input!B46-Input!B66+Input!B86)/Input!B$5</f>
        <v>6.5846982617937746</v>
      </c>
      <c r="G22" s="6">
        <f>(Input!C46-Input!C66+Input!C86)/Input!C$5</f>
        <v>7.920809896219132</v>
      </c>
      <c r="H22" s="6">
        <f>(Input!D46-Input!D66+Input!D86)/Input!D$5</f>
        <v>7.1649026288797399</v>
      </c>
      <c r="I22" s="6">
        <f>(Input!E46-Input!E66+Input!E86)/Input!E$5</f>
        <v>4.842848789032236</v>
      </c>
      <c r="J22" s="6">
        <f>(Input!F46-Input!F66+Input!F86)/Input!F$5</f>
        <v>5.3213642789523501</v>
      </c>
      <c r="K22" s="6">
        <f>(Input!G46-Input!G66+Input!G86)/Input!G$5</f>
        <v>5.8212473737716035</v>
      </c>
      <c r="L22" s="6">
        <f>(Input!H46-Input!H66+Input!H86)/Input!H$5</f>
        <v>5.0646292950101595</v>
      </c>
      <c r="M22" s="6">
        <f>(Input!I46-Input!I66+Input!I86)/Input!I$5</f>
        <v>6.9124860993179764</v>
      </c>
      <c r="N22" s="6">
        <f>(Input!J46-Input!J66+Input!J86)/Input!J$5</f>
        <v>7.2693591518792289</v>
      </c>
      <c r="O22" s="6">
        <f t="shared" si="1"/>
        <v>6.3920837712433727</v>
      </c>
    </row>
    <row r="23" spans="2:15" ht="12" customHeight="1" x14ac:dyDescent="0.2">
      <c r="B23" t="s">
        <v>133</v>
      </c>
      <c r="E23" s="6">
        <f>(Input!A47-Input!A67+Input!A87)/Input!A$5</f>
        <v>1.4303776886760704</v>
      </c>
      <c r="F23" s="6">
        <f>(Input!B47-Input!B67+Input!B87)/Input!B$5</f>
        <v>1.1315358478881254</v>
      </c>
      <c r="G23" s="6">
        <f>(Input!C47-Input!C67+Input!C87)/Input!C$5</f>
        <v>0.88799931384550612</v>
      </c>
      <c r="H23" s="6">
        <f>(Input!D47-Input!D67+Input!D87)/Input!D$5</f>
        <v>0.97178162453808425</v>
      </c>
      <c r="I23" s="6">
        <f>(Input!E47-Input!E67+Input!E87)/Input!E$5</f>
        <v>0.97417495873614712</v>
      </c>
      <c r="J23" s="6">
        <f>(Input!F47-Input!F67+Input!F87)/Input!F$5</f>
        <v>1.0013115809403599</v>
      </c>
      <c r="K23" s="6">
        <f>(Input!G47-Input!G67+Input!G87)/Input!G$5</f>
        <v>1.1066139613690276</v>
      </c>
      <c r="L23" s="6">
        <f>(Input!H47-Input!H67+Input!H87)/Input!H$5</f>
        <v>0.83371534637802414</v>
      </c>
      <c r="M23" s="6">
        <f>(Input!I47-Input!I67+Input!I87)/Input!I$5</f>
        <v>1.1204940562601002</v>
      </c>
      <c r="N23" s="6">
        <f>(Input!J47-Input!J67+Input!J87)/Input!J$5</f>
        <v>1.4537439021792387</v>
      </c>
      <c r="O23" s="6">
        <f t="shared" si="1"/>
        <v>1.0911748280810685</v>
      </c>
    </row>
    <row r="24" spans="2:15" ht="12" customHeight="1" x14ac:dyDescent="0.2">
      <c r="B24" t="s">
        <v>134</v>
      </c>
      <c r="E24" s="6">
        <f>(Input!A48-Input!A68+Input!A88)/Input!A$5</f>
        <v>0.92647580311727762</v>
      </c>
      <c r="F24" s="6">
        <f>(Input!B48-Input!B68+Input!B88)/Input!B$5</f>
        <v>0.87957394280740819</v>
      </c>
      <c r="G24" s="6">
        <f>(Input!C48-Input!C68+Input!C88)/Input!C$5</f>
        <v>0.71827868788547466</v>
      </c>
      <c r="H24" s="6">
        <f>(Input!D48-Input!D68+Input!D88)/Input!D$5</f>
        <v>0.72620147250987055</v>
      </c>
      <c r="I24" s="6">
        <f>(Input!E48-Input!E68+Input!E88)/Input!E$5</f>
        <v>0.76044908545828138</v>
      </c>
      <c r="J24" s="6">
        <f>(Input!F48-Input!F68+Input!F88)/Input!F$5</f>
        <v>0.65536819185863049</v>
      </c>
      <c r="K24" s="6">
        <f>(Input!G48-Input!G68+Input!G88)/Input!G$5</f>
        <v>0.7044168756353778</v>
      </c>
      <c r="L24" s="6">
        <f>(Input!H48-Input!H68+Input!H88)/Input!H$5</f>
        <v>0.76541971046692314</v>
      </c>
      <c r="M24" s="6">
        <f>(Input!I48-Input!I68+Input!I88)/Input!I$5</f>
        <v>0.7205501383220575</v>
      </c>
      <c r="N24" s="6">
        <f>(Input!J48-Input!J68+Input!J88)/Input!J$5</f>
        <v>0.56127658365819533</v>
      </c>
      <c r="O24" s="6">
        <f t="shared" si="1"/>
        <v>0.74180104917194956</v>
      </c>
    </row>
    <row r="25" spans="2:15" ht="12" customHeight="1" x14ac:dyDescent="0.2">
      <c r="B25" t="s">
        <v>135</v>
      </c>
      <c r="E25" s="6">
        <f>(Input!A49-Input!A69+Input!A89)/Input!A$5</f>
        <v>4.019769617599831</v>
      </c>
      <c r="F25" s="6">
        <f>(Input!B49-Input!B69+Input!B89)/Input!B$5</f>
        <v>4.3370259684829824</v>
      </c>
      <c r="G25" s="6">
        <f>(Input!C49-Input!C69+Input!C89)/Input!C$5</f>
        <v>4.0131965442764574</v>
      </c>
      <c r="H25" s="6">
        <f>(Input!D49-Input!D69+Input!D89)/Input!D$5</f>
        <v>3.3737924154501129</v>
      </c>
      <c r="I25" s="6">
        <f>(Input!E49-Input!E69+Input!E89)/Input!E$5</f>
        <v>3.0321110250277901</v>
      </c>
      <c r="J25" s="6">
        <f>(Input!F49-Input!F69+Input!F89)/Input!F$5</f>
        <v>3.4800841905964024</v>
      </c>
      <c r="K25" s="6">
        <f>(Input!G49-Input!G69+Input!G89)/Input!G$5</f>
        <v>3.3412043375127078</v>
      </c>
      <c r="L25" s="6">
        <f>(Input!H49-Input!H69+Input!H89)/Input!H$5</f>
        <v>3.7575293364925577</v>
      </c>
      <c r="M25" s="6">
        <f>(Input!I49-Input!I69+Input!I89)/Input!I$5</f>
        <v>2.1976630419896463</v>
      </c>
      <c r="N25" s="6">
        <f>(Input!J49-Input!J69+Input!J89)/Input!J$5</f>
        <v>2.4142629714050376</v>
      </c>
      <c r="O25" s="6">
        <f t="shared" si="1"/>
        <v>3.3966639448833527</v>
      </c>
    </row>
    <row r="26" spans="2:15" ht="13.5" customHeight="1" x14ac:dyDescent="0.2">
      <c r="B26" s="4" t="s">
        <v>136</v>
      </c>
      <c r="E26" s="8">
        <f>SUM(E21:E25)</f>
        <v>48.894150056249458</v>
      </c>
      <c r="F26" s="8">
        <f t="shared" ref="F26:N26" si="5">SUM(F21:F25)</f>
        <v>50.301677281134154</v>
      </c>
      <c r="G26" s="8">
        <f t="shared" si="5"/>
        <v>50.781984389985254</v>
      </c>
      <c r="H26" s="8">
        <f t="shared" si="5"/>
        <v>46.655889828722366</v>
      </c>
      <c r="I26" s="8">
        <f t="shared" si="5"/>
        <v>44.175288510122286</v>
      </c>
      <c r="J26" s="8">
        <f t="shared" si="5"/>
        <v>44.769486273272328</v>
      </c>
      <c r="K26" s="8">
        <f t="shared" si="5"/>
        <v>44.925223856319896</v>
      </c>
      <c r="L26" s="8">
        <f t="shared" si="5"/>
        <v>43.360550872184994</v>
      </c>
      <c r="M26" s="8">
        <f t="shared" si="5"/>
        <v>43.111656030020001</v>
      </c>
      <c r="N26" s="8">
        <f t="shared" si="5"/>
        <v>45.636092069105089</v>
      </c>
      <c r="O26" s="8">
        <f t="shared" si="1"/>
        <v>46.26119991671159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2.4404831684310726</v>
      </c>
      <c r="F28" s="6">
        <f>(Input!B50-Input!B70+Input!B90)/Input!B$5</f>
        <v>2.5681957636976844</v>
      </c>
      <c r="G28" s="6">
        <f>(Input!C50-Input!C70+Input!C90)/Input!C$5</f>
        <v>2.9391086229347141</v>
      </c>
      <c r="H28" s="6">
        <f>(Input!D50-Input!D70+Input!D90)/Input!D$5</f>
        <v>3.0725124699666999</v>
      </c>
      <c r="I28" s="6">
        <f>(Input!E50-Input!E70+Input!E90)/Input!E$5</f>
        <v>3.1175470071074884</v>
      </c>
      <c r="J28" s="6">
        <f>(Input!F50-Input!F70+Input!F90)/Input!F$5</f>
        <v>3.2092764278952348</v>
      </c>
      <c r="K28" s="6">
        <f>(Input!G50-Input!G70+Input!G90)/Input!G$5</f>
        <v>3.2653932226363946</v>
      </c>
      <c r="L28" s="6">
        <f>(Input!H50-Input!H70+Input!H90)/Input!H$5</f>
        <v>2.8445123708948246</v>
      </c>
      <c r="M28" s="6">
        <f>(Input!I50-Input!I70+Input!I90)/Input!I$5</f>
        <v>2.8957131118354376</v>
      </c>
      <c r="N28" s="6">
        <f>(Input!J50-Input!J70+Input!J90)/Input!J$5</f>
        <v>2.9504225692151476</v>
      </c>
      <c r="O28" s="6">
        <f t="shared" si="1"/>
        <v>2.9303164734614695</v>
      </c>
    </row>
    <row r="29" spans="2:15" ht="12" customHeight="1" x14ac:dyDescent="0.2">
      <c r="B29" t="s">
        <v>138</v>
      </c>
      <c r="E29" s="6">
        <f>(Input!A51-Input!A71+Input!A91)/Input!A$5</f>
        <v>0.11583936692916415</v>
      </c>
      <c r="F29" s="6">
        <f>(Input!B51-Input!B71+Input!B91)/Input!B$5</f>
        <v>0.11618280874710228</v>
      </c>
      <c r="G29" s="6">
        <f>(Input!C51-Input!C71+Input!C91)/Input!C$5</f>
        <v>0.12210189394234743</v>
      </c>
      <c r="H29" s="6">
        <f>(Input!D51-Input!D71+Input!D91)/Input!D$5</f>
        <v>9.3702842449874243E-2</v>
      </c>
      <c r="I29" s="6">
        <f>(Input!E51-Input!E71+Input!E91)/Input!E$5</f>
        <v>0.11541287432209385</v>
      </c>
      <c r="J29" s="6">
        <f>(Input!F51-Input!F71+Input!F91)/Input!F$5</f>
        <v>0.10657885768381194</v>
      </c>
      <c r="K29" s="6">
        <f>(Input!G51-Input!G71+Input!G91)/Input!G$5</f>
        <v>8.8145848864791598E-2</v>
      </c>
      <c r="L29" s="6">
        <f>(Input!H51-Input!H71+Input!H91)/Input!H$5</f>
        <v>0.10974414500558957</v>
      </c>
      <c r="M29" s="6">
        <f>(Input!I51-Input!I71+Input!I91)/Input!I$5</f>
        <v>0.18129372209592154</v>
      </c>
      <c r="N29" s="6">
        <f>(Input!J51-Input!J71+Input!J91)/Input!J$5</f>
        <v>0.1775659132707042</v>
      </c>
      <c r="O29" s="6">
        <f t="shared" si="1"/>
        <v>0.12265682733114007</v>
      </c>
    </row>
    <row r="30" spans="2:15" ht="13.5" customHeight="1" x14ac:dyDescent="0.2">
      <c r="B30" s="4" t="s">
        <v>139</v>
      </c>
      <c r="E30" s="8">
        <f>SUM(E28:E29)</f>
        <v>2.5563225353602368</v>
      </c>
      <c r="F30" s="8">
        <f t="shared" ref="F30:N30" si="6">SUM(F28:F29)</f>
        <v>2.6843785724447868</v>
      </c>
      <c r="G30" s="8">
        <f t="shared" si="6"/>
        <v>3.0612105168770616</v>
      </c>
      <c r="H30" s="8">
        <f t="shared" si="6"/>
        <v>3.1662153124165742</v>
      </c>
      <c r="I30" s="8">
        <f t="shared" si="6"/>
        <v>3.2329598814295823</v>
      </c>
      <c r="J30" s="8">
        <f t="shared" si="6"/>
        <v>3.3158552855790466</v>
      </c>
      <c r="K30" s="8">
        <f t="shared" si="6"/>
        <v>3.3535390715011864</v>
      </c>
      <c r="L30" s="8">
        <f t="shared" si="6"/>
        <v>2.9542565159004139</v>
      </c>
      <c r="M30" s="8">
        <f t="shared" si="6"/>
        <v>3.077006833931359</v>
      </c>
      <c r="N30" s="8">
        <f t="shared" si="6"/>
        <v>3.1279884824858519</v>
      </c>
      <c r="O30" s="8">
        <f t="shared" si="1"/>
        <v>3.0529733007926096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0.12636609263372467</v>
      </c>
      <c r="F32" s="6">
        <f>(Input!B52-Input!B72+Input!B92)/Input!B$5</f>
        <v>0.15191152471734271</v>
      </c>
      <c r="G32" s="6">
        <f>(Input!C52-Input!C72+Input!C92)/Input!C$5</f>
        <v>0.15735159959766395</v>
      </c>
      <c r="H32" s="6">
        <f>(Input!D52-Input!D72+Input!D92)/Input!D$5</f>
        <v>0.16554657093479086</v>
      </c>
      <c r="I32" s="6">
        <f>(Input!E52-Input!E72+Input!E92)/Input!E$5</f>
        <v>0.10815016673965036</v>
      </c>
      <c r="J32" s="6">
        <f>(Input!F52-Input!F72+Input!F92)/Input!F$5</f>
        <v>0.13127118964973178</v>
      </c>
      <c r="K32" s="6">
        <f>(Input!G52-Input!G72+Input!G92)/Input!G$5</f>
        <v>0.15184195188071839</v>
      </c>
      <c r="L32" s="6">
        <f>(Input!H52-Input!H72+Input!H92)/Input!H$5</f>
        <v>0.16514346581920705</v>
      </c>
      <c r="M32" s="6">
        <f>(Input!I52-Input!I72+Input!I92)/Input!I$5</f>
        <v>0.16466193267413518</v>
      </c>
      <c r="N32" s="6">
        <f>(Input!J52-Input!J72+Input!J92)/Input!J$5</f>
        <v>0.14703882012937675</v>
      </c>
      <c r="O32" s="6">
        <f t="shared" si="1"/>
        <v>0.14692833147763418</v>
      </c>
    </row>
    <row r="33" spans="2:15" ht="12" customHeight="1" x14ac:dyDescent="0.2">
      <c r="B33" t="s">
        <v>141</v>
      </c>
      <c r="E33" s="6">
        <f>(Input!A53-Input!A73+Input!A93)/Input!A$5</f>
        <v>1.2548016845991865</v>
      </c>
      <c r="F33" s="6">
        <f>(Input!B53-Input!B73+Input!B93)/Input!B$5</f>
        <v>1.182641286791474</v>
      </c>
      <c r="G33" s="6">
        <f>(Input!C53-Input!C73+Input!C93)/Input!C$5</f>
        <v>1.1055236216481743</v>
      </c>
      <c r="H33" s="6">
        <f>(Input!D53-Input!D73+Input!D93)/Input!D$5</f>
        <v>1.1125260288600696</v>
      </c>
      <c r="I33" s="6">
        <f>(Input!E53-Input!E73+Input!E93)/Input!E$5</f>
        <v>1.2498697746488361</v>
      </c>
      <c r="J33" s="6">
        <f>(Input!F53-Input!F73+Input!F93)/Input!F$5</f>
        <v>1.2545958346481541</v>
      </c>
      <c r="K33" s="6">
        <f>(Input!G53-Input!G73+Input!G93)/Input!G$5</f>
        <v>1.1347215859030837</v>
      </c>
      <c r="L33" s="6">
        <f>(Input!H53-Input!H73+Input!H93)/Input!H$5</f>
        <v>1.2133240056528558</v>
      </c>
      <c r="M33" s="6">
        <f>(Input!I53-Input!I73+Input!I93)/Input!I$5</f>
        <v>1.3140281163548717</v>
      </c>
      <c r="N33" s="6">
        <f>(Input!J53-Input!J73+Input!J93)/Input!J$5</f>
        <v>1.2389590212243216</v>
      </c>
      <c r="O33" s="6">
        <f t="shared" si="1"/>
        <v>1.2060990960331028</v>
      </c>
    </row>
    <row r="34" spans="2:15" ht="12" customHeight="1" x14ac:dyDescent="0.2">
      <c r="B34" t="s">
        <v>142</v>
      </c>
      <c r="E34" s="6">
        <f>(Input!A54-Input!A74+Input!A94)/Input!A$5</f>
        <v>0.20426928587225121</v>
      </c>
      <c r="F34" s="6">
        <f>(Input!B54-Input!B74+Input!B94)/Input!B$5</f>
        <v>0.23730682645554893</v>
      </c>
      <c r="G34" s="6">
        <f>(Input!C54-Input!C74+Input!C94)/Input!C$5</f>
        <v>0.252151406226852</v>
      </c>
      <c r="H34" s="6">
        <f>(Input!D54-Input!D74+Input!D94)/Input!D$5</f>
        <v>0.28947317025192848</v>
      </c>
      <c r="I34" s="6">
        <f>(Input!E54-Input!E74+Input!E94)/Input!E$5</f>
        <v>0.28588237275575168</v>
      </c>
      <c r="J34" s="6">
        <f>(Input!F54-Input!F74+Input!F94)/Input!F$5</f>
        <v>0.28656926475228778</v>
      </c>
      <c r="K34" s="6">
        <f>(Input!G54-Input!G74+Input!G94)/Input!G$5</f>
        <v>0.29674157912572008</v>
      </c>
      <c r="L34" s="6">
        <f>(Input!H54-Input!H74+Input!H94)/Input!H$5</f>
        <v>0.31328526531157502</v>
      </c>
      <c r="M34" s="6">
        <f>(Input!I54-Input!I74+Input!I94)/Input!I$5</f>
        <v>0.36333383549261827</v>
      </c>
      <c r="N34" s="6">
        <f>(Input!J54-Input!J74+Input!J94)/Input!J$5</f>
        <v>0.37910686009273659</v>
      </c>
      <c r="O34" s="6">
        <f t="shared" si="1"/>
        <v>0.29081198663372698</v>
      </c>
    </row>
    <row r="35" spans="2:15" ht="12" customHeight="1" x14ac:dyDescent="0.2">
      <c r="B35" t="s">
        <v>143</v>
      </c>
      <c r="E35" s="6">
        <f>(Input!A55-Input!A75+Input!A95)/Input!A$5</f>
        <v>1.2255126393015452</v>
      </c>
      <c r="F35" s="6">
        <f>(Input!B55-Input!B75+Input!B95)/Input!B$5</f>
        <v>1.1367801759128304</v>
      </c>
      <c r="G35" s="6">
        <f>(Input!C55-Input!C75+Input!C95)/Input!C$5</f>
        <v>1.098023017364387</v>
      </c>
      <c r="H35" s="6">
        <f>(Input!D55-Input!D75+Input!D95)/Input!D$5</f>
        <v>1.1927403717806409</v>
      </c>
      <c r="I35" s="6">
        <f>(Input!E55-Input!E75+Input!E95)/Input!E$5</f>
        <v>1.2832102940681109</v>
      </c>
      <c r="J35" s="6">
        <f>(Input!F55-Input!F75+Input!F95)/Input!F$5</f>
        <v>1.4528443041969075</v>
      </c>
      <c r="K35" s="6">
        <f>(Input!G55-Input!G75+Input!G95)/Input!G$5</f>
        <v>1.3290888512368688</v>
      </c>
      <c r="L35" s="6">
        <f>(Input!H55-Input!H75+Input!H95)/Input!H$5</f>
        <v>1.2234370627649778</v>
      </c>
      <c r="M35" s="6">
        <f>(Input!I55-Input!I75+Input!I95)/Input!I$5</f>
        <v>1.3684506560026295</v>
      </c>
      <c r="N35" s="6">
        <f>(Input!J55-Input!J75+Input!J95)/Input!J$5</f>
        <v>1.4235355644078989</v>
      </c>
      <c r="O35" s="6">
        <f t="shared" si="1"/>
        <v>1.2733622937036797</v>
      </c>
    </row>
    <row r="36" spans="2:15" ht="13.5" customHeight="1" x14ac:dyDescent="0.2">
      <c r="B36" s="4" t="s">
        <v>144</v>
      </c>
      <c r="E36" s="8">
        <f>SUM(E32:E35)</f>
        <v>2.8109497024067078</v>
      </c>
      <c r="F36" s="8">
        <f t="shared" ref="F36:N36" si="7">SUM(F32:F35)</f>
        <v>2.7086398138771957</v>
      </c>
      <c r="G36" s="8">
        <f t="shared" si="7"/>
        <v>2.6130496448370772</v>
      </c>
      <c r="H36" s="8">
        <f t="shared" si="7"/>
        <v>2.7602861418274296</v>
      </c>
      <c r="I36" s="8">
        <f t="shared" si="7"/>
        <v>2.9271126082123491</v>
      </c>
      <c r="J36" s="8">
        <f t="shared" si="7"/>
        <v>3.1252805932470809</v>
      </c>
      <c r="K36" s="8">
        <f t="shared" si="7"/>
        <v>2.9123939681463913</v>
      </c>
      <c r="L36" s="8">
        <f t="shared" si="7"/>
        <v>2.9151897995486156</v>
      </c>
      <c r="M36" s="8">
        <f t="shared" si="7"/>
        <v>3.2104745405242547</v>
      </c>
      <c r="N36" s="8">
        <f t="shared" si="7"/>
        <v>3.1886402658543336</v>
      </c>
      <c r="O36" s="8">
        <f t="shared" si="1"/>
        <v>2.917201707848144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4.4284052076422347</v>
      </c>
      <c r="F38" s="8">
        <f>(Input!B56-Input!B76+Input!B96)/Input!B$5</f>
        <v>4.3391895623938206</v>
      </c>
      <c r="G38" s="8">
        <f>(Input!C56-Input!C76+Input!C96)/Input!C$5</f>
        <v>3.8071419326165099</v>
      </c>
      <c r="H38" s="8">
        <f>(Input!D56-Input!D76+Input!D96)/Input!D$5</f>
        <v>3.8206519509350718</v>
      </c>
      <c r="I38" s="8">
        <f>(Input!E56-Input!E76+Input!E96)/Input!E$5</f>
        <v>3.7290978542796505</v>
      </c>
      <c r="J38" s="8">
        <f>(Input!F56-Input!F76+Input!F96)/Input!F$5</f>
        <v>3.5034123067213629</v>
      </c>
      <c r="K38" s="8">
        <f>(Input!G56-Input!G76+Input!G96)/Input!G$5</f>
        <v>3.6483324974584885</v>
      </c>
      <c r="L38" s="8">
        <f>(Input!H56-Input!H76+Input!H96)/Input!H$5</f>
        <v>4.1839726778645696</v>
      </c>
      <c r="M38" s="8">
        <f>(Input!I56-Input!I76+Input!I96)/Input!I$5</f>
        <v>4.3544413706209424</v>
      </c>
      <c r="N38" s="8">
        <f>(Input!J56-Input!J76+Input!J96)/Input!J$5</f>
        <v>5.7983219365329592</v>
      </c>
      <c r="O38" s="8">
        <f t="shared" si="1"/>
        <v>4.1612967297065611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79.094521014221002</v>
      </c>
      <c r="F40" s="11">
        <f t="shared" ref="F40:N40" si="8">SUM(F10,F15,F19,F26,F30,F36,F38)</f>
        <v>81.186100124695599</v>
      </c>
      <c r="G40" s="11">
        <f t="shared" si="8"/>
        <v>79.833727612260333</v>
      </c>
      <c r="H40" s="11">
        <f t="shared" si="8"/>
        <v>78.542586587233558</v>
      </c>
      <c r="I40" s="11">
        <f t="shared" si="8"/>
        <v>75.776975309057846</v>
      </c>
      <c r="J40" s="11">
        <f t="shared" si="8"/>
        <v>77.911158157147369</v>
      </c>
      <c r="K40" s="11">
        <f t="shared" si="8"/>
        <v>77.341402507624537</v>
      </c>
      <c r="L40" s="11">
        <f t="shared" si="8"/>
        <v>76.922797038578622</v>
      </c>
      <c r="M40" s="11">
        <f t="shared" si="8"/>
        <v>80.405873894108325</v>
      </c>
      <c r="N40" s="11">
        <f t="shared" si="8"/>
        <v>82.097104289599443</v>
      </c>
      <c r="O40" s="11">
        <f t="shared" si="1"/>
        <v>78.911224653452663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15.877176483775152</v>
      </c>
      <c r="F7" s="6">
        <f>Input!B37/Input!B$7</f>
        <v>17.061771099744245</v>
      </c>
      <c r="G7" s="6">
        <f>Input!C37/Input!C$7</f>
        <v>13.553310914507538</v>
      </c>
      <c r="H7" s="6">
        <f>Input!D37/Input!D$7</f>
        <v>16.679123782805135</v>
      </c>
      <c r="I7" s="6">
        <f>Input!E37/Input!E$7</f>
        <v>18.022953876588051</v>
      </c>
      <c r="J7" s="6">
        <f>Input!F37/Input!F$7</f>
        <v>22.856324303328943</v>
      </c>
      <c r="K7" s="6">
        <f>Input!G37/Input!G$7</f>
        <v>23.811718203729757</v>
      </c>
      <c r="L7" s="6">
        <f>Input!H37/Input!H$7</f>
        <v>23.223107012652797</v>
      </c>
      <c r="M7" s="6">
        <f>Input!I37/Input!I$7</f>
        <v>28.506769329483479</v>
      </c>
      <c r="N7" s="6">
        <f>Input!J37/Input!J$7</f>
        <v>25.409608392247481</v>
      </c>
      <c r="O7" s="6">
        <f>AVERAGE(E7:N7)</f>
        <v>20.500186339886259</v>
      </c>
    </row>
    <row r="8" spans="1:15" ht="12" customHeight="1" x14ac:dyDescent="0.2">
      <c r="B8" t="s">
        <v>121</v>
      </c>
      <c r="E8" s="6">
        <f>Input!A38/Input!A$7</f>
        <v>13.159123465784901</v>
      </c>
      <c r="F8" s="6">
        <f>Input!B38/Input!B$7</f>
        <v>14.503217096203029</v>
      </c>
      <c r="G8" s="6">
        <f>Input!C38/Input!C$7</f>
        <v>11.411826758147512</v>
      </c>
      <c r="H8" s="6">
        <f>Input!D38/Input!D$7</f>
        <v>20.526753820809343</v>
      </c>
      <c r="I8" s="6">
        <f>Input!E38/Input!E$7</f>
        <v>16.353211775293289</v>
      </c>
      <c r="J8" s="6">
        <f>Input!F38/Input!F$7</f>
        <v>20.84817254746655</v>
      </c>
      <c r="K8" s="6">
        <f>Input!G38/Input!G$7</f>
        <v>18.958969423262015</v>
      </c>
      <c r="L8" s="6">
        <f>Input!H38/Input!H$7</f>
        <v>19.053653870898565</v>
      </c>
      <c r="M8" s="6">
        <f>Input!I38/Input!I$7</f>
        <v>25.432205646454925</v>
      </c>
      <c r="N8" s="6">
        <f>Input!J38/Input!J$7</f>
        <v>20.801961139507405</v>
      </c>
      <c r="O8" s="6">
        <f t="shared" ref="O8:O40" si="1">AVERAGE(E8:N8)</f>
        <v>18.104909554382751</v>
      </c>
    </row>
    <row r="9" spans="1:15" ht="12" customHeight="1" x14ac:dyDescent="0.2">
      <c r="B9" t="s">
        <v>122</v>
      </c>
      <c r="E9" s="6">
        <f>Input!A39/Input!A$7</f>
        <v>0.12743484839993274</v>
      </c>
      <c r="F9" s="6">
        <f>Input!B39/Input!B$7</f>
        <v>0.15192406059413732</v>
      </c>
      <c r="G9" s="6">
        <f>Input!C39/Input!C$7</f>
        <v>0.25074839758057238</v>
      </c>
      <c r="H9" s="6">
        <f>Input!D39/Input!D$7</f>
        <v>0.21371495212774635</v>
      </c>
      <c r="I9" s="6">
        <f>Input!E39/Input!E$7</f>
        <v>0.3652582635415062</v>
      </c>
      <c r="J9" s="6">
        <f>Input!F39/Input!F$7</f>
        <v>0.30270785892173069</v>
      </c>
      <c r="K9" s="6">
        <f>Input!G39/Input!G$7</f>
        <v>0.29972154356177461</v>
      </c>
      <c r="L9" s="6">
        <f>Input!H39/Input!H$7</f>
        <v>0.37645721638430196</v>
      </c>
      <c r="M9" s="6">
        <f>Input!I39/Input!I$7</f>
        <v>0.4069064805903112</v>
      </c>
      <c r="N9" s="6">
        <f>Input!J39/Input!J$7</f>
        <v>0.55114025811252765</v>
      </c>
      <c r="O9" s="6">
        <f t="shared" si="1"/>
        <v>0.30460138798145409</v>
      </c>
    </row>
    <row r="10" spans="1:15" ht="13.5" customHeight="1" x14ac:dyDescent="0.2">
      <c r="B10" s="4" t="s">
        <v>123</v>
      </c>
      <c r="E10" s="8">
        <f>SUM(E7:E9)</f>
        <v>29.163734797959986</v>
      </c>
      <c r="F10" s="8">
        <f t="shared" ref="F10:N10" si="2">SUM(F7:F9)</f>
        <v>31.716912256541409</v>
      </c>
      <c r="G10" s="8">
        <f t="shared" si="2"/>
        <v>25.215886070235623</v>
      </c>
      <c r="H10" s="8">
        <f t="shared" si="2"/>
        <v>37.419592555742227</v>
      </c>
      <c r="I10" s="8">
        <f t="shared" si="2"/>
        <v>34.741423915422843</v>
      </c>
      <c r="J10" s="8">
        <f t="shared" si="2"/>
        <v>44.007204709717222</v>
      </c>
      <c r="K10" s="8">
        <f t="shared" si="2"/>
        <v>43.070409170553546</v>
      </c>
      <c r="L10" s="8">
        <f t="shared" si="2"/>
        <v>42.653218099935664</v>
      </c>
      <c r="M10" s="8">
        <f t="shared" si="2"/>
        <v>54.345881456528716</v>
      </c>
      <c r="N10" s="8">
        <f t="shared" si="2"/>
        <v>46.762709789867415</v>
      </c>
      <c r="O10" s="8">
        <f t="shared" si="1"/>
        <v>38.90969728225047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40.280388387602983</v>
      </c>
      <c r="F12" s="6">
        <f>Input!B40/Input!B$7</f>
        <v>40.972495573480231</v>
      </c>
      <c r="G12" s="6">
        <f>Input!C40/Input!C$7</f>
        <v>38.427929944930938</v>
      </c>
      <c r="H12" s="6">
        <f>Input!D40/Input!D$7</f>
        <v>38.020759187068784</v>
      </c>
      <c r="I12" s="6">
        <f>Input!E40/Input!E$7</f>
        <v>40.851250577657432</v>
      </c>
      <c r="J12" s="6">
        <f>Input!F40/Input!F$7</f>
        <v>42.807662810446068</v>
      </c>
      <c r="K12" s="6">
        <f>Input!G40/Input!G$7</f>
        <v>43.487894754160401</v>
      </c>
      <c r="L12" s="6">
        <f>Input!H40/Input!H$7</f>
        <v>46.913202230323826</v>
      </c>
      <c r="M12" s="6">
        <f>Input!I40/Input!I$7</f>
        <v>44.838508180943215</v>
      </c>
      <c r="N12" s="6">
        <f>Input!J40/Input!J$7</f>
        <v>40.71535692836953</v>
      </c>
      <c r="O12" s="6">
        <f t="shared" si="1"/>
        <v>41.731544857498342</v>
      </c>
    </row>
    <row r="13" spans="1:15" ht="12" customHeight="1" x14ac:dyDescent="0.2">
      <c r="B13" t="s">
        <v>125</v>
      </c>
      <c r="E13" s="6">
        <f>Input!A41/Input!A$7</f>
        <v>10.51737207868632</v>
      </c>
      <c r="F13" s="6">
        <f>Input!B41/Input!B$7</f>
        <v>11.128062659846547</v>
      </c>
      <c r="G13" s="6">
        <f>Input!C41/Input!C$7</f>
        <v>11.20864764828022</v>
      </c>
      <c r="H13" s="6">
        <f>Input!D41/Input!D$7</f>
        <v>11.144061230814399</v>
      </c>
      <c r="I13" s="6">
        <f>Input!E41/Input!E$7</f>
        <v>11.689221520475423</v>
      </c>
      <c r="J13" s="6">
        <f>Input!F41/Input!F$7</f>
        <v>12.184632110462061</v>
      </c>
      <c r="K13" s="6">
        <f>Input!G41/Input!G$7</f>
        <v>12.205703626925958</v>
      </c>
      <c r="L13" s="6">
        <f>Input!H41/Input!H$7</f>
        <v>12.850394595753807</v>
      </c>
      <c r="M13" s="6">
        <f>Input!I41/Input!I$7</f>
        <v>13.139195540583893</v>
      </c>
      <c r="N13" s="6">
        <f>Input!J41/Input!J$7</f>
        <v>12.148826776073998</v>
      </c>
      <c r="O13" s="6">
        <f t="shared" si="1"/>
        <v>11.821611778790265</v>
      </c>
    </row>
    <row r="14" spans="1:15" ht="12" customHeight="1" x14ac:dyDescent="0.2">
      <c r="B14" t="s">
        <v>126</v>
      </c>
      <c r="E14" s="6">
        <f>Input!A42/Input!A$7</f>
        <v>10.806588017710027</v>
      </c>
      <c r="F14" s="6">
        <f>Input!B42/Input!B$7</f>
        <v>8.9814189455046236</v>
      </c>
      <c r="G14" s="6">
        <f>Input!C42/Input!C$7</f>
        <v>8.2164471427281764</v>
      </c>
      <c r="H14" s="6">
        <f>Input!D42/Input!D$7</f>
        <v>8.0297044479603326</v>
      </c>
      <c r="I14" s="6">
        <f>Input!E42/Input!E$7</f>
        <v>9.6424308635269131</v>
      </c>
      <c r="J14" s="6">
        <f>Input!F42/Input!F$7</f>
        <v>8.4245577024135017</v>
      </c>
      <c r="K14" s="6">
        <f>Input!G42/Input!G$7</f>
        <v>7.7690781734573839</v>
      </c>
      <c r="L14" s="6">
        <f>Input!H42/Input!H$7</f>
        <v>10.163583101007935</v>
      </c>
      <c r="M14" s="6">
        <f>Input!I42/Input!I$7</f>
        <v>9.9170504491498246</v>
      </c>
      <c r="N14" s="6">
        <f>Input!J42/Input!J$7</f>
        <v>9.2352265828486377</v>
      </c>
      <c r="O14" s="6">
        <f t="shared" si="1"/>
        <v>9.1186085426307351</v>
      </c>
    </row>
    <row r="15" spans="1:15" ht="13.5" customHeight="1" x14ac:dyDescent="0.2">
      <c r="B15" s="4" t="s">
        <v>130</v>
      </c>
      <c r="E15" s="8">
        <f>SUM(E12:E14)</f>
        <v>61.604348483999331</v>
      </c>
      <c r="F15" s="8">
        <f t="shared" ref="F15:N15" si="3">SUM(F12:F14)</f>
        <v>61.081977178831401</v>
      </c>
      <c r="G15" s="8">
        <f t="shared" si="3"/>
        <v>57.853024735939336</v>
      </c>
      <c r="H15" s="8">
        <f t="shared" si="3"/>
        <v>57.194524865843519</v>
      </c>
      <c r="I15" s="8">
        <f t="shared" si="3"/>
        <v>62.182902961659764</v>
      </c>
      <c r="J15" s="8">
        <f t="shared" si="3"/>
        <v>63.416852623321631</v>
      </c>
      <c r="K15" s="8">
        <f t="shared" si="3"/>
        <v>63.462676554543748</v>
      </c>
      <c r="L15" s="8">
        <f t="shared" si="3"/>
        <v>69.927179927085561</v>
      </c>
      <c r="M15" s="8">
        <f t="shared" si="3"/>
        <v>67.894754170676933</v>
      </c>
      <c r="N15" s="8">
        <f t="shared" si="3"/>
        <v>62.099410287292166</v>
      </c>
      <c r="O15" s="8">
        <f t="shared" si="1"/>
        <v>62.67176517891933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11.060996469203609</v>
      </c>
      <c r="F17" s="6">
        <f>Input!B43/Input!B$7</f>
        <v>11.081336808971079</v>
      </c>
      <c r="G17" s="6">
        <f>Input!C43/Input!C$7</f>
        <v>10.350797147242034</v>
      </c>
      <c r="H17" s="6">
        <f>Input!D43/Input!D$7</f>
        <v>9.3961159862336689</v>
      </c>
      <c r="I17" s="6">
        <f>Input!E43/Input!E$7</f>
        <v>8.5306073307767782</v>
      </c>
      <c r="J17" s="6">
        <f>Input!F43/Input!F$7</f>
        <v>10.070470971721894</v>
      </c>
      <c r="K17" s="6">
        <f>Input!G43/Input!G$7</f>
        <v>10.306333341559522</v>
      </c>
      <c r="L17" s="6">
        <f>Input!H43/Input!H$7</f>
        <v>10.881586961183787</v>
      </c>
      <c r="M17" s="6">
        <f>Input!I43/Input!I$7</f>
        <v>11.262897818415142</v>
      </c>
      <c r="N17" s="6">
        <f>Input!J43/Input!J$7</f>
        <v>11.86845253249254</v>
      </c>
      <c r="O17" s="6">
        <f t="shared" si="1"/>
        <v>10.480959536780004</v>
      </c>
    </row>
    <row r="18" spans="2:15" ht="12" customHeight="1" x14ac:dyDescent="0.2">
      <c r="B18" t="s">
        <v>128</v>
      </c>
      <c r="E18" s="6">
        <f>Input!A44/Input!A$7</f>
        <v>17.078288404416298</v>
      </c>
      <c r="F18" s="6">
        <f>Input!B44/Input!B$7</f>
        <v>21.198073972063742</v>
      </c>
      <c r="G18" s="6">
        <f>Input!C44/Input!C$7</f>
        <v>22.378112304775662</v>
      </c>
      <c r="H18" s="6">
        <f>Input!D44/Input!D$7</f>
        <v>24.797012265735866</v>
      </c>
      <c r="I18" s="6">
        <f>Input!E44/Input!E$7</f>
        <v>22.592293441865369</v>
      </c>
      <c r="J18" s="6">
        <f>Input!F44/Input!F$7</f>
        <v>19.020306847520622</v>
      </c>
      <c r="K18" s="6">
        <f>Input!G44/Input!G$7</f>
        <v>22.052567804348364</v>
      </c>
      <c r="L18" s="6">
        <f>Input!H44/Input!H$7</f>
        <v>19.149193652155265</v>
      </c>
      <c r="M18" s="6">
        <f>Input!I44/Input!I$7</f>
        <v>23.00408726339429</v>
      </c>
      <c r="N18" s="6">
        <f>Input!J44/Input!J$7</f>
        <v>20.833958378212532</v>
      </c>
      <c r="O18" s="6">
        <f t="shared" si="1"/>
        <v>21.210389433448803</v>
      </c>
    </row>
    <row r="19" spans="2:15" ht="13.5" customHeight="1" x14ac:dyDescent="0.2">
      <c r="B19" s="4" t="s">
        <v>129</v>
      </c>
      <c r="E19" s="8">
        <f>SUM(E17:E18)</f>
        <v>28.139284873619907</v>
      </c>
      <c r="F19" s="8">
        <f t="shared" ref="F19:N19" si="4">SUM(F17:F18)</f>
        <v>32.279410781034819</v>
      </c>
      <c r="G19" s="8">
        <f t="shared" si="4"/>
        <v>32.728909452017696</v>
      </c>
      <c r="H19" s="8">
        <f t="shared" si="4"/>
        <v>34.193128251969533</v>
      </c>
      <c r="I19" s="8">
        <f t="shared" si="4"/>
        <v>31.122900772642147</v>
      </c>
      <c r="J19" s="8">
        <f t="shared" si="4"/>
        <v>29.090777819242518</v>
      </c>
      <c r="K19" s="8">
        <f t="shared" si="4"/>
        <v>32.358901145907886</v>
      </c>
      <c r="L19" s="8">
        <f t="shared" si="4"/>
        <v>30.030780613339054</v>
      </c>
      <c r="M19" s="8">
        <f t="shared" si="4"/>
        <v>34.26698508180943</v>
      </c>
      <c r="N19" s="8">
        <f t="shared" si="4"/>
        <v>32.702410910705069</v>
      </c>
      <c r="O19" s="8">
        <f t="shared" si="1"/>
        <v>31.691348970228809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241.20832371238021</v>
      </c>
      <c r="F21" s="6">
        <f>Input!B45/Input!B$7</f>
        <v>246.10490556757821</v>
      </c>
      <c r="G21" s="6">
        <f>Input!C45/Input!C$7</f>
        <v>240.81368646745508</v>
      </c>
      <c r="H21" s="6">
        <f>Input!D45/Input!D$7</f>
        <v>213.84114485638327</v>
      </c>
      <c r="I21" s="6">
        <f>Input!E45/Input!E$7</f>
        <v>242.681196744039</v>
      </c>
      <c r="J21" s="6">
        <f>Input!F45/Input!F$7</f>
        <v>255.24076334889531</v>
      </c>
      <c r="K21" s="6">
        <f>Input!G45/Input!G$7</f>
        <v>255.80808387420515</v>
      </c>
      <c r="L21" s="6">
        <f>Input!H45/Input!H$7</f>
        <v>220.77060304524986</v>
      </c>
      <c r="M21" s="6">
        <f>Input!I45/Input!I$7</f>
        <v>218.34650024061597</v>
      </c>
      <c r="N21" s="6">
        <f>Input!J45/Input!J$7</f>
        <v>227.78555656737754</v>
      </c>
      <c r="O21" s="6">
        <f t="shared" si="1"/>
        <v>236.26007644241795</v>
      </c>
    </row>
    <row r="22" spans="2:15" ht="12" customHeight="1" x14ac:dyDescent="0.2">
      <c r="B22" t="s">
        <v>132</v>
      </c>
      <c r="E22" s="6">
        <f>Input!A46/Input!A$7</f>
        <v>40.970249957966715</v>
      </c>
      <c r="F22" s="6">
        <f>Input!B46/Input!B$7</f>
        <v>38.453729588825496</v>
      </c>
      <c r="G22" s="6">
        <f>Input!C46/Input!C$7</f>
        <v>46.286147873973093</v>
      </c>
      <c r="H22" s="6">
        <f>Input!D46/Input!D$7</f>
        <v>41.561280970167516</v>
      </c>
      <c r="I22" s="6">
        <f>Input!E46/Input!E$7</f>
        <v>28.869346456629078</v>
      </c>
      <c r="J22" s="6">
        <f>Input!F46/Input!F$7</f>
        <v>31.704135853712408</v>
      </c>
      <c r="K22" s="6">
        <f>Input!G46/Input!G$7</f>
        <v>35.622980265376803</v>
      </c>
      <c r="L22" s="6">
        <f>Input!H46/Input!H$7</f>
        <v>31.055891915076131</v>
      </c>
      <c r="M22" s="6">
        <f>Input!I46/Input!I$7</f>
        <v>40.596539541225539</v>
      </c>
      <c r="N22" s="6">
        <f>Input!J46/Input!J$7</f>
        <v>42.000636876668686</v>
      </c>
      <c r="O22" s="6">
        <f t="shared" si="1"/>
        <v>37.712093929962144</v>
      </c>
    </row>
    <row r="23" spans="2:15" ht="12" customHeight="1" x14ac:dyDescent="0.2">
      <c r="B23" t="s">
        <v>133</v>
      </c>
      <c r="E23" s="6">
        <f>Input!A47/Input!A$7</f>
        <v>8.3372028246371119</v>
      </c>
      <c r="F23" s="6">
        <f>Input!B47/Input!B$7</f>
        <v>6.6500270509541615</v>
      </c>
      <c r="G23" s="6">
        <f>Input!C47/Input!C$7</f>
        <v>5.1406879118895006</v>
      </c>
      <c r="H23" s="6">
        <f>Input!D47/Input!D$7</f>
        <v>5.6404989479521772</v>
      </c>
      <c r="I23" s="6">
        <f>Input!E47/Input!E$7</f>
        <v>5.8615077466901244</v>
      </c>
      <c r="J23" s="6">
        <f>Input!F47/Input!F$7</f>
        <v>6.0416677455960643</v>
      </c>
      <c r="K23" s="6">
        <f>Input!G47/Input!G$7</f>
        <v>6.7158958729218607</v>
      </c>
      <c r="L23" s="6">
        <f>Input!H47/Input!H$7</f>
        <v>5.0859318035599399</v>
      </c>
      <c r="M23" s="6">
        <f>Input!I47/Input!I$7</f>
        <v>6.5620977702919472</v>
      </c>
      <c r="N23" s="6">
        <f>Input!J47/Input!J$7</f>
        <v>8.3528068268609363</v>
      </c>
      <c r="O23" s="6">
        <f t="shared" si="1"/>
        <v>6.4388324501353837</v>
      </c>
    </row>
    <row r="24" spans="2:15" ht="12" customHeight="1" x14ac:dyDescent="0.2">
      <c r="B24" t="s">
        <v>134</v>
      </c>
      <c r="E24" s="6">
        <f>Input!A48/Input!A$7</f>
        <v>5.4138261503110456</v>
      </c>
      <c r="F24" s="6">
        <f>Input!B48/Input!B$7</f>
        <v>5.1713795986622078</v>
      </c>
      <c r="G24" s="6">
        <f>Input!C48/Input!C$7</f>
        <v>4.1719256116276968</v>
      </c>
      <c r="H24" s="6">
        <f>Input!D48/Input!D$7</f>
        <v>4.2396569019230457</v>
      </c>
      <c r="I24" s="6">
        <f>Input!E48/Input!E$7</f>
        <v>4.5899953787405856</v>
      </c>
      <c r="J24" s="6">
        <f>Input!F48/Input!F$7</f>
        <v>3.9340361606360861</v>
      </c>
      <c r="K24" s="6">
        <f>Input!G48/Input!G$7</f>
        <v>4.3007502282766961</v>
      </c>
      <c r="L24" s="6">
        <f>Input!H48/Input!H$7</f>
        <v>4.7119365215526487</v>
      </c>
      <c r="M24" s="6">
        <f>Input!I48/Input!I$7</f>
        <v>4.2253713506576833</v>
      </c>
      <c r="N24" s="6">
        <f>Input!J48/Input!J$7</f>
        <v>3.2262642063072411</v>
      </c>
      <c r="O24" s="6">
        <f t="shared" si="1"/>
        <v>4.3985142108694939</v>
      </c>
    </row>
    <row r="25" spans="2:15" ht="12" customHeight="1" x14ac:dyDescent="0.2">
      <c r="B25" t="s">
        <v>135</v>
      </c>
      <c r="E25" s="6">
        <f>Input!A49/Input!A$7</f>
        <v>22.368093930392874</v>
      </c>
      <c r="F25" s="6">
        <f>Input!B49/Input!B$7</f>
        <v>25.410614302577219</v>
      </c>
      <c r="G25" s="6">
        <f>Input!C49/Input!C$7</f>
        <v>23.233207547169812</v>
      </c>
      <c r="H25" s="6">
        <f>Input!D49/Input!D$7</f>
        <v>19.58245771420183</v>
      </c>
      <c r="I25" s="6">
        <f>Input!E49/Input!E$7</f>
        <v>18.199250869526441</v>
      </c>
      <c r="J25" s="6">
        <f>Input!F49/Input!F$7</f>
        <v>20.642084339276334</v>
      </c>
      <c r="K25" s="6">
        <f>Input!G49/Input!G$7</f>
        <v>20.270973486998514</v>
      </c>
      <c r="L25" s="6">
        <f>Input!H49/Input!H$7</f>
        <v>22.909515333476303</v>
      </c>
      <c r="M25" s="6">
        <f>Input!I49/Input!I$7</f>
        <v>12.859807507218479</v>
      </c>
      <c r="N25" s="6">
        <f>Input!J49/Input!J$7</f>
        <v>13.853457983275561</v>
      </c>
      <c r="O25" s="6">
        <f t="shared" si="1"/>
        <v>19.932946301411334</v>
      </c>
    </row>
    <row r="26" spans="2:15" ht="13.5" customHeight="1" x14ac:dyDescent="0.2">
      <c r="B26" s="4" t="s">
        <v>136</v>
      </c>
      <c r="E26" s="8">
        <f>SUM(E21:E25)</f>
        <v>318.29769657568795</v>
      </c>
      <c r="F26" s="8">
        <f t="shared" ref="F26:N26" si="5">SUM(F21:F25)</f>
        <v>321.79065610859737</v>
      </c>
      <c r="G26" s="8">
        <f t="shared" si="5"/>
        <v>319.6456554121151</v>
      </c>
      <c r="H26" s="8">
        <f t="shared" si="5"/>
        <v>284.86503939062783</v>
      </c>
      <c r="I26" s="8">
        <f t="shared" si="5"/>
        <v>300.20129719562522</v>
      </c>
      <c r="J26" s="8">
        <f t="shared" si="5"/>
        <v>317.56268744811615</v>
      </c>
      <c r="K26" s="8">
        <f t="shared" si="5"/>
        <v>322.71868372777902</v>
      </c>
      <c r="L26" s="8">
        <f t="shared" si="5"/>
        <v>284.53387861891491</v>
      </c>
      <c r="M26" s="8">
        <f t="shared" si="5"/>
        <v>282.59031641000956</v>
      </c>
      <c r="N26" s="8">
        <f t="shared" si="5"/>
        <v>295.21872246048997</v>
      </c>
      <c r="O26" s="8">
        <f t="shared" si="1"/>
        <v>304.7424633347963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14.224776663117188</v>
      </c>
      <c r="F28" s="6">
        <f>Input!B50/Input!B$7</f>
        <v>15.093265787920521</v>
      </c>
      <c r="G28" s="6">
        <f>Input!C50/Input!C$7</f>
        <v>17.014698022930396</v>
      </c>
      <c r="H28" s="6">
        <f>Input!D50/Input!D$7</f>
        <v>17.833742598965895</v>
      </c>
      <c r="I28" s="6">
        <f>Input!E50/Input!E$7</f>
        <v>18.758790121855316</v>
      </c>
      <c r="J28" s="6">
        <f>Input!F50/Input!F$7</f>
        <v>19.363984448184734</v>
      </c>
      <c r="K28" s="6">
        <f>Input!G50/Input!G$7</f>
        <v>19.81724579024868</v>
      </c>
      <c r="L28" s="6">
        <f>Input!H50/Input!H$7</f>
        <v>17.352440488955608</v>
      </c>
      <c r="M28" s="6">
        <f>Input!I50/Input!I$7</f>
        <v>16.958548283606032</v>
      </c>
      <c r="N28" s="6">
        <f>Input!J50/Input!J$7</f>
        <v>16.952304832592418</v>
      </c>
      <c r="O28" s="6">
        <f t="shared" si="1"/>
        <v>17.336979703837677</v>
      </c>
    </row>
    <row r="29" spans="2:15" ht="12" customHeight="1" x14ac:dyDescent="0.2">
      <c r="B29" t="s">
        <v>138</v>
      </c>
      <c r="E29" s="6">
        <f>Input!A51/Input!A$7</f>
        <v>0.67216835733901248</v>
      </c>
      <c r="F29" s="6">
        <f>Input!B51/Input!B$7</f>
        <v>0.67640566594530793</v>
      </c>
      <c r="G29" s="6">
        <f>Input!C51/Input!C$7</f>
        <v>0.73151349643405261</v>
      </c>
      <c r="H29" s="6">
        <f>Input!D51/Input!D$7</f>
        <v>0.5370834624606502</v>
      </c>
      <c r="I29" s="6">
        <f>Input!E51/Input!E$7</f>
        <v>0.70595818165603241</v>
      </c>
      <c r="J29" s="6">
        <f>Input!F51/Input!F$7</f>
        <v>0.64940443097263589</v>
      </c>
      <c r="K29" s="6">
        <f>Input!G51/Input!G$7</f>
        <v>0.56467099364115736</v>
      </c>
      <c r="L29" s="6">
        <f>Input!H51/Input!H$7</f>
        <v>0.67575552219601109</v>
      </c>
      <c r="M29" s="6">
        <f>Input!I51/Input!I$7</f>
        <v>1.0805036894449791</v>
      </c>
      <c r="N29" s="6">
        <f>Input!J51/Input!J$7</f>
        <v>1.0639626539764604</v>
      </c>
      <c r="O29" s="6">
        <f t="shared" si="1"/>
        <v>0.73574264540662992</v>
      </c>
    </row>
    <row r="30" spans="2:15" ht="13.5" customHeight="1" x14ac:dyDescent="0.2">
      <c r="B30" s="4" t="s">
        <v>139</v>
      </c>
      <c r="E30" s="8">
        <f>SUM(E28:E29)</f>
        <v>14.896945020456201</v>
      </c>
      <c r="F30" s="8">
        <f t="shared" ref="F30:N30" si="6">SUM(F28:F29)</f>
        <v>15.769671453865829</v>
      </c>
      <c r="G30" s="8">
        <f t="shared" si="6"/>
        <v>17.746211519364451</v>
      </c>
      <c r="H30" s="8">
        <f t="shared" si="6"/>
        <v>18.370826061426545</v>
      </c>
      <c r="I30" s="8">
        <f t="shared" si="6"/>
        <v>19.46474830351135</v>
      </c>
      <c r="J30" s="8">
        <f t="shared" si="6"/>
        <v>20.013388879157368</v>
      </c>
      <c r="K30" s="8">
        <f t="shared" si="6"/>
        <v>20.381916783889839</v>
      </c>
      <c r="L30" s="8">
        <f t="shared" si="6"/>
        <v>18.028196011151618</v>
      </c>
      <c r="M30" s="8">
        <f t="shared" si="6"/>
        <v>18.039051973051009</v>
      </c>
      <c r="N30" s="8">
        <f t="shared" si="6"/>
        <v>18.016267486568879</v>
      </c>
      <c r="O30" s="8">
        <f t="shared" si="1"/>
        <v>18.072722349244305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0.74316706831810797</v>
      </c>
      <c r="F32" s="6">
        <f>Input!B52/Input!B$7</f>
        <v>0.89580513476293522</v>
      </c>
      <c r="G32" s="6">
        <f>Input!C52/Input!C$7</f>
        <v>0.91543919833890042</v>
      </c>
      <c r="H32" s="6">
        <f>Input!D52/Input!D$7</f>
        <v>0.96197010226883506</v>
      </c>
      <c r="I32" s="6">
        <f>Input!E52/Input!E$7</f>
        <v>0.64705496055714562</v>
      </c>
      <c r="J32" s="6">
        <f>Input!F52/Input!F$7</f>
        <v>0.78876072900086069</v>
      </c>
      <c r="K32" s="6">
        <f>Input!G52/Input!G$7</f>
        <v>0.93715439730839156</v>
      </c>
      <c r="L32" s="6">
        <f>Input!H52/Input!H$7</f>
        <v>1.012075916791765</v>
      </c>
      <c r="M32" s="6">
        <f>Input!I52/Input!I$7</f>
        <v>0.97090872633942904</v>
      </c>
      <c r="N32" s="6">
        <f>Input!J52/Input!J$7</f>
        <v>0.84842376084444704</v>
      </c>
      <c r="O32" s="6">
        <f t="shared" si="1"/>
        <v>0.87207599945308178</v>
      </c>
    </row>
    <row r="33" spans="2:15" ht="12" customHeight="1" x14ac:dyDescent="0.2">
      <c r="B33" t="s">
        <v>141</v>
      </c>
      <c r="E33" s="6">
        <f>Input!A53/Input!A$7</f>
        <v>7.0778551813035921</v>
      </c>
      <c r="F33" s="6">
        <f>Input!B53/Input!B$7</f>
        <v>6.9420666928978951</v>
      </c>
      <c r="G33" s="6">
        <f>Input!C53/Input!C$7</f>
        <v>6.4450952423941503</v>
      </c>
      <c r="H33" s="6">
        <f>Input!D53/Input!D$7</f>
        <v>6.4903492961881621</v>
      </c>
      <c r="I33" s="6">
        <f>Input!E53/Input!E$7</f>
        <v>7.2335321015379872</v>
      </c>
      <c r="J33" s="6">
        <f>Input!F53/Input!F$7</f>
        <v>7.473763737309886</v>
      </c>
      <c r="K33" s="6">
        <f>Input!G53/Input!G$7</f>
        <v>6.9078370885878115</v>
      </c>
      <c r="L33" s="6">
        <f>Input!H53/Input!H$7</f>
        <v>7.4215046107656013</v>
      </c>
      <c r="M33" s="6">
        <f>Input!I53/Input!I$7</f>
        <v>7.7135948026948995</v>
      </c>
      <c r="N33" s="6">
        <f>Input!J53/Input!J$7</f>
        <v>7.1261848109198436</v>
      </c>
      <c r="O33" s="6">
        <f t="shared" si="1"/>
        <v>7.0831783564599835</v>
      </c>
    </row>
    <row r="34" spans="2:15" ht="12" customHeight="1" x14ac:dyDescent="0.2">
      <c r="B34" t="s">
        <v>142</v>
      </c>
      <c r="E34" s="6">
        <f>Input!A54/Input!A$7</f>
        <v>1.1906187300341871</v>
      </c>
      <c r="F34" s="6">
        <f>Input!B54/Input!B$7</f>
        <v>1.3946503049380288</v>
      </c>
      <c r="G34" s="6">
        <f>Input!C54/Input!C$7</f>
        <v>1.459721494989618</v>
      </c>
      <c r="H34" s="6">
        <f>Input!D54/Input!D$7</f>
        <v>1.6801852093493617</v>
      </c>
      <c r="I34" s="6">
        <f>Input!E54/Input!E$7</f>
        <v>1.7202009842471806</v>
      </c>
      <c r="J34" s="6">
        <f>Input!F54/Input!F$7</f>
        <v>1.7292647540421773</v>
      </c>
      <c r="K34" s="6">
        <f>Input!G54/Input!G$7</f>
        <v>1.8008859603662299</v>
      </c>
      <c r="L34" s="6">
        <f>Input!H54/Input!H$7</f>
        <v>1.911042676388591</v>
      </c>
      <c r="M34" s="6">
        <f>Input!I54/Input!I$7</f>
        <v>2.1278400705806866</v>
      </c>
      <c r="N34" s="6">
        <f>Input!J54/Input!J$7</f>
        <v>2.1782422367141243</v>
      </c>
      <c r="O34" s="6">
        <f t="shared" si="1"/>
        <v>1.7192652421650187</v>
      </c>
    </row>
    <row r="35" spans="2:15" ht="12" customHeight="1" x14ac:dyDescent="0.2">
      <c r="B35" t="s">
        <v>143</v>
      </c>
      <c r="E35" s="6">
        <f>Input!A55/Input!A$7</f>
        <v>7.1398262623998203</v>
      </c>
      <c r="F35" s="6">
        <f>Input!B55/Input!B$7</f>
        <v>6.6824193389730482</v>
      </c>
      <c r="G35" s="6">
        <f>Input!C55/Input!C$7</f>
        <v>6.3596695856278771</v>
      </c>
      <c r="H35" s="6">
        <f>Input!D55/Input!D$7</f>
        <v>6.9235809587499393</v>
      </c>
      <c r="I35" s="6">
        <f>Input!E55/Input!E$7</f>
        <v>7.7206935132111276</v>
      </c>
      <c r="J35" s="6">
        <f>Input!F55/Input!F$7</f>
        <v>8.751105458367288</v>
      </c>
      <c r="K35" s="6">
        <f>Input!G55/Input!G$7</f>
        <v>8.0658403461579589</v>
      </c>
      <c r="L35" s="6">
        <f>Input!H55/Input!H$7</f>
        <v>7.472051897919795</v>
      </c>
      <c r="M35" s="6">
        <f>Input!I55/Input!I$7</f>
        <v>8.0144457811998713</v>
      </c>
      <c r="N35" s="6">
        <f>Input!J55/Input!J$7</f>
        <v>8.1988605578729548</v>
      </c>
      <c r="O35" s="6">
        <f t="shared" si="1"/>
        <v>7.5328493700479671</v>
      </c>
    </row>
    <row r="36" spans="2:15" ht="13.5" customHeight="1" x14ac:dyDescent="0.2">
      <c r="B36" s="4" t="s">
        <v>144</v>
      </c>
      <c r="E36" s="8">
        <f>SUM(E32:E35)</f>
        <v>16.151467242055709</v>
      </c>
      <c r="F36" s="8">
        <f t="shared" ref="F36:N36" si="7">SUM(F32:F35)</f>
        <v>15.914941471571908</v>
      </c>
      <c r="G36" s="8">
        <f t="shared" si="7"/>
        <v>15.179925521350546</v>
      </c>
      <c r="H36" s="8">
        <f t="shared" si="7"/>
        <v>16.056085566556298</v>
      </c>
      <c r="I36" s="8">
        <f t="shared" si="7"/>
        <v>17.32148155955344</v>
      </c>
      <c r="J36" s="8">
        <f t="shared" si="7"/>
        <v>18.742894678720212</v>
      </c>
      <c r="K36" s="8">
        <f t="shared" si="7"/>
        <v>17.711717792420394</v>
      </c>
      <c r="L36" s="8">
        <f t="shared" si="7"/>
        <v>17.816675101865751</v>
      </c>
      <c r="M36" s="8">
        <f t="shared" si="7"/>
        <v>18.826789380814887</v>
      </c>
      <c r="N36" s="8">
        <f t="shared" si="7"/>
        <v>18.35171136635137</v>
      </c>
      <c r="O36" s="8">
        <f t="shared" si="1"/>
        <v>17.207368968126051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25.576459676063443</v>
      </c>
      <c r="F38" s="8">
        <f>Input!B56/Input!B$7</f>
        <v>25.48609335038363</v>
      </c>
      <c r="G38" s="8">
        <f>Input!C56/Input!C$7</f>
        <v>22.299116186693148</v>
      </c>
      <c r="H38" s="8">
        <f>Input!D56/Input!D$7</f>
        <v>22.29610619974229</v>
      </c>
      <c r="I38" s="8">
        <f>Input!E56/Input!E$7</f>
        <v>21.30411535312097</v>
      </c>
      <c r="J38" s="8">
        <f>Input!F56/Input!F$7</f>
        <v>20.73236483553308</v>
      </c>
      <c r="K38" s="8">
        <f>Input!G56/Input!G$7</f>
        <v>22.476652846672096</v>
      </c>
      <c r="L38" s="8">
        <f>Input!H56/Input!H$7</f>
        <v>25.757832296804633</v>
      </c>
      <c r="M38" s="8">
        <f>Input!I56/Input!I$7</f>
        <v>25.638973772858517</v>
      </c>
      <c r="N38" s="8">
        <f>Input!J56/Input!J$7</f>
        <v>33.440437955727894</v>
      </c>
      <c r="O38" s="8">
        <f t="shared" si="1"/>
        <v>24.500815247359974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493.82993666984254</v>
      </c>
      <c r="F40" s="11">
        <f t="shared" ref="F40:N40" si="8">SUM(F10,F15,F19,F26,F30,F36,F38)</f>
        <v>504.03966260082638</v>
      </c>
      <c r="G40" s="11">
        <f t="shared" si="8"/>
        <v>490.66872889771588</v>
      </c>
      <c r="H40" s="11">
        <f t="shared" si="8"/>
        <v>470.39530289190827</v>
      </c>
      <c r="I40" s="11">
        <f t="shared" si="8"/>
        <v>486.33887006153566</v>
      </c>
      <c r="J40" s="11">
        <f t="shared" si="8"/>
        <v>513.56617099380821</v>
      </c>
      <c r="K40" s="11">
        <f t="shared" si="8"/>
        <v>522.18095802176651</v>
      </c>
      <c r="L40" s="11">
        <f t="shared" si="8"/>
        <v>488.7477606690972</v>
      </c>
      <c r="M40" s="11">
        <f t="shared" si="8"/>
        <v>501.60275224574906</v>
      </c>
      <c r="N40" s="11">
        <f t="shared" si="8"/>
        <v>506.59167025700276</v>
      </c>
      <c r="O40" s="11">
        <f t="shared" si="1"/>
        <v>497.79618133092526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Input!O8</f>
        <v>Größenklasse 1: 500 - 1.200 ha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22</v>
      </c>
      <c r="F7" s="20">
        <f>Input!B1</f>
        <v>25</v>
      </c>
      <c r="G7" s="20">
        <f>Input!C1</f>
        <v>27</v>
      </c>
      <c r="H7" s="20">
        <f>Input!D1</f>
        <v>30</v>
      </c>
      <c r="I7" s="20">
        <f>Input!E1</f>
        <v>30</v>
      </c>
      <c r="J7" s="20">
        <f>Input!F1</f>
        <v>32</v>
      </c>
      <c r="K7" s="20">
        <f>Input!G1</f>
        <v>30</v>
      </c>
      <c r="L7" s="20">
        <f>Input!H1</f>
        <v>29</v>
      </c>
      <c r="M7" s="20">
        <f>Input!I1</f>
        <v>32</v>
      </c>
      <c r="N7" s="20">
        <f>Input!J1</f>
        <v>31</v>
      </c>
      <c r="O7" s="6">
        <f>AVERAGE(E7:N7)</f>
        <v>28.8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19001</v>
      </c>
      <c r="F9" s="20">
        <f>IF(Input!B123=0,"***",Input!B123)</f>
        <v>21512</v>
      </c>
      <c r="G9" s="20">
        <f>IF(Input!C123=0,"***",Input!C123)</f>
        <v>23310</v>
      </c>
      <c r="H9" s="20">
        <f>IF(Input!D123=0,"***",Input!D123)</f>
        <v>25793.599999999999</v>
      </c>
      <c r="I9" s="20">
        <f>IF(Input!E123=0,"***",Input!E123)</f>
        <v>26309.599999999999</v>
      </c>
      <c r="J9" s="20">
        <f>IF(Input!F123=0,"***",Input!F123)</f>
        <v>27904.6</v>
      </c>
      <c r="K9" s="20">
        <f>IF(Input!G123=0,"***",Input!G123)</f>
        <v>25888.6</v>
      </c>
      <c r="L9" s="20">
        <f>IF(Input!H123=0,"***",Input!H123)</f>
        <v>24876</v>
      </c>
      <c r="M9" s="20">
        <f>IF(Input!I123=0,"***",Input!I123)</f>
        <v>26603</v>
      </c>
      <c r="N9" s="20">
        <f>IF(Input!J123=0,"***",Input!J123)</f>
        <v>26156.240000000002</v>
      </c>
      <c r="O9" s="20">
        <f>AVERAGE(E9:N9)</f>
        <v>24735.464</v>
      </c>
    </row>
    <row r="10" spans="1:15" ht="12" customHeight="1" x14ac:dyDescent="0.2">
      <c r="B10" t="s">
        <v>262</v>
      </c>
      <c r="E10" s="20">
        <f>IF(Input!A123=0,"***",E9/E7)</f>
        <v>863.68181818181813</v>
      </c>
      <c r="F10" s="20">
        <f>IF(Input!B123=0,"***",F9/F7)</f>
        <v>860.48</v>
      </c>
      <c r="G10" s="20">
        <f>IF(Input!C123=0,"***",G9/G7)</f>
        <v>863.33333333333337</v>
      </c>
      <c r="H10" s="20">
        <f>IF(Input!D123=0,"***",H9/H7)</f>
        <v>859.78666666666663</v>
      </c>
      <c r="I10" s="20">
        <f>IF(Input!E123=0,"***",I9/I7)</f>
        <v>876.98666666666657</v>
      </c>
      <c r="J10" s="20">
        <f>IF(Input!F123=0,"***",J9/J7)</f>
        <v>872.01874999999995</v>
      </c>
      <c r="K10" s="20">
        <f>IF(Input!G123=0,"***",K9/K7)</f>
        <v>862.95333333333326</v>
      </c>
      <c r="L10" s="20">
        <f>IF(Input!H123=0,"***",L9/L7)</f>
        <v>857.79310344827582</v>
      </c>
      <c r="M10" s="20">
        <f>IF(Input!I123=0,"***",M9/M7)</f>
        <v>831.34375</v>
      </c>
      <c r="N10" s="20">
        <f>IF(Input!J123=0,"***",N9/N7)</f>
        <v>843.74967741935484</v>
      </c>
      <c r="O10" s="20">
        <f>AVERAGE(E10:N10)</f>
        <v>859.21270990494486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17843</v>
      </c>
      <c r="F12" s="20">
        <f>Input!B7</f>
        <v>20332</v>
      </c>
      <c r="G12" s="20">
        <f>Input!C7</f>
        <v>22154</v>
      </c>
      <c r="H12" s="20">
        <f>Input!D7</f>
        <v>24523.599999999999</v>
      </c>
      <c r="I12" s="20">
        <f>Input!E7</f>
        <v>24668.6</v>
      </c>
      <c r="J12" s="20">
        <f>Input!F7</f>
        <v>26260.6</v>
      </c>
      <c r="K12" s="20">
        <f>Input!G7</f>
        <v>24312.6</v>
      </c>
      <c r="L12" s="20">
        <f>Input!H7</f>
        <v>23315</v>
      </c>
      <c r="M12" s="20">
        <f>Input!I7</f>
        <v>24936</v>
      </c>
      <c r="N12" s="20">
        <f>Input!J7</f>
        <v>24510.240000000002</v>
      </c>
      <c r="O12" s="20">
        <f>AVERAGE(E12:N12)</f>
        <v>23285.564000000002</v>
      </c>
    </row>
    <row r="13" spans="1:15" ht="12" customHeight="1" x14ac:dyDescent="0.2">
      <c r="B13" t="s">
        <v>264</v>
      </c>
      <c r="E13" s="20">
        <f t="shared" ref="E13:N13" si="1">+E12/E7</f>
        <v>811.0454545454545</v>
      </c>
      <c r="F13" s="20">
        <f t="shared" si="1"/>
        <v>813.28</v>
      </c>
      <c r="G13" s="20">
        <f t="shared" si="1"/>
        <v>820.51851851851848</v>
      </c>
      <c r="H13" s="20">
        <f t="shared" si="1"/>
        <v>817.45333333333326</v>
      </c>
      <c r="I13" s="20">
        <f t="shared" si="1"/>
        <v>822.28666666666663</v>
      </c>
      <c r="J13" s="20">
        <f t="shared" si="1"/>
        <v>820.64374999999995</v>
      </c>
      <c r="K13" s="20">
        <f t="shared" si="1"/>
        <v>810.42</v>
      </c>
      <c r="L13" s="20">
        <f t="shared" si="1"/>
        <v>803.9655172413793</v>
      </c>
      <c r="M13" s="20">
        <f t="shared" si="1"/>
        <v>779.25</v>
      </c>
      <c r="N13" s="20">
        <f t="shared" si="1"/>
        <v>790.65290322580654</v>
      </c>
      <c r="O13" s="20">
        <f>AVERAGE(E13:N13)</f>
        <v>808.95161435311593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104001</v>
      </c>
      <c r="F15" s="20">
        <f>Input!B5</f>
        <v>119491</v>
      </c>
      <c r="G15" s="20">
        <f>Input!C5</f>
        <v>128251</v>
      </c>
      <c r="H15" s="20">
        <f>Input!D5</f>
        <v>142342</v>
      </c>
      <c r="I15" s="20">
        <f>Input!E5</f>
        <v>148435</v>
      </c>
      <c r="J15" s="20">
        <f>Input!F5</f>
        <v>158450</v>
      </c>
      <c r="K15" s="20">
        <f>Input!G5</f>
        <v>147550</v>
      </c>
      <c r="L15" s="20">
        <f>Input!H5</f>
        <v>142229</v>
      </c>
      <c r="M15" s="20">
        <f>Input!I5</f>
        <v>146036</v>
      </c>
      <c r="N15" s="20">
        <f>Input!J5</f>
        <v>140829</v>
      </c>
      <c r="O15" s="20">
        <f>AVERAGE(E15:N15)</f>
        <v>137761.4</v>
      </c>
    </row>
    <row r="16" spans="1:15" ht="12" customHeight="1" x14ac:dyDescent="0.2">
      <c r="B16" t="s">
        <v>266</v>
      </c>
      <c r="E16" s="20">
        <f t="shared" ref="E16:N16" si="2">+E15/E7</f>
        <v>4727.318181818182</v>
      </c>
      <c r="F16" s="20">
        <f t="shared" si="2"/>
        <v>4779.6400000000003</v>
      </c>
      <c r="G16" s="20">
        <f t="shared" si="2"/>
        <v>4750.0370370370374</v>
      </c>
      <c r="H16" s="20">
        <f t="shared" si="2"/>
        <v>4744.7333333333336</v>
      </c>
      <c r="I16" s="20">
        <f t="shared" si="2"/>
        <v>4947.833333333333</v>
      </c>
      <c r="J16" s="20">
        <f t="shared" si="2"/>
        <v>4951.5625</v>
      </c>
      <c r="K16" s="20">
        <f t="shared" si="2"/>
        <v>4918.333333333333</v>
      </c>
      <c r="L16" s="20">
        <f t="shared" si="2"/>
        <v>4904.4482758620688</v>
      </c>
      <c r="M16" s="20">
        <f t="shared" si="2"/>
        <v>4563.625</v>
      </c>
      <c r="N16" s="20">
        <f t="shared" si="2"/>
        <v>4542.8709677419356</v>
      </c>
      <c r="O16" s="20">
        <f>AVERAGE(E16:N16)</f>
        <v>4783.0401962459237</v>
      </c>
    </row>
    <row r="17" spans="2:15" ht="12" customHeight="1" x14ac:dyDescent="0.2">
      <c r="B17" t="s">
        <v>267</v>
      </c>
      <c r="E17" s="6">
        <f>+E15/E12</f>
        <v>5.828672308468307</v>
      </c>
      <c r="F17" s="6">
        <f t="shared" ref="F17:N17" si="3">+F15/F12</f>
        <v>5.8769919338973047</v>
      </c>
      <c r="G17" s="6">
        <f t="shared" si="3"/>
        <v>5.7890674370316875</v>
      </c>
      <c r="H17" s="6">
        <f t="shared" si="3"/>
        <v>5.8042864832243231</v>
      </c>
      <c r="I17" s="6">
        <f t="shared" si="3"/>
        <v>6.0171635196160302</v>
      </c>
      <c r="J17" s="6">
        <f t="shared" si="3"/>
        <v>6.033753988865449</v>
      </c>
      <c r="K17" s="6">
        <f t="shared" si="3"/>
        <v>6.0688696396107371</v>
      </c>
      <c r="L17" s="6">
        <f t="shared" si="3"/>
        <v>6.1003216813210379</v>
      </c>
      <c r="M17" s="6">
        <f t="shared" si="3"/>
        <v>5.8564324671158161</v>
      </c>
      <c r="N17" s="6">
        <f t="shared" si="3"/>
        <v>5.7457209721324638</v>
      </c>
      <c r="O17" s="6">
        <f>AVERAGE(E17:N17)</f>
        <v>5.9121280431283152</v>
      </c>
    </row>
    <row r="18" spans="2:15" ht="12" customHeight="1" x14ac:dyDescent="0.2">
      <c r="B18" t="s">
        <v>268</v>
      </c>
      <c r="E18" s="6">
        <f t="shared" ref="E18:M18" si="4">+(E17-F17)/F17*100</f>
        <v>-0.82218294618203991</v>
      </c>
      <c r="F18" s="6">
        <f t="shared" si="4"/>
        <v>1.5188024292682969</v>
      </c>
      <c r="G18" s="6">
        <f t="shared" si="4"/>
        <v>-0.26220356690907681</v>
      </c>
      <c r="H18" s="6">
        <f t="shared" si="4"/>
        <v>-3.5378303364654347</v>
      </c>
      <c r="I18" s="6">
        <f t="shared" si="4"/>
        <v>-0.27496098250002288</v>
      </c>
      <c r="J18" s="6">
        <f t="shared" si="4"/>
        <v>-0.57861929536420986</v>
      </c>
      <c r="K18" s="6">
        <f t="shared" si="4"/>
        <v>-0.51558005222258696</v>
      </c>
      <c r="L18" s="6">
        <f t="shared" si="4"/>
        <v>4.1644672857524245</v>
      </c>
      <c r="M18" s="6">
        <f t="shared" si="4"/>
        <v>1.9268512258134058</v>
      </c>
      <c r="N18" s="6">
        <f>+(N17-(Input!K5/Input!K7))/(Input!K5/Input!K7)*100</f>
        <v>-2.1814416995858323</v>
      </c>
      <c r="O18" s="6">
        <f>AVERAGE(E18:N18)</f>
        <v>-5.6269793839507587E-2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120447</v>
      </c>
      <c r="F20" s="20">
        <f>Input!B6</f>
        <v>131094.41</v>
      </c>
      <c r="G20" s="20">
        <f>Input!C6</f>
        <v>144294.26</v>
      </c>
      <c r="H20" s="20">
        <f>Input!D6</f>
        <v>153124.71</v>
      </c>
      <c r="I20" s="20">
        <f>Input!E6</f>
        <v>174890.62</v>
      </c>
      <c r="J20" s="20">
        <f>Input!F6</f>
        <v>196699.47</v>
      </c>
      <c r="K20" s="20">
        <f>Input!G6</f>
        <v>185472.07</v>
      </c>
      <c r="L20" s="20">
        <f>Input!H6</f>
        <v>157750</v>
      </c>
      <c r="M20" s="20">
        <f>Input!I6</f>
        <v>168728.74</v>
      </c>
      <c r="N20" s="20">
        <f>Input!J6</f>
        <v>168208.46</v>
      </c>
      <c r="O20" s="20">
        <f>AVERAGE(E20:N20)</f>
        <v>160070.97399999999</v>
      </c>
    </row>
    <row r="21" spans="2:15" ht="12" customHeight="1" x14ac:dyDescent="0.2">
      <c r="B21" t="s">
        <v>270</v>
      </c>
      <c r="E21" s="20">
        <f t="shared" ref="E21:N21" si="5">+E20/E7</f>
        <v>5474.863636363636</v>
      </c>
      <c r="F21" s="20">
        <f t="shared" si="5"/>
        <v>5243.7763999999997</v>
      </c>
      <c r="G21" s="20">
        <f t="shared" si="5"/>
        <v>5344.2318518518523</v>
      </c>
      <c r="H21" s="20">
        <f t="shared" si="5"/>
        <v>5104.1570000000002</v>
      </c>
      <c r="I21" s="20">
        <f t="shared" si="5"/>
        <v>5829.6873333333333</v>
      </c>
      <c r="J21" s="20">
        <f t="shared" si="5"/>
        <v>6146.8584375</v>
      </c>
      <c r="K21" s="20">
        <f t="shared" si="5"/>
        <v>6182.4023333333334</v>
      </c>
      <c r="L21" s="20">
        <f t="shared" si="5"/>
        <v>5439.6551724137935</v>
      </c>
      <c r="M21" s="20">
        <f t="shared" si="5"/>
        <v>5272.7731249999997</v>
      </c>
      <c r="N21" s="20">
        <f t="shared" si="5"/>
        <v>5426.0793548387092</v>
      </c>
      <c r="O21" s="20">
        <f>AVERAGE(E21:N21)</f>
        <v>5546.4484644634649</v>
      </c>
    </row>
    <row r="22" spans="2:15" ht="12" customHeight="1" x14ac:dyDescent="0.2">
      <c r="B22" t="s">
        <v>271</v>
      </c>
      <c r="E22" s="6">
        <f>+E20/E12</f>
        <v>6.7503782996132937</v>
      </c>
      <c r="F22" s="6">
        <f t="shared" ref="F22:N22" si="6">+F20/F12</f>
        <v>6.4476888648435962</v>
      </c>
      <c r="G22" s="6">
        <f t="shared" si="6"/>
        <v>6.513237338629593</v>
      </c>
      <c r="H22" s="6">
        <f t="shared" si="6"/>
        <v>6.2439735601624555</v>
      </c>
      <c r="I22" s="6">
        <f t="shared" si="6"/>
        <v>7.0896045985584912</v>
      </c>
      <c r="J22" s="6">
        <f t="shared" si="6"/>
        <v>7.4902884930275775</v>
      </c>
      <c r="K22" s="6">
        <f t="shared" si="6"/>
        <v>7.6286398822009991</v>
      </c>
      <c r="L22" s="6">
        <f t="shared" si="6"/>
        <v>6.7660304524983914</v>
      </c>
      <c r="M22" s="6">
        <f t="shared" si="6"/>
        <v>6.7664717677253767</v>
      </c>
      <c r="N22" s="6">
        <f t="shared" si="6"/>
        <v>6.8627830653637005</v>
      </c>
      <c r="O22" s="6">
        <f>AVERAGE(E22:N22)</f>
        <v>6.8559096322623478</v>
      </c>
    </row>
    <row r="23" spans="2:15" ht="12" customHeight="1" x14ac:dyDescent="0.2">
      <c r="B23" t="s">
        <v>272</v>
      </c>
      <c r="E23" s="6">
        <f t="shared" ref="E23:M23" si="7">+(E22-F22)/F22*100</f>
        <v>4.6945415809396378</v>
      </c>
      <c r="F23" s="6">
        <f t="shared" si="7"/>
        <v>-1.006388534273625</v>
      </c>
      <c r="G23" s="6">
        <f t="shared" si="7"/>
        <v>4.3123785818870726</v>
      </c>
      <c r="H23" s="6">
        <f t="shared" si="7"/>
        <v>-11.927760238814663</v>
      </c>
      <c r="I23" s="6">
        <f t="shared" si="7"/>
        <v>-5.349378663346112</v>
      </c>
      <c r="J23" s="6">
        <f t="shared" si="7"/>
        <v>-1.8135787153385035</v>
      </c>
      <c r="K23" s="6">
        <f t="shared" si="7"/>
        <v>12.749121301753597</v>
      </c>
      <c r="L23" s="6">
        <f t="shared" si="7"/>
        <v>-6.5220877605711193E-3</v>
      </c>
      <c r="M23" s="6">
        <f t="shared" si="7"/>
        <v>-1.4033854300947466</v>
      </c>
      <c r="N23" s="6">
        <f>+(N22-(Input!K6/Input!K7))/(Input!K6/Input!K7)*100</f>
        <v>6.4150054566551669</v>
      </c>
      <c r="O23" s="6">
        <f>AVERAGE(E23:N23)</f>
        <v>0.66640332516072542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16446</v>
      </c>
      <c r="F25" s="20">
        <f t="shared" ref="F25:N25" si="8">+F20-F15</f>
        <v>11603.410000000003</v>
      </c>
      <c r="G25" s="20">
        <f t="shared" si="8"/>
        <v>16043.260000000009</v>
      </c>
      <c r="H25" s="20">
        <f t="shared" si="8"/>
        <v>10782.709999999992</v>
      </c>
      <c r="I25" s="20">
        <f t="shared" si="8"/>
        <v>26455.619999999995</v>
      </c>
      <c r="J25" s="20">
        <f t="shared" si="8"/>
        <v>38249.47</v>
      </c>
      <c r="K25" s="20">
        <f t="shared" si="8"/>
        <v>37922.070000000007</v>
      </c>
      <c r="L25" s="20">
        <f t="shared" si="8"/>
        <v>15521</v>
      </c>
      <c r="M25" s="20">
        <f t="shared" si="8"/>
        <v>22692.739999999991</v>
      </c>
      <c r="N25" s="20">
        <f t="shared" si="8"/>
        <v>27379.459999999992</v>
      </c>
      <c r="O25" s="20">
        <f>AVERAGE(E25:N25)</f>
        <v>22309.574000000001</v>
      </c>
    </row>
    <row r="26" spans="2:15" ht="12" customHeight="1" x14ac:dyDescent="0.2">
      <c r="B26" t="s">
        <v>274</v>
      </c>
      <c r="E26" s="20">
        <f t="shared" ref="E26:N26" si="9">+E25/E7</f>
        <v>747.5454545454545</v>
      </c>
      <c r="F26" s="20">
        <f t="shared" si="9"/>
        <v>464.13640000000015</v>
      </c>
      <c r="G26" s="20">
        <f t="shared" si="9"/>
        <v>594.19481481481512</v>
      </c>
      <c r="H26" s="20">
        <f t="shared" si="9"/>
        <v>359.42366666666641</v>
      </c>
      <c r="I26" s="20">
        <f t="shared" si="9"/>
        <v>881.85399999999981</v>
      </c>
      <c r="J26" s="20">
        <f t="shared" si="9"/>
        <v>1195.2959375</v>
      </c>
      <c r="K26" s="20">
        <f t="shared" si="9"/>
        <v>1264.0690000000002</v>
      </c>
      <c r="L26" s="20">
        <f t="shared" si="9"/>
        <v>535.20689655172418</v>
      </c>
      <c r="M26" s="20">
        <f t="shared" si="9"/>
        <v>709.14812499999971</v>
      </c>
      <c r="N26" s="20">
        <f t="shared" si="9"/>
        <v>883.20838709677389</v>
      </c>
      <c r="O26" s="20">
        <f>AVERAGE(E26:N26)</f>
        <v>763.40826821754331</v>
      </c>
    </row>
    <row r="27" spans="2:15" ht="12" customHeight="1" x14ac:dyDescent="0.2">
      <c r="B27" t="s">
        <v>275</v>
      </c>
      <c r="E27" s="6">
        <f>+E25/E12</f>
        <v>0.92170599114498686</v>
      </c>
      <c r="F27" s="6">
        <f t="shared" ref="F27:N27" si="10">+F25/F12</f>
        <v>0.5706969309462917</v>
      </c>
      <c r="G27" s="6">
        <f t="shared" si="10"/>
        <v>0.72416990159790595</v>
      </c>
      <c r="H27" s="6">
        <f t="shared" si="10"/>
        <v>0.43968707693813275</v>
      </c>
      <c r="I27" s="6">
        <f t="shared" si="10"/>
        <v>1.0724410789424612</v>
      </c>
      <c r="J27" s="6">
        <f t="shared" si="10"/>
        <v>1.4565345041621289</v>
      </c>
      <c r="K27" s="6">
        <f t="shared" si="10"/>
        <v>1.5597702425902622</v>
      </c>
      <c r="L27" s="6">
        <f t="shared" si="10"/>
        <v>0.66570877117735361</v>
      </c>
      <c r="M27" s="6">
        <f t="shared" si="10"/>
        <v>0.91003930060956006</v>
      </c>
      <c r="N27" s="6">
        <f t="shared" si="10"/>
        <v>1.1170620932312367</v>
      </c>
      <c r="O27" s="6">
        <f>AVERAGE(E27:N27)</f>
        <v>0.9437815891340321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115.81330948740877</v>
      </c>
      <c r="F29" s="6">
        <f t="shared" ref="F29:N29" si="11">+F20/F15*100</f>
        <v>109.71069787682754</v>
      </c>
      <c r="G29" s="6">
        <f t="shared" si="11"/>
        <v>112.50926698427304</v>
      </c>
      <c r="H29" s="6">
        <f t="shared" si="11"/>
        <v>107.57521321886723</v>
      </c>
      <c r="I29" s="6">
        <f t="shared" si="11"/>
        <v>117.82303365109308</v>
      </c>
      <c r="J29" s="6">
        <f t="shared" si="11"/>
        <v>124.13977279899022</v>
      </c>
      <c r="K29" s="6">
        <f t="shared" si="11"/>
        <v>125.70116570654015</v>
      </c>
      <c r="L29" s="6">
        <f t="shared" si="11"/>
        <v>110.91268306744757</v>
      </c>
      <c r="M29" s="6">
        <f t="shared" si="11"/>
        <v>115.5391410337177</v>
      </c>
      <c r="N29" s="6">
        <f t="shared" si="11"/>
        <v>119.44163489054101</v>
      </c>
      <c r="O29" s="6">
        <f>AVERAGE(E29:N29)</f>
        <v>115.91659187157063</v>
      </c>
    </row>
    <row r="30" spans="2:15" ht="12" customHeight="1" x14ac:dyDescent="0.2">
      <c r="B30" t="s">
        <v>277</v>
      </c>
      <c r="E30" s="6">
        <f>+E25/E20*100</f>
        <v>13.65413833470323</v>
      </c>
      <c r="F30" s="6">
        <f t="shared" ref="F30:N30" si="12">+F25/F20*100</f>
        <v>8.8511859506442754</v>
      </c>
      <c r="G30" s="6">
        <f t="shared" si="12"/>
        <v>11.118432569667018</v>
      </c>
      <c r="H30" s="6">
        <f t="shared" si="12"/>
        <v>7.0417831321933546</v>
      </c>
      <c r="I30" s="6">
        <f t="shared" si="12"/>
        <v>15.126951920005771</v>
      </c>
      <c r="J30" s="6">
        <f t="shared" si="12"/>
        <v>19.445639584082254</v>
      </c>
      <c r="K30" s="6">
        <f t="shared" si="12"/>
        <v>20.446242930269772</v>
      </c>
      <c r="L30" s="6">
        <f t="shared" si="12"/>
        <v>9.8389857369255154</v>
      </c>
      <c r="M30" s="6">
        <f t="shared" si="12"/>
        <v>13.449244035129993</v>
      </c>
      <c r="N30" s="6">
        <f t="shared" si="12"/>
        <v>16.277100450238944</v>
      </c>
      <c r="O30" s="16">
        <f>AVERAGE(E30:N30)</f>
        <v>13.524970464386012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16.171867959423864</v>
      </c>
      <c r="F7" s="6">
        <f>(Input!B37-Input!B57+Input!B77)/Input!B$7</f>
        <v>16.931551741097778</v>
      </c>
      <c r="G7" s="6">
        <f>(Input!C37-Input!C57+Input!C77)/Input!C$7</f>
        <v>12.570540760133611</v>
      </c>
      <c r="H7" s="6">
        <f>(Input!D37-Input!D57+Input!D77)/Input!D$7</f>
        <v>16.225611247940762</v>
      </c>
      <c r="I7" s="6">
        <f>(Input!E37-Input!E57+Input!E77)/Input!E$7</f>
        <v>19.471691948468902</v>
      </c>
      <c r="J7" s="6">
        <f>(Input!F37-Input!F57+Input!F77)/Input!F$7</f>
        <v>24.644644067538447</v>
      </c>
      <c r="K7" s="6">
        <f>(Input!G37-Input!G57+Input!G77)/Input!G$7</f>
        <v>22.758386597895743</v>
      </c>
      <c r="L7" s="6">
        <f>(Input!H37-Input!H57+Input!H77)/Input!H$7</f>
        <v>23.146077203517045</v>
      </c>
      <c r="M7" s="6">
        <f>(Input!I37-Input!I57+Input!I77)/Input!I$7</f>
        <v>28.279879290984923</v>
      </c>
      <c r="N7" s="6">
        <f>(Input!J37-Input!J57+Input!J77)/Input!J$7</f>
        <v>24.734694968307124</v>
      </c>
      <c r="O7" s="6">
        <f>AVERAGE(E7:N7)</f>
        <v>20.493494578530822</v>
      </c>
    </row>
    <row r="8" spans="1:15" ht="12" customHeight="1" x14ac:dyDescent="0.2">
      <c r="B8" t="s">
        <v>121</v>
      </c>
      <c r="E8" s="6">
        <f>(Input!A38-Input!A58+Input!A78)/Input!A$7</f>
        <v>12.846007958302975</v>
      </c>
      <c r="F8" s="6">
        <f>(Input!B38-Input!B58+Input!B78)/Input!B$7</f>
        <v>14.136390910879401</v>
      </c>
      <c r="G8" s="6">
        <f>(Input!C38-Input!C58+Input!C78)/Input!C$7</f>
        <v>10.641540128193554</v>
      </c>
      <c r="H8" s="6">
        <f>(Input!D38-Input!D58+Input!D78)/Input!D$7</f>
        <v>20.501972793553968</v>
      </c>
      <c r="I8" s="6">
        <f>(Input!E38-Input!E58+Input!E78)/Input!E$7</f>
        <v>17.276217945079981</v>
      </c>
      <c r="J8" s="6">
        <f>(Input!F38-Input!F58+Input!F78)/Input!F$7</f>
        <v>22.217143172661707</v>
      </c>
      <c r="K8" s="6">
        <f>(Input!G38-Input!G58+Input!G78)/Input!G$7</f>
        <v>18.235755945476832</v>
      </c>
      <c r="L8" s="6">
        <f>(Input!H38-Input!H58+Input!H78)/Input!H$7</f>
        <v>19.261285867467297</v>
      </c>
      <c r="M8" s="6">
        <f>(Input!I38-Input!I58+Input!I78)/Input!I$7</f>
        <v>25.505718238691053</v>
      </c>
      <c r="N8" s="6">
        <f>(Input!J38-Input!J58+Input!J78)/Input!J$7</f>
        <v>20.151006681289125</v>
      </c>
      <c r="O8" s="6">
        <f t="shared" ref="O8:O40" si="1">AVERAGE(E8:N8)</f>
        <v>18.07730396415959</v>
      </c>
    </row>
    <row r="9" spans="1:15" ht="12" customHeight="1" x14ac:dyDescent="0.2">
      <c r="B9" t="s">
        <v>122</v>
      </c>
      <c r="E9" s="6">
        <f>(Input!A39-Input!A59+Input!A79)/Input!A$7</f>
        <v>0.13394496441181417</v>
      </c>
      <c r="F9" s="6">
        <f>(Input!B39-Input!B59+Input!B79)/Input!B$7</f>
        <v>0.16220194766869961</v>
      </c>
      <c r="G9" s="6">
        <f>(Input!C39-Input!C59+Input!C79)/Input!C$7</f>
        <v>0.23598808341608737</v>
      </c>
      <c r="H9" s="6">
        <f>(Input!D39-Input!D59+Input!D79)/Input!D$7</f>
        <v>0.24188781418715039</v>
      </c>
      <c r="I9" s="6">
        <f>(Input!E39-Input!E59+Input!E79)/Input!E$7</f>
        <v>0.33637741906715418</v>
      </c>
      <c r="J9" s="6">
        <f>(Input!F39-Input!F59+Input!F79)/Input!F$7</f>
        <v>0.30370935926825737</v>
      </c>
      <c r="K9" s="6">
        <f>(Input!G39-Input!G59+Input!G79)/Input!G$7</f>
        <v>0.31383192254222098</v>
      </c>
      <c r="L9" s="6">
        <f>(Input!H39-Input!H59+Input!H79)/Input!H$7</f>
        <v>0.46281535492172426</v>
      </c>
      <c r="M9" s="6">
        <f>(Input!I39-Input!I59+Input!I79)/Input!I$7</f>
        <v>0.45191570420275912</v>
      </c>
      <c r="N9" s="6">
        <f>(Input!J39-Input!J59+Input!J79)/Input!J$7</f>
        <v>0.58674252067707211</v>
      </c>
      <c r="O9" s="6">
        <f t="shared" si="1"/>
        <v>0.32294150903629404</v>
      </c>
    </row>
    <row r="10" spans="1:15" ht="13.5" customHeight="1" x14ac:dyDescent="0.2">
      <c r="B10" s="4" t="s">
        <v>123</v>
      </c>
      <c r="E10" s="8">
        <f>SUM(E7:E9)</f>
        <v>29.151820882138654</v>
      </c>
      <c r="F10" s="8">
        <f t="shared" ref="F10:N10" si="2">SUM(F7:F9)</f>
        <v>31.230144599645875</v>
      </c>
      <c r="G10" s="8">
        <f t="shared" si="2"/>
        <v>23.448068971743254</v>
      </c>
      <c r="H10" s="8">
        <f t="shared" si="2"/>
        <v>36.969471855681881</v>
      </c>
      <c r="I10" s="8">
        <f t="shared" si="2"/>
        <v>37.084287312616034</v>
      </c>
      <c r="J10" s="8">
        <f t="shared" si="2"/>
        <v>47.165496599468412</v>
      </c>
      <c r="K10" s="8">
        <f t="shared" si="2"/>
        <v>41.307974465914796</v>
      </c>
      <c r="L10" s="8">
        <f t="shared" si="2"/>
        <v>42.870178425906069</v>
      </c>
      <c r="M10" s="8">
        <f t="shared" si="2"/>
        <v>54.237513233878737</v>
      </c>
      <c r="N10" s="8">
        <f t="shared" si="2"/>
        <v>45.47244417027332</v>
      </c>
      <c r="O10" s="8">
        <f t="shared" si="1"/>
        <v>38.893740051726709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39.824468979431707</v>
      </c>
      <c r="F12" s="6">
        <f>(Input!B40-Input!B60+Input!B80)/Input!B$7</f>
        <v>40.954936061381083</v>
      </c>
      <c r="G12" s="6">
        <f>(Input!C40-Input!C60+Input!C80)/Input!C$7</f>
        <v>38.293582197345849</v>
      </c>
      <c r="H12" s="6">
        <f>(Input!D40-Input!D60+Input!D80)/Input!D$7</f>
        <v>38.164791466179516</v>
      </c>
      <c r="I12" s="6">
        <f>(Input!E40-Input!E60+Input!E80)/Input!E$7</f>
        <v>40.798984133676015</v>
      </c>
      <c r="J12" s="6">
        <f>(Input!F40-Input!F60+Input!F80)/Input!F$7</f>
        <v>42.825522265294772</v>
      </c>
      <c r="K12" s="6">
        <f>(Input!G40-Input!G60+Input!G80)/Input!G$7</f>
        <v>43.354681523160835</v>
      </c>
      <c r="L12" s="6">
        <f>(Input!H40-Input!H60+Input!H80)/Input!H$7</f>
        <v>47.300978340124388</v>
      </c>
      <c r="M12" s="6">
        <f>(Input!I40-Input!I60+Input!I80)/Input!I$7</f>
        <v>44.707039220404234</v>
      </c>
      <c r="N12" s="6">
        <f>(Input!J40-Input!J60+Input!J80)/Input!J$7</f>
        <v>40.629888161029839</v>
      </c>
      <c r="O12" s="6">
        <f t="shared" si="1"/>
        <v>41.685487234802828</v>
      </c>
    </row>
    <row r="13" spans="1:15" ht="12" customHeight="1" x14ac:dyDescent="0.2">
      <c r="B13" t="s">
        <v>125</v>
      </c>
      <c r="E13" s="6">
        <f>(Input!A41-Input!A61+Input!A81)/Input!A$7</f>
        <v>10.413710698873508</v>
      </c>
      <c r="F13" s="6">
        <f>(Input!B41-Input!B61+Input!B81)/Input!B$7</f>
        <v>11.121487802478851</v>
      </c>
      <c r="G13" s="6">
        <f>(Input!C41-Input!C61+Input!C81)/Input!C$7</f>
        <v>11.153219734585177</v>
      </c>
      <c r="H13" s="6">
        <f>(Input!D41-Input!D61+Input!D81)/Input!D$7</f>
        <v>11.223346082956825</v>
      </c>
      <c r="I13" s="6">
        <f>(Input!E41-Input!E61+Input!E81)/Input!E$7</f>
        <v>11.670995921941254</v>
      </c>
      <c r="J13" s="6">
        <f>(Input!F41-Input!F61+Input!F81)/Input!F$7</f>
        <v>12.179030943695118</v>
      </c>
      <c r="K13" s="6">
        <f>(Input!G41-Input!G61+Input!G81)/Input!G$7</f>
        <v>12.168623265302768</v>
      </c>
      <c r="L13" s="6">
        <f>(Input!H41-Input!H61+Input!H81)/Input!H$7</f>
        <v>12.965274286939739</v>
      </c>
      <c r="M13" s="6">
        <f>(Input!I41-Input!I61+Input!I81)/Input!I$7</f>
        <v>13.102254170676931</v>
      </c>
      <c r="N13" s="6">
        <f>(Input!J41-Input!J61+Input!J81)/Input!J$7</f>
        <v>12.125148917350462</v>
      </c>
      <c r="O13" s="6">
        <f t="shared" si="1"/>
        <v>11.812309182480064</v>
      </c>
    </row>
    <row r="14" spans="1:15" ht="12" customHeight="1" x14ac:dyDescent="0.2">
      <c r="B14" t="s">
        <v>126</v>
      </c>
      <c r="E14" s="6">
        <f>(Input!A42-Input!A62+Input!A82)/Input!A$7</f>
        <v>10.806588017710027</v>
      </c>
      <c r="F14" s="6">
        <f>(Input!B42-Input!B62+Input!B82)/Input!B$7</f>
        <v>8.9814189455046236</v>
      </c>
      <c r="G14" s="6">
        <f>(Input!C42-Input!C62+Input!C82)/Input!C$7</f>
        <v>8.2164471427281764</v>
      </c>
      <c r="H14" s="6">
        <f>(Input!D42-Input!D62+Input!D82)/Input!D$7</f>
        <v>8.0297044479603326</v>
      </c>
      <c r="I14" s="6">
        <f>(Input!E42-Input!E62+Input!E82)/Input!E$7</f>
        <v>9.6424308635269131</v>
      </c>
      <c r="J14" s="6">
        <f>(Input!F42-Input!F62+Input!F82)/Input!F$7</f>
        <v>8.4245577024135017</v>
      </c>
      <c r="K14" s="6">
        <f>(Input!G42-Input!G62+Input!G82)/Input!G$7</f>
        <v>7.7690781734573839</v>
      </c>
      <c r="L14" s="6">
        <f>(Input!H42-Input!H62+Input!H82)/Input!H$7</f>
        <v>10.163583101007935</v>
      </c>
      <c r="M14" s="6">
        <f>(Input!I42-Input!I62+Input!I82)/Input!I$7</f>
        <v>9.9170504491498246</v>
      </c>
      <c r="N14" s="6">
        <f>(Input!J42-Input!J62+Input!J82)/Input!J$7</f>
        <v>9.2352265828486377</v>
      </c>
      <c r="O14" s="6">
        <f t="shared" si="1"/>
        <v>9.1186085426307351</v>
      </c>
    </row>
    <row r="15" spans="1:15" ht="13.5" customHeight="1" x14ac:dyDescent="0.2">
      <c r="B15" s="4" t="s">
        <v>130</v>
      </c>
      <c r="E15" s="8">
        <f>SUM(E12:E14)</f>
        <v>61.044767696015242</v>
      </c>
      <c r="F15" s="8">
        <f t="shared" ref="F15:N15" si="3">SUM(F12:F14)</f>
        <v>61.057842809364558</v>
      </c>
      <c r="G15" s="8">
        <f t="shared" si="3"/>
        <v>57.663249074659205</v>
      </c>
      <c r="H15" s="8">
        <f t="shared" si="3"/>
        <v>57.417841997096673</v>
      </c>
      <c r="I15" s="8">
        <f t="shared" si="3"/>
        <v>62.112410919144182</v>
      </c>
      <c r="J15" s="8">
        <f t="shared" si="3"/>
        <v>63.429110911403392</v>
      </c>
      <c r="K15" s="8">
        <f t="shared" si="3"/>
        <v>63.292382961920993</v>
      </c>
      <c r="L15" s="8">
        <f t="shared" si="3"/>
        <v>70.429835728072064</v>
      </c>
      <c r="M15" s="8">
        <f t="shared" si="3"/>
        <v>67.726343840230982</v>
      </c>
      <c r="N15" s="8">
        <f t="shared" si="3"/>
        <v>61.990263661228937</v>
      </c>
      <c r="O15" s="8">
        <f t="shared" si="1"/>
        <v>62.616404959913623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11.635806758953088</v>
      </c>
      <c r="F17" s="6">
        <f>(Input!B43-Input!B63+Input!B83)/Input!B$7</f>
        <v>11.025012295888256</v>
      </c>
      <c r="G17" s="6">
        <f>(Input!C43-Input!C63+Input!C83)/Input!C$7</f>
        <v>10.05245192741717</v>
      </c>
      <c r="H17" s="6">
        <f>(Input!D43-Input!D63+Input!D83)/Input!D$7</f>
        <v>9.3479432057283596</v>
      </c>
      <c r="I17" s="6">
        <f>(Input!E43-Input!E63+Input!E83)/Input!E$7</f>
        <v>8.7909471960305829</v>
      </c>
      <c r="J17" s="6">
        <f>(Input!F43-Input!F63+Input!F83)/Input!F$7</f>
        <v>10.336568852196828</v>
      </c>
      <c r="K17" s="6">
        <f>(Input!G43-Input!G63+Input!G83)/Input!G$7</f>
        <v>10.094652566981731</v>
      </c>
      <c r="L17" s="6">
        <f>(Input!H43-Input!H63+Input!H83)/Input!H$7</f>
        <v>10.888211451855028</v>
      </c>
      <c r="M17" s="6">
        <f>(Input!I43-Input!I63+Input!I83)/Input!I$7</f>
        <v>11.143770853384662</v>
      </c>
      <c r="N17" s="6">
        <f>(Input!J43-Input!J63+Input!J83)/Input!J$7</f>
        <v>11.728247867013948</v>
      </c>
      <c r="O17" s="6">
        <f t="shared" si="1"/>
        <v>10.504361297544966</v>
      </c>
    </row>
    <row r="18" spans="2:15" ht="12" customHeight="1" x14ac:dyDescent="0.2">
      <c r="B18" t="s">
        <v>128</v>
      </c>
      <c r="E18" s="6">
        <f>(Input!A44-Input!A64+Input!A84)/Input!A$7</f>
        <v>17.099876702348261</v>
      </c>
      <c r="F18" s="6">
        <f>(Input!B44-Input!B64+Input!B84)/Input!B$7</f>
        <v>20.998396616171551</v>
      </c>
      <c r="G18" s="6">
        <f>(Input!C44-Input!C64+Input!C84)/Input!C$7</f>
        <v>22.130254581565406</v>
      </c>
      <c r="H18" s="6">
        <f>(Input!D44-Input!D64+Input!D84)/Input!D$7</f>
        <v>24.768995171997584</v>
      </c>
      <c r="I18" s="6">
        <f>(Input!E44-Input!E64+Input!E84)/Input!E$7</f>
        <v>22.660116504382096</v>
      </c>
      <c r="J18" s="6">
        <f>(Input!F44-Input!F64+Input!F84)/Input!F$7</f>
        <v>19.034561281920446</v>
      </c>
      <c r="K18" s="6">
        <f>(Input!G44-Input!G64+Input!G84)/Input!G$7</f>
        <v>21.866167337100929</v>
      </c>
      <c r="L18" s="6">
        <f>(Input!H44-Input!H64+Input!H84)/Input!H$7</f>
        <v>19.223182500536137</v>
      </c>
      <c r="M18" s="6">
        <f>(Input!I44-Input!I64+Input!I84)/Input!I$7</f>
        <v>22.979738530638436</v>
      </c>
      <c r="N18" s="6">
        <f>(Input!J44-Input!J64+Input!J84)/Input!J$7</f>
        <v>20.694720655530094</v>
      </c>
      <c r="O18" s="6">
        <f t="shared" si="1"/>
        <v>21.145600988219094</v>
      </c>
    </row>
    <row r="19" spans="2:15" ht="13.5" customHeight="1" x14ac:dyDescent="0.2">
      <c r="B19" s="4" t="s">
        <v>129</v>
      </c>
      <c r="E19" s="8">
        <f>SUM(E17:E18)</f>
        <v>28.735683461301349</v>
      </c>
      <c r="F19" s="8">
        <f t="shared" ref="F19:N19" si="4">SUM(F17:F18)</f>
        <v>32.023408912059807</v>
      </c>
      <c r="G19" s="8">
        <f t="shared" si="4"/>
        <v>32.182706508982577</v>
      </c>
      <c r="H19" s="8">
        <f t="shared" si="4"/>
        <v>34.116938377725944</v>
      </c>
      <c r="I19" s="8">
        <f t="shared" si="4"/>
        <v>31.451063700412679</v>
      </c>
      <c r="J19" s="8">
        <f t="shared" si="4"/>
        <v>29.371130134117273</v>
      </c>
      <c r="K19" s="8">
        <f t="shared" si="4"/>
        <v>31.960819904082662</v>
      </c>
      <c r="L19" s="8">
        <f t="shared" si="4"/>
        <v>30.111393952391165</v>
      </c>
      <c r="M19" s="8">
        <f t="shared" si="4"/>
        <v>34.123509384023095</v>
      </c>
      <c r="N19" s="8">
        <f t="shared" si="4"/>
        <v>32.422968522544039</v>
      </c>
      <c r="O19" s="8">
        <f t="shared" si="1"/>
        <v>31.649962285764058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206.91224233593005</v>
      </c>
      <c r="F21" s="6">
        <f>(Input!B45-Input!B65+Input!B85)/Input!B$7</f>
        <v>219.61639041904394</v>
      </c>
      <c r="G21" s="6">
        <f>(Input!C45-Input!C65+Input!C85)/Input!C$7</f>
        <v>215.59471246727452</v>
      </c>
      <c r="H21" s="6">
        <f>(Input!D45-Input!D65+Input!D85)/Input!D$7</f>
        <v>199.77896516009068</v>
      </c>
      <c r="I21" s="6">
        <f>(Input!E45-Input!E65+Input!E85)/Input!E$7</f>
        <v>207.98749706104121</v>
      </c>
      <c r="J21" s="6">
        <f>(Input!F45-Input!F65+Input!F85)/Input!F$7</f>
        <v>207.02629338248178</v>
      </c>
      <c r="K21" s="6">
        <f>(Input!G45-Input!G65+Input!G85)/Input!G$7</f>
        <v>206.04869203622812</v>
      </c>
      <c r="L21" s="6">
        <f>(Input!H45-Input!H65+Input!H85)/Input!H$7</f>
        <v>200.94006476517265</v>
      </c>
      <c r="M21" s="6">
        <f>(Input!I45-Input!I65+Input!I85)/Input!I$7</f>
        <v>188.34557787937121</v>
      </c>
      <c r="N21" s="6">
        <f>(Input!J45-Input!J65+Input!J85)/Input!J$7</f>
        <v>194.99511510291208</v>
      </c>
      <c r="O21" s="6">
        <f t="shared" si="1"/>
        <v>204.7245550609546</v>
      </c>
    </row>
    <row r="22" spans="2:15" ht="12" customHeight="1" x14ac:dyDescent="0.2">
      <c r="B22" t="s">
        <v>132</v>
      </c>
      <c r="E22" s="6">
        <f>(Input!A46-Input!A66+Input!A86)/Input!A$7</f>
        <v>40.908489603766185</v>
      </c>
      <c r="F22" s="6">
        <f>(Input!B46-Input!B66+Input!B86)/Input!B$7</f>
        <v>38.698218571709617</v>
      </c>
      <c r="G22" s="6">
        <f>(Input!C46-Input!C66+Input!C86)/Input!C$7</f>
        <v>45.85410264512052</v>
      </c>
      <c r="H22" s="6">
        <f>(Input!D46-Input!D66+Input!D86)/Input!D$7</f>
        <v>41.587147482425095</v>
      </c>
      <c r="I22" s="6">
        <f>(Input!E46-Input!E66+Input!E86)/Input!E$7</f>
        <v>29.140213064381442</v>
      </c>
      <c r="J22" s="6">
        <f>(Input!F46-Input!F66+Input!F86)/Input!F$7</f>
        <v>32.107802944334857</v>
      </c>
      <c r="K22" s="6">
        <f>(Input!G46-Input!G66+Input!G86)/Input!G$7</f>
        <v>35.328391451346221</v>
      </c>
      <c r="L22" s="6">
        <f>(Input!H46-Input!H66+Input!H86)/Input!H$7</f>
        <v>30.895867896204155</v>
      </c>
      <c r="M22" s="6">
        <f>(Input!I46-Input!I66+Input!I86)/Input!I$7</f>
        <v>40.482508020532563</v>
      </c>
      <c r="N22" s="6">
        <f>(Input!J46-Input!J66+Input!J86)/Input!J$7</f>
        <v>41.767709332915544</v>
      </c>
      <c r="O22" s="6">
        <f t="shared" si="1"/>
        <v>37.67704510127362</v>
      </c>
    </row>
    <row r="23" spans="2:15" ht="12" customHeight="1" x14ac:dyDescent="0.2">
      <c r="B23" t="s">
        <v>133</v>
      </c>
      <c r="E23" s="6">
        <f>(Input!A47-Input!A67+Input!A87)/Input!A$7</f>
        <v>8.3372028246371119</v>
      </c>
      <c r="F23" s="6">
        <f>(Input!B47-Input!B67+Input!B87)/Input!B$7</f>
        <v>6.6500270509541615</v>
      </c>
      <c r="G23" s="6">
        <f>(Input!C47-Input!C67+Input!C87)/Input!C$7</f>
        <v>5.1406879118895006</v>
      </c>
      <c r="H23" s="6">
        <f>(Input!D47-Input!D67+Input!D87)/Input!D$7</f>
        <v>5.6404989479521772</v>
      </c>
      <c r="I23" s="6">
        <f>(Input!E47-Input!E67+Input!E87)/Input!E$7</f>
        <v>5.8617700234305961</v>
      </c>
      <c r="J23" s="6">
        <f>(Input!F47-Input!F67+Input!F87)/Input!F$7</f>
        <v>6.0416677455960643</v>
      </c>
      <c r="K23" s="6">
        <f>(Input!G47-Input!G67+Input!G87)/Input!G$7</f>
        <v>6.7158958729218607</v>
      </c>
      <c r="L23" s="6">
        <f>(Input!H47-Input!H67+Input!H87)/Input!H$7</f>
        <v>5.0859318035599399</v>
      </c>
      <c r="M23" s="6">
        <f>(Input!I47-Input!I67+Input!I87)/Input!I$7</f>
        <v>6.5620977702919472</v>
      </c>
      <c r="N23" s="6">
        <f>(Input!J47-Input!J67+Input!J87)/Input!J$7</f>
        <v>8.3528068268609363</v>
      </c>
      <c r="O23" s="6">
        <f t="shared" si="1"/>
        <v>6.4388586778094306</v>
      </c>
    </row>
    <row r="24" spans="2:15" ht="12" customHeight="1" x14ac:dyDescent="0.2">
      <c r="B24" t="s">
        <v>134</v>
      </c>
      <c r="E24" s="6">
        <f>(Input!A48-Input!A68+Input!A88)/Input!A$7</f>
        <v>5.4001238580956112</v>
      </c>
      <c r="F24" s="6">
        <f>(Input!B48-Input!B68+Input!B88)/Input!B$7</f>
        <v>5.1692489671453874</v>
      </c>
      <c r="G24" s="6">
        <f>(Input!C48-Input!C68+Input!C88)/Input!C$7</f>
        <v>4.1581637627516477</v>
      </c>
      <c r="H24" s="6">
        <f>(Input!D48-Input!D68+Input!D88)/Input!D$7</f>
        <v>4.2150813909866418</v>
      </c>
      <c r="I24" s="6">
        <f>(Input!E48-Input!E68+Input!E88)/Input!E$7</f>
        <v>4.5757464955449434</v>
      </c>
      <c r="J24" s="6">
        <f>(Input!F48-Input!F68+Input!F88)/Input!F$7</f>
        <v>3.9543304418025484</v>
      </c>
      <c r="K24" s="6">
        <f>(Input!G48-Input!G68+Input!G88)/Input!G$7</f>
        <v>4.275014190172997</v>
      </c>
      <c r="L24" s="6">
        <f>(Input!H48-Input!H68+Input!H88)/Input!H$7</f>
        <v>4.6693064550718422</v>
      </c>
      <c r="M24" s="6">
        <f>(Input!I48-Input!I68+Input!I88)/Input!I$7</f>
        <v>4.2198532242540905</v>
      </c>
      <c r="N24" s="6">
        <f>(Input!J48-Input!J68+Input!J88)/Input!J$7</f>
        <v>3.2249386378917539</v>
      </c>
      <c r="O24" s="6">
        <f t="shared" si="1"/>
        <v>4.3861807423717458</v>
      </c>
    </row>
    <row r="25" spans="2:15" ht="12" customHeight="1" x14ac:dyDescent="0.2">
      <c r="B25" t="s">
        <v>135</v>
      </c>
      <c r="E25" s="6">
        <f>(Input!A49-Input!A69+Input!A89)/Input!A$7</f>
        <v>23.429919856526368</v>
      </c>
      <c r="F25" s="6">
        <f>(Input!B49-Input!B69+Input!B89)/Input!B$7</f>
        <v>25.488666633877632</v>
      </c>
      <c r="G25" s="6">
        <f>(Input!C49-Input!C69+Input!C89)/Input!C$7</f>
        <v>23.232665432878939</v>
      </c>
      <c r="H25" s="6">
        <f>(Input!D49-Input!D69+Input!D89)/Input!D$7</f>
        <v>19.58245771420183</v>
      </c>
      <c r="I25" s="6">
        <f>(Input!E49-Input!E69+Input!E89)/Input!E$7</f>
        <v>18.244707847222788</v>
      </c>
      <c r="J25" s="6">
        <f>(Input!F49-Input!F69+Input!F89)/Input!F$7</f>
        <v>20.997971866598629</v>
      </c>
      <c r="K25" s="6">
        <f>(Input!G49-Input!G69+Input!G89)/Input!G$7</f>
        <v>20.277333563666577</v>
      </c>
      <c r="L25" s="6">
        <f>(Input!H49-Input!H69+Input!H89)/Input!H$7</f>
        <v>22.922137679605406</v>
      </c>
      <c r="M25" s="6">
        <f>(Input!I49-Input!I69+Input!I89)/Input!I$7</f>
        <v>12.870465190888675</v>
      </c>
      <c r="N25" s="6">
        <f>(Input!J49-Input!J69+Input!J89)/Input!J$7</f>
        <v>13.871681387044763</v>
      </c>
      <c r="O25" s="6">
        <f t="shared" si="1"/>
        <v>20.091800717251161</v>
      </c>
    </row>
    <row r="26" spans="2:15" ht="13.5" customHeight="1" x14ac:dyDescent="0.2">
      <c r="B26" s="4" t="s">
        <v>136</v>
      </c>
      <c r="E26" s="8">
        <f>SUM(E21:E25)</f>
        <v>284.98797847895526</v>
      </c>
      <c r="F26" s="8">
        <f t="shared" ref="F26:N26" si="5">SUM(F21:F25)</f>
        <v>295.62255164273074</v>
      </c>
      <c r="G26" s="8">
        <f t="shared" si="5"/>
        <v>293.98033221991517</v>
      </c>
      <c r="H26" s="8">
        <f t="shared" si="5"/>
        <v>270.8041506956564</v>
      </c>
      <c r="I26" s="8">
        <f t="shared" si="5"/>
        <v>265.80993449162099</v>
      </c>
      <c r="J26" s="8">
        <f t="shared" si="5"/>
        <v>270.12806638081389</v>
      </c>
      <c r="K26" s="8">
        <f t="shared" si="5"/>
        <v>272.64532711433577</v>
      </c>
      <c r="L26" s="8">
        <f t="shared" si="5"/>
        <v>264.51330859961399</v>
      </c>
      <c r="M26" s="8">
        <f t="shared" si="5"/>
        <v>252.48050208533849</v>
      </c>
      <c r="N26" s="8">
        <f t="shared" si="5"/>
        <v>262.21225128762507</v>
      </c>
      <c r="O26" s="8">
        <f t="shared" si="1"/>
        <v>273.31844029966055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14.224776663117188</v>
      </c>
      <c r="F28" s="6">
        <f>(Input!B50-Input!B70+Input!B90)/Input!B$7</f>
        <v>15.093265787920521</v>
      </c>
      <c r="G28" s="6">
        <f>(Input!C50-Input!C70+Input!C90)/Input!C$7</f>
        <v>17.014698022930396</v>
      </c>
      <c r="H28" s="6">
        <f>(Input!D50-Input!D70+Input!D90)/Input!D$7</f>
        <v>17.833742598965895</v>
      </c>
      <c r="I28" s="6">
        <f>(Input!E50-Input!E70+Input!E90)/Input!E$7</f>
        <v>18.758790121855316</v>
      </c>
      <c r="J28" s="6">
        <f>(Input!F50-Input!F70+Input!F90)/Input!F$7</f>
        <v>19.363984448184734</v>
      </c>
      <c r="K28" s="6">
        <f>(Input!G50-Input!G70+Input!G90)/Input!G$7</f>
        <v>19.81724579024868</v>
      </c>
      <c r="L28" s="6">
        <f>(Input!H50-Input!H70+Input!H90)/Input!H$7</f>
        <v>17.352440488955608</v>
      </c>
      <c r="M28" s="6">
        <f>(Input!I50-Input!I70+Input!I90)/Input!I$7</f>
        <v>16.958548283606032</v>
      </c>
      <c r="N28" s="6">
        <f>(Input!J50-Input!J70+Input!J90)/Input!J$7</f>
        <v>16.952304832592418</v>
      </c>
      <c r="O28" s="6">
        <f t="shared" si="1"/>
        <v>17.336979703837677</v>
      </c>
    </row>
    <row r="29" spans="2:15" ht="12" customHeight="1" x14ac:dyDescent="0.2">
      <c r="B29" t="s">
        <v>138</v>
      </c>
      <c r="E29" s="6">
        <f>(Input!A51-Input!A71+Input!A91)/Input!A$7</f>
        <v>0.67518971025051844</v>
      </c>
      <c r="F29" s="6">
        <f>(Input!B51-Input!B71+Input!B91)/Input!B$7</f>
        <v>0.68280542986425341</v>
      </c>
      <c r="G29" s="6">
        <f>(Input!C51-Input!C71+Input!C91)/Input!C$7</f>
        <v>0.70685609822154016</v>
      </c>
      <c r="H29" s="6">
        <f>(Input!D51-Input!D71+Input!D91)/Input!D$7</f>
        <v>0.54387814187150341</v>
      </c>
      <c r="I29" s="6">
        <f>(Input!E51-Input!E71+Input!E91)/Input!E$7</f>
        <v>0.69445813706493287</v>
      </c>
      <c r="J29" s="6">
        <f>(Input!F51-Input!F71+Input!F91)/Input!F$7</f>
        <v>0.64307060767842328</v>
      </c>
      <c r="K29" s="6">
        <f>(Input!G51-Input!G71+Input!G91)/Input!G$7</f>
        <v>0.53494566603325033</v>
      </c>
      <c r="L29" s="6">
        <f>(Input!H51-Input!H71+Input!H91)/Input!H$7</f>
        <v>0.66947458717563801</v>
      </c>
      <c r="M29" s="6">
        <f>(Input!I51-Input!I71+Input!I91)/Input!I$7</f>
        <v>1.0617344401668272</v>
      </c>
      <c r="N29" s="6">
        <f>(Input!J51-Input!J71+Input!J91)/Input!J$7</f>
        <v>1.0202441918153391</v>
      </c>
      <c r="O29" s="6">
        <f t="shared" si="1"/>
        <v>0.72326570101422261</v>
      </c>
    </row>
    <row r="30" spans="2:15" ht="14.25" customHeight="1" x14ac:dyDescent="0.2">
      <c r="B30" s="4" t="s">
        <v>139</v>
      </c>
      <c r="E30" s="8">
        <f>SUM(E28:E29)</f>
        <v>14.899966373367707</v>
      </c>
      <c r="F30" s="8">
        <f t="shared" ref="F30:N30" si="6">SUM(F28:F29)</f>
        <v>15.776071217784773</v>
      </c>
      <c r="G30" s="8">
        <f t="shared" si="6"/>
        <v>17.721554121151936</v>
      </c>
      <c r="H30" s="8">
        <f t="shared" si="6"/>
        <v>18.377620740837397</v>
      </c>
      <c r="I30" s="8">
        <f t="shared" si="6"/>
        <v>19.453248258920251</v>
      </c>
      <c r="J30" s="8">
        <f t="shared" si="6"/>
        <v>20.007055055863159</v>
      </c>
      <c r="K30" s="8">
        <f t="shared" si="6"/>
        <v>20.352191456281929</v>
      </c>
      <c r="L30" s="8">
        <f t="shared" si="6"/>
        <v>18.021915076131247</v>
      </c>
      <c r="M30" s="8">
        <f t="shared" si="6"/>
        <v>18.020282723772858</v>
      </c>
      <c r="N30" s="8">
        <f t="shared" si="6"/>
        <v>17.972549024407758</v>
      </c>
      <c r="O30" s="8">
        <f t="shared" si="1"/>
        <v>18.060245404851901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0.73654654486353199</v>
      </c>
      <c r="F32" s="6">
        <f>(Input!B52-Input!B72+Input!B92)/Input!B$7</f>
        <v>0.8927828054298641</v>
      </c>
      <c r="G32" s="6">
        <f>(Input!C52-Input!C72+Input!C92)/Input!C$7</f>
        <v>0.9109190213956847</v>
      </c>
      <c r="H32" s="6">
        <f>(Input!D52-Input!D72+Input!D92)/Input!D$7</f>
        <v>0.96087972402094313</v>
      </c>
      <c r="I32" s="6">
        <f>(Input!E52-Input!E72+Input!E92)/Input!E$7</f>
        <v>0.65075723794621509</v>
      </c>
      <c r="J32" s="6">
        <f>(Input!F52-Input!F72+Input!F92)/Input!F$7</f>
        <v>0.79205806417218183</v>
      </c>
      <c r="K32" s="6">
        <f>(Input!G52-Input!G72+Input!G92)/Input!G$7</f>
        <v>0.92150901178812628</v>
      </c>
      <c r="L32" s="6">
        <f>(Input!H52-Input!H72+Input!H92)/Input!H$7</f>
        <v>1.0074282650654085</v>
      </c>
      <c r="M32" s="6">
        <f>(Input!I52-Input!I72+Input!I92)/Input!I$7</f>
        <v>0.96433148861084395</v>
      </c>
      <c r="N32" s="6">
        <f>(Input!J52-Input!J72+Input!J92)/Input!J$7</f>
        <v>0.84484403253497298</v>
      </c>
      <c r="O32" s="6">
        <f t="shared" si="1"/>
        <v>0.86820561958277731</v>
      </c>
    </row>
    <row r="33" spans="2:15" ht="12" customHeight="1" x14ac:dyDescent="0.2">
      <c r="B33" t="s">
        <v>141</v>
      </c>
      <c r="E33" s="6">
        <f>(Input!A53-Input!A73+Input!A93)/Input!A$7</f>
        <v>7.3138278316426604</v>
      </c>
      <c r="F33" s="6">
        <f>(Input!B53-Input!B73+Input!B93)/Input!B$7</f>
        <v>6.9503733031674217</v>
      </c>
      <c r="G33" s="6">
        <f>(Input!C53-Input!C73+Input!C93)/Input!C$7</f>
        <v>6.3999507989527853</v>
      </c>
      <c r="H33" s="6">
        <f>(Input!D53-Input!D73+Input!D93)/Input!D$7</f>
        <v>6.4574197915477347</v>
      </c>
      <c r="I33" s="6">
        <f>(Input!E53-Input!E73+Input!E93)/Input!E$7</f>
        <v>7.5206708122876851</v>
      </c>
      <c r="J33" s="6">
        <f>(Input!F53-Input!F73+Input!F93)/Input!F$7</f>
        <v>7.5699226217222764</v>
      </c>
      <c r="K33" s="6">
        <f>(Input!G53-Input!G73+Input!G93)/Input!G$7</f>
        <v>6.886477382098172</v>
      </c>
      <c r="L33" s="6">
        <f>(Input!H53-Input!H73+Input!H93)/Input!H$7</f>
        <v>7.4016667381514054</v>
      </c>
      <c r="M33" s="6">
        <f>(Input!I53-Input!I73+Input!I93)/Input!I$7</f>
        <v>7.6955169233237104</v>
      </c>
      <c r="N33" s="6">
        <f>(Input!J53-Input!J73+Input!J93)/Input!J$7</f>
        <v>7.1187128318612949</v>
      </c>
      <c r="O33" s="6">
        <f t="shared" si="1"/>
        <v>7.1314539034755144</v>
      </c>
    </row>
    <row r="34" spans="2:15" ht="12" customHeight="1" x14ac:dyDescent="0.2">
      <c r="B34" t="s">
        <v>142</v>
      </c>
      <c r="E34" s="6">
        <f>(Input!A54-Input!A74+Input!A94)/Input!A$7</f>
        <v>1.1906187300341871</v>
      </c>
      <c r="F34" s="6">
        <f>(Input!B54-Input!B74+Input!B94)/Input!B$7</f>
        <v>1.3946503049380288</v>
      </c>
      <c r="G34" s="6">
        <f>(Input!C54-Input!C74+Input!C94)/Input!C$7</f>
        <v>1.459721494989618</v>
      </c>
      <c r="H34" s="6">
        <f>(Input!D54-Input!D74+Input!D94)/Input!D$7</f>
        <v>1.6801852093493617</v>
      </c>
      <c r="I34" s="6">
        <f>(Input!E54-Input!E74+Input!E94)/Input!E$7</f>
        <v>1.7202009842471806</v>
      </c>
      <c r="J34" s="6">
        <f>(Input!F54-Input!F74+Input!F94)/Input!F$7</f>
        <v>1.7290884442853551</v>
      </c>
      <c r="K34" s="6">
        <f>(Input!G54-Input!G74+Input!G94)/Input!G$7</f>
        <v>1.8008859603662299</v>
      </c>
      <c r="L34" s="6">
        <f>(Input!H54-Input!H74+Input!H94)/Input!H$7</f>
        <v>1.9111408964186147</v>
      </c>
      <c r="M34" s="6">
        <f>(Input!I54-Input!I74+Input!I94)/Input!I$7</f>
        <v>2.1278400705806866</v>
      </c>
      <c r="N34" s="6">
        <f>(Input!J54-Input!J74+Input!J94)/Input!J$7</f>
        <v>2.1782422367141243</v>
      </c>
      <c r="O34" s="6">
        <f t="shared" si="1"/>
        <v>1.7192574331923389</v>
      </c>
    </row>
    <row r="35" spans="2:15" ht="12" customHeight="1" x14ac:dyDescent="0.2">
      <c r="B35" t="s">
        <v>143</v>
      </c>
      <c r="E35" s="6">
        <f>(Input!A55-Input!A75+Input!A95)/Input!A$7</f>
        <v>7.1431115843748243</v>
      </c>
      <c r="F35" s="6">
        <f>(Input!B55-Input!B75+Input!B95)/Input!B$7</f>
        <v>6.6808479244540644</v>
      </c>
      <c r="G35" s="6">
        <f>(Input!C55-Input!C75+Input!C95)/Input!C$7</f>
        <v>6.3565292949354513</v>
      </c>
      <c r="H35" s="6">
        <f>(Input!D55-Input!D75+Input!D95)/Input!D$7</f>
        <v>6.9230068179223281</v>
      </c>
      <c r="I35" s="6">
        <f>(Input!E55-Input!E75+Input!E95)/Input!E$7</f>
        <v>7.7212861694623953</v>
      </c>
      <c r="J35" s="6">
        <f>(Input!F55-Input!F75+Input!F95)/Input!F$7</f>
        <v>8.7661051156485374</v>
      </c>
      <c r="K35" s="6">
        <f>(Input!G55-Input!G75+Input!G95)/Input!G$7</f>
        <v>8.0660669776165452</v>
      </c>
      <c r="L35" s="6">
        <f>(Input!H55-Input!H75+Input!H95)/Input!H$7</f>
        <v>7.4633596397169208</v>
      </c>
      <c r="M35" s="6">
        <f>(Input!I55-Input!I75+Input!I95)/Input!I$7</f>
        <v>8.0142388514597371</v>
      </c>
      <c r="N35" s="6">
        <f>(Input!J55-Input!J75+Input!J95)/Input!J$7</f>
        <v>8.1792381469948872</v>
      </c>
      <c r="O35" s="6">
        <f t="shared" si="1"/>
        <v>7.5313790522585693</v>
      </c>
    </row>
    <row r="36" spans="2:15" ht="13.5" customHeight="1" x14ac:dyDescent="0.2">
      <c r="B36" s="4" t="s">
        <v>144</v>
      </c>
      <c r="E36" s="8">
        <f>SUM(E32:E35)</f>
        <v>16.384104690915205</v>
      </c>
      <c r="F36" s="8">
        <f t="shared" ref="F36:N36" si="7">SUM(F32:F35)</f>
        <v>15.918654337989381</v>
      </c>
      <c r="G36" s="8">
        <f t="shared" si="7"/>
        <v>15.12712061027354</v>
      </c>
      <c r="H36" s="8">
        <f t="shared" si="7"/>
        <v>16.021491542840366</v>
      </c>
      <c r="I36" s="8">
        <f t="shared" si="7"/>
        <v>17.612915203943473</v>
      </c>
      <c r="J36" s="8">
        <f t="shared" si="7"/>
        <v>18.857174245828354</v>
      </c>
      <c r="K36" s="8">
        <f t="shared" si="7"/>
        <v>17.674939331869073</v>
      </c>
      <c r="L36" s="8">
        <f t="shared" si="7"/>
        <v>17.783595539352351</v>
      </c>
      <c r="M36" s="8">
        <f t="shared" si="7"/>
        <v>18.80192733397498</v>
      </c>
      <c r="N36" s="8">
        <f t="shared" si="7"/>
        <v>18.321037248105277</v>
      </c>
      <c r="O36" s="8">
        <f t="shared" si="1"/>
        <v>17.250296008509203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25.811722804461134</v>
      </c>
      <c r="F38" s="8">
        <f>(Input!B56-Input!B76+Input!B96)/Input!B$7</f>
        <v>25.501382057839859</v>
      </c>
      <c r="G38" s="8">
        <f>(Input!C56-Input!C76+Input!C96)/Input!C$7</f>
        <v>22.039801390268124</v>
      </c>
      <c r="H38" s="8">
        <f>(Input!D56-Input!D76+Input!D96)/Input!D$7</f>
        <v>22.176158475917077</v>
      </c>
      <c r="I38" s="8">
        <f>(Input!E56-Input!E76+Input!E96)/Input!E$7</f>
        <v>22.438591569849926</v>
      </c>
      <c r="J38" s="8">
        <f>(Input!F56-Input!F76+Input!F96)/Input!F$7</f>
        <v>21.138727980320326</v>
      </c>
      <c r="K38" s="8">
        <f>(Input!G56-Input!G76+Input!G96)/Input!G$7</f>
        <v>22.141254329031039</v>
      </c>
      <c r="L38" s="8">
        <f>(Input!H56-Input!H76+Input!H96)/Input!H$7</f>
        <v>25.523579240832078</v>
      </c>
      <c r="M38" s="8">
        <f>(Input!I56-Input!I76+Input!I96)/Input!I$7</f>
        <v>25.501491819056785</v>
      </c>
      <c r="N38" s="8">
        <f>(Input!J56-Input!J76+Input!J96)/Input!J$7</f>
        <v>33.315539953913145</v>
      </c>
      <c r="O38" s="8">
        <f t="shared" si="1"/>
        <v>24.558824962148947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461.01604438715452</v>
      </c>
      <c r="F40" s="11">
        <f t="shared" ref="F40:N40" si="8">SUM(F10,F15,F19,F26,F30,F36,F38)</f>
        <v>477.13005557741496</v>
      </c>
      <c r="G40" s="11">
        <f t="shared" si="8"/>
        <v>462.16283289699379</v>
      </c>
      <c r="H40" s="11">
        <f t="shared" si="8"/>
        <v>455.88367368575575</v>
      </c>
      <c r="I40" s="11">
        <f t="shared" si="8"/>
        <v>455.96245145650755</v>
      </c>
      <c r="J40" s="11">
        <f t="shared" si="8"/>
        <v>470.09676130781475</v>
      </c>
      <c r="K40" s="11">
        <f t="shared" si="8"/>
        <v>469.37488956343634</v>
      </c>
      <c r="L40" s="11">
        <f t="shared" si="8"/>
        <v>469.25380656229896</v>
      </c>
      <c r="M40" s="11">
        <f t="shared" si="8"/>
        <v>470.89157042027591</v>
      </c>
      <c r="N40" s="11">
        <f t="shared" si="8"/>
        <v>471.70705386809755</v>
      </c>
      <c r="O40" s="11">
        <f t="shared" si="1"/>
        <v>466.34791397257493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9.2767687163933665</v>
      </c>
      <c r="F9" s="16">
        <f>'Kst-ha-ES'!F13/'Kst-ha-ES'!F31*100</f>
        <v>11.246620436112508</v>
      </c>
      <c r="G9" s="16">
        <f>'Kst-ha-ES'!G13/'Kst-ha-ES'!G31*100</f>
        <v>11.102538017195803</v>
      </c>
      <c r="H9" s="16">
        <f>'Kst-ha-ES'!H13/'Kst-ha-ES'!H31*100</f>
        <v>12.824118229784087</v>
      </c>
      <c r="I9" s="16">
        <f>'Kst-ha-ES'!I13/'Kst-ha-ES'!I31*100</f>
        <v>12.374131648927989</v>
      </c>
      <c r="J9" s="16">
        <f>'Kst-ha-ES'!J13/'Kst-ha-ES'!J31*100</f>
        <v>10.668036526666029</v>
      </c>
      <c r="K9" s="16">
        <f>'Kst-ha-ES'!K13/'Kst-ha-ES'!K31*100</f>
        <v>11.120622455281033</v>
      </c>
      <c r="L9" s="16">
        <f>'Kst-ha-ES'!L13/'Kst-ha-ES'!L31*100</f>
        <v>10.62384101775263</v>
      </c>
      <c r="M9" s="16">
        <f>'Kst-ha-ES'!M13/'Kst-ha-ES'!M31*100</f>
        <v>11.747978081763639</v>
      </c>
      <c r="N9" s="16">
        <f>'Kst-ha-ES'!N13/'Kst-ha-ES'!N31*100</f>
        <v>11.633892391477445</v>
      </c>
      <c r="O9" s="16">
        <f t="shared" ref="O9:O28" si="1">AVERAGE(E9:N9)</f>
        <v>11.261854752135452</v>
      </c>
    </row>
    <row r="10" spans="1:15" s="13" customFormat="1" ht="13.5" customHeight="1" x14ac:dyDescent="0.2">
      <c r="B10" s="13" t="s">
        <v>60</v>
      </c>
      <c r="E10" s="16">
        <f>'Kst-ha-ES'!E19/'Kst-ha-ES'!E31*100</f>
        <v>46.785944946121639</v>
      </c>
      <c r="F10" s="16">
        <f>'Kst-ha-ES'!F19/'Kst-ha-ES'!F31*100</f>
        <v>46.408129275884349</v>
      </c>
      <c r="G10" s="16">
        <f>'Kst-ha-ES'!G19/'Kst-ha-ES'!G31*100</f>
        <v>43.469962979455616</v>
      </c>
      <c r="H10" s="16">
        <f>'Kst-ha-ES'!H19/'Kst-ha-ES'!H31*100</f>
        <v>40.231830162019818</v>
      </c>
      <c r="I10" s="16">
        <f>'Kst-ha-ES'!I19/'Kst-ha-ES'!I31*100</f>
        <v>46.180310520658139</v>
      </c>
      <c r="J10" s="16">
        <f>'Kst-ha-ES'!J19/'Kst-ha-ES'!J31*100</f>
        <v>48.628825494030998</v>
      </c>
      <c r="K10" s="16">
        <f>'Kst-ha-ES'!K19/'Kst-ha-ES'!K31*100</f>
        <v>46.970592299423821</v>
      </c>
      <c r="L10" s="16">
        <f>'Kst-ha-ES'!L19/'Kst-ha-ES'!L31*100</f>
        <v>43.309542094343165</v>
      </c>
      <c r="M10" s="16">
        <f>'Kst-ha-ES'!M19/'Kst-ha-ES'!M31*100</f>
        <v>42.11663604892594</v>
      </c>
      <c r="N10" s="16">
        <f>'Kst-ha-ES'!N19/'Kst-ha-ES'!N31*100</f>
        <v>42.312746357653779</v>
      </c>
      <c r="O10" s="16">
        <f t="shared" si="1"/>
        <v>44.641452017851734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17.640474003905908</v>
      </c>
      <c r="F11" s="16">
        <f>'Kst-ha-ES'!F24/'Kst-ha-ES'!F31*100</f>
        <v>16.139739314621522</v>
      </c>
      <c r="G11" s="16">
        <f>'Kst-ha-ES'!G24/'Kst-ha-ES'!G31*100</f>
        <v>18.110777058948475</v>
      </c>
      <c r="H11" s="16">
        <f>'Kst-ha-ES'!H24/'Kst-ha-ES'!H31*100</f>
        <v>17.703207238772809</v>
      </c>
      <c r="I11" s="16">
        <f>'Kst-ha-ES'!I24/'Kst-ha-ES'!I31*100</f>
        <v>12.5478039054567</v>
      </c>
      <c r="J11" s="16">
        <f>'Kst-ha-ES'!J24/'Kst-ha-ES'!J31*100</f>
        <v>12.399876688754086</v>
      </c>
      <c r="K11" s="16">
        <f>'Kst-ha-ES'!K24/'Kst-ha-ES'!K31*100</f>
        <v>13.249925244042243</v>
      </c>
      <c r="L11" s="16">
        <f>'Kst-ha-ES'!L24/'Kst-ha-ES'!L31*100</f>
        <v>14.684318638061763</v>
      </c>
      <c r="M11" s="16">
        <f>'Kst-ha-ES'!M24/'Kst-ha-ES'!M31*100</f>
        <v>16.613382890955712</v>
      </c>
      <c r="N11" s="16">
        <f>'Kst-ha-ES'!N24/'Kst-ha-ES'!N31*100</f>
        <v>17.584083306548408</v>
      </c>
      <c r="O11" s="16">
        <f t="shared" si="1"/>
        <v>15.667358829006764</v>
      </c>
    </row>
    <row r="12" spans="1:15" s="13" customFormat="1" ht="13.5" customHeight="1" x14ac:dyDescent="0.2">
      <c r="B12" s="13" t="s">
        <v>15</v>
      </c>
      <c r="E12" s="16">
        <f>'Kst-ha-ES'!E29/'Kst-ha-ES'!E31*100</f>
        <v>26.296812333579091</v>
      </c>
      <c r="F12" s="16">
        <f>'Kst-ha-ES'!F29/'Kst-ha-ES'!F31*100</f>
        <v>26.205510973381628</v>
      </c>
      <c r="G12" s="16">
        <f>'Kst-ha-ES'!G29/'Kst-ha-ES'!G31*100</f>
        <v>27.316721944400108</v>
      </c>
      <c r="H12" s="16">
        <f>'Kst-ha-ES'!H29/'Kst-ha-ES'!H31*100</f>
        <v>29.240844369423293</v>
      </c>
      <c r="I12" s="16">
        <f>'Kst-ha-ES'!I29/'Kst-ha-ES'!I31*100</f>
        <v>28.897753924957176</v>
      </c>
      <c r="J12" s="16">
        <f>'Kst-ha-ES'!J29/'Kst-ha-ES'!J31*100</f>
        <v>28.303261290548871</v>
      </c>
      <c r="K12" s="16">
        <f>'Kst-ha-ES'!K29/'Kst-ha-ES'!K31*100</f>
        <v>28.658860001252904</v>
      </c>
      <c r="L12" s="16">
        <f>'Kst-ha-ES'!L29/'Kst-ha-ES'!L31*100</f>
        <v>31.382298249842439</v>
      </c>
      <c r="M12" s="16">
        <f>'Kst-ha-ES'!M29/'Kst-ha-ES'!M31*100</f>
        <v>29.522002978354699</v>
      </c>
      <c r="N12" s="16">
        <f>'Kst-ha-ES'!N29/'Kst-ha-ES'!N31*100</f>
        <v>28.469277944320371</v>
      </c>
      <c r="O12" s="16">
        <f t="shared" si="1"/>
        <v>28.429334401006059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5.905623096612274</v>
      </c>
      <c r="F16" s="16">
        <f>'KOA-ha-ES'!F10/'KOA-ha-ES'!F40*100</f>
        <v>6.2925429504660988</v>
      </c>
      <c r="G16" s="16">
        <f>'KOA-ha-ES'!G10/'KOA-ha-ES'!G40*100</f>
        <v>5.1390856162533423</v>
      </c>
      <c r="H16" s="16">
        <f>'KOA-ha-ES'!H10/'KOA-ha-ES'!H40*100</f>
        <v>7.9549247889366876</v>
      </c>
      <c r="I16" s="16">
        <f>'KOA-ha-ES'!I10/'KOA-ha-ES'!I40*100</f>
        <v>7.1434602607492721</v>
      </c>
      <c r="J16" s="16">
        <f>'KOA-ha-ES'!J10/'KOA-ha-ES'!J40*100</f>
        <v>8.5689453852769031</v>
      </c>
      <c r="K16" s="16">
        <f>'KOA-ha-ES'!K10/'KOA-ha-ES'!K40*100</f>
        <v>8.2481769028349383</v>
      </c>
      <c r="L16" s="16">
        <f>'KOA-ha-ES'!L10/'KOA-ha-ES'!L40*100</f>
        <v>8.7270411308981295</v>
      </c>
      <c r="M16" s="16">
        <f>'KOA-ha-ES'!M10/'KOA-ha-ES'!M40*100</f>
        <v>10.8344464246287</v>
      </c>
      <c r="N16" s="16">
        <f>'KOA-ha-ES'!N10/'KOA-ha-ES'!N40*100</f>
        <v>9.2308485384577832</v>
      </c>
      <c r="O16" s="16">
        <f t="shared" si="1"/>
        <v>7.8045095095114121</v>
      </c>
    </row>
    <row r="17" spans="1:15" s="13" customFormat="1" ht="13.5" customHeight="1" x14ac:dyDescent="0.2">
      <c r="B17" s="13" t="s">
        <v>130</v>
      </c>
      <c r="E17" s="16">
        <f>'KOA-ha-ES'!E15/'KOA-ha-ES'!E40*100</f>
        <v>12.474810437664059</v>
      </c>
      <c r="F17" s="16">
        <f>'KOA-ha-ES'!F15/'KOA-ha-ES'!F40*100</f>
        <v>12.118486244445648</v>
      </c>
      <c r="G17" s="16">
        <f>'KOA-ha-ES'!G15/'KOA-ha-ES'!G40*100</f>
        <v>11.79064842096332</v>
      </c>
      <c r="H17" s="16">
        <f>'KOA-ha-ES'!H15/'KOA-ha-ES'!H40*100</f>
        <v>12.158821424070682</v>
      </c>
      <c r="I17" s="16">
        <f>'KOA-ha-ES'!I15/'KOA-ha-ES'!I40*100</f>
        <v>12.785920844408727</v>
      </c>
      <c r="J17" s="16">
        <f>'KOA-ha-ES'!J15/'KOA-ha-ES'!J40*100</f>
        <v>12.348331374826129</v>
      </c>
      <c r="K17" s="16">
        <f>'KOA-ha-ES'!K15/'KOA-ha-ES'!K40*100</f>
        <v>12.153387744157913</v>
      </c>
      <c r="L17" s="16">
        <f>'KOA-ha-ES'!L15/'KOA-ha-ES'!L40*100</f>
        <v>14.307416944755927</v>
      </c>
      <c r="M17" s="16">
        <f>'KOA-ha-ES'!M15/'KOA-ha-ES'!M40*100</f>
        <v>13.535562527658024</v>
      </c>
      <c r="N17" s="16">
        <f>'KOA-ha-ES'!N15/'KOA-ha-ES'!N40*100</f>
        <v>12.258277017422742</v>
      </c>
      <c r="O17" s="16">
        <f t="shared" si="1"/>
        <v>12.593166298037318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5.6981731531664614</v>
      </c>
      <c r="F18" s="16">
        <f>'KOA-ha-ES'!F19/'KOA-ha-ES'!F40*100</f>
        <v>6.4041410182830116</v>
      </c>
      <c r="G18" s="16">
        <f>'KOA-ha-ES'!G19/'KOA-ha-ES'!G40*100</f>
        <v>6.6702660113561709</v>
      </c>
      <c r="H18" s="16">
        <f>'KOA-ha-ES'!H19/'KOA-ha-ES'!H40*100</f>
        <v>7.269019916176064</v>
      </c>
      <c r="I18" s="16">
        <f>'KOA-ha-ES'!I19/'KOA-ha-ES'!I40*100</f>
        <v>6.3994269610208656</v>
      </c>
      <c r="J18" s="16">
        <f>'KOA-ha-ES'!J19/'KOA-ha-ES'!J40*100</f>
        <v>5.6644653527214608</v>
      </c>
      <c r="K18" s="16">
        <f>'KOA-ha-ES'!K19/'KOA-ha-ES'!K40*100</f>
        <v>6.1968749815191542</v>
      </c>
      <c r="L18" s="16">
        <f>'KOA-ha-ES'!L19/'KOA-ha-ES'!L40*100</f>
        <v>6.1444333928459995</v>
      </c>
      <c r="M18" s="16">
        <f>'KOA-ha-ES'!M19/'KOA-ha-ES'!M40*100</f>
        <v>6.8314986168618725</v>
      </c>
      <c r="N18" s="16">
        <f>'KOA-ha-ES'!N19/'KOA-ha-ES'!N40*100</f>
        <v>6.4553787262460443</v>
      </c>
      <c r="O18" s="16">
        <f t="shared" si="1"/>
        <v>6.3733678130197102</v>
      </c>
    </row>
    <row r="19" spans="1:15" s="13" customFormat="1" ht="13.5" customHeight="1" x14ac:dyDescent="0.2">
      <c r="B19" s="13" t="s">
        <v>136</v>
      </c>
      <c r="E19" s="16">
        <f>'KOA-ha-ES'!E26/'KOA-ha-ES'!E40*100</f>
        <v>64.454921206708988</v>
      </c>
      <c r="F19" s="16">
        <f>'KOA-ha-ES'!F26/'KOA-ha-ES'!F40*100</f>
        <v>63.842328289835223</v>
      </c>
      <c r="G19" s="16">
        <f>'KOA-ha-ES'!G26/'KOA-ha-ES'!G40*100</f>
        <v>65.14490053812824</v>
      </c>
      <c r="H19" s="16">
        <f>'KOA-ha-ES'!H26/'KOA-ha-ES'!H40*100</f>
        <v>60.558648787376754</v>
      </c>
      <c r="I19" s="16">
        <f>'KOA-ha-ES'!I26/'KOA-ha-ES'!I40*100</f>
        <v>61.726774410945453</v>
      </c>
      <c r="J19" s="16">
        <f>'KOA-ha-ES'!J26/'KOA-ha-ES'!J40*100</f>
        <v>61.834814164958864</v>
      </c>
      <c r="K19" s="16">
        <f>'KOA-ha-ES'!K26/'KOA-ha-ES'!K40*100</f>
        <v>61.80207814363213</v>
      </c>
      <c r="L19" s="16">
        <f>'KOA-ha-ES'!L26/'KOA-ha-ES'!L40*100</f>
        <v>58.216917092241438</v>
      </c>
      <c r="M19" s="16">
        <f>'KOA-ha-ES'!M26/'KOA-ha-ES'!M40*100</f>
        <v>56.337473258432361</v>
      </c>
      <c r="N19" s="16">
        <f>'KOA-ha-ES'!N26/'KOA-ha-ES'!N40*100</f>
        <v>58.275479008709397</v>
      </c>
      <c r="O19" s="16">
        <f t="shared" si="1"/>
        <v>61.21943349009689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3.0166144079709323</v>
      </c>
      <c r="F20" s="16">
        <f>'KOA-ha-ES'!F30/'KOA-ha-ES'!F40*100</f>
        <v>3.1286568546004685</v>
      </c>
      <c r="G20" s="16">
        <f>'KOA-ha-ES'!G30/'KOA-ha-ES'!G40*100</f>
        <v>3.6167398642320649</v>
      </c>
      <c r="H20" s="16">
        <f>'KOA-ha-ES'!H30/'KOA-ha-ES'!H40*100</f>
        <v>3.9054016799245042</v>
      </c>
      <c r="I20" s="16">
        <f>'KOA-ha-ES'!I30/'KOA-ha-ES'!I40*100</f>
        <v>4.0023015847054353</v>
      </c>
      <c r="J20" s="16">
        <f>'KOA-ha-ES'!J30/'KOA-ha-ES'!J40*100</f>
        <v>3.8969445437633117</v>
      </c>
      <c r="K20" s="16">
        <f>'KOA-ha-ES'!K30/'KOA-ha-ES'!K40*100</f>
        <v>3.9032286548909818</v>
      </c>
      <c r="L20" s="16">
        <f>'KOA-ha-ES'!L30/'KOA-ha-ES'!L40*100</f>
        <v>3.6886503554453038</v>
      </c>
      <c r="M20" s="16">
        <f>'KOA-ha-ES'!M30/'KOA-ha-ES'!M40*100</f>
        <v>3.5962824949200396</v>
      </c>
      <c r="N20" s="16">
        <f>'KOA-ha-ES'!N30/'KOA-ha-ES'!N40*100</f>
        <v>3.5563686780378592</v>
      </c>
      <c r="O20" s="16">
        <f t="shared" si="1"/>
        <v>3.6311189118490894</v>
      </c>
    </row>
    <row r="21" spans="1:15" s="13" customFormat="1" ht="13.5" customHeight="1" x14ac:dyDescent="0.2">
      <c r="B21" s="13" t="s">
        <v>144</v>
      </c>
      <c r="E21" s="16">
        <f>'KOA-ha-ES'!E36/'KOA-ha-ES'!E40*100</f>
        <v>3.2706537296976421</v>
      </c>
      <c r="F21" s="16">
        <f>'KOA-ha-ES'!F36/'KOA-ha-ES'!F40*100</f>
        <v>3.1574780027133951</v>
      </c>
      <c r="G21" s="16">
        <f>'KOA-ha-ES'!G36/'KOA-ha-ES'!G40*100</f>
        <v>3.0937218182728192</v>
      </c>
      <c r="H21" s="16">
        <f>'KOA-ha-ES'!H36/'KOA-ha-ES'!H40*100</f>
        <v>3.4133175794584436</v>
      </c>
      <c r="I21" s="16">
        <f>'KOA-ha-ES'!I36/'KOA-ha-ES'!I40*100</f>
        <v>3.5616074769762451</v>
      </c>
      <c r="J21" s="16">
        <f>'KOA-ha-ES'!J36/'KOA-ha-ES'!J40*100</f>
        <v>3.6495578831546882</v>
      </c>
      <c r="K21" s="16">
        <f>'KOA-ha-ES'!K36/'KOA-ha-ES'!K40*100</f>
        <v>3.3918735488784524</v>
      </c>
      <c r="L21" s="16">
        <f>'KOA-ha-ES'!L36/'KOA-ha-ES'!L40*100</f>
        <v>3.6453722217519045</v>
      </c>
      <c r="M21" s="16">
        <f>'KOA-ha-ES'!M36/'KOA-ha-ES'!M40*100</f>
        <v>3.753326570981637</v>
      </c>
      <c r="N21" s="16">
        <f>'KOA-ha-ES'!N36/'KOA-ha-ES'!N40*100</f>
        <v>3.62258450815846</v>
      </c>
      <c r="O21" s="16">
        <f t="shared" si="1"/>
        <v>3.4559493340043685</v>
      </c>
    </row>
    <row r="22" spans="1:15" s="13" customFormat="1" ht="13.5" customHeight="1" x14ac:dyDescent="0.2">
      <c r="B22" s="13" t="s">
        <v>145</v>
      </c>
      <c r="E22" s="16">
        <f>'KOA-ha-ES'!E38/'KOA-ha-ES'!E40*100</f>
        <v>5.1792039681796309</v>
      </c>
      <c r="F22" s="16">
        <f>'KOA-ha-ES'!F38/'KOA-ha-ES'!F40*100</f>
        <v>5.0563666396561553</v>
      </c>
      <c r="G22" s="16">
        <f>'KOA-ha-ES'!G38/'KOA-ha-ES'!G40*100</f>
        <v>4.5446377307940464</v>
      </c>
      <c r="H22" s="16">
        <f>'KOA-ha-ES'!H38/'KOA-ha-ES'!H40*100</f>
        <v>4.7398658240568556</v>
      </c>
      <c r="I22" s="16">
        <f>'KOA-ha-ES'!I38/'KOA-ha-ES'!I40*100</f>
        <v>4.3805084611940224</v>
      </c>
      <c r="J22" s="16">
        <f>'KOA-ha-ES'!J38/'KOA-ha-ES'!J40*100</f>
        <v>4.0369412952986421</v>
      </c>
      <c r="K22" s="16">
        <f>'KOA-ha-ES'!K38/'KOA-ha-ES'!K40*100</f>
        <v>4.3043800240864361</v>
      </c>
      <c r="L22" s="16">
        <f>'KOA-ha-ES'!L38/'KOA-ha-ES'!L40*100</f>
        <v>5.270168862061297</v>
      </c>
      <c r="M22" s="16">
        <f>'KOA-ha-ES'!M38/'KOA-ha-ES'!M40*100</f>
        <v>5.1114101065173729</v>
      </c>
      <c r="N22" s="16">
        <f>'KOA-ha-ES'!N38/'KOA-ha-ES'!N40*100</f>
        <v>6.6010635229677153</v>
      </c>
      <c r="O22" s="16">
        <f t="shared" si="1"/>
        <v>4.9224546434812178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93.015781598391129</v>
      </c>
      <c r="F26" s="16">
        <f>'Kst-ha-ES'!F33/'Kst-ha-ES'!F36*100</f>
        <v>93.381571405366131</v>
      </c>
      <c r="G26" s="16">
        <f>'Kst-ha-ES'!G33/'Kst-ha-ES'!G36*100</f>
        <v>93.003501044734492</v>
      </c>
      <c r="H26" s="16">
        <f>'Kst-ha-ES'!H33/'Kst-ha-ES'!H36*100</f>
        <v>93.302222573662391</v>
      </c>
      <c r="I26" s="16">
        <f>'Kst-ha-ES'!I33/'Kst-ha-ES'!I36*100</f>
        <v>93.222498356534444</v>
      </c>
      <c r="J26" s="16">
        <f>'Kst-ha-ES'!J33/'Kst-ha-ES'!J36*100</f>
        <v>94.021907007194585</v>
      </c>
      <c r="K26" s="16">
        <f>'Kst-ha-ES'!K33/'Kst-ha-ES'!K36*100</f>
        <v>95.495512428407324</v>
      </c>
      <c r="L26" s="16">
        <f>'Kst-ha-ES'!L33/'Kst-ha-ES'!L36*100</f>
        <v>95.742508608229613</v>
      </c>
      <c r="M26" s="16">
        <f>'Kst-ha-ES'!M33/'Kst-ha-ES'!M36*100</f>
        <v>95.687612245574968</v>
      </c>
      <c r="N26" s="16">
        <f>'Kst-ha-ES'!N33/'Kst-ha-ES'!N36*100</f>
        <v>95.592972085625988</v>
      </c>
      <c r="O26" s="16">
        <f t="shared" si="1"/>
        <v>94.246608735372121</v>
      </c>
    </row>
    <row r="27" spans="1:15" s="13" customFormat="1" ht="13.5" customHeight="1" x14ac:dyDescent="0.2">
      <c r="B27" s="13" t="s">
        <v>69</v>
      </c>
      <c r="E27" s="16">
        <f>'Kst-ha-ES'!E34/'Kst-ha-ES'!E36*100</f>
        <v>0.22133482863928564</v>
      </c>
      <c r="F27" s="16">
        <f>'Kst-ha-ES'!F34/'Kst-ha-ES'!F36*100</f>
        <v>0.13578851839784567</v>
      </c>
      <c r="G27" s="16">
        <f>'Kst-ha-ES'!G34/'Kst-ha-ES'!G36*100</f>
        <v>0.14951671341854661</v>
      </c>
      <c r="H27" s="16">
        <f>'Kst-ha-ES'!H34/'Kst-ha-ES'!H36*100</f>
        <v>0.10602050544458175</v>
      </c>
      <c r="I27" s="16">
        <f>'Kst-ha-ES'!I34/'Kst-ha-ES'!I36*100</f>
        <v>0.17068386856558251</v>
      </c>
      <c r="J27" s="16">
        <f>'Kst-ha-ES'!J34/'Kst-ha-ES'!J36*100</f>
        <v>0.10509556348213915</v>
      </c>
      <c r="K27" s="16">
        <f>'Kst-ha-ES'!K34/'Kst-ha-ES'!K36*100</f>
        <v>8.4487061971161376E-2</v>
      </c>
      <c r="L27" s="16">
        <f>'Kst-ha-ES'!L34/'Kst-ha-ES'!L36*100</f>
        <v>5.9842455854962326E-2</v>
      </c>
      <c r="M27" s="16">
        <f>'Kst-ha-ES'!M34/'Kst-ha-ES'!M36*100</f>
        <v>0.10384610191220356</v>
      </c>
      <c r="N27" s="16">
        <f>'Kst-ha-ES'!N34/'Kst-ha-ES'!N36*100</f>
        <v>0.12033493298566217</v>
      </c>
      <c r="O27" s="16">
        <f t="shared" si="1"/>
        <v>0.12569505506719708</v>
      </c>
    </row>
    <row r="28" spans="1:15" s="13" customFormat="1" ht="13.5" customHeight="1" x14ac:dyDescent="0.2">
      <c r="B28" s="13" t="s">
        <v>75</v>
      </c>
      <c r="E28" s="16">
        <f>'Kst-ha-ES'!E35/'Kst-ha-ES'!E36*100</f>
        <v>6.7628835729695895</v>
      </c>
      <c r="F28" s="16">
        <f>'Kst-ha-ES'!F35/'Kst-ha-ES'!F36*100</f>
        <v>6.4826400762360255</v>
      </c>
      <c r="G28" s="16">
        <f>'Kst-ha-ES'!G35/'Kst-ha-ES'!G36*100</f>
        <v>6.8469822418469608</v>
      </c>
      <c r="H28" s="16">
        <f>'Kst-ha-ES'!H35/'Kst-ha-ES'!H36*100</f>
        <v>6.5917569208930171</v>
      </c>
      <c r="I28" s="16">
        <f>'Kst-ha-ES'!I35/'Kst-ha-ES'!I36*100</f>
        <v>6.6068177748999641</v>
      </c>
      <c r="J28" s="16">
        <f>'Kst-ha-ES'!J35/'Kst-ha-ES'!J36*100</f>
        <v>5.8729974293232896</v>
      </c>
      <c r="K28" s="16">
        <f>'Kst-ha-ES'!K35/'Kst-ha-ES'!K36*100</f>
        <v>4.4200005096215165</v>
      </c>
      <c r="L28" s="16">
        <f>'Kst-ha-ES'!L35/'Kst-ha-ES'!L36*100</f>
        <v>4.1976489359154101</v>
      </c>
      <c r="M28" s="16">
        <f>'Kst-ha-ES'!M35/'Kst-ha-ES'!M36*100</f>
        <v>4.2085416525128272</v>
      </c>
      <c r="N28" s="16">
        <f>'Kst-ha-ES'!N35/'Kst-ha-ES'!N36*100</f>
        <v>4.2866929813883505</v>
      </c>
      <c r="O28" s="16">
        <f t="shared" si="1"/>
        <v>5.6276962095606953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9.9370644162371029</v>
      </c>
      <c r="F9" s="16">
        <f>'Kst-ha-HS'!F13/'Kst-ha-HS'!F31*100</f>
        <v>11.88091738039325</v>
      </c>
      <c r="G9" s="16">
        <f>'Kst-ha-HS'!G13/'Kst-ha-HS'!G31*100</f>
        <v>11.78733514921484</v>
      </c>
      <c r="H9" s="16">
        <f>'Kst-ha-HS'!H13/'Kst-ha-HS'!H31*100</f>
        <v>13.232333899365974</v>
      </c>
      <c r="I9" s="16">
        <f>'Kst-ha-HS'!I13/'Kst-ha-HS'!I31*100</f>
        <v>13.198501763961934</v>
      </c>
      <c r="J9" s="16">
        <f>'Kst-ha-HS'!J13/'Kst-ha-HS'!J31*100</f>
        <v>11.654499936282821</v>
      </c>
      <c r="K9" s="16">
        <f>'Kst-ha-HS'!K13/'Kst-ha-HS'!K31*100</f>
        <v>12.371725537453635</v>
      </c>
      <c r="L9" s="16">
        <f>'Kst-ha-HS'!L13/'Kst-ha-HS'!L31*100</f>
        <v>11.065181441417685</v>
      </c>
      <c r="M9" s="16">
        <f>'Kst-ha-HS'!M13/'Kst-ha-HS'!M31*100</f>
        <v>12.514172103864137</v>
      </c>
      <c r="N9" s="16">
        <f>'Kst-ha-HS'!N13/'Kst-ha-HS'!N31*100</f>
        <v>12.494265082661233</v>
      </c>
      <c r="O9" s="16">
        <f t="shared" ref="O9:O28" si="1">AVERAGE(E9:N9)</f>
        <v>12.013599671085261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42.998310178292215</v>
      </c>
      <c r="F10" s="16">
        <f>'Kst-ha-HS'!F19/'Kst-ha-HS'!F31*100</f>
        <v>43.385607085178563</v>
      </c>
      <c r="G10" s="16">
        <f>'Kst-ha-HS'!G19/'Kst-ha-HS'!G31*100</f>
        <v>39.983228039693046</v>
      </c>
      <c r="H10" s="16">
        <f>'Kst-ha-HS'!H19/'Kst-ha-HS'!H31*100</f>
        <v>38.32929752523939</v>
      </c>
      <c r="I10" s="16">
        <f>'Kst-ha-HS'!I19/'Kst-ha-HS'!I31*100</f>
        <v>42.594819040048264</v>
      </c>
      <c r="J10" s="16">
        <f>'Kst-ha-HS'!J19/'Kst-ha-HS'!J31*100</f>
        <v>43.878580795064401</v>
      </c>
      <c r="K10" s="16">
        <f>'Kst-ha-HS'!K19/'Kst-ha-HS'!K31*100</f>
        <v>41.004626303656018</v>
      </c>
      <c r="L10" s="16">
        <f>'Kst-ha-HS'!L19/'Kst-ha-HS'!L31*100</f>
        <v>40.954481371197922</v>
      </c>
      <c r="M10" s="16">
        <f>'Kst-ha-HS'!M19/'Kst-ha-HS'!M31*100</f>
        <v>38.341527929919103</v>
      </c>
      <c r="N10" s="16">
        <f>'Kst-ha-HS'!N19/'Kst-ha-HS'!N31*100</f>
        <v>38.04654412772544</v>
      </c>
      <c r="O10" s="16">
        <f t="shared" si="1"/>
        <v>40.951702239601431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18.896075979559431</v>
      </c>
      <c r="F11" s="16">
        <f>'Kst-ha-HS'!F24/'Kst-ha-HS'!F31*100</f>
        <v>17.050002747704074</v>
      </c>
      <c r="G11" s="16">
        <f>'Kst-ha-HS'!G24/'Kst-ha-HS'!G31*100</f>
        <v>19.227837695840272</v>
      </c>
      <c r="H11" s="16">
        <f>'Kst-ha-HS'!H24/'Kst-ha-HS'!H31*100</f>
        <v>18.266733437395839</v>
      </c>
      <c r="I11" s="16">
        <f>'Kst-ha-HS'!I24/'Kst-ha-HS'!I31*100</f>
        <v>13.383744142916584</v>
      </c>
      <c r="J11" s="16">
        <f>'Kst-ha-HS'!J24/'Kst-ha-HS'!J31*100</f>
        <v>13.54648174645526</v>
      </c>
      <c r="K11" s="16">
        <f>'Kst-ha-HS'!K24/'Kst-ha-HS'!K31*100</f>
        <v>14.740581219284495</v>
      </c>
      <c r="L11" s="16">
        <f>'Kst-ha-HS'!L24/'Kst-ha-HS'!L31*100</f>
        <v>15.294341265294733</v>
      </c>
      <c r="M11" s="16">
        <f>'Kst-ha-HS'!M24/'Kst-ha-HS'!M31*100</f>
        <v>17.696894842486866</v>
      </c>
      <c r="N11" s="16">
        <f>'Kst-ha-HS'!N24/'Kst-ha-HS'!N31*100</f>
        <v>18.884496321158874</v>
      </c>
      <c r="O11" s="16">
        <f t="shared" si="1"/>
        <v>16.698718939809645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28.168549425911245</v>
      </c>
      <c r="F12" s="16">
        <f>'Kst-ha-HS'!F29/'Kst-ha-HS'!F31*100</f>
        <v>27.68347278672411</v>
      </c>
      <c r="G12" s="16">
        <f>'Kst-ha-HS'!G29/'Kst-ha-HS'!G31*100</f>
        <v>29.001599115251846</v>
      </c>
      <c r="H12" s="16">
        <f>'Kst-ha-HS'!H29/'Kst-ha-HS'!H31*100</f>
        <v>30.171635137998791</v>
      </c>
      <c r="I12" s="16">
        <f>'Kst-ha-HS'!I29/'Kst-ha-HS'!I31*100</f>
        <v>30.82293505307322</v>
      </c>
      <c r="J12" s="16">
        <f>'Kst-ha-HS'!J29/'Kst-ha-HS'!J31*100</f>
        <v>30.92043752219751</v>
      </c>
      <c r="K12" s="16">
        <f>'Kst-ha-HS'!K29/'Kst-ha-HS'!K31*100</f>
        <v>31.883066939605847</v>
      </c>
      <c r="L12" s="16">
        <f>'Kst-ha-HS'!L29/'Kst-ha-HS'!L31*100</f>
        <v>32.685995922089653</v>
      </c>
      <c r="M12" s="16">
        <f>'Kst-ha-HS'!M29/'Kst-ha-HS'!M31*100</f>
        <v>31.447405123729887</v>
      </c>
      <c r="N12" s="16">
        <f>'Kst-ha-HS'!N29/'Kst-ha-HS'!N31*100</f>
        <v>30.574694468454439</v>
      </c>
      <c r="O12" s="16">
        <f t="shared" si="1"/>
        <v>30.33597914950365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6.323385321847363</v>
      </c>
      <c r="F16" s="16">
        <f>'KOA-ha-HS'!F10/'KOA-ha-HS'!F40*100</f>
        <v>6.5454154972173511</v>
      </c>
      <c r="G16" s="16">
        <f>'KOA-ha-HS'!G10/'KOA-ha-HS'!G40*100</f>
        <v>5.0735514201267078</v>
      </c>
      <c r="H16" s="16">
        <f>'KOA-ha-HS'!H10/'KOA-ha-HS'!H40*100</f>
        <v>8.1094090421771128</v>
      </c>
      <c r="I16" s="16">
        <f>'KOA-ha-HS'!I10/'KOA-ha-HS'!I40*100</f>
        <v>8.1331888610905398</v>
      </c>
      <c r="J16" s="16">
        <f>'KOA-ha-HS'!J10/'KOA-ha-HS'!J40*100</f>
        <v>10.033146467176978</v>
      </c>
      <c r="K16" s="16">
        <f>'KOA-ha-HS'!K10/'KOA-ha-HS'!K40*100</f>
        <v>8.8006357784361189</v>
      </c>
      <c r="L16" s="16">
        <f>'KOA-ha-HS'!L10/'KOA-ha-HS'!L40*100</f>
        <v>9.1358190016546086</v>
      </c>
      <c r="M16" s="16">
        <f>'KOA-ha-HS'!M10/'KOA-ha-HS'!M40*100</f>
        <v>11.518047177075427</v>
      </c>
      <c r="N16" s="16">
        <f>'KOA-ha-HS'!N10/'KOA-ha-HS'!N40*100</f>
        <v>9.6399754460718086</v>
      </c>
      <c r="O16" s="16">
        <f t="shared" si="1"/>
        <v>8.3312574012874023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13.241354273724742</v>
      </c>
      <c r="F17" s="16">
        <f>'KOA-ha-HS'!F15/'KOA-ha-HS'!F40*100</f>
        <v>12.796897218196277</v>
      </c>
      <c r="G17" s="16">
        <f>'KOA-ha-HS'!G15/'KOA-ha-HS'!G40*100</f>
        <v>12.476825259445109</v>
      </c>
      <c r="H17" s="16">
        <f>'KOA-ha-HS'!H15/'KOA-ha-HS'!H40*100</f>
        <v>12.59484498158959</v>
      </c>
      <c r="I17" s="16">
        <f>'KOA-ha-HS'!I15/'KOA-ha-HS'!I40*100</f>
        <v>13.622264447595384</v>
      </c>
      <c r="J17" s="16">
        <f>'KOA-ha-HS'!J15/'KOA-ha-HS'!J40*100</f>
        <v>13.492777685798741</v>
      </c>
      <c r="K17" s="16">
        <f>'KOA-ha-HS'!K15/'KOA-ha-HS'!K40*100</f>
        <v>13.484399010093826</v>
      </c>
      <c r="L17" s="16">
        <f>'KOA-ha-HS'!L15/'KOA-ha-HS'!L40*100</f>
        <v>15.008900246123346</v>
      </c>
      <c r="M17" s="16">
        <f>'KOA-ha-HS'!M15/'KOA-ha-HS'!M40*100</f>
        <v>14.382577241674655</v>
      </c>
      <c r="N17" s="16">
        <f>'KOA-ha-HS'!N15/'KOA-ha-HS'!N40*100</f>
        <v>13.141686806015656</v>
      </c>
      <c r="O17" s="16">
        <f t="shared" si="1"/>
        <v>13.424252717025732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6.2331200423839359</v>
      </c>
      <c r="F18" s="16">
        <f>'KOA-ha-HS'!F19/'KOA-ha-HS'!F40*100</f>
        <v>6.7116729574509</v>
      </c>
      <c r="G18" s="16">
        <f>'KOA-ha-HS'!G19/'KOA-ha-HS'!G40*100</f>
        <v>6.9634994894008306</v>
      </c>
      <c r="H18" s="16">
        <f>'KOA-ha-HS'!H19/'KOA-ha-HS'!H40*100</f>
        <v>7.483693833976389</v>
      </c>
      <c r="I18" s="16">
        <f>'KOA-ha-HS'!I19/'KOA-ha-HS'!I40*100</f>
        <v>6.8977310741151392</v>
      </c>
      <c r="J18" s="16">
        <f>'KOA-ha-HS'!J19/'KOA-ha-HS'!J40*100</f>
        <v>6.2478903390881575</v>
      </c>
      <c r="K18" s="16">
        <f>'KOA-ha-HS'!K19/'KOA-ha-HS'!K40*100</f>
        <v>6.8092308759442348</v>
      </c>
      <c r="L18" s="16">
        <f>'KOA-ha-HS'!L19/'KOA-ha-HS'!L40*100</f>
        <v>6.4168672755121321</v>
      </c>
      <c r="M18" s="16">
        <f>'KOA-ha-HS'!M19/'KOA-ha-HS'!M40*100</f>
        <v>7.2465746952249512</v>
      </c>
      <c r="N18" s="16">
        <f>'KOA-ha-HS'!N19/'KOA-ha-HS'!N40*100</f>
        <v>6.8735390443430608</v>
      </c>
      <c r="O18" s="16">
        <f t="shared" si="1"/>
        <v>6.7883819627439737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61.817366651045781</v>
      </c>
      <c r="F19" s="16">
        <f>'KOA-ha-HS'!F26/'KOA-ha-HS'!F40*100</f>
        <v>61.958484523674194</v>
      </c>
      <c r="G19" s="16">
        <f>'KOA-ha-HS'!G26/'KOA-ha-HS'!G40*100</f>
        <v>63.609687169594849</v>
      </c>
      <c r="H19" s="16">
        <f>'KOA-ha-HS'!H26/'KOA-ha-HS'!H40*100</f>
        <v>59.402028703121282</v>
      </c>
      <c r="I19" s="16">
        <f>'KOA-ha-HS'!I26/'KOA-ha-HS'!I40*100</f>
        <v>58.296452622914188</v>
      </c>
      <c r="J19" s="16">
        <f>'KOA-ha-HS'!J26/'KOA-ha-HS'!J40*100</f>
        <v>57.462226633792248</v>
      </c>
      <c r="K19" s="16">
        <f>'KOA-ha-HS'!K26/'KOA-ha-HS'!K40*100</f>
        <v>58.086900934969499</v>
      </c>
      <c r="L19" s="16">
        <f>'KOA-ha-HS'!L26/'KOA-ha-HS'!L40*100</f>
        <v>56.368921232074598</v>
      </c>
      <c r="M19" s="16">
        <f>'KOA-ha-HS'!M26/'KOA-ha-HS'!M40*100</f>
        <v>53.61754551265313</v>
      </c>
      <c r="N19" s="16">
        <f>'KOA-ha-HS'!N26/'KOA-ha-HS'!N40*100</f>
        <v>55.587943647954631</v>
      </c>
      <c r="O19" s="16">
        <f t="shared" si="1"/>
        <v>58.620755763179432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3.2319843430123516</v>
      </c>
      <c r="F20" s="16">
        <f>'KOA-ha-HS'!F30/'KOA-ha-HS'!F40*100</f>
        <v>3.3064509421216046</v>
      </c>
      <c r="G20" s="16">
        <f>'KOA-ha-HS'!G30/'KOA-ha-HS'!G40*100</f>
        <v>3.8344827536362471</v>
      </c>
      <c r="H20" s="16">
        <f>'KOA-ha-HS'!H30/'KOA-ha-HS'!H40*100</f>
        <v>4.0312083545911843</v>
      </c>
      <c r="I20" s="16">
        <f>'KOA-ha-HS'!I30/'KOA-ha-HS'!I40*100</f>
        <v>4.2664145253144419</v>
      </c>
      <c r="J20" s="16">
        <f>'KOA-ha-HS'!J30/'KOA-ha-HS'!J40*100</f>
        <v>4.2559440316506958</v>
      </c>
      <c r="K20" s="16">
        <f>'KOA-ha-HS'!K30/'KOA-ha-HS'!K40*100</f>
        <v>4.3360205048913931</v>
      </c>
      <c r="L20" s="16">
        <f>'KOA-ha-HS'!L30/'KOA-ha-HS'!L40*100</f>
        <v>3.8405474444965693</v>
      </c>
      <c r="M20" s="16">
        <f>'KOA-ha-HS'!M30/'KOA-ha-HS'!M40*100</f>
        <v>3.8268433447830796</v>
      </c>
      <c r="N20" s="16">
        <f>'KOA-ha-HS'!N30/'KOA-ha-HS'!N40*100</f>
        <v>3.8101081756206647</v>
      </c>
      <c r="O20" s="16">
        <f t="shared" si="1"/>
        <v>3.8740004420118233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3.5539120363360008</v>
      </c>
      <c r="F21" s="16">
        <f>'KOA-ha-HS'!F36/'KOA-ha-HS'!F40*100</f>
        <v>3.3363344337478145</v>
      </c>
      <c r="G21" s="16">
        <f>'KOA-ha-HS'!G36/'KOA-ha-HS'!G40*100</f>
        <v>3.2731149139474511</v>
      </c>
      <c r="H21" s="16">
        <f>'KOA-ha-HS'!H36/'KOA-ha-HS'!H40*100</f>
        <v>3.5143815116932897</v>
      </c>
      <c r="I21" s="16">
        <f>'KOA-ha-HS'!I36/'KOA-ha-HS'!I40*100</f>
        <v>3.8627994800189152</v>
      </c>
      <c r="J21" s="16">
        <f>'KOA-ha-HS'!J36/'KOA-ha-HS'!J40*100</f>
        <v>4.0113388982658531</v>
      </c>
      <c r="K21" s="16">
        <f>'KOA-ha-HS'!K36/'KOA-ha-HS'!K40*100</f>
        <v>3.7656337662861472</v>
      </c>
      <c r="L21" s="16">
        <f>'KOA-ha-HS'!L36/'KOA-ha-HS'!L40*100</f>
        <v>3.7897605284511147</v>
      </c>
      <c r="M21" s="16">
        <f>'KOA-ha-HS'!M36/'KOA-ha-HS'!M40*100</f>
        <v>3.9928358278306089</v>
      </c>
      <c r="N21" s="16">
        <f>'KOA-ha-HS'!N36/'KOA-ha-HS'!N40*100</f>
        <v>3.8839862787441697</v>
      </c>
      <c r="O21" s="16">
        <f t="shared" si="1"/>
        <v>3.6984097675321363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5.5988773316498346</v>
      </c>
      <c r="F22" s="16">
        <f>'KOA-ha-HS'!F38/'KOA-ha-HS'!F40*100</f>
        <v>5.3447444275918663</v>
      </c>
      <c r="G22" s="16">
        <f>'KOA-ha-HS'!G38/'KOA-ha-HS'!G40*100</f>
        <v>4.7688389938488038</v>
      </c>
      <c r="H22" s="16">
        <f>'KOA-ha-HS'!H38/'KOA-ha-HS'!H40*100</f>
        <v>4.8644335728511479</v>
      </c>
      <c r="I22" s="16">
        <f>'KOA-ha-HS'!I38/'KOA-ha-HS'!I40*100</f>
        <v>4.9211489889513977</v>
      </c>
      <c r="J22" s="16">
        <f>'KOA-ha-HS'!J38/'KOA-ha-HS'!J40*100</f>
        <v>4.4966759442273405</v>
      </c>
      <c r="K22" s="16">
        <f>'KOA-ha-HS'!K38/'KOA-ha-HS'!K40*100</f>
        <v>4.7171791293787635</v>
      </c>
      <c r="L22" s="16">
        <f>'KOA-ha-HS'!L38/'KOA-ha-HS'!L40*100</f>
        <v>5.4391842716876342</v>
      </c>
      <c r="M22" s="16">
        <f>'KOA-ha-HS'!M38/'KOA-ha-HS'!M40*100</f>
        <v>5.4155762007581538</v>
      </c>
      <c r="N22" s="16">
        <f>'KOA-ha-HS'!N38/'KOA-ha-HS'!N40*100</f>
        <v>7.0627606012500079</v>
      </c>
      <c r="O22" s="16">
        <f t="shared" si="1"/>
        <v>5.2629419462194944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92.092093281727088</v>
      </c>
      <c r="F26" s="16">
        <f>'Kst-ha-HS'!F33/'Kst-ha-HS'!F36*100</f>
        <v>92.789834183682146</v>
      </c>
      <c r="G26" s="16">
        <f>'Kst-ha-HS'!G33/'Kst-ha-HS'!G36*100</f>
        <v>92.228449473032811</v>
      </c>
      <c r="H26" s="16">
        <f>'Kst-ha-HS'!H33/'Kst-ha-HS'!H36*100</f>
        <v>92.848605556830677</v>
      </c>
      <c r="I26" s="16">
        <f>'Kst-ha-HS'!I33/'Kst-ha-HS'!I36*100</f>
        <v>92.401402078278537</v>
      </c>
      <c r="J26" s="16">
        <f>'Kst-ha-HS'!J33/'Kst-ha-HS'!J36*100</f>
        <v>92.892928833557988</v>
      </c>
      <c r="K26" s="16">
        <f>'Kst-ha-HS'!K33/'Kst-ha-HS'!K36*100</f>
        <v>94.456713301616787</v>
      </c>
      <c r="L26" s="16">
        <f>'Kst-ha-HS'!L33/'Kst-ha-HS'!L36*100</f>
        <v>95.363947569423658</v>
      </c>
      <c r="M26" s="16">
        <f>'Kst-ha-HS'!M33/'Kst-ha-HS'!M36*100</f>
        <v>95.087220656909736</v>
      </c>
      <c r="N26" s="16">
        <f>'Kst-ha-HS'!N33/'Kst-ha-HS'!N36*100</f>
        <v>94.845426571655139</v>
      </c>
      <c r="O26" s="16">
        <f t="shared" si="1"/>
        <v>93.500662150671445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0.2506071657182421</v>
      </c>
      <c r="F27" s="16">
        <f>'Kst-ha-HS'!F34/'Kst-ha-HS'!F36*100</f>
        <v>0.14792903173336339</v>
      </c>
      <c r="G27" s="16">
        <f>'Kst-ha-HS'!G34/'Kst-ha-HS'!G36*100</f>
        <v>0.16607973507718671</v>
      </c>
      <c r="H27" s="16">
        <f>'Kst-ha-HS'!H34/'Kst-ha-HS'!H36*100</f>
        <v>0.11320090311107439</v>
      </c>
      <c r="I27" s="16">
        <f>'Kst-ha-HS'!I34/'Kst-ha-HS'!I36*100</f>
        <v>0.19136226845540694</v>
      </c>
      <c r="J27" s="16">
        <f>'Kst-ha-HS'!J34/'Kst-ha-HS'!J36*100</f>
        <v>0.12494312983150305</v>
      </c>
      <c r="K27" s="16">
        <f>'Kst-ha-HS'!K34/'Kst-ha-HS'!K36*100</f>
        <v>0.10397098434986342</v>
      </c>
      <c r="L27" s="16">
        <f>'Kst-ha-HS'!L34/'Kst-ha-HS'!L36*100</f>
        <v>6.5163434846709473E-2</v>
      </c>
      <c r="M27" s="16">
        <f>'Kst-ha-HS'!M34/'Kst-ha-HS'!M36*100</f>
        <v>0.11830406108801839</v>
      </c>
      <c r="N27" s="16">
        <f>'Kst-ha-HS'!N34/'Kst-ha-HS'!N36*100</f>
        <v>0.14074683894024298</v>
      </c>
      <c r="O27" s="16">
        <f t="shared" si="1"/>
        <v>0.14223075531516108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7.6572995525546723</v>
      </c>
      <c r="F28" s="16">
        <f>'Kst-ha-HS'!F35/'Kst-ha-HS'!F36*100</f>
        <v>7.0622367845844805</v>
      </c>
      <c r="G28" s="16">
        <f>'Kst-ha-HS'!G35/'Kst-ha-HS'!G36*100</f>
        <v>7.6054707918900091</v>
      </c>
      <c r="H28" s="16">
        <f>'Kst-ha-HS'!H35/'Kst-ha-HS'!H36*100</f>
        <v>7.0381935400582378</v>
      </c>
      <c r="I28" s="16">
        <f>'Kst-ha-HS'!I35/'Kst-ha-HS'!I36*100</f>
        <v>7.4072356532660626</v>
      </c>
      <c r="J28" s="16">
        <f>'Kst-ha-HS'!J35/'Kst-ha-HS'!J36*100</f>
        <v>6.9821280366105087</v>
      </c>
      <c r="K28" s="16">
        <f>'Kst-ha-HS'!K35/'Kst-ha-HS'!K36*100</f>
        <v>5.4393157140333441</v>
      </c>
      <c r="L28" s="16">
        <f>'Kst-ha-HS'!L35/'Kst-ha-HS'!L36*100</f>
        <v>4.570888995729625</v>
      </c>
      <c r="M28" s="16">
        <f>'Kst-ha-HS'!M35/'Kst-ha-HS'!M36*100</f>
        <v>4.7944752820022565</v>
      </c>
      <c r="N28" s="16">
        <f>'Kst-ha-HS'!N35/'Kst-ha-HS'!N36*100</f>
        <v>5.013826589404621</v>
      </c>
      <c r="O28" s="16">
        <f t="shared" si="1"/>
        <v>6.3571070940133811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25.576459676063443</v>
      </c>
      <c r="F7" s="6">
        <f>Input!B56/Input!B$7</f>
        <v>25.48609335038363</v>
      </c>
      <c r="G7" s="6">
        <f>Input!C56/Input!C$7</f>
        <v>22.299116186693148</v>
      </c>
      <c r="H7" s="6">
        <f>Input!D56/Input!D$7</f>
        <v>22.29610619974229</v>
      </c>
      <c r="I7" s="6">
        <f>Input!E56/Input!E$7</f>
        <v>21.30411535312097</v>
      </c>
      <c r="J7" s="6">
        <f>Input!F56/Input!F$7</f>
        <v>20.73236483553308</v>
      </c>
      <c r="K7" s="6">
        <f>Input!G56/Input!G$7</f>
        <v>22.476652846672096</v>
      </c>
      <c r="L7" s="6">
        <f>Input!H56/Input!H$7</f>
        <v>25.757832296804633</v>
      </c>
      <c r="M7" s="6">
        <f>Input!I56/Input!I$7</f>
        <v>25.638973772858517</v>
      </c>
      <c r="N7" s="6">
        <f>Input!J56/Input!J$7</f>
        <v>33.440437955727894</v>
      </c>
      <c r="O7" s="6">
        <f t="shared" ref="O7:O12" si="1">AVERAGE(E7:N7)</f>
        <v>24.500815247359974</v>
      </c>
    </row>
    <row r="8" spans="1:15" ht="12" customHeight="1" x14ac:dyDescent="0.2">
      <c r="B8" t="s">
        <v>84</v>
      </c>
      <c r="E8" s="6">
        <f>Input!A100/Input!A$7</f>
        <v>24.188208821386539</v>
      </c>
      <c r="F8" s="6">
        <f>Input!B100/Input!B$7</f>
        <v>72.871352547708057</v>
      </c>
      <c r="G8" s="6">
        <f>Input!C100/Input!C$7</f>
        <v>27.151745508711745</v>
      </c>
      <c r="H8" s="6">
        <f>Input!D100/Input!D$7</f>
        <v>48.228752303903178</v>
      </c>
      <c r="I8" s="6">
        <f>Input!E100/Input!E$7</f>
        <v>46.380029673349924</v>
      </c>
      <c r="J8" s="6">
        <f>Input!F100/Input!F$7</f>
        <v>27.733968378483357</v>
      </c>
      <c r="K8" s="6">
        <f>Input!G100/Input!G$7</f>
        <v>24.314206214061844</v>
      </c>
      <c r="L8" s="6">
        <f>Input!H100/Input!H$7</f>
        <v>12.804243619987133</v>
      </c>
      <c r="M8" s="6">
        <f>Input!I100/Input!I$7</f>
        <v>61.268962143086306</v>
      </c>
      <c r="N8" s="6">
        <f>Input!J100/Input!J$7</f>
        <v>26.91466383030113</v>
      </c>
      <c r="O8" s="6">
        <f t="shared" si="1"/>
        <v>37.18561330409792</v>
      </c>
    </row>
    <row r="9" spans="1:15" ht="12" customHeight="1" x14ac:dyDescent="0.2">
      <c r="B9" t="s">
        <v>93</v>
      </c>
      <c r="E9" s="6">
        <f t="shared" ref="E9:N9" si="2">+E8-E7</f>
        <v>-1.3882508546769046</v>
      </c>
      <c r="F9" s="6">
        <f t="shared" si="2"/>
        <v>47.38525919732443</v>
      </c>
      <c r="G9" s="6">
        <f t="shared" si="2"/>
        <v>4.852629322018597</v>
      </c>
      <c r="H9" s="6">
        <f t="shared" si="2"/>
        <v>25.932646104160888</v>
      </c>
      <c r="I9" s="6">
        <f t="shared" si="2"/>
        <v>25.075914320228954</v>
      </c>
      <c r="J9" s="6">
        <f t="shared" si="2"/>
        <v>7.0016035429502779</v>
      </c>
      <c r="K9" s="6">
        <f t="shared" si="2"/>
        <v>1.8375533673897486</v>
      </c>
      <c r="L9" s="6">
        <f t="shared" si="2"/>
        <v>-12.9535886768175</v>
      </c>
      <c r="M9" s="6">
        <f t="shared" si="2"/>
        <v>35.629988370227792</v>
      </c>
      <c r="N9" s="6">
        <f t="shared" si="2"/>
        <v>-6.5257741254267643</v>
      </c>
      <c r="O9" s="6">
        <f t="shared" si="1"/>
        <v>12.684798056737948</v>
      </c>
    </row>
    <row r="10" spans="1:15" ht="12" customHeight="1" x14ac:dyDescent="0.2">
      <c r="B10" t="s">
        <v>85</v>
      </c>
      <c r="E10" s="6">
        <f>Input!A101/Input!A$7</f>
        <v>236.62786022529843</v>
      </c>
      <c r="F10" s="6">
        <f>Input!B101/Input!B$7</f>
        <v>242.37504524886879</v>
      </c>
      <c r="G10" s="6">
        <f>Input!C101/Input!C$7</f>
        <v>201.79879028617859</v>
      </c>
      <c r="H10" s="6">
        <f>Input!D101/Input!D$7</f>
        <v>201.26480777699848</v>
      </c>
      <c r="I10" s="6">
        <f>Input!E101/Input!E$7</f>
        <v>196.23254582748919</v>
      </c>
      <c r="J10" s="6">
        <f>Input!F101/Input!F$7</f>
        <v>198.87101056335345</v>
      </c>
      <c r="K10" s="6">
        <f>Input!G101/Input!G$7</f>
        <v>200.98635974762058</v>
      </c>
      <c r="L10" s="6">
        <f>Input!H101/Input!H$7</f>
        <v>208.08415655157626</v>
      </c>
      <c r="M10" s="6">
        <f>Input!I101/Input!I$7</f>
        <v>305.32010025665704</v>
      </c>
      <c r="N10" s="6">
        <f>Input!J101/Input!J$7</f>
        <v>195.55395826397455</v>
      </c>
      <c r="O10" s="6">
        <f t="shared" si="1"/>
        <v>218.71146347480152</v>
      </c>
    </row>
    <row r="11" spans="1:15" ht="12" customHeight="1" x14ac:dyDescent="0.2">
      <c r="B11" t="s">
        <v>94</v>
      </c>
      <c r="E11" s="6">
        <f>Input!A26/Input!A$7/0.04</f>
        <v>310.43710418651574</v>
      </c>
      <c r="F11" s="6">
        <f>Input!B26/Input!B$7/0.04</f>
        <v>342.26324267165057</v>
      </c>
      <c r="G11" s="6">
        <f>Input!C26/Input!C$7/0.04</f>
        <v>361.44285456350997</v>
      </c>
      <c r="H11" s="6">
        <f>Input!D26/Input!D$7/0.04</f>
        <v>388.99630356065182</v>
      </c>
      <c r="I11" s="6">
        <f>Input!E26/Input!E$7/0.04</f>
        <v>408.69586235132925</v>
      </c>
      <c r="J11" s="6">
        <f>Input!F26/Input!F$7/0.04</f>
        <v>396.71434582606645</v>
      </c>
      <c r="K11" s="6">
        <f>Input!G26/Input!G$7/0.04</f>
        <v>375.5654064147808</v>
      </c>
      <c r="L11" s="6">
        <f>Input!H26/Input!H$7/0.04</f>
        <v>378.66509757666739</v>
      </c>
      <c r="M11" s="6">
        <f>Input!I26/Input!I$7/0.04</f>
        <v>375.51508862688485</v>
      </c>
      <c r="N11" s="6">
        <f>Input!J26/Input!J$7/0.04</f>
        <v>385.21181351141399</v>
      </c>
      <c r="O11" s="6">
        <f t="shared" si="1"/>
        <v>372.35071192894713</v>
      </c>
    </row>
    <row r="12" spans="1:15" ht="12" customHeight="1" x14ac:dyDescent="0.2">
      <c r="B12" s="19" t="s">
        <v>95</v>
      </c>
      <c r="E12" s="6">
        <f t="shared" ref="E12:N12" si="3">+E10+E11</f>
        <v>547.06496441181412</v>
      </c>
      <c r="F12" s="6">
        <f t="shared" si="3"/>
        <v>584.63828792051936</v>
      </c>
      <c r="G12" s="6">
        <f t="shared" si="3"/>
        <v>563.24164484968856</v>
      </c>
      <c r="H12" s="6">
        <f t="shared" si="3"/>
        <v>590.26111133765028</v>
      </c>
      <c r="I12" s="6">
        <f t="shared" si="3"/>
        <v>604.92840817881847</v>
      </c>
      <c r="J12" s="6">
        <f t="shared" si="3"/>
        <v>595.58535638941987</v>
      </c>
      <c r="K12" s="6">
        <f t="shared" si="3"/>
        <v>576.55176616240135</v>
      </c>
      <c r="L12" s="6">
        <f t="shared" si="3"/>
        <v>586.74925412824359</v>
      </c>
      <c r="M12" s="6">
        <f t="shared" si="3"/>
        <v>680.83518888354183</v>
      </c>
      <c r="N12" s="6">
        <f t="shared" si="3"/>
        <v>580.76577177538854</v>
      </c>
      <c r="O12" s="6">
        <f t="shared" si="1"/>
        <v>591.0621754037486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10.808727109188052</v>
      </c>
      <c r="F15" s="22">
        <f t="shared" ref="F15:N15" si="4">+F7/F$10*100</f>
        <v>10.515147433686794</v>
      </c>
      <c r="G15" s="22">
        <f t="shared" si="4"/>
        <v>11.050173370747128</v>
      </c>
      <c r="H15" s="22">
        <f t="shared" si="4"/>
        <v>11.077995426029169</v>
      </c>
      <c r="I15" s="22">
        <f t="shared" si="4"/>
        <v>10.85656574615799</v>
      </c>
      <c r="J15" s="22">
        <f t="shared" si="4"/>
        <v>10.425031168093986</v>
      </c>
      <c r="K15" s="22">
        <f t="shared" si="4"/>
        <v>11.183173263546902</v>
      </c>
      <c r="L15" s="22">
        <f t="shared" si="4"/>
        <v>12.378564867056676</v>
      </c>
      <c r="M15" s="22">
        <f t="shared" si="4"/>
        <v>8.39740775379871</v>
      </c>
      <c r="N15" s="22">
        <f t="shared" si="4"/>
        <v>17.100363629861835</v>
      </c>
      <c r="O15" s="22">
        <f>AVERAGE(E15:N15)</f>
        <v>11.379314976816726</v>
      </c>
    </row>
    <row r="16" spans="1:15" ht="12" customHeight="1" x14ac:dyDescent="0.2">
      <c r="B16" t="s">
        <v>84</v>
      </c>
      <c r="E16" s="22">
        <f>+E8/E$10*100</f>
        <v>10.222046042404486</v>
      </c>
      <c r="F16" s="22">
        <f t="shared" ref="F16:N16" si="5">+F8/F$10*100</f>
        <v>30.065534375820054</v>
      </c>
      <c r="G16" s="22">
        <f t="shared" si="5"/>
        <v>13.45486039346758</v>
      </c>
      <c r="H16" s="22">
        <f t="shared" si="5"/>
        <v>23.962834256319994</v>
      </c>
      <c r="I16" s="22">
        <f t="shared" si="5"/>
        <v>23.635238220943872</v>
      </c>
      <c r="J16" s="22">
        <f t="shared" si="5"/>
        <v>13.945706968511768</v>
      </c>
      <c r="K16" s="22">
        <f t="shared" si="5"/>
        <v>12.097440962955543</v>
      </c>
      <c r="L16" s="22">
        <f t="shared" si="5"/>
        <v>6.1533966988079847</v>
      </c>
      <c r="M16" s="22">
        <f t="shared" si="5"/>
        <v>20.067123681533779</v>
      </c>
      <c r="N16" s="22">
        <f t="shared" si="5"/>
        <v>13.763292785906966</v>
      </c>
      <c r="O16" s="22">
        <f>AVERAGE(E16:N16)</f>
        <v>16.736747438667205</v>
      </c>
    </row>
    <row r="17" spans="1:15" ht="12" customHeight="1" x14ac:dyDescent="0.2">
      <c r="B17" t="s">
        <v>93</v>
      </c>
      <c r="E17" s="22">
        <f>+E9/E$10*100</f>
        <v>-0.58668106678356524</v>
      </c>
      <c r="F17" s="22">
        <f t="shared" ref="F17:N17" si="6">+F9/F$10*100</f>
        <v>19.550386942133262</v>
      </c>
      <c r="G17" s="22">
        <f t="shared" si="6"/>
        <v>2.4046870227204522</v>
      </c>
      <c r="H17" s="22">
        <f t="shared" si="6"/>
        <v>12.884838830290823</v>
      </c>
      <c r="I17" s="22">
        <f t="shared" si="6"/>
        <v>12.778672474785882</v>
      </c>
      <c r="J17" s="22">
        <f t="shared" si="6"/>
        <v>3.5206758004177829</v>
      </c>
      <c r="K17" s="22">
        <f t="shared" si="6"/>
        <v>0.9142676994086425</v>
      </c>
      <c r="L17" s="22">
        <f t="shared" si="6"/>
        <v>-6.2251681682486915</v>
      </c>
      <c r="M17" s="22">
        <f t="shared" si="6"/>
        <v>11.669715927735071</v>
      </c>
      <c r="N17" s="22">
        <f t="shared" si="6"/>
        <v>-3.3370708439548675</v>
      </c>
      <c r="O17" s="22">
        <f>AVERAGE(E17:N17)</f>
        <v>5.3574324618504781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43.254069556384913</v>
      </c>
      <c r="F20" s="22">
        <f t="shared" ref="F20:N20" si="7">+F10/F$12*100</f>
        <v>41.457265159790438</v>
      </c>
      <c r="G20" s="22">
        <f t="shared" si="7"/>
        <v>35.828101869142209</v>
      </c>
      <c r="H20" s="22">
        <f t="shared" si="7"/>
        <v>34.097589001059546</v>
      </c>
      <c r="I20" s="22">
        <f t="shared" si="7"/>
        <v>32.43897016148766</v>
      </c>
      <c r="J20" s="22">
        <f t="shared" si="7"/>
        <v>33.390849595254792</v>
      </c>
      <c r="K20" s="22">
        <f t="shared" si="7"/>
        <v>34.860071817212571</v>
      </c>
      <c r="L20" s="22">
        <f t="shared" si="7"/>
        <v>35.463897923608798</v>
      </c>
      <c r="M20" s="22">
        <f t="shared" si="7"/>
        <v>44.844935344386649</v>
      </c>
      <c r="N20" s="22">
        <f t="shared" si="7"/>
        <v>33.671743027515255</v>
      </c>
      <c r="O20" s="22">
        <f>AVERAGE(E20:N20)</f>
        <v>36.930749345584289</v>
      </c>
    </row>
    <row r="21" spans="1:15" ht="12" customHeight="1" x14ac:dyDescent="0.2">
      <c r="B21" t="s">
        <v>94</v>
      </c>
      <c r="E21" s="22">
        <f>+E11/E$12*100</f>
        <v>56.745930443615102</v>
      </c>
      <c r="F21" s="22">
        <f t="shared" ref="F21:N21" si="8">+F11/F$12*100</f>
        <v>58.542734840209562</v>
      </c>
      <c r="G21" s="22">
        <f t="shared" si="8"/>
        <v>64.171898130857798</v>
      </c>
      <c r="H21" s="22">
        <f t="shared" si="8"/>
        <v>65.902410998940468</v>
      </c>
      <c r="I21" s="22">
        <f t="shared" si="8"/>
        <v>67.561029838512326</v>
      </c>
      <c r="J21" s="22">
        <f t="shared" si="8"/>
        <v>66.609150404745208</v>
      </c>
      <c r="K21" s="22">
        <f t="shared" si="8"/>
        <v>65.139928182787429</v>
      </c>
      <c r="L21" s="22">
        <f t="shared" si="8"/>
        <v>64.536102076391217</v>
      </c>
      <c r="M21" s="22">
        <f t="shared" si="8"/>
        <v>55.155064655613359</v>
      </c>
      <c r="N21" s="22">
        <f t="shared" si="8"/>
        <v>66.328256972484752</v>
      </c>
      <c r="O21" s="22">
        <f>AVERAGE(E21:N21)</f>
        <v>63.069250654415711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2.9105328225298597</v>
      </c>
      <c r="F24" s="22">
        <f>Input!B108/Input!B$56*100</f>
        <v>6.1159387147307447</v>
      </c>
      <c r="G24" s="22">
        <f>Input!C108/Input!C$56*100</f>
        <v>5.5512263989272217</v>
      </c>
      <c r="H24" s="22">
        <f>Input!D108/Input!D$56*100</f>
        <v>5.7573913670229713</v>
      </c>
      <c r="I24" s="22">
        <f>Input!E108/Input!E$56*100</f>
        <v>3.8350014185336416</v>
      </c>
      <c r="J24" s="22">
        <f>Input!F108/Input!F$56*100</f>
        <v>3.9185401394750476</v>
      </c>
      <c r="K24" s="22">
        <f>Input!G108/Input!G$56*100</f>
        <v>4.3444799214999463</v>
      </c>
      <c r="L24" s="22">
        <f>Input!H108/Input!H$56*100</f>
        <v>3.6962129626968467</v>
      </c>
      <c r="M24" s="22">
        <f>Input!I108/Input!I$56*100</f>
        <v>6.155398251100423</v>
      </c>
      <c r="N24" s="22">
        <f>Input!J108/Input!J$56*100</f>
        <v>4.414154010069578</v>
      </c>
      <c r="O24" s="22">
        <f>AVERAGE(E24:N24)</f>
        <v>4.6698876006586278</v>
      </c>
    </row>
    <row r="25" spans="1:15" ht="12" customHeight="1" x14ac:dyDescent="0.2">
      <c r="B25" t="s">
        <v>60</v>
      </c>
      <c r="E25" s="22">
        <f>Input!A109/Input!A$56*100</f>
        <v>23.95036497111704</v>
      </c>
      <c r="F25" s="22">
        <f>Input!B109/Input!B$56*100</f>
        <v>21.12943056341555</v>
      </c>
      <c r="G25" s="22">
        <f>Input!C109/Input!C$56*100</f>
        <v>10.838410004950866</v>
      </c>
      <c r="H25" s="22">
        <f>Input!D109/Input!D$56*100</f>
        <v>6.3747557773564072</v>
      </c>
      <c r="I25" s="22">
        <f>Input!E109/Input!E$56*100</f>
        <v>8.1402900278131547</v>
      </c>
      <c r="J25" s="22">
        <f>Input!F109/Input!F$56*100</f>
        <v>6.7906059965652323</v>
      </c>
      <c r="K25" s="22">
        <f>Input!G109/Input!G$56*100</f>
        <v>8.400830229342592</v>
      </c>
      <c r="L25" s="22">
        <f>Input!H109/Input!H$56*100</f>
        <v>7.3034116109354619</v>
      </c>
      <c r="M25" s="22">
        <f>Input!I109/Input!I$56*100</f>
        <v>6.6946332934715054</v>
      </c>
      <c r="N25" s="22">
        <f>Input!J109/Input!J$56*100</f>
        <v>5.6633335820624922</v>
      </c>
      <c r="O25" s="22">
        <f>AVERAGE(E25:N25)</f>
        <v>10.528606605703029</v>
      </c>
    </row>
    <row r="26" spans="1:15" ht="12" customHeight="1" x14ac:dyDescent="0.2">
      <c r="B26" t="s">
        <v>99</v>
      </c>
      <c r="E26" s="22">
        <f>Input!A110/Input!A$56*100</f>
        <v>30.057789586076822</v>
      </c>
      <c r="F26" s="22">
        <f>Input!B110/Input!B$56*100</f>
        <v>30.735889282411193</v>
      </c>
      <c r="G26" s="22">
        <f>Input!C110/Input!C$56*100</f>
        <v>35.001682743721233</v>
      </c>
      <c r="H26" s="22">
        <f>Input!D110/Input!D$56*100</f>
        <v>36.244351232602732</v>
      </c>
      <c r="I26" s="22">
        <f>Input!E110/Input!E$56*100</f>
        <v>31.888649580709622</v>
      </c>
      <c r="J26" s="22">
        <f>Input!F110/Input!F$56*100</f>
        <v>33.486629689271815</v>
      </c>
      <c r="K26" s="22">
        <f>Input!G110/Input!G$56*100</f>
        <v>36.912773710826627</v>
      </c>
      <c r="L26" s="22">
        <f>Input!H110/Input!H$56*100</f>
        <v>35.773934979536719</v>
      </c>
      <c r="M26" s="22">
        <f>Input!I110/Input!I$56*100</f>
        <v>32.212644278193167</v>
      </c>
      <c r="N26" s="22">
        <f>Input!J110/Input!J$56*100</f>
        <v>47.001709886896222</v>
      </c>
      <c r="O26" s="22">
        <f>AVERAGE(E26:N26)</f>
        <v>34.93160549702462</v>
      </c>
    </row>
    <row r="27" spans="1:15" ht="12" customHeight="1" x14ac:dyDescent="0.2">
      <c r="B27" t="s">
        <v>255</v>
      </c>
      <c r="E27" s="22">
        <f>Input!A111/Input!A$56*100</f>
        <v>31.056306614611064</v>
      </c>
      <c r="F27" s="22">
        <f>Input!B111/Input!B$56*100</f>
        <v>27.875192801002346</v>
      </c>
      <c r="G27" s="22">
        <f>Input!C111/Input!C$56*100</f>
        <v>30.06646240550533</v>
      </c>
      <c r="H27" s="22">
        <f>Input!D111/Input!D$56*100</f>
        <v>32.989463656907184</v>
      </c>
      <c r="I27" s="22">
        <f>Input!E111/Input!E$56*100</f>
        <v>35.388682974761146</v>
      </c>
      <c r="J27" s="22">
        <f>Input!F111/Input!F$56*100</f>
        <v>33.210608819994349</v>
      </c>
      <c r="K27" s="22">
        <f>Input!G111/Input!G$56*100</f>
        <v>29.002179038189524</v>
      </c>
      <c r="L27" s="22">
        <f>Input!H111/Input!H$56*100</f>
        <v>30.516878484112713</v>
      </c>
      <c r="M27" s="22">
        <f>Input!I111/Input!I$56*100</f>
        <v>31.066001630291673</v>
      </c>
      <c r="N27" s="22">
        <f>Input!J111/Input!J$56*100</f>
        <v>22.457929837782554</v>
      </c>
      <c r="O27" s="22">
        <f>AVERAGE(E27:N27)</f>
        <v>30.362970626315786</v>
      </c>
    </row>
    <row r="28" spans="1:15" ht="12" customHeight="1" x14ac:dyDescent="0.2">
      <c r="B28" t="s">
        <v>15</v>
      </c>
      <c r="E28" s="22">
        <f>Input!A112/Input!A$56*100</f>
        <v>12.02500600566521</v>
      </c>
      <c r="F28" s="22">
        <f>Input!B112/Input!B$56*100</f>
        <v>14.143548638440166</v>
      </c>
      <c r="G28" s="22">
        <f>Input!C112/Input!C$56*100</f>
        <v>18.542218446895358</v>
      </c>
      <c r="H28" s="22">
        <f>Input!D112/Input!D$56*100</f>
        <v>18.634037966110697</v>
      </c>
      <c r="I28" s="22">
        <f>Input!E112/Input!E$56*100</f>
        <v>20.747375998182456</v>
      </c>
      <c r="J28" s="22">
        <f>Input!F112/Input!F$56*100</f>
        <v>22.593617191428606</v>
      </c>
      <c r="K28" s="22">
        <f>Input!G112/Input!G$56*100</f>
        <v>21.339738930081765</v>
      </c>
      <c r="L28" s="22">
        <f>Input!H112/Input!H$56*100</f>
        <v>22.709563627875575</v>
      </c>
      <c r="M28" s="22">
        <f>Input!I112/Input!I$56*100</f>
        <v>23.871320982814211</v>
      </c>
      <c r="N28" s="22">
        <f>Input!J112/Input!J$56*100</f>
        <v>20.462872683189147</v>
      </c>
      <c r="O28" s="22">
        <f>AVERAGE(E28:N28)</f>
        <v>19.50693004706832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5.2312771413420149</v>
      </c>
      <c r="F31" s="22">
        <f>Input!B113/Input!B$100*100</f>
        <v>3.454432192797785</v>
      </c>
      <c r="G31" s="22">
        <f>Input!C113/Input!C$100*100</f>
        <v>1.3754144772332253</v>
      </c>
      <c r="H31" s="22">
        <f>Input!D113/Input!D$100*100</f>
        <v>3.7163934811413708</v>
      </c>
      <c r="I31" s="22">
        <f>Input!E113/Input!E$100*100</f>
        <v>7.2955311737193593</v>
      </c>
      <c r="J31" s="22">
        <f>Input!F113/Input!F$100*100</f>
        <v>0.89775976775844191</v>
      </c>
      <c r="K31" s="22">
        <f>Input!G113/Input!G$100*100</f>
        <v>6.2229932501617169</v>
      </c>
      <c r="L31" s="22">
        <f>Input!H113/Input!H$100*100</f>
        <v>9.2798923957429675</v>
      </c>
      <c r="M31" s="22">
        <f>Input!I113/Input!I$100*100</f>
        <v>7.9098229716604003</v>
      </c>
      <c r="N31" s="22">
        <f>Input!J113/Input!J$100*100</f>
        <v>6.4462127197187353</v>
      </c>
      <c r="O31" s="22">
        <f>AVERAGE(E31:N31)</f>
        <v>5.1829729571276015</v>
      </c>
    </row>
    <row r="32" spans="1:15" ht="12" customHeight="1" x14ac:dyDescent="0.2">
      <c r="B32" t="s">
        <v>60</v>
      </c>
      <c r="E32" s="22">
        <f>Input!A114/Input!A$100*100</f>
        <v>46.073695693885178</v>
      </c>
      <c r="F32" s="22">
        <f>Input!B114/Input!B$100*100</f>
        <v>53.111291655188793</v>
      </c>
      <c r="G32" s="22">
        <f>Input!C114/Input!C$100*100</f>
        <v>49.979607486550272</v>
      </c>
      <c r="H32" s="22">
        <f>Input!D114/Input!D$100*100</f>
        <v>2.0157715969027006</v>
      </c>
      <c r="I32" s="22">
        <f>Input!E114/Input!E$100*100</f>
        <v>0.72808571470524686</v>
      </c>
      <c r="J32" s="22">
        <f>Input!F114/Input!F$100*100</f>
        <v>13.177462117298436</v>
      </c>
      <c r="K32" s="22">
        <f>Input!G114/Input!G$100*100</f>
        <v>3.0313297033060969</v>
      </c>
      <c r="L32" s="22">
        <f>Input!H114/Input!H$100*100</f>
        <v>4.434176906420487</v>
      </c>
      <c r="M32" s="22">
        <f>Input!I114/Input!I$100*100</f>
        <v>6.1276564978763872</v>
      </c>
      <c r="N32" s="22">
        <f>Input!J114/Input!J$100*100</f>
        <v>7.8486353643369142</v>
      </c>
      <c r="O32" s="22">
        <f>AVERAGE(E32:N32)</f>
        <v>18.652771273647051</v>
      </c>
    </row>
    <row r="33" spans="1:15" ht="12" customHeight="1" x14ac:dyDescent="0.2">
      <c r="B33" t="s">
        <v>99</v>
      </c>
      <c r="E33" s="22">
        <f>Input!A115/Input!A$100*100</f>
        <v>18.615607615381265</v>
      </c>
      <c r="F33" s="22">
        <f>Input!B115/Input!B$100*100</f>
        <v>14.704454583824084</v>
      </c>
      <c r="G33" s="22">
        <f>Input!C115/Input!C$100*100</f>
        <v>15.604526182073784</v>
      </c>
      <c r="H33" s="22">
        <f>Input!D115/Input!D$100*100</f>
        <v>37.804862077221316</v>
      </c>
      <c r="I33" s="22">
        <f>Input!E115/Input!E$100*100</f>
        <v>8.6512857275709152</v>
      </c>
      <c r="J33" s="22">
        <f>Input!F115/Input!F$100*100</f>
        <v>15.287471081193168</v>
      </c>
      <c r="K33" s="22">
        <f>Input!G115/Input!G$100*100</f>
        <v>18.840432757926333</v>
      </c>
      <c r="L33" s="22">
        <f>Input!H115/Input!H$100*100</f>
        <v>17.255129401327714</v>
      </c>
      <c r="M33" s="22">
        <f>Input!I115/Input!I$100*100</f>
        <v>6.9534908051355631</v>
      </c>
      <c r="N33" s="22">
        <f>Input!J115/Input!J$100*100</f>
        <v>36.95432184157869</v>
      </c>
      <c r="O33" s="22">
        <f>AVERAGE(E33:N33)</f>
        <v>19.067158207323281</v>
      </c>
    </row>
    <row r="34" spans="1:15" ht="12" customHeight="1" x14ac:dyDescent="0.2">
      <c r="B34" t="s">
        <v>255</v>
      </c>
      <c r="E34" s="22">
        <f>Input!A116/Input!A$100*100</f>
        <v>21.006919966975151</v>
      </c>
      <c r="F34" s="22">
        <f>Input!B116/Input!B$100*100</f>
        <v>23.677899832287668</v>
      </c>
      <c r="G34" s="22">
        <f>Input!C116/Input!C$100*100</f>
        <v>14.671836970545456</v>
      </c>
      <c r="H34" s="22">
        <f>Input!D116/Input!D$100*100</f>
        <v>45.767307803896443</v>
      </c>
      <c r="I34" s="22">
        <f>Input!E116/Input!E$100*100</f>
        <v>74.486572509567097</v>
      </c>
      <c r="J34" s="22">
        <f>Input!F116/Input!F$100*100</f>
        <v>53.071276659211286</v>
      </c>
      <c r="K34" s="22">
        <f>Input!G116/Input!G$100*100</f>
        <v>60.644031513466402</v>
      </c>
      <c r="L34" s="22">
        <f>Input!H116/Input!H$100*100</f>
        <v>21.017999005396227</v>
      </c>
      <c r="M34" s="22">
        <f>Input!I116/Input!I$100*100</f>
        <v>66.169187772945875</v>
      </c>
      <c r="N34" s="22">
        <f>Input!J116/Input!J$100*100</f>
        <v>26.344301332846996</v>
      </c>
      <c r="O34" s="22">
        <f>AVERAGE(E34:N34)</f>
        <v>40.685733336713859</v>
      </c>
    </row>
    <row r="35" spans="1:15" ht="12" customHeight="1" x14ac:dyDescent="0.2">
      <c r="B35" t="s">
        <v>15</v>
      </c>
      <c r="E35" s="22">
        <f>Input!A117/Input!A$100*100</f>
        <v>9.0724995824163841</v>
      </c>
      <c r="F35" s="22">
        <f>Input!B117/Input!B$100*100</f>
        <v>5.051921060964915</v>
      </c>
      <c r="G35" s="22">
        <f>Input!C117/Input!C$100*100</f>
        <v>18.36861488359726</v>
      </c>
      <c r="H35" s="22">
        <f>Input!D117/Input!D$100*100</f>
        <v>10.695664195345694</v>
      </c>
      <c r="I35" s="22">
        <f>Input!E117/Input!E$100*100</f>
        <v>8.8385248744373897</v>
      </c>
      <c r="J35" s="22">
        <f>Input!F117/Input!F$100*100</f>
        <v>17.566031747579139</v>
      </c>
      <c r="K35" s="22">
        <f>Input!G117/Input!G$100*100</f>
        <v>11.261212775139466</v>
      </c>
      <c r="L35" s="22">
        <f>Input!H117/Input!H$100*100</f>
        <v>48.012802291112614</v>
      </c>
      <c r="M35" s="22">
        <f>Input!I117/Input!I$100*100</f>
        <v>12.839842606916479</v>
      </c>
      <c r="N35" s="22">
        <f>Input!J117/Input!J$100*100</f>
        <v>22.406525709768058</v>
      </c>
      <c r="O35" s="22">
        <f>AVERAGE(E35:N35)</f>
        <v>16.411363972727738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1.2305758630498593</v>
      </c>
      <c r="F38" s="22">
        <f>Input!B118/Input!B$101*100</f>
        <v>1.9928841198044611</v>
      </c>
      <c r="G38" s="22">
        <f>Input!C118/Input!C$101*100</f>
        <v>1.8561672816107471</v>
      </c>
      <c r="H38" s="22">
        <f>Input!D118/Input!D$101*100</f>
        <v>2.3732513464795915</v>
      </c>
      <c r="I38" s="22">
        <f>Input!E118/Input!E$101*100</f>
        <v>2.2708927175897018</v>
      </c>
      <c r="J38" s="22">
        <f>Input!F118/Input!F$101*100</f>
        <v>2.3173807080166555</v>
      </c>
      <c r="K38" s="22">
        <f>Input!G118/Input!G$101*100</f>
        <v>2.5507202549475809</v>
      </c>
      <c r="L38" s="22">
        <f>Input!H118/Input!H$101*100</f>
        <v>1.7814197402038858</v>
      </c>
      <c r="M38" s="22">
        <f>Input!I118/Input!I$101*100</f>
        <v>2.1612970494597672</v>
      </c>
      <c r="N38" s="22">
        <f>Input!J118/Input!J$101*100</f>
        <v>1.8316419015773897</v>
      </c>
      <c r="O38" s="25">
        <f>AVERAGE(E38:N38)</f>
        <v>2.0366230982739641</v>
      </c>
    </row>
    <row r="39" spans="1:15" ht="12" customHeight="1" x14ac:dyDescent="0.2">
      <c r="B39" t="s">
        <v>60</v>
      </c>
      <c r="E39" s="22">
        <f>Input!A119/Input!A$101*100</f>
        <v>23.155234401605032</v>
      </c>
      <c r="F39" s="22">
        <f>Input!B119/Input!B$101*100</f>
        <v>20.896606943636435</v>
      </c>
      <c r="G39" s="22">
        <f>Input!C119/Input!C$101*100</f>
        <v>7.9032650372303754</v>
      </c>
      <c r="H39" s="22">
        <f>Input!D119/Input!D$101*100</f>
        <v>2.1930207376257544</v>
      </c>
      <c r="I39" s="22">
        <f>Input!E119/Input!E$101*100</f>
        <v>3.5110569672440826</v>
      </c>
      <c r="J39" s="22">
        <f>Input!F119/Input!F$101*100</f>
        <v>3.3228746464562233</v>
      </c>
      <c r="K39" s="22">
        <f>Input!G119/Input!G$101*100</f>
        <v>4.7283088946158545</v>
      </c>
      <c r="L39" s="22">
        <f>Input!H119/Input!H$101*100</f>
        <v>6.2805190886295978</v>
      </c>
      <c r="M39" s="22">
        <f>Input!I119/Input!I$101*100</f>
        <v>2.0204833175223489</v>
      </c>
      <c r="N39" s="22">
        <f>Input!J119/Input!J$101*100</f>
        <v>2.1849095208608742</v>
      </c>
      <c r="O39" s="22">
        <f>AVERAGE(E39:N39)</f>
        <v>7.6196279555426569</v>
      </c>
    </row>
    <row r="40" spans="1:15" ht="12" customHeight="1" x14ac:dyDescent="0.2">
      <c r="B40" t="s">
        <v>99</v>
      </c>
      <c r="E40" s="22">
        <f>Input!A120/Input!A$101*100</f>
        <v>14.614533993527958</v>
      </c>
      <c r="F40" s="22">
        <f>Input!B120/Input!B$101*100</f>
        <v>19.038906901333817</v>
      </c>
      <c r="G40" s="22">
        <f>Input!C120/Input!C$101*100</f>
        <v>21.968968094664703</v>
      </c>
      <c r="H40" s="22">
        <f>Input!D120/Input!D$101*100</f>
        <v>24.376204080409753</v>
      </c>
      <c r="I40" s="22">
        <f>Input!E120/Input!E$101*100</f>
        <v>19.556485600845608</v>
      </c>
      <c r="J40" s="22">
        <f>Input!F120/Input!F$101*100</f>
        <v>23.443173001867628</v>
      </c>
      <c r="K40" s="22">
        <f>Input!G120/Input!G$101*100</f>
        <v>24.715436411752112</v>
      </c>
      <c r="L40" s="22">
        <f>Input!H120/Input!H$101*100</f>
        <v>26.442367938567951</v>
      </c>
      <c r="M40" s="22">
        <f>Input!I120/Input!I$101*100</f>
        <v>20.185460516686206</v>
      </c>
      <c r="N40" s="22">
        <f>Input!J120/Input!J$101*100</f>
        <v>37.009355863437506</v>
      </c>
      <c r="O40" s="22">
        <f>AVERAGE(E40:N40)</f>
        <v>23.13508924030932</v>
      </c>
    </row>
    <row r="41" spans="1:15" ht="12" customHeight="1" x14ac:dyDescent="0.2">
      <c r="B41" t="s">
        <v>255</v>
      </c>
      <c r="E41" s="22">
        <f>Input!A121/Input!A$101*100</f>
        <v>56.854692102893111</v>
      </c>
      <c r="F41" s="22">
        <f>Input!B121/Input!B$101*100</f>
        <v>53.705766705021475</v>
      </c>
      <c r="G41" s="22">
        <f>Input!C121/Input!C$101*100</f>
        <v>61.385640666512408</v>
      </c>
      <c r="H41" s="22">
        <f>Input!D121/Input!D$101*100</f>
        <v>63.879186860507446</v>
      </c>
      <c r="I41" s="22">
        <f>Input!E121/Input!E$101*100</f>
        <v>67.883629087396784</v>
      </c>
      <c r="J41" s="22">
        <f>Input!F121/Input!F$101*100</f>
        <v>63.716150546528738</v>
      </c>
      <c r="K41" s="22">
        <f>Input!G121/Input!G$101*100</f>
        <v>60.569418652954852</v>
      </c>
      <c r="L41" s="22">
        <f>Input!H121/Input!H$101*100</f>
        <v>56.76139925001187</v>
      </c>
      <c r="M41" s="22">
        <f>Input!I121/Input!I$101*100</f>
        <v>68.389293153655231</v>
      </c>
      <c r="N41" s="22">
        <f>Input!J121/Input!J$101*100</f>
        <v>47.583582808733546</v>
      </c>
      <c r="O41" s="22">
        <f>AVERAGE(E41:N41)</f>
        <v>60.072875983421554</v>
      </c>
    </row>
    <row r="42" spans="1:15" ht="12" customHeight="1" x14ac:dyDescent="0.2">
      <c r="B42" t="s">
        <v>15</v>
      </c>
      <c r="E42" s="22">
        <f>Input!A122/Input!A$101*100</f>
        <v>4.1449636389240281</v>
      </c>
      <c r="F42" s="22">
        <f>Input!B122/Input!B$101*100</f>
        <v>4.3658353302038151</v>
      </c>
      <c r="G42" s="22">
        <f>Input!C122/Input!C$101*100</f>
        <v>6.8859589199817552</v>
      </c>
      <c r="H42" s="22">
        <f>Input!D122/Input!D$101*100</f>
        <v>7.1783367723735019</v>
      </c>
      <c r="I42" s="22">
        <f>Input!E122/Input!E$101*100</f>
        <v>6.7779358335020152</v>
      </c>
      <c r="J42" s="22">
        <f>Input!F122/Input!F$101*100</f>
        <v>7.2004210971307714</v>
      </c>
      <c r="K42" s="22">
        <f>Input!G122/Input!G$101*100</f>
        <v>7.4361157857295996</v>
      </c>
      <c r="L42" s="22">
        <f>Input!H122/Input!H$101*100</f>
        <v>8.7342937764641171</v>
      </c>
      <c r="M42" s="22">
        <f>Input!I122/Input!I$101*100</f>
        <v>7.2434659626764653</v>
      </c>
      <c r="N42" s="22">
        <f>Input!J122/Input!J$101*100</f>
        <v>11.390509905390681</v>
      </c>
      <c r="O42" s="22">
        <f>AVERAGE(E42:N42)</f>
        <v>7.135783702237676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100.66709163138103</v>
      </c>
      <c r="F4" s="6">
        <f>IF(Input!B158=0,"***",Input!B159/Input!B158)</f>
        <v>107.40151345641725</v>
      </c>
      <c r="G4" s="6">
        <f>IF(Input!C158=0,"***",Input!C159/Input!C158)</f>
        <v>123.58448166413335</v>
      </c>
      <c r="H4" s="6">
        <f>IF(Input!D158=0,"***",Input!D159/Input!D158)</f>
        <v>115.50442061955577</v>
      </c>
      <c r="I4" s="6">
        <f>IF(Input!E158=0,"***",Input!E159/Input!E158)</f>
        <v>86.091109438010818</v>
      </c>
      <c r="J4" s="6">
        <f>IF(Input!F158=0,"***",Input!F159/Input!F158)</f>
        <v>85.977278567037047</v>
      </c>
      <c r="K4" s="6">
        <f>IF(Input!G158=0,"***",Input!G159/Input!G158)</f>
        <v>101.3434937531365</v>
      </c>
      <c r="L4" s="6">
        <f>IF(Input!H158=0,"***",Input!H159/Input!H158)</f>
        <v>108.94030174333139</v>
      </c>
      <c r="M4" s="6">
        <f>IF(Input!I158=0,"***",Input!I159/Input!I158)</f>
        <v>110.94188928597221</v>
      </c>
      <c r="N4" s="6">
        <f>IF(Input!J158=0,"***",Input!J159/Input!J158)</f>
        <v>117.84418207392515</v>
      </c>
    </row>
    <row r="5" spans="1:15" x14ac:dyDescent="0.2">
      <c r="B5" t="s">
        <v>296</v>
      </c>
      <c r="E5" s="6">
        <f>IF(Input!A160=0,"***",Input!A161/Input!A160)</f>
        <v>116.30570328915228</v>
      </c>
      <c r="F5" s="6">
        <f>IF(Input!B160=0,"***",Input!B161/Input!B160)</f>
        <v>117.01629200112507</v>
      </c>
      <c r="G5" s="6">
        <f>IF(Input!C160=0,"***",Input!C161/Input!C160)</f>
        <v>99.545686106861325</v>
      </c>
      <c r="H5" s="6">
        <f>IF(Input!D160=0,"***",Input!D161/Input!D160)</f>
        <v>149.76577363445691</v>
      </c>
      <c r="I5" s="6">
        <f>IF(Input!E160=0,"***",Input!E161/Input!E160)</f>
        <v>141.28488471522761</v>
      </c>
      <c r="J5" s="6">
        <f>IF(Input!F160=0,"***",Input!F161/Input!F160)</f>
        <v>157.3244614653824</v>
      </c>
      <c r="K5" s="6">
        <f>IF(Input!G160=0,"***",Input!G161/Input!G160)</f>
        <v>148.5648008874021</v>
      </c>
      <c r="L5" s="6">
        <f>IF(Input!H160=0,"***",Input!H161/Input!H160)</f>
        <v>157.01788647371953</v>
      </c>
      <c r="M5" s="6">
        <f>IF(Input!I160=0,"***",Input!I161/Input!I160)</f>
        <v>182.30004045617724</v>
      </c>
      <c r="N5" s="6">
        <f>IF(Input!J160=0,"***",Input!J161/Input!J160)</f>
        <v>165.80313809296177</v>
      </c>
    </row>
    <row r="6" spans="1:15" x14ac:dyDescent="0.2">
      <c r="B6" t="s">
        <v>197</v>
      </c>
      <c r="E6" s="6">
        <f>IF(Input!A162=0,"***",Input!A163/Input!A162)</f>
        <v>44.649339058168195</v>
      </c>
      <c r="F6" s="6">
        <f>IF(Input!B162=0,"***",Input!B163/Input!B162)</f>
        <v>55.154358308410004</v>
      </c>
      <c r="G6" s="6">
        <f>IF(Input!C162=0,"***",Input!C163/Input!C162)</f>
        <v>45.962502061232342</v>
      </c>
      <c r="H6" s="6">
        <f>IF(Input!D162=0,"***",Input!D163/Input!D162)</f>
        <v>37.301430807558773</v>
      </c>
      <c r="I6" s="6">
        <f>IF(Input!E162=0,"***",Input!E163/Input!E162)</f>
        <v>38.595378237822672</v>
      </c>
      <c r="J6" s="6">
        <f>IF(Input!F162=0,"***",Input!F163/Input!F162)</f>
        <v>44.542352972850317</v>
      </c>
      <c r="K6" s="6">
        <f>IF(Input!G162=0,"***",Input!G163/Input!G162)</f>
        <v>49.804919184118397</v>
      </c>
      <c r="L6" s="6">
        <f>IF(Input!H162=0,"***",Input!H163/Input!H162)</f>
        <v>50.845747352331045</v>
      </c>
      <c r="M6" s="6">
        <f>IF(Input!I162=0,"***",Input!I163/Input!I162)</f>
        <v>51.613453205497727</v>
      </c>
      <c r="N6" s="6">
        <f>IF(Input!J162=0,"***",Input!J163/Input!J162)</f>
        <v>53.298852070801104</v>
      </c>
    </row>
    <row r="7" spans="1:15" x14ac:dyDescent="0.2">
      <c r="B7" t="s">
        <v>198</v>
      </c>
      <c r="E7" s="6">
        <f>IF(Input!A164=0,"***",Input!A165/Input!A164)</f>
        <v>68.758602780750735</v>
      </c>
      <c r="F7" s="6">
        <f>IF(Input!B164=0,"***",Input!B165/Input!B164)</f>
        <v>81.329944754458239</v>
      </c>
      <c r="G7" s="6">
        <f>IF(Input!C164=0,"***",Input!C165/Input!C164)</f>
        <v>65.823055162124902</v>
      </c>
      <c r="H7" s="6">
        <f>IF(Input!D164=0,"***",Input!D165/Input!D164)</f>
        <v>60.534172144282024</v>
      </c>
      <c r="I7" s="6">
        <f>IF(Input!E164=0,"***",Input!E165/Input!E164)</f>
        <v>61.927836583439088</v>
      </c>
      <c r="J7" s="6">
        <f>IF(Input!F164=0,"***",Input!F165/Input!F164)</f>
        <v>64.7886082161682</v>
      </c>
      <c r="K7" s="6">
        <f>IF(Input!G164=0,"***",Input!G165/Input!G164)</f>
        <v>62.860416692501857</v>
      </c>
      <c r="L7" s="6">
        <f>IF(Input!H164=0,"***",Input!H165/Input!H164)</f>
        <v>63.289334240625664</v>
      </c>
      <c r="M7" s="6">
        <f>IF(Input!I164=0,"***",Input!I165/Input!I164)</f>
        <v>64.517983529953057</v>
      </c>
      <c r="N7" s="6">
        <f>IF(Input!J164=0,"***",Input!J165/Input!J164)</f>
        <v>64.686237940890692</v>
      </c>
    </row>
    <row r="8" spans="1:15" x14ac:dyDescent="0.2">
      <c r="B8" t="s">
        <v>199</v>
      </c>
      <c r="E8" s="6">
        <f>IF(Input!A166=0,"***",Input!A167/Input!A166)</f>
        <v>48.443606687170735</v>
      </c>
      <c r="F8" s="6">
        <f>IF(Input!B166=0,"***",Input!B167/Input!B166)</f>
        <v>47.929469286992159</v>
      </c>
      <c r="G8" s="6">
        <f>IF(Input!C166=0,"***",Input!C167/Input!C166)</f>
        <v>38.269051073028592</v>
      </c>
      <c r="H8" s="6">
        <f>IF(Input!D166=0,"***",Input!D167/Input!D166)</f>
        <v>34.184762274566815</v>
      </c>
      <c r="I8" s="6">
        <f>IF(Input!E166=0,"***",Input!E167/Input!E166)</f>
        <v>29.703672841009443</v>
      </c>
      <c r="J8" s="6">
        <f>IF(Input!F166=0,"***",Input!F167/Input!F166)</f>
        <v>24.554603228593656</v>
      </c>
      <c r="K8" s="6">
        <f>IF(Input!G166=0,"***",Input!G167/Input!G166)</f>
        <v>32.80449562507151</v>
      </c>
      <c r="L8" s="6">
        <f>IF(Input!H166=0,"***",Input!H167/Input!H166)</f>
        <v>28.105986791675594</v>
      </c>
      <c r="M8" s="6">
        <f>IF(Input!I166=0,"***",Input!I167/Input!I166)</f>
        <v>35.840925247284872</v>
      </c>
      <c r="N8" s="6">
        <f>IF(Input!J166=0,"***",Input!J167/Input!J166)</f>
        <v>42.026230956733698</v>
      </c>
    </row>
    <row r="9" spans="1:15" x14ac:dyDescent="0.2">
      <c r="B9" t="s">
        <v>200</v>
      </c>
      <c r="E9" s="6">
        <f>IF(Input!A168=0,"***",Input!A169/Input!A168)</f>
        <v>71.974525929322922</v>
      </c>
      <c r="F9" s="6">
        <f>IF(Input!B168=0,"***",Input!B169/Input!B168)</f>
        <v>80.232066025609384</v>
      </c>
      <c r="G9" s="6">
        <f>IF(Input!C168=0,"***",Input!C169/Input!C168)</f>
        <v>67.067384493956126</v>
      </c>
      <c r="H9" s="6">
        <f>IF(Input!D168=0,"***",Input!D169/Input!D168)</f>
        <v>52.741733430444278</v>
      </c>
      <c r="I9" s="6">
        <f>IF(Input!E168=0,"***",Input!E169/Input!E168)</f>
        <v>52.36527906414711</v>
      </c>
      <c r="J9" s="6">
        <f>IF(Input!F168=0,"***",Input!F169/Input!F168)</f>
        <v>53.642845899357667</v>
      </c>
      <c r="K9" s="6">
        <f>IF(Input!G168=0,"***",Input!G169/Input!G168)</f>
        <v>61.440212933399664</v>
      </c>
      <c r="L9" s="6">
        <f>IF(Input!H168=0,"***",Input!H169/Input!H168)</f>
        <v>56.98201363347448</v>
      </c>
      <c r="M9" s="6">
        <f>IF(Input!I168=0,"***",Input!I169/Input!I168)</f>
        <v>55.745409088960962</v>
      </c>
      <c r="N9" s="6">
        <f>IF(Input!J168=0,"***",Input!J169/Input!J168)</f>
        <v>59.291003304295586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Größenklasse 1: 500 - 1.200 ha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34.896147147339441</v>
      </c>
      <c r="F20" s="6">
        <f>Input!B14/(Input!B97 + Input!B98)*2</f>
        <v>34.61465980789027</v>
      </c>
      <c r="G20" s="6">
        <f>Input!C14/(Input!C97 + Input!C98)*2</f>
        <v>32.084838838094385</v>
      </c>
      <c r="H20" s="6">
        <f>Input!D14/(Input!D97 + Input!D98)*2</f>
        <v>29.688285623932863</v>
      </c>
      <c r="I20" s="6">
        <f>Input!E14/(Input!E97 + Input!E98)*2</f>
        <v>31.13208661181212</v>
      </c>
      <c r="J20" s="6">
        <f>Input!F14/(Input!F97 + Input!F98)*2</f>
        <v>33.184341575420298</v>
      </c>
      <c r="K20" s="6">
        <f>Input!G14/(Input!G97 + Input!G98)*2</f>
        <v>31.817414158165754</v>
      </c>
      <c r="L20" s="6">
        <f>Input!H14/(Input!H97 + Input!H98)*2</f>
        <v>32.277798750237139</v>
      </c>
      <c r="M20" s="6">
        <f>Input!I14/(Input!I97 + Input!I98)*2</f>
        <v>31.982167416148858</v>
      </c>
      <c r="N20" s="6">
        <f>Input!J14/(Input!J97 + Input!J98)*2</f>
        <v>31.820147239456702</v>
      </c>
      <c r="O20" s="6">
        <f t="shared" ref="O20:O25" si="1">AVERAGE(E20:N20)</f>
        <v>32.349788716849773</v>
      </c>
    </row>
    <row r="21" spans="2:15" x14ac:dyDescent="0.2">
      <c r="B21" t="s">
        <v>81</v>
      </c>
      <c r="E21" s="6">
        <f>Input!A25/Input!A$6</f>
        <v>1.4062735477014785</v>
      </c>
      <c r="F21" s="6">
        <f>Input!B25/Input!B$6</f>
        <v>1.3566560923535946</v>
      </c>
      <c r="G21" s="6">
        <f>Input!C25/Input!C$6</f>
        <v>1.2244139163955654</v>
      </c>
      <c r="H21" s="6">
        <f>Input!D25/Input!D$6</f>
        <v>1.2062733049420959</v>
      </c>
      <c r="I21" s="6">
        <f>Input!E25/Input!E$6</f>
        <v>1.0364167043378312</v>
      </c>
      <c r="J21" s="6">
        <f>Input!F25/Input!F$6</f>
        <v>1.0433252819644099</v>
      </c>
      <c r="K21" s="6">
        <f>Input!G25/Input!G$6</f>
        <v>1.0490339596684288</v>
      </c>
      <c r="L21" s="6">
        <f>Input!H25/Input!H$6</f>
        <v>1.268459968304279</v>
      </c>
      <c r="M21" s="6">
        <f>Input!I25/Input!I$6</f>
        <v>1.6995865671728478</v>
      </c>
      <c r="N21" s="6">
        <f>Input!J25/Input!J$6</f>
        <v>1.1588116911598858</v>
      </c>
      <c r="O21" s="6">
        <f t="shared" si="1"/>
        <v>1.2449251034000415</v>
      </c>
    </row>
    <row r="22" spans="2:15" x14ac:dyDescent="0.2">
      <c r="B22" t="s">
        <v>82</v>
      </c>
      <c r="E22" s="6">
        <f>Input!A26/Input!A$6</f>
        <v>1.8395241890624092</v>
      </c>
      <c r="F22" s="6">
        <f>Input!B26/Input!B$6</f>
        <v>2.1233235650551383</v>
      </c>
      <c r="G22" s="6">
        <f>Input!C26/Input!C$6</f>
        <v>2.2197431831314702</v>
      </c>
      <c r="H22" s="6">
        <f>Input!D26/Input!D$6</f>
        <v>2.4919791848095585</v>
      </c>
      <c r="I22" s="6">
        <f>Input!E26/Input!E$6</f>
        <v>2.3058880459112103</v>
      </c>
      <c r="J22" s="6">
        <f>Input!F26/Input!F$6</f>
        <v>2.1185530901532172</v>
      </c>
      <c r="K22" s="6">
        <f>Input!G26/Input!G$6</f>
        <v>1.9692391420444058</v>
      </c>
      <c r="L22" s="6">
        <f>Input!H26/Input!H$6</f>
        <v>2.2386248494453249</v>
      </c>
      <c r="M22" s="6">
        <f>Input!I26/Input!I$6</f>
        <v>2.2198575654627661</v>
      </c>
      <c r="N22" s="6">
        <f>Input!J26/Input!J$6</f>
        <v>2.2452221487551816</v>
      </c>
      <c r="O22" s="6">
        <f t="shared" si="1"/>
        <v>2.1771954963830682</v>
      </c>
    </row>
    <row r="23" spans="2:15" x14ac:dyDescent="0.2">
      <c r="B23" t="s">
        <v>83</v>
      </c>
      <c r="E23" s="6">
        <f>Input!A99/Input!A$6</f>
        <v>0.13863873736996354</v>
      </c>
      <c r="F23" s="6">
        <f>Input!B99/Input!B$6</f>
        <v>0.15518899699842273</v>
      </c>
      <c r="G23" s="6">
        <f>Input!C99/Input!C$6</f>
        <v>0.12713776694928822</v>
      </c>
      <c r="H23" s="6">
        <f>Input!D99/Input!D$6</f>
        <v>0.15481139523464241</v>
      </c>
      <c r="I23" s="6">
        <f>Input!E99/Input!E$6</f>
        <v>0.14683457580515183</v>
      </c>
      <c r="J23" s="6">
        <f>Input!F99/Input!F$6</f>
        <v>0.18049524993636232</v>
      </c>
      <c r="K23" s="6">
        <f>Input!G99/Input!G$6</f>
        <v>0.17974706380319147</v>
      </c>
      <c r="L23" s="6">
        <f>Input!H99/Input!H$6</f>
        <v>0.18541375594294771</v>
      </c>
      <c r="M23" s="6">
        <f>Input!I99/Input!I$6</f>
        <v>0.25757431721471996</v>
      </c>
      <c r="N23" s="6">
        <f>Input!J99/Input!J$6</f>
        <v>0.22685369094990823</v>
      </c>
      <c r="O23" s="6">
        <f t="shared" si="1"/>
        <v>0.17526955502045982</v>
      </c>
    </row>
    <row r="24" spans="2:15" x14ac:dyDescent="0.2">
      <c r="B24" t="s">
        <v>84</v>
      </c>
      <c r="E24" s="6">
        <f>Input!A100/Input!A$6</f>
        <v>3.5832375235580796</v>
      </c>
      <c r="F24" s="6">
        <f>Input!B100/Input!B$6</f>
        <v>11.301933774292893</v>
      </c>
      <c r="G24" s="6">
        <f>Input!C100/Input!C$6</f>
        <v>4.1687019982638258</v>
      </c>
      <c r="H24" s="6">
        <f>Input!D100/Input!D$6</f>
        <v>7.7240481304421733</v>
      </c>
      <c r="I24" s="6">
        <f>Input!E100/Input!E$6</f>
        <v>6.541976922490182</v>
      </c>
      <c r="J24" s="6">
        <f>Input!F100/Input!F$6</f>
        <v>3.702656900905732</v>
      </c>
      <c r="K24" s="6">
        <f>Input!G100/Input!G$6</f>
        <v>3.1872268962113806</v>
      </c>
      <c r="L24" s="6">
        <f>Input!H100/Input!H$6</f>
        <v>1.8924306814580032</v>
      </c>
      <c r="M24" s="6">
        <f>Input!I100/Input!I$6</f>
        <v>9.054787228305031</v>
      </c>
      <c r="N24" s="6">
        <f>Input!J100/Input!J$6</f>
        <v>3.9218293182162185</v>
      </c>
      <c r="O24" s="6">
        <f t="shared" si="1"/>
        <v>5.507882937414351</v>
      </c>
    </row>
    <row r="25" spans="2:15" x14ac:dyDescent="0.2">
      <c r="B25" t="s">
        <v>85</v>
      </c>
      <c r="E25" s="6">
        <f>Input!A101/Input!A$6</f>
        <v>35.054014711864973</v>
      </c>
      <c r="F25" s="6">
        <f>Input!B101/Input!B$6</f>
        <v>37.590995832697978</v>
      </c>
      <c r="G25" s="6">
        <f>Input!C101/Input!C$6</f>
        <v>30.982870697697887</v>
      </c>
      <c r="H25" s="6">
        <f>Input!D101/Input!D$6</f>
        <v>32.23344971559456</v>
      </c>
      <c r="I25" s="6">
        <f>Input!E101/Input!E$6</f>
        <v>27.678912568324133</v>
      </c>
      <c r="J25" s="6">
        <f>Input!F101/Input!F$6</f>
        <v>26.550514142208922</v>
      </c>
      <c r="K25" s="6">
        <f>Input!G101/Input!G$6</f>
        <v>26.346290144925863</v>
      </c>
      <c r="L25" s="6">
        <f>Input!H101/Input!H$6</f>
        <v>30.754244754358165</v>
      </c>
      <c r="M25" s="6">
        <f>Input!I101/Input!I$6</f>
        <v>45.122496736477736</v>
      </c>
      <c r="N25" s="6">
        <f>Input!J101/Input!J$6</f>
        <v>28.494847702666089</v>
      </c>
      <c r="O25" s="6">
        <f t="shared" si="1"/>
        <v>32.080863700681633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1.6286519360390765</v>
      </c>
      <c r="F29" s="6">
        <f>Input!B25/Input!B$5</f>
        <v>1.4883968667096266</v>
      </c>
      <c r="G29" s="6">
        <f>Input!C25/Input!C$5</f>
        <v>1.3775791221900804</v>
      </c>
      <c r="H29" s="6">
        <f>Input!D25/Input!D$5</f>
        <v>1.2976510797937362</v>
      </c>
      <c r="I29" s="6">
        <f>Input!E25/Input!E$5</f>
        <v>1.2211376023175127</v>
      </c>
      <c r="J29" s="6">
        <f>Input!F25/Input!F$5</f>
        <v>1.2951816345850427</v>
      </c>
      <c r="K29" s="6">
        <f>Input!G25/Input!G$5</f>
        <v>1.3186479159606912</v>
      </c>
      <c r="L29" s="6">
        <f>Input!H25/Input!H$5</f>
        <v>1.4068829844827708</v>
      </c>
      <c r="M29" s="6">
        <f>Input!I25/Input!I$5</f>
        <v>1.963687720835958</v>
      </c>
      <c r="N29" s="6">
        <f>Input!J25/Input!J$5</f>
        <v>1.3841036292240945</v>
      </c>
      <c r="O29" s="6">
        <f>AVERAGE(E29:N29)</f>
        <v>1.4381920492138589</v>
      </c>
    </row>
    <row r="30" spans="2:15" x14ac:dyDescent="0.2">
      <c r="B30" t="s">
        <v>82</v>
      </c>
      <c r="E30" s="6">
        <f>Input!A26/Input!A$5</f>
        <v>2.1304138421745944</v>
      </c>
      <c r="F30" s="6">
        <f>Input!B26/Input!B$5</f>
        <v>2.3295131014051265</v>
      </c>
      <c r="G30" s="6">
        <f>Input!C26/Input!C$5</f>
        <v>2.4974167842745865</v>
      </c>
      <c r="H30" s="6">
        <f>Input!D26/Input!D$5</f>
        <v>2.6807519214286719</v>
      </c>
      <c r="I30" s="6">
        <f>Input!E26/Input!E$5</f>
        <v>2.7168672482904976</v>
      </c>
      <c r="J30" s="6">
        <f>Input!F26/Input!F$5</f>
        <v>2.6299669927421903</v>
      </c>
      <c r="K30" s="6">
        <f>Input!G26/Input!G$5</f>
        <v>2.4753565570992881</v>
      </c>
      <c r="L30" s="6">
        <f>Input!H26/Input!H$5</f>
        <v>2.4829188843344183</v>
      </c>
      <c r="M30" s="6">
        <f>Input!I26/Input!I$5</f>
        <v>2.5648043633076778</v>
      </c>
      <c r="N30" s="6">
        <f>Input!J26/Input!J$5</f>
        <v>2.6817300413977234</v>
      </c>
      <c r="O30" s="6">
        <f>AVERAGE(E30:N30)</f>
        <v>2.518973973645477</v>
      </c>
    </row>
    <row r="31" spans="2:15" x14ac:dyDescent="0.2">
      <c r="B31" t="s">
        <v>83</v>
      </c>
      <c r="E31" s="6">
        <f>(Input!A99-Input!A102+Input!A105)/Input!A$5</f>
        <v>0.16293218334439091</v>
      </c>
      <c r="F31" s="6">
        <f>(Input!B99-Input!B102+Input!B105)/Input!B$5</f>
        <v>0.17075043308701074</v>
      </c>
      <c r="G31" s="6">
        <f>(Input!C99-Input!C102+Input!C105)/Input!C$5</f>
        <v>0.13399302929411855</v>
      </c>
      <c r="H31" s="6">
        <f>(Input!D99-Input!D102+Input!D105)/Input!D$5</f>
        <v>0.16262311896699497</v>
      </c>
      <c r="I31" s="6">
        <f>(Input!E99-Input!E102+Input!E105)/Input!E$5</f>
        <v>0.18436022501431604</v>
      </c>
      <c r="J31" s="6">
        <f>(Input!F99-Input!F102+Input!F105)/Input!F$5</f>
        <v>0.24187043231303251</v>
      </c>
      <c r="K31" s="6">
        <f>(Input!G99-Input!G102+Input!G105)/Input!G$5</f>
        <v>0.21734767875296507</v>
      </c>
      <c r="L31" s="6">
        <f>(Input!H99-Input!H102+Input!H105)/Input!H$5</f>
        <v>0.20534799513460689</v>
      </c>
      <c r="M31" s="6">
        <f>(Input!I99-Input!I102+Input!I105)/Input!I$5</f>
        <v>0.29610856227231641</v>
      </c>
      <c r="N31" s="6">
        <f>(Input!J99-Input!J102+Input!J105)/Input!J$5</f>
        <v>0.26440094014727078</v>
      </c>
      <c r="O31" s="6">
        <f>AVERAGE(E31:N31)</f>
        <v>0.20397345983270232</v>
      </c>
    </row>
    <row r="32" spans="2:15" x14ac:dyDescent="0.2">
      <c r="B32" t="s">
        <v>84</v>
      </c>
      <c r="E32" s="6">
        <f>(Input!A100-Input!A103+Input!A106)/Input!A$5</f>
        <v>2.2378693474101214</v>
      </c>
      <c r="F32" s="6">
        <f>(Input!B100-Input!B103+Input!B106)/Input!B$5</f>
        <v>5.8139327648107404</v>
      </c>
      <c r="G32" s="6">
        <f>(Input!C100-Input!C103+Input!C106)/Input!C$5</f>
        <v>2.3460444752867429</v>
      </c>
      <c r="H32" s="6">
        <f>(Input!D100-Input!D103+Input!D106)/Input!D$5</f>
        <v>8.1416675331244459</v>
      </c>
      <c r="I32" s="6">
        <f>(Input!E100-Input!E103+Input!E106)/Input!E$5</f>
        <v>7.6518351466972065</v>
      </c>
      <c r="J32" s="6">
        <f>(Input!F100-Input!F103+Input!F106)/Input!F$5</f>
        <v>3.9907717892079524</v>
      </c>
      <c r="K32" s="6">
        <f>(Input!G100-Input!G103+Input!G106)/Input!G$5</f>
        <v>3.8849347339884783</v>
      </c>
      <c r="L32" s="6">
        <f>(Input!H100-Input!H103+Input!H106)/Input!H$5</f>
        <v>2.005874680972235</v>
      </c>
      <c r="M32" s="6">
        <f>(Input!I100-Input!I103+Input!I106)/Input!I$5</f>
        <v>9.8207587855049443</v>
      </c>
      <c r="N32" s="6">
        <f>(Input!J100-Input!J103+Input!J106)/Input!J$5</f>
        <v>4.3166436600416107</v>
      </c>
      <c r="O32" s="6">
        <f>AVERAGE(E32:N32)</f>
        <v>5.0210332917044473</v>
      </c>
    </row>
    <row r="33" spans="2:15" x14ac:dyDescent="0.2">
      <c r="B33" t="s">
        <v>85</v>
      </c>
      <c r="E33" s="6">
        <f>(Input!A101-Input!A104+Input!A107)/Input!A$5</f>
        <v>31.196834357361951</v>
      </c>
      <c r="F33" s="6">
        <f>(Input!B101-Input!B104+Input!B107)/Input!B$5</f>
        <v>32.623302340762066</v>
      </c>
      <c r="G33" s="6">
        <f>(Input!C101-Input!C104+Input!C107)/Input!C$5</f>
        <v>32.103633110073218</v>
      </c>
      <c r="H33" s="6">
        <f>(Input!D101-Input!D104+Input!D107)/Input!D$5</f>
        <v>33.914767882986048</v>
      </c>
      <c r="I33" s="6">
        <f>(Input!E101-Input!E104+Input!E107)/Input!E$5</f>
        <v>31.467103850170105</v>
      </c>
      <c r="J33" s="6">
        <f>(Input!F101-Input!F104+Input!F107)/Input!F$5</f>
        <v>31.864536825496998</v>
      </c>
      <c r="K33" s="6">
        <f>(Input!G101-Input!G104+Input!G107)/Input!G$5</f>
        <v>31.551691697729581</v>
      </c>
      <c r="L33" s="6">
        <f>(Input!H101-Input!H104+Input!H107)/Input!H$5</f>
        <v>31.968050467907393</v>
      </c>
      <c r="M33" s="6">
        <f>(Input!I101-Input!I104+Input!I107)/Input!I$5</f>
        <v>51.080783436960743</v>
      </c>
      <c r="N33" s="6">
        <f>(Input!J101-Input!J104+Input!J107)/Input!J$5</f>
        <v>33.291084293717915</v>
      </c>
      <c r="O33" s="6">
        <f>AVERAGE(E33:N33)</f>
        <v>34.106178826316601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79.667483549447638</v>
      </c>
      <c r="F7" s="6">
        <f>Input!B27/Input!B$34</f>
        <v>85.513246929213807</v>
      </c>
      <c r="G7" s="6">
        <f>Input!C27/Input!C$34</f>
        <v>90.286863200745074</v>
      </c>
      <c r="H7" s="6">
        <f>Input!D27/Input!D$34</f>
        <v>88.621790413229121</v>
      </c>
      <c r="I7" s="6">
        <f>Input!E27/Input!E$34</f>
        <v>68.103681184592759</v>
      </c>
      <c r="J7" s="6">
        <f>Input!F27/Input!F$34</f>
        <v>69.897752473765863</v>
      </c>
      <c r="K7" s="6">
        <f>Input!G27/Input!G$34</f>
        <v>79.974054743010186</v>
      </c>
      <c r="L7" s="6">
        <f>Input!H27/Input!H$34</f>
        <v>82.675072863689692</v>
      </c>
      <c r="M7" s="6">
        <f>Input!I27/Input!I$34</f>
        <v>84.485254040124047</v>
      </c>
      <c r="N7" s="6">
        <f>Input!J27/Input!J$34</f>
        <v>89.89003396090402</v>
      </c>
      <c r="O7" s="6">
        <f>AVERAGE(E7:N7)</f>
        <v>81.911523335872218</v>
      </c>
    </row>
    <row r="8" spans="1:15" x14ac:dyDescent="0.2">
      <c r="B8" s="26" t="s">
        <v>302</v>
      </c>
      <c r="E8" s="6">
        <f>Input!A125/Input!A$6-(Input!A203+Input!A207)/Input!A34</f>
        <v>31.88724009276789</v>
      </c>
      <c r="F8" s="6">
        <f>Input!B125/Input!B$6-(Input!B203+Input!B207)/Input!B34</f>
        <v>33.751112710483632</v>
      </c>
      <c r="G8" s="6">
        <f>Input!C125/Input!C$6-(Input!C203+Input!C207)/Input!C34</f>
        <v>29.951016011961887</v>
      </c>
      <c r="H8" s="6">
        <f>Input!D125/Input!D$6-(Input!D203+Input!D207)/Input!D34</f>
        <v>28.669462423113711</v>
      </c>
      <c r="I8" s="6">
        <f>Input!E125/Input!E$6-(Input!E203+Input!E207)/Input!E34</f>
        <v>27.235694493649994</v>
      </c>
      <c r="J8" s="6">
        <f>Input!F125/Input!F$6-(Input!F203+Input!F207)/Input!F34</f>
        <v>30.742207106057716</v>
      </c>
      <c r="K8" s="6">
        <f>Input!G125/Input!G$6-(Input!G203+Input!G207)/Input!G34</f>
        <v>30.294845342709664</v>
      </c>
      <c r="L8" s="6">
        <f>Input!H125/Input!H$6-(Input!H203+Input!H207)/Input!H34</f>
        <v>30.152909728625993</v>
      </c>
      <c r="M8" s="6">
        <f>Input!I125/Input!I$6-(Input!I203+Input!I207)/Input!I34</f>
        <v>30.17734312523282</v>
      </c>
      <c r="N8" s="6">
        <f>Input!J125/Input!J$6-(Input!J203+Input!J207)/Input!J34</f>
        <v>29.758106326026351</v>
      </c>
      <c r="O8" s="6">
        <f>AVERAGE(E8:N8)</f>
        <v>30.261993736062966</v>
      </c>
    </row>
    <row r="9" spans="1:15" s="4" customFormat="1" x14ac:dyDescent="0.2">
      <c r="B9" s="27" t="s">
        <v>283</v>
      </c>
      <c r="E9" s="8">
        <f>+E7-E8</f>
        <v>47.780243456679749</v>
      </c>
      <c r="F9" s="8">
        <f t="shared" ref="F9:N9" si="1">+F7-F8</f>
        <v>51.762134218730175</v>
      </c>
      <c r="G9" s="8">
        <f t="shared" si="1"/>
        <v>60.335847188783191</v>
      </c>
      <c r="H9" s="8">
        <f t="shared" si="1"/>
        <v>59.952327990115407</v>
      </c>
      <c r="I9" s="8">
        <f t="shared" si="1"/>
        <v>40.867986690942764</v>
      </c>
      <c r="J9" s="8">
        <f t="shared" si="1"/>
        <v>39.155545367708143</v>
      </c>
      <c r="K9" s="8">
        <f t="shared" si="1"/>
        <v>49.679209400300522</v>
      </c>
      <c r="L9" s="8">
        <f t="shared" si="1"/>
        <v>52.5221631350637</v>
      </c>
      <c r="M9" s="8">
        <f t="shared" si="1"/>
        <v>54.307910914891224</v>
      </c>
      <c r="N9" s="8">
        <f t="shared" si="1"/>
        <v>60.13192763487767</v>
      </c>
      <c r="O9" s="8">
        <f>AVERAGE(E9:N9)</f>
        <v>51.649529599809249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0.86465652239060797</v>
      </c>
      <c r="F11" s="6">
        <f>(Input!B136+Input!B144+Input!B204)/Input!B$34</f>
        <v>0.9325522052070927</v>
      </c>
      <c r="G11" s="6">
        <f>(Input!C136+Input!C144+Input!C204)/Input!C$34</f>
        <v>1.2178335111234793</v>
      </c>
      <c r="H11" s="6">
        <f>(Input!D136+Input!D144+Input!D204)/Input!D$34</f>
        <v>0.77930575293090842</v>
      </c>
      <c r="I11" s="6">
        <f>(Input!E136+Input!E144+Input!E204)/Input!E$34</f>
        <v>0.40405144816147781</v>
      </c>
      <c r="J11" s="6">
        <f>(Input!F136+Input!F144+Input!F204)/Input!F$34</f>
        <v>0.57130159830060601</v>
      </c>
      <c r="K11" s="6">
        <f>(Input!G136+Input!G144+Input!G204)/Input!G$34</f>
        <v>0.41004335617448789</v>
      </c>
      <c r="L11" s="6">
        <f>(Input!H136+Input!H144+Input!H204)/Input!H$34</f>
        <v>0.49888723249938466</v>
      </c>
      <c r="M11" s="6">
        <f>(Input!I136+Input!I144+Input!I204)/Input!I$34</f>
        <v>0.5238722214361432</v>
      </c>
      <c r="N11" s="6">
        <f>(Input!J136+Input!J144+Input!J204)/Input!J$34</f>
        <v>0.63895012636169723</v>
      </c>
      <c r="O11" s="6">
        <f>AVERAGE(E11:N11)</f>
        <v>0.6841453974585886</v>
      </c>
    </row>
    <row r="12" spans="1:15" ht="13.15" customHeight="1" x14ac:dyDescent="0.2">
      <c r="B12" s="26" t="s">
        <v>298</v>
      </c>
      <c r="E12" s="6">
        <f>Input!A18/Input!A$6</f>
        <v>6.3817978862072113</v>
      </c>
      <c r="F12" s="6">
        <f>Input!B18/Input!B$6</f>
        <v>6.2639998913759936</v>
      </c>
      <c r="G12" s="6">
        <f>Input!C18/Input!C$6</f>
        <v>6.6395600213064609</v>
      </c>
      <c r="H12" s="6">
        <f>Input!D18/Input!D$6</f>
        <v>6.1058473841354539</v>
      </c>
      <c r="I12" s="6">
        <f>Input!E18/Input!E$6</f>
        <v>4.0359663657204718</v>
      </c>
      <c r="J12" s="6">
        <f>Input!F18/Input!F$6</f>
        <v>4.3063157211353955</v>
      </c>
      <c r="K12" s="6">
        <f>Input!G18/Input!G$6</f>
        <v>4.3871459460176405</v>
      </c>
      <c r="L12" s="6">
        <f>Input!H18/Input!H$6</f>
        <v>5.2270878605388269</v>
      </c>
      <c r="M12" s="6">
        <f>Input!I18/Input!I$6</f>
        <v>5.8610199424235612</v>
      </c>
      <c r="N12" s="6">
        <f>Input!J18/Input!J$6</f>
        <v>6.5566933434858159</v>
      </c>
      <c r="O12" s="6">
        <f>AVERAGE(E12:N12)</f>
        <v>5.5765434362346831</v>
      </c>
    </row>
    <row r="13" spans="1:15" ht="13.15" customHeight="1" x14ac:dyDescent="0.2">
      <c r="B13" s="27" t="s">
        <v>313</v>
      </c>
      <c r="E13" s="8">
        <f>+E9+E11-E12</f>
        <v>42.26310209286315</v>
      </c>
      <c r="F13" s="8">
        <f t="shared" ref="F13:N13" si="2">+F9+F11-F12</f>
        <v>46.430686532561275</v>
      </c>
      <c r="G13" s="8">
        <f t="shared" si="2"/>
        <v>54.914120678600213</v>
      </c>
      <c r="H13" s="8">
        <f t="shared" si="2"/>
        <v>54.625786358910865</v>
      </c>
      <c r="I13" s="8">
        <f t="shared" si="2"/>
        <v>37.23607177338377</v>
      </c>
      <c r="J13" s="8">
        <f t="shared" si="2"/>
        <v>35.420531244873352</v>
      </c>
      <c r="K13" s="8">
        <f t="shared" si="2"/>
        <v>45.702106810457373</v>
      </c>
      <c r="L13" s="8">
        <f t="shared" si="2"/>
        <v>47.793962507024261</v>
      </c>
      <c r="M13" s="8">
        <f t="shared" si="2"/>
        <v>48.970763193903807</v>
      </c>
      <c r="N13" s="8">
        <f t="shared" si="2"/>
        <v>54.21418441775355</v>
      </c>
      <c r="O13" s="8">
        <f>AVERAGE(E13:N13)</f>
        <v>46.757131561033162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2.2815159024454577</v>
      </c>
      <c r="F15" s="6">
        <f>(Input!B129+Input!B202)/Input!B$34</f>
        <v>2.7294905683221327</v>
      </c>
      <c r="G15" s="6">
        <f>(Input!C129+Input!C202)/Input!C$34</f>
        <v>3.2225100316823641</v>
      </c>
      <c r="H15" s="6">
        <f>(Input!D129+Input!D202)/Input!D$34</f>
        <v>2.5456514765943346</v>
      </c>
      <c r="I15" s="6">
        <f>(Input!E129+Input!E202)/Input!E$34</f>
        <v>2.232283628450932</v>
      </c>
      <c r="J15" s="6">
        <f>(Input!F129+Input!F202)/Input!F$34</f>
        <v>1.8661044572390673</v>
      </c>
      <c r="K15" s="6">
        <f>(Input!G129+Input!G202)/Input!G$34</f>
        <v>1.4134421187073622</v>
      </c>
      <c r="L15" s="6">
        <f>(Input!H129+Input!H202)/Input!H$34</f>
        <v>0.85883617252777789</v>
      </c>
      <c r="M15" s="6">
        <f>(Input!I129+Input!I202)/Input!I$34</f>
        <v>1.2727674066891974</v>
      </c>
      <c r="N15" s="6">
        <f>(Input!J129+Input!J202)/Input!J$34</f>
        <v>1.2141265954057241</v>
      </c>
      <c r="O15" s="6">
        <f>AVERAGE(E15:N15)</f>
        <v>1.963672835806435</v>
      </c>
    </row>
    <row r="16" spans="1:15" x14ac:dyDescent="0.2">
      <c r="B16" s="26" t="s">
        <v>285</v>
      </c>
      <c r="E16" s="6">
        <f>Input!A124/Input!A$6</f>
        <v>6.7865027771550972</v>
      </c>
      <c r="F16" s="6">
        <f>Input!B124/Input!B$6</f>
        <v>8.7918986782121369</v>
      </c>
      <c r="G16" s="6">
        <f>Input!C124/Input!C$6</f>
        <v>8.3639945899441859</v>
      </c>
      <c r="H16" s="6">
        <f>Input!D124/Input!D$6</f>
        <v>9.6611635705301921</v>
      </c>
      <c r="I16" s="6">
        <f>Input!E124/Input!E$6</f>
        <v>8.4885145927208683</v>
      </c>
      <c r="J16" s="6">
        <f>Input!F124/Input!F$6</f>
        <v>7.3144614980406404</v>
      </c>
      <c r="K16" s="6">
        <f>Input!G124/Input!G$6</f>
        <v>7.6120742061055333</v>
      </c>
      <c r="L16" s="6">
        <f>Input!H124/Input!H$6</f>
        <v>7.6741873217115693</v>
      </c>
      <c r="M16" s="6">
        <f>Input!I124/Input!I$6</f>
        <v>8.7088490674439925</v>
      </c>
      <c r="N16" s="6">
        <f>Input!J124/Input!J$6</f>
        <v>8.5878176995378244</v>
      </c>
      <c r="O16" s="6">
        <f>AVERAGE(E16:N16)</f>
        <v>8.1989464001402048</v>
      </c>
    </row>
    <row r="17" spans="2:15" s="4" customFormat="1" x14ac:dyDescent="0.2">
      <c r="B17" s="27" t="s">
        <v>301</v>
      </c>
      <c r="E17" s="8">
        <f>+E13+E15-E16</f>
        <v>37.758115218153506</v>
      </c>
      <c r="F17" s="8">
        <f t="shared" ref="F17:N17" si="3">+F13+F15-F16</f>
        <v>40.368278422671274</v>
      </c>
      <c r="G17" s="8">
        <f t="shared" si="3"/>
        <v>49.77263612033839</v>
      </c>
      <c r="H17" s="8">
        <f t="shared" si="3"/>
        <v>47.51027426497501</v>
      </c>
      <c r="I17" s="8">
        <f t="shared" si="3"/>
        <v>30.979840809113831</v>
      </c>
      <c r="J17" s="8">
        <f t="shared" si="3"/>
        <v>29.972174204071781</v>
      </c>
      <c r="K17" s="8">
        <f t="shared" si="3"/>
        <v>39.503474723059206</v>
      </c>
      <c r="L17" s="8">
        <f t="shared" si="3"/>
        <v>40.978611357840471</v>
      </c>
      <c r="M17" s="8">
        <f t="shared" si="3"/>
        <v>41.534681533149012</v>
      </c>
      <c r="N17" s="8">
        <f t="shared" si="3"/>
        <v>46.840493313621451</v>
      </c>
      <c r="O17" s="8">
        <f>AVERAGE(E17:N17)</f>
        <v>40.521857996699389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2.8140396327977513</v>
      </c>
      <c r="F19" s="6">
        <f>(Input!B137+Input!B139+Input!B205+Input!B208)/Input!B$34</f>
        <v>2.3517801641309672</v>
      </c>
      <c r="G19" s="6">
        <f>(Input!C137+Input!C139+Input!C205+Input!C208)/Input!C$34</f>
        <v>2.3116393370959809</v>
      </c>
      <c r="H19" s="6">
        <f>(Input!D137+Input!D139+Input!D205+Input!D208)/Input!D$34</f>
        <v>2.9736646854711601</v>
      </c>
      <c r="I19" s="6">
        <f>(Input!E137+Input!E139+Input!E205+Input!E208)/Input!E$34</f>
        <v>2.0273919956421942</v>
      </c>
      <c r="J19" s="6">
        <f>(Input!F137+Input!F139+Input!F205+Input!F208)/Input!F$34</f>
        <v>1.9072370401586498</v>
      </c>
      <c r="K19" s="6">
        <f>(Input!G137+Input!G139+Input!G205+Input!G208)/Input!G$34</f>
        <v>1.7267484573750216</v>
      </c>
      <c r="L19" s="6">
        <f>(Input!H137+Input!H139+Input!H205+Input!H208)/Input!H$34</f>
        <v>2.1312268903839406</v>
      </c>
      <c r="M19" s="6">
        <f>(Input!I137+Input!I139+Input!I205+Input!I208)/Input!I$34</f>
        <v>1.767088443169192</v>
      </c>
      <c r="N19" s="6">
        <f>(Input!J137+Input!J139+Input!J205+Input!J208)/Input!J$34</f>
        <v>2.010158186468908</v>
      </c>
      <c r="O19" s="6">
        <f>AVERAGE(E19:N19)</f>
        <v>2.2020974832693767</v>
      </c>
    </row>
    <row r="20" spans="2:15" ht="13.15" customHeight="1" x14ac:dyDescent="0.2">
      <c r="B20" s="26" t="s">
        <v>300</v>
      </c>
      <c r="E20" s="6">
        <f>(Input!A19+Input!A20)/Input!A$6</f>
        <v>6.5232479845907321</v>
      </c>
      <c r="F20" s="6">
        <f>(Input!B19+Input!B20)/Input!B$6</f>
        <v>6.3530306898669444</v>
      </c>
      <c r="G20" s="6">
        <f>(Input!C19+Input!C20)/Input!C$6</f>
        <v>7.0040269100101415</v>
      </c>
      <c r="H20" s="6">
        <f>(Input!D19+Input!D20)/Input!D$6</f>
        <v>7.2310213028321826</v>
      </c>
      <c r="I20" s="6">
        <f>(Input!E19+Input!E20)/Input!E$6</f>
        <v>4.5716854340158433</v>
      </c>
      <c r="J20" s="6">
        <f>(Input!F19+Input!F20)/Input!F$6</f>
        <v>4.1955693627440889</v>
      </c>
      <c r="K20" s="6">
        <f>(Input!G19+Input!G20)/Input!G$6</f>
        <v>4.6824375767197726</v>
      </c>
      <c r="L20" s="6">
        <f>(Input!H19+Input!H20)/Input!H$6</f>
        <v>5.3802067828843105</v>
      </c>
      <c r="M20" s="6">
        <f>(Input!I19+Input!I20)/Input!I$6</f>
        <v>6.4545839078748539</v>
      </c>
      <c r="N20" s="6">
        <f>(Input!J19+Input!J20)/Input!J$6</f>
        <v>6.4233907735675135</v>
      </c>
      <c r="O20" s="6">
        <f>AVERAGE(E20:N20)</f>
        <v>5.8819200725106384</v>
      </c>
    </row>
    <row r="21" spans="2:15" ht="13.15" customHeight="1" x14ac:dyDescent="0.2">
      <c r="B21" s="27" t="s">
        <v>314</v>
      </c>
      <c r="E21" s="8">
        <f>+E17+E19-E20</f>
        <v>34.048906866360525</v>
      </c>
      <c r="F21" s="8">
        <f t="shared" ref="F21:N21" si="4">+F17+F19-F20</f>
        <v>36.367027896935298</v>
      </c>
      <c r="G21" s="8">
        <f t="shared" si="4"/>
        <v>45.080248547424233</v>
      </c>
      <c r="H21" s="8">
        <f t="shared" si="4"/>
        <v>43.252917647613991</v>
      </c>
      <c r="I21" s="8">
        <f t="shared" si="4"/>
        <v>28.435547370740185</v>
      </c>
      <c r="J21" s="8">
        <f t="shared" si="4"/>
        <v>27.683841881486341</v>
      </c>
      <c r="K21" s="8">
        <f t="shared" si="4"/>
        <v>36.547785603714459</v>
      </c>
      <c r="L21" s="8">
        <f t="shared" si="4"/>
        <v>37.729631465340105</v>
      </c>
      <c r="M21" s="8">
        <f t="shared" si="4"/>
        <v>36.847186068443349</v>
      </c>
      <c r="N21" s="8">
        <f t="shared" si="4"/>
        <v>42.427260726522846</v>
      </c>
      <c r="O21" s="8">
        <f>AVERAGE(E21:N21)</f>
        <v>36.842035407458134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0.19739063243180296</v>
      </c>
      <c r="F23" s="6">
        <f>(Input!B142+Input!B141+Input!B147-Input!B143-Input!B144-Input!B207-Input!B208-SUM(Input!B136:B139)-SUM(Input!B202:'Input'!B205))/Input!B34</f>
        <v>0.22609803075135793</v>
      </c>
      <c r="G23" s="6">
        <f>(Input!C142+Input!C141+Input!C147-Input!C143-Input!C144-Input!C207-Input!C208-SUM(Input!C136:C139)-SUM(Input!C202:'Input'!C205))/Input!C34</f>
        <v>0.25053750199247726</v>
      </c>
      <c r="H23" s="6">
        <f>(Input!D142+Input!D141+Input!D147-Input!D143-Input!D144-Input!D207-Input!D208-SUM(Input!D136:D139)-SUM(Input!D202:'Input'!D205))/Input!D34</f>
        <v>0.18086288958621607</v>
      </c>
      <c r="I23" s="6">
        <f>(Input!E142+Input!E141+Input!E147-Input!E143-Input!E144-Input!E207-Input!E208-SUM(Input!E136:E139)-SUM(Input!E202:'Input'!E205))/Input!E34</f>
        <v>0.61062722127089153</v>
      </c>
      <c r="J23" s="6">
        <f>(Input!F142+Input!F141+Input!F147-Input!F143-Input!F144-Input!F207-Input!F208-SUM(Input!F136:F139)-SUM(Input!F202:'Input'!F205))/Input!F34</f>
        <v>0.26488973102619334</v>
      </c>
      <c r="K23" s="6">
        <f>(Input!G142+Input!G141+Input!G147-Input!G143-Input!G144-Input!G207-Input!G208-SUM(Input!G136:G139)-SUM(Input!G202:'Input'!G205))/Input!G34</f>
        <v>0.30968550253451232</v>
      </c>
      <c r="L23" s="6">
        <f>(Input!H142+Input!H141+Input!H147-Input!H143-Input!H144-Input!H207-Input!H208-SUM(Input!H136:H139)-SUM(Input!H202:'Input'!H205))/Input!H34</f>
        <v>0.23779291251950468</v>
      </c>
      <c r="M23" s="6">
        <f>(Input!I142+Input!I141+Input!I147-Input!I143-Input!I144-Input!I207-Input!I208-SUM(Input!I136:I139)-SUM(Input!I202:'Input'!I205))/Input!I34</f>
        <v>0.2908484550454285</v>
      </c>
      <c r="N23" s="6">
        <f>(Input!J142+Input!J141+Input!J147-Input!J143-Input!J144-Input!J207-Input!J208-SUM(Input!J136:J139)-SUM(Input!J202:'Input'!J205))/Input!J34</f>
        <v>0.34892235664071825</v>
      </c>
      <c r="O23" s="6">
        <f>AVERAGE(E23:N23)</f>
        <v>0.29176552337991024</v>
      </c>
    </row>
    <row r="24" spans="2:15" x14ac:dyDescent="0.2">
      <c r="B24" s="26" t="s">
        <v>287</v>
      </c>
      <c r="E24" s="6">
        <f>Input!A127/Input!A$6</f>
        <v>19.237667272742367</v>
      </c>
      <c r="F24" s="6">
        <f>Input!B127/Input!B$6</f>
        <v>20.485816214436603</v>
      </c>
      <c r="G24" s="6">
        <f>Input!C127/Input!C$6</f>
        <v>20.578800639748248</v>
      </c>
      <c r="H24" s="6">
        <f>Input!D127/Input!D$6</f>
        <v>22.028850275047052</v>
      </c>
      <c r="I24" s="6">
        <f>Input!E127/Input!E$6</f>
        <v>19.823532903022471</v>
      </c>
      <c r="J24" s="6">
        <f>Input!F127/Input!F$6</f>
        <v>19.405924784647361</v>
      </c>
      <c r="K24" s="6">
        <f>Input!G127/Input!G$6</f>
        <v>19.617010690612339</v>
      </c>
      <c r="L24" s="6">
        <f>Input!H127/Input!H$6</f>
        <v>22.669167860538828</v>
      </c>
      <c r="M24" s="6">
        <f>Input!I127/Input!I$6</f>
        <v>21.884844099469955</v>
      </c>
      <c r="N24" s="6">
        <f>Input!J127/Input!J$6</f>
        <v>21.015233775994382</v>
      </c>
      <c r="O24" s="16">
        <f>AVERAGE(E24:N24)</f>
        <v>20.674684851625962</v>
      </c>
    </row>
    <row r="25" spans="2:15" s="4" customFormat="1" x14ac:dyDescent="0.2">
      <c r="B25" s="27" t="s">
        <v>288</v>
      </c>
      <c r="E25" s="8">
        <f>+E21+E23-E24</f>
        <v>15.008630226049963</v>
      </c>
      <c r="F25" s="8">
        <f t="shared" ref="F25:N25" si="5">+F21+F23-F24</f>
        <v>16.107309713250054</v>
      </c>
      <c r="G25" s="8">
        <f t="shared" si="5"/>
        <v>24.75198540966846</v>
      </c>
      <c r="H25" s="8">
        <f t="shared" si="5"/>
        <v>21.404930262153155</v>
      </c>
      <c r="I25" s="8">
        <f t="shared" si="5"/>
        <v>9.222641688988606</v>
      </c>
      <c r="J25" s="8">
        <f t="shared" si="5"/>
        <v>8.5428068278651743</v>
      </c>
      <c r="K25" s="8">
        <f t="shared" si="5"/>
        <v>17.240460415636633</v>
      </c>
      <c r="L25" s="8">
        <f t="shared" si="5"/>
        <v>15.29825651732078</v>
      </c>
      <c r="M25" s="8">
        <f t="shared" si="5"/>
        <v>15.253190424018822</v>
      </c>
      <c r="N25" s="8">
        <f t="shared" si="5"/>
        <v>21.760949307169184</v>
      </c>
      <c r="O25" s="8">
        <f>AVERAGE(E25:N25)</f>
        <v>16.459116079212084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80.449134764672124</v>
      </c>
      <c r="F31" s="6">
        <f>Input!B35/Input!B36</f>
        <v>86.38807466681358</v>
      </c>
      <c r="G31" s="6">
        <f>Input!C35/Input!C36</f>
        <v>90.837648265061446</v>
      </c>
      <c r="H31" s="6">
        <f>Input!D35/Input!D36</f>
        <v>88.392357082403294</v>
      </c>
      <c r="I31" s="6">
        <f>Input!E35/Input!E36</f>
        <v>71.496496630972345</v>
      </c>
      <c r="J31" s="6">
        <f>Input!F35/Input!F36</f>
        <v>72.494693261011705</v>
      </c>
      <c r="K31" s="6">
        <f>Input!G35/Input!G36</f>
        <v>80.859792619674508</v>
      </c>
      <c r="L31" s="6">
        <f>Input!H35/Input!H36</f>
        <v>83.654545790509857</v>
      </c>
      <c r="M31" s="6">
        <f>Input!I35/Input!I36</f>
        <v>84.694692062426796</v>
      </c>
      <c r="N31" s="6">
        <f>Input!J35/Input!J36</f>
        <v>90.829393275185552</v>
      </c>
      <c r="O31" s="6">
        <f>AVERAGE(E31:N31)</f>
        <v>83.009682841873115</v>
      </c>
    </row>
    <row r="32" spans="2:15" x14ac:dyDescent="0.2">
      <c r="B32" s="26" t="s">
        <v>302</v>
      </c>
      <c r="E32" s="6">
        <f>Input!A131/Input!A$5-Input!A209/Input!A36</f>
        <v>31.639750051375348</v>
      </c>
      <c r="F32" s="6">
        <f>Input!B131/Input!B$5-Input!B209/Input!B36</f>
        <v>33.145792372600681</v>
      </c>
      <c r="G32" s="6">
        <f>Input!C131/Input!C$5-Input!C209/Input!C36</f>
        <v>29.68594310005178</v>
      </c>
      <c r="H32" s="6">
        <f>Input!D131/Input!D$5-Input!D209/Input!D36</f>
        <v>28.53384152536734</v>
      </c>
      <c r="I32" s="6">
        <f>Input!E131/Input!E$5-Input!E209/Input!E36</f>
        <v>28.356242714542244</v>
      </c>
      <c r="J32" s="6">
        <f>Input!F131/Input!F$5-Input!F209/Input!F36</f>
        <v>31.958005574707794</v>
      </c>
      <c r="K32" s="6">
        <f>Input!G131/Input!G$5-Input!G209/Input!G36</f>
        <v>29.915964988199253</v>
      </c>
      <c r="L32" s="6">
        <f>Input!H131/Input!H$5-Input!H209/Input!H36</f>
        <v>30.222229975679014</v>
      </c>
      <c r="M32" s="6">
        <f>Input!I131/Input!I$5-Input!I209/Input!I36</f>
        <v>29.731408603909603</v>
      </c>
      <c r="N32" s="6">
        <f>Input!J131/Input!J$5-Input!J209/Input!J36</f>
        <v>29.882459639476053</v>
      </c>
      <c r="O32" s="6">
        <f>AVERAGE(E32:N32)</f>
        <v>30.307163854590907</v>
      </c>
    </row>
    <row r="33" spans="2:15" s="4" customFormat="1" x14ac:dyDescent="0.2">
      <c r="B33" s="27" t="s">
        <v>283</v>
      </c>
      <c r="E33" s="8">
        <f>+E31-E32</f>
        <v>48.80938471329678</v>
      </c>
      <c r="F33" s="8">
        <f t="shared" ref="F33:N33" si="7">+F31-F32</f>
        <v>53.242282294212899</v>
      </c>
      <c r="G33" s="8">
        <f t="shared" si="7"/>
        <v>61.151705165009666</v>
      </c>
      <c r="H33" s="8">
        <f t="shared" si="7"/>
        <v>59.858515557035957</v>
      </c>
      <c r="I33" s="8">
        <f t="shared" si="7"/>
        <v>43.140253916430098</v>
      </c>
      <c r="J33" s="8">
        <f t="shared" si="7"/>
        <v>40.536687686303907</v>
      </c>
      <c r="K33" s="8">
        <f t="shared" si="7"/>
        <v>50.943827631475258</v>
      </c>
      <c r="L33" s="8">
        <f t="shared" si="7"/>
        <v>53.432315814830844</v>
      </c>
      <c r="M33" s="8">
        <f t="shared" si="7"/>
        <v>54.963283458517196</v>
      </c>
      <c r="N33" s="8">
        <f t="shared" si="7"/>
        <v>60.946933635709499</v>
      </c>
      <c r="O33" s="8">
        <f>AVERAGE(E33:N33)</f>
        <v>52.702518987282211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1.0013873342793009</v>
      </c>
      <c r="F35" s="6">
        <f>(Input!B136+Input!B144+Input!B204)/Input!B5*Input!B6/Input!B34</f>
        <v>1.0231095323984463</v>
      </c>
      <c r="G35" s="6">
        <f>(Input!C136+Input!C144+Input!C204)/Input!C5*Input!C6/Input!C34</f>
        <v>1.3701755564538616</v>
      </c>
      <c r="H35" s="6">
        <f>(Input!D136+Input!D144+Input!D204)/Input!D5*Input!D6/Input!D34</f>
        <v>0.83833982534232332</v>
      </c>
      <c r="I35" s="6">
        <f>(Input!E136+Input!E144+Input!E204)/Input!E5*Input!E6/Input!E34</f>
        <v>0.47606567373502684</v>
      </c>
      <c r="J35" s="6">
        <f>(Input!F136+Input!F144+Input!F204)/Input!F5*Input!F6/Input!F34</f>
        <v>0.70921250612737208</v>
      </c>
      <c r="K35" s="6">
        <f>(Input!G136+Input!G144+Input!G204)/Input!G5*Input!G6/Input!G34</f>
        <v>0.51542927861355159</v>
      </c>
      <c r="L35" s="6">
        <f>(Input!H136+Input!H144+Input!H204)/Input!H5*Input!H6/Input!H34</f>
        <v>0.55332921504600285</v>
      </c>
      <c r="M35" s="6">
        <f>(Input!I136+Input!I144+Input!I204)/Input!I5*Input!I6/Input!I34</f>
        <v>0.6052774647615754</v>
      </c>
      <c r="N35" s="6">
        <f>(Input!J136+Input!J144+Input!J204)/Input!J5*Input!J6/Input!J34</f>
        <v>0.76317247706158886</v>
      </c>
      <c r="O35" s="6">
        <f>AVERAGE(E35:N35)</f>
        <v>0.78554988638190493</v>
      </c>
    </row>
    <row r="36" spans="2:15" ht="13.15" customHeight="1" x14ac:dyDescent="0.2">
      <c r="B36" s="26" t="s">
        <v>298</v>
      </c>
      <c r="E36" s="6">
        <f>Input!A18/Input!A5</f>
        <v>7.3909713368140695</v>
      </c>
      <c r="F36" s="6">
        <f>Input!B18/Input!B5</f>
        <v>6.8722779958323219</v>
      </c>
      <c r="G36" s="6">
        <f>Input!C18/Input!C5</f>
        <v>7.4701203109527414</v>
      </c>
      <c r="H36" s="6">
        <f>Input!D18/Input!D5</f>
        <v>6.5683783423023421</v>
      </c>
      <c r="I36" s="6">
        <f>Input!E18/Input!E5</f>
        <v>4.7552980092296293</v>
      </c>
      <c r="J36" s="6">
        <f>Input!F18/Input!F5</f>
        <v>5.3458505522246771</v>
      </c>
      <c r="K36" s="6">
        <f>Input!G18/Input!G5</f>
        <v>5.5146935953913934</v>
      </c>
      <c r="L36" s="6">
        <f>Input!H18/Input!H5</f>
        <v>5.7975033924164547</v>
      </c>
      <c r="M36" s="6">
        <f>Input!I18/Input!I5</f>
        <v>6.7717720972910787</v>
      </c>
      <c r="N36" s="6">
        <f>Input!J18/Input!J5</f>
        <v>7.8314217242187336</v>
      </c>
      <c r="O36" s="6">
        <f>AVERAGE(E36:N36)</f>
        <v>6.4318287356673434</v>
      </c>
    </row>
    <row r="37" spans="2:15" ht="13.15" customHeight="1" x14ac:dyDescent="0.2">
      <c r="B37" s="27" t="s">
        <v>313</v>
      </c>
      <c r="E37" s="8">
        <f>+E33+E35-E36</f>
        <v>42.419800710762011</v>
      </c>
      <c r="F37" s="8">
        <f t="shared" ref="F37:N37" si="8">+F33+F35-F36</f>
        <v>47.393113830779022</v>
      </c>
      <c r="G37" s="8">
        <f t="shared" si="8"/>
        <v>55.051760410510781</v>
      </c>
      <c r="H37" s="8">
        <f t="shared" si="8"/>
        <v>54.128477040075936</v>
      </c>
      <c r="I37" s="8">
        <f t="shared" si="8"/>
        <v>38.8610215809355</v>
      </c>
      <c r="J37" s="8">
        <f t="shared" si="8"/>
        <v>35.900049640206603</v>
      </c>
      <c r="K37" s="8">
        <f t="shared" si="8"/>
        <v>45.944563314697419</v>
      </c>
      <c r="L37" s="8">
        <f t="shared" si="8"/>
        <v>48.188141637460397</v>
      </c>
      <c r="M37" s="8">
        <f t="shared" si="8"/>
        <v>48.796788825987697</v>
      </c>
      <c r="N37" s="8">
        <f t="shared" si="8"/>
        <v>53.878684388552351</v>
      </c>
      <c r="O37" s="8">
        <f>AVERAGE(E37:N37)</f>
        <v>47.056240137996767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2.6422990731036053</v>
      </c>
      <c r="F39" s="6">
        <f>(Input!B129+Input!B202)/Input!B5*Input!B6/Input!B34</f>
        <v>2.994543150988398</v>
      </c>
      <c r="G39" s="6">
        <f>(Input!C129+Input!C202)/Input!C5*Input!C6/Input!C34</f>
        <v>3.6256224151404917</v>
      </c>
      <c r="H39" s="6">
        <f>(Input!D129+Input!D202)/Input!D5*Input!D6/Input!D34</f>
        <v>2.7384900037555973</v>
      </c>
      <c r="I39" s="6">
        <f>(Input!E129+Input!E202)/Input!E5*Input!E6/Input!E34</f>
        <v>2.6301442907375825</v>
      </c>
      <c r="J39" s="6">
        <f>(Input!F129+Input!F202)/Input!F5*Input!F6/Input!F34</f>
        <v>2.3165778334084077</v>
      </c>
      <c r="K39" s="6">
        <f>(Input!G129+Input!G202)/Input!G5*Input!G6/Input!G34</f>
        <v>1.7767132198023736</v>
      </c>
      <c r="L39" s="6">
        <f>(Input!H129+Input!H202)/Input!H5*Input!H6/Input!H34</f>
        <v>0.95255824210433138</v>
      </c>
      <c r="M39" s="6">
        <f>(Input!I129+Input!I202)/Input!I5*Input!I6/Input!I34</f>
        <v>1.4705445290458232</v>
      </c>
      <c r="N39" s="6">
        <f>(Input!J129+Input!J202)/Input!J5*Input!J6/Input!J34</f>
        <v>1.4501726551934611</v>
      </c>
      <c r="O39" s="6">
        <f>AVERAGE(E39:N39)</f>
        <v>2.2597665413280077</v>
      </c>
    </row>
    <row r="40" spans="2:15" x14ac:dyDescent="0.2">
      <c r="B40" s="26" t="s">
        <v>285</v>
      </c>
      <c r="E40" s="6">
        <f>Input!A124/Input!A5</f>
        <v>7.8596734646782247</v>
      </c>
      <c r="F40" s="6">
        <f>Input!B124/Input!B5</f>
        <v>9.645653396490113</v>
      </c>
      <c r="G40" s="6">
        <f>Input!C124/Input!C5</f>
        <v>9.4102690037504573</v>
      </c>
      <c r="H40" s="6">
        <f>Input!D124/Input!D5</f>
        <v>10.39301731042138</v>
      </c>
      <c r="I40" s="6">
        <f>Input!E124/Input!E5</f>
        <v>10.001425405059454</v>
      </c>
      <c r="J40" s="6">
        <f>Input!F124/Input!F5</f>
        <v>9.0801558851372661</v>
      </c>
      <c r="K40" s="6">
        <f>Input!G124/Input!G5</f>
        <v>9.568466011521517</v>
      </c>
      <c r="L40" s="6">
        <f>Input!H124/Input!H5</f>
        <v>8.5116470621321962</v>
      </c>
      <c r="M40" s="6">
        <f>Input!I124/Input!I5</f>
        <v>10.062129406447724</v>
      </c>
      <c r="N40" s="6">
        <f>Input!J124/Input!J5</f>
        <v>10.257429861747227</v>
      </c>
      <c r="O40" s="6">
        <f>AVERAGE(E40:N40)</f>
        <v>9.4789866807385561</v>
      </c>
    </row>
    <row r="41" spans="2:15" s="4" customFormat="1" x14ac:dyDescent="0.2">
      <c r="B41" s="27" t="s">
        <v>301</v>
      </c>
      <c r="E41" s="8">
        <f>+E37+E39-E40</f>
        <v>37.202426319187396</v>
      </c>
      <c r="F41" s="8">
        <f t="shared" ref="F41:N41" si="9">+F37+F39-F40</f>
        <v>40.74200358527731</v>
      </c>
      <c r="G41" s="8">
        <f t="shared" si="9"/>
        <v>49.267113821900814</v>
      </c>
      <c r="H41" s="8">
        <f t="shared" si="9"/>
        <v>46.473949733410159</v>
      </c>
      <c r="I41" s="8">
        <f t="shared" si="9"/>
        <v>31.489740466613629</v>
      </c>
      <c r="J41" s="8">
        <f t="shared" si="9"/>
        <v>29.136471588477747</v>
      </c>
      <c r="K41" s="8">
        <f t="shared" si="9"/>
        <v>38.152810522978278</v>
      </c>
      <c r="L41" s="8">
        <f t="shared" si="9"/>
        <v>40.62905281743253</v>
      </c>
      <c r="M41" s="8">
        <f t="shared" si="9"/>
        <v>40.205203948585797</v>
      </c>
      <c r="N41" s="8">
        <f t="shared" si="9"/>
        <v>45.071427181998587</v>
      </c>
      <c r="O41" s="8">
        <f>AVERAGE(E41:N41)</f>
        <v>39.837019998586221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3.2590324290304014</v>
      </c>
      <c r="F43" s="6">
        <f>(Input!B137+Input!B139+Input!B205+Input!B208)/Input!B5*Input!B6/Input!B34</f>
        <v>2.5801544305968847</v>
      </c>
      <c r="G43" s="6">
        <f>(Input!C137+Input!C139+Input!C205+Input!C208)/Input!C5*Input!C6/Input!C34</f>
        <v>2.6008084734867962</v>
      </c>
      <c r="H43" s="6">
        <f>(Input!D137+Input!D139+Input!D205+Input!D208)/Input!D5*Input!D6/Input!D34</f>
        <v>3.1989261258097583</v>
      </c>
      <c r="I43" s="6">
        <f>(Input!E137+Input!E139+Input!E205+Input!E208)/Input!E5*Input!E6/Input!E34</f>
        <v>2.3887347532650698</v>
      </c>
      <c r="J43" s="6">
        <f>(Input!F137+Input!F139+Input!F205+Input!F208)/Input!F5*Input!F6/Input!F34</f>
        <v>2.3676397283911337</v>
      </c>
      <c r="K43" s="6">
        <f>(Input!G137+Input!G139+Input!G205+Input!G208)/Input!G5*Input!G6/Input!G34</f>
        <v>2.1705429397401019</v>
      </c>
      <c r="L43" s="6">
        <f>(Input!H137+Input!H139+Input!H205+Input!H208)/Input!H5*Input!H6/Input!H34</f>
        <v>2.3638009263797581</v>
      </c>
      <c r="M43" s="6">
        <f>(Input!I137+Input!I139+Input!I205+Input!I208)/Input!I5*Input!I6/Input!I34</f>
        <v>2.0416788085437791</v>
      </c>
      <c r="N43" s="6">
        <f>(Input!J137+Input!J139+Input!J205+Input!J208)/Input!J5*Input!J6/Input!J34</f>
        <v>2.4009658018045132</v>
      </c>
      <c r="O43" s="6">
        <f>AVERAGE(E43:N43)</f>
        <v>2.5372284417048196</v>
      </c>
    </row>
    <row r="44" spans="2:15" ht="13.15" customHeight="1" x14ac:dyDescent="0.2">
      <c r="B44" s="26" t="s">
        <v>300</v>
      </c>
      <c r="E44" s="6">
        <f>(Input!A19+Input!A20)/Input!A5</f>
        <v>7.5547893770252204</v>
      </c>
      <c r="F44" s="6">
        <f>(Input!B19+Input!B20)/Input!B5</f>
        <v>6.9699543061820561</v>
      </c>
      <c r="G44" s="6">
        <f>(Input!C19+Input!C20)/Input!C5</f>
        <v>7.8801793358336392</v>
      </c>
      <c r="H44" s="6">
        <f>(Input!D19+Input!D20)/Input!D5</f>
        <v>7.7787865844234307</v>
      </c>
      <c r="I44" s="6">
        <f>(Input!E19+Input!E20)/Input!E5</f>
        <v>5.3864984673426068</v>
      </c>
      <c r="J44" s="6">
        <f>(Input!F19+Input!F20)/Input!F5</f>
        <v>5.2083702745345537</v>
      </c>
      <c r="K44" s="6">
        <f>(Input!G19+Input!G20)/Input!G5</f>
        <v>5.8858786174178244</v>
      </c>
      <c r="L44" s="6">
        <f>(Input!H19+Input!H20)/Input!H5</f>
        <v>5.9673316974737922</v>
      </c>
      <c r="M44" s="6">
        <f>(Input!I19+Input!I20)/Input!I5</f>
        <v>7.4575708044591744</v>
      </c>
      <c r="N44" s="6">
        <f>(Input!J19+Input!J20)/Input!J5</f>
        <v>7.6722029553572071</v>
      </c>
      <c r="O44" s="6">
        <f>AVERAGE(E44:N44)</f>
        <v>6.7761562420049497</v>
      </c>
    </row>
    <row r="45" spans="2:15" ht="13.15" customHeight="1" x14ac:dyDescent="0.2">
      <c r="B45" s="27" t="s">
        <v>314</v>
      </c>
      <c r="E45" s="8">
        <f>+E41+E43-E44</f>
        <v>32.906669371192571</v>
      </c>
      <c r="F45" s="8">
        <f t="shared" ref="F45:N45" si="10">+F41+F43-F44</f>
        <v>36.352203709692141</v>
      </c>
      <c r="G45" s="8">
        <f t="shared" si="10"/>
        <v>43.98774295955397</v>
      </c>
      <c r="H45" s="8">
        <f t="shared" si="10"/>
        <v>41.894089274796485</v>
      </c>
      <c r="I45" s="8">
        <f t="shared" si="10"/>
        <v>28.491976752536097</v>
      </c>
      <c r="J45" s="8">
        <f t="shared" si="10"/>
        <v>26.295741042334328</v>
      </c>
      <c r="K45" s="8">
        <f t="shared" si="10"/>
        <v>34.437474845300557</v>
      </c>
      <c r="L45" s="8">
        <f t="shared" si="10"/>
        <v>37.025522046338494</v>
      </c>
      <c r="M45" s="8">
        <f t="shared" si="10"/>
        <v>34.789311952670403</v>
      </c>
      <c r="N45" s="8">
        <f t="shared" si="10"/>
        <v>39.80019002844589</v>
      </c>
      <c r="O45" s="8">
        <f>AVERAGE(E45:N45)</f>
        <v>35.598092198286096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0.22860462403739748</v>
      </c>
      <c r="F47" s="6">
        <f>(Input!B142+Input!B141+Input!B147-Input!B143-Input!B144-Input!B207-Input!B208-SUM(Input!B136:B139)-SUM(Input!B202:'Input'!B205))/Input!B5*Input!B6/Input!B34</f>
        <v>0.24805372742307896</v>
      </c>
      <c r="G47" s="6">
        <f>(Input!C142+Input!C141+Input!C147-Input!C143-Input!C144-Input!C207-Input!C208-SUM(Input!C136:C139)-SUM(Input!C202:'Input'!C205))/Input!C5*Input!C6/Input!C34</f>
        <v>0.28187790701244464</v>
      </c>
      <c r="H47" s="6">
        <f>(Input!D142+Input!D141+Input!D147-Input!D143-Input!D144-Input!D207-Input!D208-SUM(Input!D136:D139)-SUM(Input!D202:'Input'!D205))/Input!D5*Input!D6/Input!D34</f>
        <v>0.19456363910617633</v>
      </c>
      <c r="I47" s="6">
        <f>(Input!E142+Input!E141+Input!E147-Input!E143-Input!E144-Input!E207-Input!E208-SUM(Input!E136:E139)-SUM(Input!E202:'Input'!E205))/Input!E5*Input!E6/Input!E34</f>
        <v>0.71945951640073702</v>
      </c>
      <c r="J47" s="6">
        <f>(Input!F142+Input!F141+Input!F147-Input!F143-Input!F144-Input!F207-Input!F208-SUM(Input!F136:F139)-SUM(Input!F202:'Input'!F205))/Input!F5*Input!F6/Input!F34</f>
        <v>0.32883351026377272</v>
      </c>
      <c r="K47" s="6">
        <f>(Input!G142+Input!G141+Input!G147-Input!G143-Input!G144-Input!G207-Input!G208-SUM(Input!G136:G139)-SUM(Input!G202:'Input'!G205))/Input!G5*Input!G6/Input!G34</f>
        <v>0.389278286710039</v>
      </c>
      <c r="L47" s="6">
        <f>(Input!H142+Input!H141+Input!H147-Input!H143-Input!H144-Input!H207-Input!H208-SUM(Input!H136:H139)-SUM(Input!H202:'Input'!H205))/Input!H5*Input!H6/Input!H34</f>
        <v>0.26374249941961109</v>
      </c>
      <c r="M47" s="6">
        <f>(Input!I142+Input!I141+Input!I147-Input!I143-Input!I144-Input!I207-Input!I208-SUM(Input!I136:I139)-SUM(Input!I202:'Input'!I205))/Input!I5*Input!I6/Input!I34</f>
        <v>0.33604380666932671</v>
      </c>
      <c r="N47" s="6">
        <f>(Input!J142+Input!J141+Input!J147-Input!J143-Input!J144-Input!J207-Input!J208-SUM(Input!J136:J139)-SUM(Input!J202:'Input'!J205))/Input!J5*Input!J6/Input!J34</f>
        <v>0.41675856727027799</v>
      </c>
      <c r="O47" s="6">
        <f>AVERAGE(E47:N47)</f>
        <v>0.34072160843128618</v>
      </c>
    </row>
    <row r="48" spans="2:15" x14ac:dyDescent="0.2">
      <c r="B48" s="26" t="s">
        <v>287</v>
      </c>
      <c r="E48" s="6">
        <f>Input!A127/Input!A5</f>
        <v>22.279779136739069</v>
      </c>
      <c r="F48" s="6">
        <f>Input!B127/Input!B5</f>
        <v>22.475131934622691</v>
      </c>
      <c r="G48" s="6">
        <f>Input!C127/Input!C5</f>
        <v>23.153057753935641</v>
      </c>
      <c r="H48" s="6">
        <f>Input!D127/Input!D5</f>
        <v>23.697582653046886</v>
      </c>
      <c r="I48" s="6">
        <f>Input!E127/Input!E5</f>
        <v>23.356687843163673</v>
      </c>
      <c r="J48" s="6">
        <f>Input!F127/Input!F5</f>
        <v>24.090470937204167</v>
      </c>
      <c r="K48" s="6">
        <f>Input!G127/Input!G5</f>
        <v>24.658811114876315</v>
      </c>
      <c r="L48" s="6">
        <f>Input!H127/Input!H5</f>
        <v>25.142982303187114</v>
      </c>
      <c r="M48" s="6">
        <f>Input!I127/Input!I5</f>
        <v>25.285560889095837</v>
      </c>
      <c r="N48" s="6">
        <f>Input!J127/Input!J5</f>
        <v>25.100938798116864</v>
      </c>
      <c r="O48" s="16">
        <f>AVERAGE(E48:N48)</f>
        <v>23.924100336398826</v>
      </c>
    </row>
    <row r="49" spans="2:15" s="4" customFormat="1" x14ac:dyDescent="0.2">
      <c r="B49" s="27" t="s">
        <v>288</v>
      </c>
      <c r="E49" s="8">
        <f>+E45+E47-E48</f>
        <v>10.855494858490896</v>
      </c>
      <c r="F49" s="8">
        <f t="shared" ref="F49:N49" si="11">+F45+F47-F48</f>
        <v>14.125125502492526</v>
      </c>
      <c r="G49" s="8">
        <f t="shared" si="11"/>
        <v>21.116563112630772</v>
      </c>
      <c r="H49" s="8">
        <f t="shared" si="11"/>
        <v>18.391070260855777</v>
      </c>
      <c r="I49" s="8">
        <f t="shared" si="11"/>
        <v>5.8547484257731597</v>
      </c>
      <c r="J49" s="8">
        <f t="shared" si="11"/>
        <v>2.5341036153939349</v>
      </c>
      <c r="K49" s="8">
        <f t="shared" si="11"/>
        <v>10.16794201713428</v>
      </c>
      <c r="L49" s="8">
        <f t="shared" si="11"/>
        <v>12.146282242570994</v>
      </c>
      <c r="M49" s="8">
        <f t="shared" si="11"/>
        <v>9.8397948702438889</v>
      </c>
      <c r="N49" s="8">
        <f t="shared" si="11"/>
        <v>15.116009797599304</v>
      </c>
      <c r="O49" s="8">
        <f>AVERAGE(E49:N49)</f>
        <v>12.014713470318551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547.08982121840495</v>
      </c>
      <c r="F7" s="6">
        <f>Input!B27/Input!B$7</f>
        <v>565.18868532362774</v>
      </c>
      <c r="G7" s="6">
        <f>Input!C27/Input!C$7</f>
        <v>611.57616683217475</v>
      </c>
      <c r="H7" s="6">
        <f>Input!D27/Input!D$7</f>
        <v>566.78906685804691</v>
      </c>
      <c r="I7" s="6">
        <f>Input!E27/Input!E$7</f>
        <v>493.43362331060541</v>
      </c>
      <c r="J7" s="6">
        <f>Input!F27/Input!F$7</f>
        <v>533.76965682429193</v>
      </c>
      <c r="K7" s="6">
        <f>Input!G27/Input!G$7</f>
        <v>625.22470365160461</v>
      </c>
      <c r="L7" s="6">
        <f>Input!H27/Input!H$7</f>
        <v>582.58384559296587</v>
      </c>
      <c r="M7" s="6">
        <f>Input!I27/Input!I$7</f>
        <v>584.25876363490534</v>
      </c>
      <c r="N7" s="6">
        <f>Input!J27/Input!J$7</f>
        <v>631.46246670779226</v>
      </c>
      <c r="O7" s="6">
        <f>AVERAGE(E7:N7)</f>
        <v>574.137679995442</v>
      </c>
    </row>
    <row r="8" spans="1:15" x14ac:dyDescent="0.2">
      <c r="B8" s="26" t="s">
        <v>302</v>
      </c>
      <c r="E8" s="6">
        <f>(Input!A125-Input!A203-Input!A207)/Input!A$7</f>
        <v>214.97771675166732</v>
      </c>
      <c r="F8" s="6">
        <f>(Input!B125-Input!B203-Input!B207)/Input!B$7</f>
        <v>217.20797019476689</v>
      </c>
      <c r="G8" s="6">
        <f>(Input!C125-Input!C203-Input!C207)/Input!C$7</f>
        <v>194.34964385663989</v>
      </c>
      <c r="H8" s="6">
        <f>(Input!D125-Input!D203-Input!D207)/Input!D$7</f>
        <v>178.76277544895532</v>
      </c>
      <c r="I8" s="6">
        <f>(Input!E125-Input!E203-Input!E207)/Input!E$7</f>
        <v>192.3983440487097</v>
      </c>
      <c r="J8" s="6">
        <f>(Input!F125-Input!F203-Input!F207)/Input!F$7</f>
        <v>229.88804901639722</v>
      </c>
      <c r="K8" s="6">
        <f>(Input!G125-Input!G203-Input!G207)/Input!G$7</f>
        <v>230.75719626860149</v>
      </c>
      <c r="L8" s="6">
        <f>(Input!H125-Input!H203-Input!H207)/Input!H$7</f>
        <v>203.69783272571308</v>
      </c>
      <c r="M8" s="6">
        <f>(Input!I125-Input!I203-Input!I207)/Input!I$7</f>
        <v>204.03854547641967</v>
      </c>
      <c r="N8" s="6">
        <f>(Input!J125-Input!J203-Input!J207)/Input!J$7</f>
        <v>203.98424372833554</v>
      </c>
      <c r="O8" s="6">
        <f>AVERAGE(E8:N8)</f>
        <v>207.00623175162065</v>
      </c>
    </row>
    <row r="9" spans="1:15" s="4" customFormat="1" x14ac:dyDescent="0.2">
      <c r="B9" s="27" t="s">
        <v>283</v>
      </c>
      <c r="E9" s="8">
        <f t="shared" ref="E9:N9" si="1">+E7-E8</f>
        <v>332.11210446673761</v>
      </c>
      <c r="F9" s="8">
        <f t="shared" si="1"/>
        <v>347.98071512886088</v>
      </c>
      <c r="G9" s="8">
        <f t="shared" si="1"/>
        <v>417.22652297553486</v>
      </c>
      <c r="H9" s="8">
        <f t="shared" si="1"/>
        <v>388.02629140909158</v>
      </c>
      <c r="I9" s="8">
        <f t="shared" si="1"/>
        <v>301.03527926189571</v>
      </c>
      <c r="J9" s="8">
        <f t="shared" si="1"/>
        <v>303.88160780789474</v>
      </c>
      <c r="K9" s="8">
        <f t="shared" si="1"/>
        <v>394.46750738300312</v>
      </c>
      <c r="L9" s="8">
        <f t="shared" si="1"/>
        <v>378.88601286725282</v>
      </c>
      <c r="M9" s="8">
        <f t="shared" si="1"/>
        <v>380.22021815848564</v>
      </c>
      <c r="N9" s="8">
        <f t="shared" si="1"/>
        <v>427.47822297945675</v>
      </c>
      <c r="O9" s="8">
        <f>AVERAGE(E9:N9)</f>
        <v>367.13144824382141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5.9377397298660535</v>
      </c>
      <c r="F11" s="6">
        <f>(Input!B136+Input!B144+Input!B204)/Input!B$7</f>
        <v>6.1635825300019675</v>
      </c>
      <c r="G11" s="6">
        <f>(Input!C136+Input!C144+Input!C204)/Input!C$7</f>
        <v>8.2492394150040642</v>
      </c>
      <c r="H11" s="6">
        <f>(Input!D136+Input!D144+Input!D204)/Input!D$7</f>
        <v>4.9841238643592298</v>
      </c>
      <c r="I11" s="6">
        <f>(Input!E136+Input!E144+Input!E204)/Input!E$7</f>
        <v>2.9274859538036209</v>
      </c>
      <c r="J11" s="6">
        <f>(Input!F136+Input!F144+Input!F204)/Input!F$7</f>
        <v>4.3627076304425643</v>
      </c>
      <c r="K11" s="6">
        <f>(Input!G136+Input!G144+Input!G204)/Input!G$7</f>
        <v>3.2056550924212139</v>
      </c>
      <c r="L11" s="6">
        <f>(Input!H136+Input!H144+Input!H204)/Input!H$7</f>
        <v>3.5154930302380443</v>
      </c>
      <c r="M11" s="6">
        <f>(Input!I136+Input!I144+Input!I204)/Input!I$7</f>
        <v>3.6228444818735963</v>
      </c>
      <c r="N11" s="6">
        <f>(Input!J136+Input!J144+Input!J204)/Input!J$7</f>
        <v>4.4885178602902291</v>
      </c>
      <c r="O11" s="6">
        <f>AVERAGE(E11:N11)</f>
        <v>4.7457389588300583</v>
      </c>
    </row>
    <row r="12" spans="1:15" ht="13.15" customHeight="1" x14ac:dyDescent="0.2">
      <c r="B12" s="26" t="s">
        <v>298</v>
      </c>
      <c r="E12" s="6">
        <f>Input!A18/Input!A$7</f>
        <v>43.079549963571154</v>
      </c>
      <c r="F12" s="6">
        <f>Input!B18/Input!B$7</f>
        <v>40.388322349006494</v>
      </c>
      <c r="G12" s="6">
        <f>Input!C18/Input!C$7</f>
        <v>43.245030242845537</v>
      </c>
      <c r="H12" s="6">
        <f>Input!D18/Input!D$7</f>
        <v>38.124749628928868</v>
      </c>
      <c r="I12" s="6">
        <f>Input!E18/Input!E$7</f>
        <v>28.613405706039259</v>
      </c>
      <c r="J12" s="6">
        <f>Input!F18/Input!F$7</f>
        <v>32.255547093364207</v>
      </c>
      <c r="K12" s="6">
        <f>Input!G18/Input!G$7</f>
        <v>33.467956532826605</v>
      </c>
      <c r="L12" s="6">
        <f>Input!H18/Input!H$7</f>
        <v>35.366635642290369</v>
      </c>
      <c r="M12" s="6">
        <f>Input!I18/Input!I$7</f>
        <v>39.658425970484437</v>
      </c>
      <c r="N12" s="6">
        <f>Input!J18/Input!J$7</f>
        <v>44.997164042457356</v>
      </c>
      <c r="O12" s="6">
        <f>AVERAGE(E12:N12)</f>
        <v>37.919678717181426</v>
      </c>
    </row>
    <row r="13" spans="1:15" ht="13.15" customHeight="1" x14ac:dyDescent="0.2">
      <c r="B13" s="27" t="s">
        <v>313</v>
      </c>
      <c r="E13" s="8">
        <f t="shared" ref="E13:N13" si="2">+E9+E11-E12</f>
        <v>294.97029423303252</v>
      </c>
      <c r="F13" s="8">
        <f t="shared" si="2"/>
        <v>313.75597530985635</v>
      </c>
      <c r="G13" s="8">
        <f t="shared" si="2"/>
        <v>382.2307321476934</v>
      </c>
      <c r="H13" s="8">
        <f t="shared" si="2"/>
        <v>354.88566564452196</v>
      </c>
      <c r="I13" s="8">
        <f t="shared" si="2"/>
        <v>275.34935950966008</v>
      </c>
      <c r="J13" s="8">
        <f t="shared" si="2"/>
        <v>275.9887683449731</v>
      </c>
      <c r="K13" s="8">
        <f t="shared" si="2"/>
        <v>364.20520594259779</v>
      </c>
      <c r="L13" s="8">
        <f t="shared" si="2"/>
        <v>347.03487025520047</v>
      </c>
      <c r="M13" s="8">
        <f t="shared" si="2"/>
        <v>344.18463666987481</v>
      </c>
      <c r="N13" s="8">
        <f t="shared" si="2"/>
        <v>386.96957679728962</v>
      </c>
      <c r="O13" s="8">
        <f>AVERAGE(E13:N13)</f>
        <v>333.95750848546993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15.667548058061985</v>
      </c>
      <c r="F15" s="6">
        <f>(Input!B129+Input!B202)/Input!B$7</f>
        <v>18.040212964784576</v>
      </c>
      <c r="G15" s="6">
        <f>(Input!C129+Input!C202)/Input!C$7</f>
        <v>21.82831768529385</v>
      </c>
      <c r="H15" s="6">
        <f>(Input!D129+Input!D202)/Input!D$7</f>
        <v>16.280955487775042</v>
      </c>
      <c r="I15" s="6">
        <f>(Input!E129+Input!E202)/Input!E$7</f>
        <v>16.173630850554957</v>
      </c>
      <c r="J15" s="6">
        <f>(Input!F129+Input!F202)/Input!F$7</f>
        <v>14.250385748992787</v>
      </c>
      <c r="K15" s="6">
        <f>(Input!G129+Input!G202)/Input!G$7</f>
        <v>11.050070333900941</v>
      </c>
      <c r="L15" s="6">
        <f>(Input!H129+Input!H202)/Input!H$7</f>
        <v>6.0519339481020804</v>
      </c>
      <c r="M15" s="6">
        <f>(Input!I129+Input!I202)/Input!I$7</f>
        <v>8.8018379050368942</v>
      </c>
      <c r="N15" s="6">
        <f>(Input!J129+Input!J202)/Input!J$7</f>
        <v>8.5290364353837411</v>
      </c>
      <c r="O15" s="6">
        <f>AVERAGE(E15:N15)</f>
        <v>13.667392941788686</v>
      </c>
    </row>
    <row r="16" spans="1:15" x14ac:dyDescent="0.2">
      <c r="B16" s="26" t="s">
        <v>285</v>
      </c>
      <c r="E16" s="6">
        <f>Input!A124/Input!A$7</f>
        <v>45.811461077173121</v>
      </c>
      <c r="F16" s="6">
        <f>Input!B124/Input!B$7</f>
        <v>56.687427208341532</v>
      </c>
      <c r="G16" s="6">
        <f>Input!C124/Input!C$7</f>
        <v>54.476681863320387</v>
      </c>
      <c r="H16" s="6">
        <f>Input!D124/Input!D$7</f>
        <v>60.324049894795223</v>
      </c>
      <c r="I16" s="6">
        <f>Input!E124/Input!E$7</f>
        <v>60.180212091484726</v>
      </c>
      <c r="J16" s="6">
        <f>Input!F124/Input!F$7</f>
        <v>54.787426791467063</v>
      </c>
      <c r="K16" s="6">
        <f>Input!G124/Input!G$7</f>
        <v>58.069772874970177</v>
      </c>
      <c r="L16" s="6">
        <f>Input!H124/Input!H$7</f>
        <v>51.923785116877546</v>
      </c>
      <c r="M16" s="6">
        <f>Input!I124/Input!I$7</f>
        <v>58.928181344241253</v>
      </c>
      <c r="N16" s="6">
        <f>Input!J124/Input!J$7</f>
        <v>58.936329876818832</v>
      </c>
      <c r="O16" s="6">
        <f>AVERAGE(E16:N16)</f>
        <v>56.012532813948972</v>
      </c>
    </row>
    <row r="17" spans="2:15" s="4" customFormat="1" x14ac:dyDescent="0.2">
      <c r="B17" s="27" t="s">
        <v>301</v>
      </c>
      <c r="E17" s="8">
        <f t="shared" ref="E17:N17" si="3">+E13+E15-E16</f>
        <v>264.82638121392137</v>
      </c>
      <c r="F17" s="8">
        <f t="shared" si="3"/>
        <v>275.10876106629939</v>
      </c>
      <c r="G17" s="8">
        <f t="shared" si="3"/>
        <v>349.58236796966685</v>
      </c>
      <c r="H17" s="8">
        <f t="shared" si="3"/>
        <v>310.84257123750177</v>
      </c>
      <c r="I17" s="8">
        <f t="shared" si="3"/>
        <v>231.34277826873031</v>
      </c>
      <c r="J17" s="8">
        <f t="shared" si="3"/>
        <v>235.45172730249885</v>
      </c>
      <c r="K17" s="8">
        <f t="shared" si="3"/>
        <v>317.18550340152854</v>
      </c>
      <c r="L17" s="8">
        <f t="shared" si="3"/>
        <v>301.16301908642504</v>
      </c>
      <c r="M17" s="8">
        <f t="shared" si="3"/>
        <v>294.05829323067047</v>
      </c>
      <c r="N17" s="8">
        <f t="shared" si="3"/>
        <v>336.5622833558545</v>
      </c>
      <c r="O17" s="8">
        <f>AVERAGE(E17:N17)</f>
        <v>291.61236861330974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19.324476825645913</v>
      </c>
      <c r="F19" s="6">
        <f>(Input!B137+Input!B139+Input!B205+Input!B208)/Input!B$7</f>
        <v>15.543785166240411</v>
      </c>
      <c r="G19" s="6">
        <f>(Input!C137+Input!C139+Input!C205+Input!C208)/Input!C$7</f>
        <v>15.65835244199693</v>
      </c>
      <c r="H19" s="6">
        <f>(Input!D137+Input!D139+Input!D205+Input!D208)/Input!D$7</f>
        <v>19.01835456458269</v>
      </c>
      <c r="I19" s="6">
        <f>(Input!E137+Input!E139+Input!E205+Input!E208)/Input!E$7</f>
        <v>14.689123420056269</v>
      </c>
      <c r="J19" s="6">
        <f>(Input!F137+Input!F139+Input!F205+Input!F208)/Input!F$7</f>
        <v>14.564492052732993</v>
      </c>
      <c r="K19" s="6">
        <f>(Input!G137+Input!G139+Input!G205+Input!G208)/Input!G$7</f>
        <v>13.49945049069207</v>
      </c>
      <c r="L19" s="6">
        <f>(Input!H137+Input!H139+Input!H205+Input!H208)/Input!H$7</f>
        <v>15.018049753377651</v>
      </c>
      <c r="M19" s="6">
        <f>(Input!I137+Input!I139+Input!I205+Input!I208)/Input!I$7</f>
        <v>12.220320821302534</v>
      </c>
      <c r="N19" s="6">
        <f>(Input!J137+Input!J139+Input!J205+Input!J208)/Input!J$7</f>
        <v>14.121025334717242</v>
      </c>
      <c r="O19" s="6">
        <f>AVERAGE(E19:N19)</f>
        <v>15.36574308713447</v>
      </c>
    </row>
    <row r="20" spans="2:15" ht="13.15" customHeight="1" x14ac:dyDescent="0.2">
      <c r="B20" s="26" t="s">
        <v>300</v>
      </c>
      <c r="E20" s="6">
        <f>(Input!A19+Input!A20)/Input!A$7</f>
        <v>44.034391638177432</v>
      </c>
      <c r="F20" s="6">
        <f>(Input!B19+Input!B20)/Input!B$7</f>
        <v>40.962365237064731</v>
      </c>
      <c r="G20" s="6">
        <f>(Input!C19+Input!C20)/Input!C$7</f>
        <v>45.618889591044507</v>
      </c>
      <c r="H20" s="6">
        <f>(Input!D19+Input!D20)/Input!D$7</f>
        <v>45.150305827855618</v>
      </c>
      <c r="I20" s="6">
        <f>(Input!E19+Input!E20)/Input!E$7</f>
        <v>32.411442076161599</v>
      </c>
      <c r="J20" s="6">
        <f>(Input!F19+Input!F20)/Input!F$7</f>
        <v>31.426024919461096</v>
      </c>
      <c r="K20" s="6">
        <f>(Input!G19+Input!G20)/Input!G$7</f>
        <v>35.720630043681055</v>
      </c>
      <c r="L20" s="6">
        <f>(Input!H19+Input!H20)/Input!H$7</f>
        <v>36.402642933733645</v>
      </c>
      <c r="M20" s="6">
        <f>(Input!I19+Input!I20)/Input!I$7</f>
        <v>43.67475978504973</v>
      </c>
      <c r="N20" s="6">
        <f>(Input!J19+Input!J20)/Input!J$7</f>
        <v>44.082337423052572</v>
      </c>
      <c r="O20" s="6">
        <f>AVERAGE(E20:N20)</f>
        <v>39.948378947528205</v>
      </c>
    </row>
    <row r="21" spans="2:15" ht="13.15" customHeight="1" x14ac:dyDescent="0.2">
      <c r="B21" s="27" t="s">
        <v>314</v>
      </c>
      <c r="E21" s="8">
        <f t="shared" ref="E21:N21" si="4">+E17+E19-E20</f>
        <v>240.11646640138983</v>
      </c>
      <c r="F21" s="8">
        <f t="shared" si="4"/>
        <v>249.69018099547509</v>
      </c>
      <c r="G21" s="8">
        <f t="shared" si="4"/>
        <v>319.62183082061927</v>
      </c>
      <c r="H21" s="8">
        <f t="shared" si="4"/>
        <v>284.71061997422885</v>
      </c>
      <c r="I21" s="8">
        <f t="shared" si="4"/>
        <v>213.62045961262498</v>
      </c>
      <c r="J21" s="8">
        <f t="shared" si="4"/>
        <v>218.59019443577074</v>
      </c>
      <c r="K21" s="8">
        <f t="shared" si="4"/>
        <v>294.96432384853955</v>
      </c>
      <c r="L21" s="8">
        <f t="shared" si="4"/>
        <v>279.778425906069</v>
      </c>
      <c r="M21" s="8">
        <f t="shared" si="4"/>
        <v>262.60385426692329</v>
      </c>
      <c r="N21" s="8">
        <f t="shared" si="4"/>
        <v>306.60097126751913</v>
      </c>
      <c r="O21" s="8">
        <f>AVERAGE(E21:N21)</f>
        <v>267.02973275291595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1.3555142072521471</v>
      </c>
      <c r="F23" s="6">
        <f>(Input!B142+Input!B141+Input!B147-Input!B143-Input!B144-Input!B207-Input!B208-SUM(Input!B136:B139)-SUM(Input!B202:'Input'!B205))/Input!B7</f>
        <v>1.4943655321660467</v>
      </c>
      <c r="G23" s="6">
        <f>(Input!C142+Input!C141+Input!C147-Input!C143-Input!C144-Input!C207-Input!C208-SUM(Input!C136:C139)-SUM(Input!C202:'Input'!C205))/Input!C7</f>
        <v>1.6970659925972835</v>
      </c>
      <c r="H23" s="6">
        <f>(Input!D142+Input!D141+Input!D147-Input!D143-Input!D144-Input!D207-Input!D208-SUM(Input!D136:D139)-SUM(Input!D202:'Input'!D205))/Input!D7</f>
        <v>1.1567257662007122</v>
      </c>
      <c r="I23" s="6">
        <f>(Input!E142+Input!E141+Input!E147-Input!E143-Input!E144-Input!E207-Input!E208-SUM(Input!E136:E139)-SUM(Input!E202:'Input'!E205))/Input!E7</f>
        <v>4.4241955360255538</v>
      </c>
      <c r="J23" s="6">
        <f>(Input!F142+Input!F141+Input!F147-Input!F143-Input!F144-Input!F207-Input!F208-SUM(Input!F136:F139)-SUM(Input!F202:'Input'!F205))/Input!F7</f>
        <v>2.0228132639772212</v>
      </c>
      <c r="K23" s="6">
        <f>(Input!G142+Input!G141+Input!G147-Input!G143-Input!G144-Input!G207-Input!G208-SUM(Input!G136:G139)-SUM(Input!G202:'Input'!G205))/Input!G7</f>
        <v>2.4210730238641749</v>
      </c>
      <c r="L23" s="6">
        <f>(Input!H142+Input!H141+Input!H147-Input!H143-Input!H144-Input!H207-Input!H208-SUM(Input!H136:H139)-SUM(Input!H202:'Input'!H205))/Input!H7</f>
        <v>1.6756478661805696</v>
      </c>
      <c r="M23" s="6">
        <f>(Input!I142+Input!I141+Input!I147-Input!I143-Input!I144-Input!I207-Input!I208-SUM(Input!I136:I139)-SUM(Input!I202:'Input'!I205))/Input!I7</f>
        <v>2.0113658966955374</v>
      </c>
      <c r="N23" s="6">
        <f>(Input!J142+Input!J141+Input!J147-Input!J143-Input!J144-Input!J207-Input!J208-SUM(Input!J136:J139)-SUM(Input!J202:'Input'!J205))/Input!J7</f>
        <v>2.4511212456508025</v>
      </c>
      <c r="O23" s="6">
        <f>AVERAGE(E23:N23)</f>
        <v>2.0709888330610049</v>
      </c>
    </row>
    <row r="24" spans="2:15" x14ac:dyDescent="0.2">
      <c r="B24" s="26" t="s">
        <v>287</v>
      </c>
      <c r="E24" s="6">
        <f>Input!A127/Input!A$7</f>
        <v>129.86153169310094</v>
      </c>
      <c r="F24" s="6">
        <f>Input!B127/Input!B$7</f>
        <v>132.0861690930553</v>
      </c>
      <c r="G24" s="6">
        <f>Input!C127/Input!C$7</f>
        <v>134.03461271102285</v>
      </c>
      <c r="H24" s="6">
        <f>Input!D127/Input!D$7</f>
        <v>137.54755867817124</v>
      </c>
      <c r="I24" s="6">
        <f>Input!E127/Input!E$7</f>
        <v>140.54101002894367</v>
      </c>
      <c r="J24" s="6">
        <f>Input!F127/Input!F$7</f>
        <v>145.35597511100281</v>
      </c>
      <c r="K24" s="6">
        <f>Input!G127/Input!G$7</f>
        <v>149.65111012396866</v>
      </c>
      <c r="L24" s="6">
        <f>Input!H127/Input!H$7</f>
        <v>153.38028007720351</v>
      </c>
      <c r="M24" s="6">
        <f>Input!I127/Input!I$7</f>
        <v>148.08317974013474</v>
      </c>
      <c r="N24" s="6">
        <f>Input!J127/Input!J$7</f>
        <v>144.22299047255351</v>
      </c>
      <c r="O24" s="16">
        <f>AVERAGE(E24:N24)</f>
        <v>141.47644177291573</v>
      </c>
    </row>
    <row r="25" spans="2:15" s="4" customFormat="1" x14ac:dyDescent="0.2">
      <c r="B25" s="27" t="s">
        <v>288</v>
      </c>
      <c r="E25" s="8">
        <f t="shared" ref="E25:N25" si="5">+E21+E23-E24</f>
        <v>111.61044891554104</v>
      </c>
      <c r="F25" s="8">
        <f t="shared" si="5"/>
        <v>119.09837743458584</v>
      </c>
      <c r="G25" s="8">
        <f t="shared" si="5"/>
        <v>187.28428410219371</v>
      </c>
      <c r="H25" s="8">
        <f t="shared" si="5"/>
        <v>148.31978706225834</v>
      </c>
      <c r="I25" s="8">
        <f t="shared" si="5"/>
        <v>77.503645119706874</v>
      </c>
      <c r="J25" s="8">
        <f t="shared" si="5"/>
        <v>75.257032588745147</v>
      </c>
      <c r="K25" s="8">
        <f t="shared" si="5"/>
        <v>147.73428674843504</v>
      </c>
      <c r="L25" s="8">
        <f t="shared" si="5"/>
        <v>128.07379369504605</v>
      </c>
      <c r="M25" s="8">
        <f t="shared" si="5"/>
        <v>116.53204042348412</v>
      </c>
      <c r="N25" s="8">
        <f t="shared" si="5"/>
        <v>164.82910204061645</v>
      </c>
      <c r="O25" s="8">
        <f>AVERAGE(E25:N25)</f>
        <v>127.62427981306125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478.34695735022137</v>
      </c>
      <c r="F31" s="6">
        <f>Input!B35/Input!B7</f>
        <v>518.29237507377536</v>
      </c>
      <c r="G31" s="6">
        <f>Input!C35/Input!C7</f>
        <v>549.3958061749571</v>
      </c>
      <c r="H31" s="6">
        <f>Input!D35/Input!D7</f>
        <v>528.63416871911147</v>
      </c>
      <c r="I31" s="6">
        <f>Input!E35/Input!E7</f>
        <v>440.54088314699663</v>
      </c>
      <c r="J31" s="6">
        <f>Input!F35/Input!F7</f>
        <v>446.36640594655114</v>
      </c>
      <c r="K31" s="6">
        <f>Input!G35/Input!G7</f>
        <v>503.01591684969935</v>
      </c>
      <c r="L31" s="6">
        <f>Input!H35/Input!H7</f>
        <v>532.04545871756375</v>
      </c>
      <c r="M31" s="6">
        <f>Input!I35/Input!I7</f>
        <v>509.33633862688481</v>
      </c>
      <c r="N31" s="6">
        <f>Input!J35/Input!J7</f>
        <v>536.46860822252245</v>
      </c>
      <c r="O31" s="6">
        <f>AVERAGE(E31:N31)</f>
        <v>504.24429188282841</v>
      </c>
    </row>
    <row r="32" spans="2:15" x14ac:dyDescent="0.2">
      <c r="B32" s="26" t="s">
        <v>302</v>
      </c>
      <c r="E32" s="6">
        <f>(Input!A131-Input!A209)/Input!A$7</f>
        <v>184.13982626239985</v>
      </c>
      <c r="F32" s="6">
        <f>(Input!B131-Input!B209)/Input!B$7</f>
        <v>194.54289838677943</v>
      </c>
      <c r="G32" s="6">
        <f>(Input!C131-Input!C209)/Input!C$7</f>
        <v>171.27519138755983</v>
      </c>
      <c r="H32" s="6">
        <f>(Input!D131-Input!D209)/Input!D$7</f>
        <v>165.34169738537574</v>
      </c>
      <c r="I32" s="6">
        <f>(Input!E131-Input!E209)/Input!E$7</f>
        <v>170.05739685267915</v>
      </c>
      <c r="J32" s="6">
        <f>(Input!F131-Input!F209)/Input!F$7</f>
        <v>192.55160430454751</v>
      </c>
      <c r="K32" s="6">
        <f>(Input!G131-Input!G209)/Input!G$7</f>
        <v>181.28290968469025</v>
      </c>
      <c r="L32" s="6">
        <f>(Input!H131-Input!H209)/Input!H$7</f>
        <v>184.03261119450997</v>
      </c>
      <c r="M32" s="6">
        <f>(Input!I131-Input!I209)/Input!I$7</f>
        <v>173.94729427333974</v>
      </c>
      <c r="N32" s="6">
        <f>(Input!J131-Input!J209)/Input!J$7</f>
        <v>171.47902346121455</v>
      </c>
      <c r="O32" s="6">
        <f>AVERAGE(E32:N32)</f>
        <v>178.86504531930962</v>
      </c>
    </row>
    <row r="33" spans="2:15" s="4" customFormat="1" x14ac:dyDescent="0.2">
      <c r="B33" s="27" t="s">
        <v>283</v>
      </c>
      <c r="E33" s="8">
        <f t="shared" ref="E33:N33" si="7">+E31-E32</f>
        <v>294.20713108782149</v>
      </c>
      <c r="F33" s="8">
        <f t="shared" si="7"/>
        <v>323.74947668699593</v>
      </c>
      <c r="G33" s="8">
        <f t="shared" si="7"/>
        <v>378.12061478739724</v>
      </c>
      <c r="H33" s="8">
        <f t="shared" si="7"/>
        <v>363.29247133373576</v>
      </c>
      <c r="I33" s="8">
        <f t="shared" si="7"/>
        <v>270.48348629431746</v>
      </c>
      <c r="J33" s="8">
        <f t="shared" si="7"/>
        <v>253.81480164200363</v>
      </c>
      <c r="K33" s="8">
        <f t="shared" si="7"/>
        <v>321.7330071650091</v>
      </c>
      <c r="L33" s="8">
        <f t="shared" si="7"/>
        <v>348.01284752305378</v>
      </c>
      <c r="M33" s="8">
        <f t="shared" si="7"/>
        <v>335.38904435354505</v>
      </c>
      <c r="N33" s="8">
        <f t="shared" si="7"/>
        <v>364.98958476130792</v>
      </c>
      <c r="O33" s="8">
        <f>AVERAGE(E33:N33)</f>
        <v>325.37924656351873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5.9377397298660535</v>
      </c>
      <c r="F35" s="6">
        <f>(Input!B136+Input!B144+Input!B204)/Input!B7</f>
        <v>6.1635825300019675</v>
      </c>
      <c r="G35" s="6">
        <f>(Input!C136+Input!C144+Input!C204)/Input!C7</f>
        <v>8.2492394150040642</v>
      </c>
      <c r="H35" s="6">
        <f>(Input!D136+Input!D144+Input!D204)/Input!D7</f>
        <v>4.9841238643592298</v>
      </c>
      <c r="I35" s="6">
        <f>(Input!E136+Input!E144+Input!E204)/Input!E7</f>
        <v>2.9274859538036209</v>
      </c>
      <c r="J35" s="6">
        <f>(Input!F136+Input!F144+Input!F204)/Input!F7</f>
        <v>4.3627076304425643</v>
      </c>
      <c r="K35" s="6">
        <f>(Input!G136+Input!G144+Input!G204)/Input!G7</f>
        <v>3.2056550924212139</v>
      </c>
      <c r="L35" s="6">
        <f>(Input!H136+Input!H144+Input!H204)/Input!H7</f>
        <v>3.5154930302380443</v>
      </c>
      <c r="M35" s="6">
        <f>(Input!I136+Input!I144+Input!I204)/Input!I7</f>
        <v>3.6228444818735963</v>
      </c>
      <c r="N35" s="6">
        <f>(Input!J136+Input!J144+Input!J204)/Input!J7</f>
        <v>4.4885178602902291</v>
      </c>
      <c r="O35" s="6">
        <f>AVERAGE(E35:N35)</f>
        <v>4.7457389588300583</v>
      </c>
    </row>
    <row r="36" spans="2:15" ht="13.15" customHeight="1" x14ac:dyDescent="0.2">
      <c r="B36" s="26" t="s">
        <v>298</v>
      </c>
      <c r="E36" s="6">
        <f>Input!A18/Input!A7</f>
        <v>43.079549963571154</v>
      </c>
      <c r="F36" s="6">
        <f>Input!B18/Input!B7</f>
        <v>40.388322349006494</v>
      </c>
      <c r="G36" s="6">
        <f>Input!C18/Input!C7</f>
        <v>43.245030242845537</v>
      </c>
      <c r="H36" s="6">
        <f>Input!D18/Input!D7</f>
        <v>38.124749628928868</v>
      </c>
      <c r="I36" s="6">
        <f>Input!E18/Input!E7</f>
        <v>28.613405706039259</v>
      </c>
      <c r="J36" s="6">
        <f>Input!F18/Input!F7</f>
        <v>32.255547093364207</v>
      </c>
      <c r="K36" s="6">
        <f>Input!G18/Input!G7</f>
        <v>33.467956532826605</v>
      </c>
      <c r="L36" s="6">
        <f>Input!H18/Input!H7</f>
        <v>35.366635642290369</v>
      </c>
      <c r="M36" s="6">
        <f>Input!I18/Input!I7</f>
        <v>39.658425970484437</v>
      </c>
      <c r="N36" s="6">
        <f>Input!J18/Input!J7</f>
        <v>44.997164042457356</v>
      </c>
      <c r="O36" s="6">
        <f>AVERAGE(E36:N36)</f>
        <v>37.919678717181426</v>
      </c>
    </row>
    <row r="37" spans="2:15" ht="13.15" customHeight="1" x14ac:dyDescent="0.2">
      <c r="B37" s="27" t="s">
        <v>313</v>
      </c>
      <c r="E37" s="8">
        <f t="shared" ref="E37:N37" si="8">+E33+E35-E36</f>
        <v>257.06532085411641</v>
      </c>
      <c r="F37" s="8">
        <f t="shared" si="8"/>
        <v>289.52473686799141</v>
      </c>
      <c r="G37" s="8">
        <f t="shared" si="8"/>
        <v>343.12482395955578</v>
      </c>
      <c r="H37" s="8">
        <f t="shared" si="8"/>
        <v>330.15184556916608</v>
      </c>
      <c r="I37" s="8">
        <f t="shared" si="8"/>
        <v>244.79756654208182</v>
      </c>
      <c r="J37" s="8">
        <f t="shared" si="8"/>
        <v>225.92196217908196</v>
      </c>
      <c r="K37" s="8">
        <f t="shared" si="8"/>
        <v>291.4707057246037</v>
      </c>
      <c r="L37" s="8">
        <f t="shared" si="8"/>
        <v>316.16170491100144</v>
      </c>
      <c r="M37" s="8">
        <f t="shared" si="8"/>
        <v>299.35346286493422</v>
      </c>
      <c r="N37" s="8">
        <f t="shared" si="8"/>
        <v>324.4809385791408</v>
      </c>
      <c r="O37" s="8">
        <f>AVERAGE(E37:N37)</f>
        <v>292.20530680516737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15.667548058061985</v>
      </c>
      <c r="F39" s="6">
        <f>(Input!B129+Input!B202)/Input!B7</f>
        <v>18.040212964784576</v>
      </c>
      <c r="G39" s="6">
        <f>(Input!C129+Input!C202)/Input!C7</f>
        <v>21.82831768529385</v>
      </c>
      <c r="H39" s="6">
        <f>(Input!D129+Input!D202)/Input!D7</f>
        <v>16.280955487775042</v>
      </c>
      <c r="I39" s="6">
        <f>(Input!E129+Input!E202)/Input!E7</f>
        <v>16.173630850554957</v>
      </c>
      <c r="J39" s="6">
        <f>(Input!F129+Input!F202)/Input!F7</f>
        <v>14.250385748992787</v>
      </c>
      <c r="K39" s="6">
        <f>(Input!G129+Input!G202)/Input!G7</f>
        <v>11.050070333900941</v>
      </c>
      <c r="L39" s="6">
        <f>(Input!H129+Input!H202)/Input!H7</f>
        <v>6.0519339481020804</v>
      </c>
      <c r="M39" s="6">
        <f>(Input!I129+Input!I202)/Input!I7</f>
        <v>8.8018379050368942</v>
      </c>
      <c r="N39" s="6">
        <f>(Input!J129+Input!J202)/Input!J7</f>
        <v>8.5290364353837411</v>
      </c>
      <c r="O39" s="6">
        <f>AVERAGE(E39:N39)</f>
        <v>13.667392941788686</v>
      </c>
    </row>
    <row r="40" spans="2:15" x14ac:dyDescent="0.2">
      <c r="B40" s="26" t="s">
        <v>285</v>
      </c>
      <c r="E40" s="6">
        <f>Input!A124/Input!A7</f>
        <v>45.811461077173121</v>
      </c>
      <c r="F40" s="6">
        <f>Input!B124/Input!B7</f>
        <v>56.687427208341532</v>
      </c>
      <c r="G40" s="6">
        <f>Input!C124/Input!C7</f>
        <v>54.476681863320387</v>
      </c>
      <c r="H40" s="6">
        <f>Input!D124/Input!D7</f>
        <v>60.324049894795223</v>
      </c>
      <c r="I40" s="6">
        <f>Input!E124/Input!E7</f>
        <v>60.180212091484726</v>
      </c>
      <c r="J40" s="6">
        <f>Input!F124/Input!F7</f>
        <v>54.787426791467063</v>
      </c>
      <c r="K40" s="6">
        <f>Input!G124/Input!G7</f>
        <v>58.069772874970177</v>
      </c>
      <c r="L40" s="6">
        <f>Input!H124/Input!H7</f>
        <v>51.923785116877546</v>
      </c>
      <c r="M40" s="6">
        <f>Input!I124/Input!I7</f>
        <v>58.928181344241253</v>
      </c>
      <c r="N40" s="6">
        <f>Input!J124/Input!J7</f>
        <v>58.936329876818832</v>
      </c>
      <c r="O40" s="6">
        <f>AVERAGE(E40:N40)</f>
        <v>56.012532813948972</v>
      </c>
    </row>
    <row r="41" spans="2:15" s="4" customFormat="1" x14ac:dyDescent="0.2">
      <c r="B41" s="27" t="s">
        <v>301</v>
      </c>
      <c r="E41" s="8">
        <f t="shared" ref="E41:N41" si="9">+E37+E39-E40</f>
        <v>226.92140783500525</v>
      </c>
      <c r="F41" s="8">
        <f t="shared" si="9"/>
        <v>250.87752262443445</v>
      </c>
      <c r="G41" s="8">
        <f t="shared" si="9"/>
        <v>310.47645978152923</v>
      </c>
      <c r="H41" s="8">
        <f t="shared" si="9"/>
        <v>286.10875116214589</v>
      </c>
      <c r="I41" s="8">
        <f t="shared" si="9"/>
        <v>200.79098530115206</v>
      </c>
      <c r="J41" s="8">
        <f t="shared" si="9"/>
        <v>185.38492113660769</v>
      </c>
      <c r="K41" s="8">
        <f t="shared" si="9"/>
        <v>244.45100318353445</v>
      </c>
      <c r="L41" s="8">
        <f t="shared" si="9"/>
        <v>270.289853742226</v>
      </c>
      <c r="M41" s="8">
        <f t="shared" si="9"/>
        <v>249.22711942572988</v>
      </c>
      <c r="N41" s="8">
        <f t="shared" si="9"/>
        <v>274.07364513770568</v>
      </c>
      <c r="O41" s="8">
        <f>AVERAGE(E41:N41)</f>
        <v>249.86016693300706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19.324476825645913</v>
      </c>
      <c r="F43" s="6">
        <f>(Input!B137+Input!B139+Input!B205+Input!B208)/Input!B7</f>
        <v>15.543785166240411</v>
      </c>
      <c r="G43" s="6">
        <f>(Input!C137+Input!C139+Input!C205+Input!C208)/Input!C7</f>
        <v>15.65835244199693</v>
      </c>
      <c r="H43" s="6">
        <f>(Input!D137+Input!D139+Input!D205+Input!D208)/Input!D7</f>
        <v>19.01835456458269</v>
      </c>
      <c r="I43" s="6">
        <f>(Input!E137+Input!E139+Input!E205+Input!E208)/Input!E7</f>
        <v>14.689123420056269</v>
      </c>
      <c r="J43" s="6">
        <f>(Input!F137+Input!F139+Input!F205+Input!F208)/Input!F7</f>
        <v>14.564492052732993</v>
      </c>
      <c r="K43" s="6">
        <f>(Input!G137+Input!G139+Input!G205+Input!G208)/Input!G7</f>
        <v>13.49945049069207</v>
      </c>
      <c r="L43" s="6">
        <f>(Input!H137+Input!H139+Input!H205+Input!H208)/Input!H7</f>
        <v>15.018049753377651</v>
      </c>
      <c r="M43" s="6">
        <f>(Input!I137+Input!I139+Input!I205+Input!I208)/Input!I7</f>
        <v>12.220320821302534</v>
      </c>
      <c r="N43" s="6">
        <f>(Input!J137+Input!J139+Input!J205+Input!J208)/Input!J7</f>
        <v>14.121025334717242</v>
      </c>
      <c r="O43" s="6">
        <f>AVERAGE(E43:N43)</f>
        <v>15.36574308713447</v>
      </c>
    </row>
    <row r="44" spans="2:15" ht="13.15" customHeight="1" x14ac:dyDescent="0.2">
      <c r="B44" s="26" t="s">
        <v>300</v>
      </c>
      <c r="E44" s="6">
        <f>(Input!A19+Input!A20)/Input!A7</f>
        <v>44.034391638177432</v>
      </c>
      <c r="F44" s="6">
        <f>(Input!B19+Input!B20)/Input!B7</f>
        <v>40.962365237064731</v>
      </c>
      <c r="G44" s="6">
        <f>(Input!C19+Input!C20)/Input!C7</f>
        <v>45.618889591044507</v>
      </c>
      <c r="H44" s="6">
        <f>(Input!D19+Input!D20)/Input!D7</f>
        <v>45.150305827855618</v>
      </c>
      <c r="I44" s="6">
        <f>(Input!E19+Input!E20)/Input!E7</f>
        <v>32.411442076161599</v>
      </c>
      <c r="J44" s="6">
        <f>(Input!F19+Input!F20)/Input!F7</f>
        <v>31.426024919461096</v>
      </c>
      <c r="K44" s="6">
        <f>(Input!G19+Input!G20)/Input!G7</f>
        <v>35.720630043681055</v>
      </c>
      <c r="L44" s="6">
        <f>(Input!H19+Input!H20)/Input!H7</f>
        <v>36.402642933733645</v>
      </c>
      <c r="M44" s="6">
        <f>(Input!I19+Input!I20)/Input!I7</f>
        <v>43.67475978504973</v>
      </c>
      <c r="N44" s="6">
        <f>(Input!J19+Input!J20)/Input!J7</f>
        <v>44.082337423052572</v>
      </c>
      <c r="O44" s="6">
        <f>AVERAGE(E44:N44)</f>
        <v>39.948378947528205</v>
      </c>
    </row>
    <row r="45" spans="2:15" ht="13.15" customHeight="1" x14ac:dyDescent="0.2">
      <c r="B45" s="27" t="s">
        <v>314</v>
      </c>
      <c r="E45" s="8">
        <f t="shared" ref="E45:N45" si="10">+E41+E43-E44</f>
        <v>202.21149302247375</v>
      </c>
      <c r="F45" s="8">
        <f t="shared" si="10"/>
        <v>225.45894255361014</v>
      </c>
      <c r="G45" s="8">
        <f t="shared" si="10"/>
        <v>280.51592263248165</v>
      </c>
      <c r="H45" s="8">
        <f t="shared" si="10"/>
        <v>259.97679989887297</v>
      </c>
      <c r="I45" s="8">
        <f t="shared" si="10"/>
        <v>183.06866664504673</v>
      </c>
      <c r="J45" s="8">
        <f t="shared" si="10"/>
        <v>168.52338826987958</v>
      </c>
      <c r="K45" s="8">
        <f t="shared" si="10"/>
        <v>222.22982363054547</v>
      </c>
      <c r="L45" s="8">
        <f t="shared" si="10"/>
        <v>248.90526056186997</v>
      </c>
      <c r="M45" s="8">
        <f t="shared" si="10"/>
        <v>217.7726804619827</v>
      </c>
      <c r="N45" s="8">
        <f t="shared" si="10"/>
        <v>244.11233304937033</v>
      </c>
      <c r="O45" s="8">
        <f>AVERAGE(E45:N45)</f>
        <v>225.27753107261333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1.3555142072521471</v>
      </c>
      <c r="F47" s="6">
        <f>(Input!B142+Input!B141+Input!B147-Input!B143-Input!B144-Input!B207-Input!B208-SUM(Input!B136:B139)-SUM(Input!B202:'Input'!B205))/Input!B7</f>
        <v>1.4943655321660467</v>
      </c>
      <c r="G47" s="6">
        <f>(Input!C142+Input!C141+Input!C147-Input!C143-Input!C144-Input!C207-Input!C208-SUM(Input!C136:C139)-SUM(Input!C202:'Input'!C205))/Input!C7</f>
        <v>1.6970659925972835</v>
      </c>
      <c r="H47" s="6">
        <f>(Input!D142+Input!D141+Input!D147-Input!D143-Input!D144-Input!D207-Input!D208-SUM(Input!D136:D139)-SUM(Input!D202:'Input'!D205))/Input!D7</f>
        <v>1.1567257662007122</v>
      </c>
      <c r="I47" s="6">
        <f>(Input!E142+Input!E141+Input!E147-Input!E143-Input!E144-Input!E207-Input!E208-SUM(Input!E136:E139)-SUM(Input!E202:'Input'!E205))/Input!E7</f>
        <v>4.4241955360255538</v>
      </c>
      <c r="J47" s="6">
        <f>(Input!F142+Input!F141+Input!F147-Input!F143-Input!F144-Input!F207-Input!F208-SUM(Input!F136:F139)-SUM(Input!F202:'Input'!F205))/Input!F7</f>
        <v>2.0228132639772212</v>
      </c>
      <c r="K47" s="6">
        <f>(Input!G142+Input!G141+Input!G147-Input!G143-Input!G144-Input!G207-Input!G208-SUM(Input!G136:G139)-SUM(Input!G202:'Input'!G205))/Input!G7</f>
        <v>2.4210730238641749</v>
      </c>
      <c r="L47" s="6">
        <f>(Input!H142+Input!H141+Input!H147-Input!H143-Input!H144-Input!H207-Input!H208-SUM(Input!H136:H139)-SUM(Input!H202:'Input'!H205))/Input!H7</f>
        <v>1.6756478661805696</v>
      </c>
      <c r="M47" s="6">
        <f>(Input!I142+Input!I141+Input!I147-Input!I143-Input!I144-Input!I207-Input!I208-SUM(Input!I136:I139)-SUM(Input!I202:'Input'!I205))/Input!I7</f>
        <v>2.0113658966955374</v>
      </c>
      <c r="N47" s="6">
        <f>(Input!J142+Input!J141+Input!J147-Input!J143-Input!J144-Input!J207-Input!J208-SUM(Input!J136:J139)-SUM(Input!J202:'Input'!J205))/Input!J7</f>
        <v>2.4511212456508025</v>
      </c>
      <c r="O47" s="6">
        <f>AVERAGE(E47:N47)</f>
        <v>2.0709888330610049</v>
      </c>
    </row>
    <row r="48" spans="2:15" x14ac:dyDescent="0.2">
      <c r="B48" s="26" t="s">
        <v>287</v>
      </c>
      <c r="E48" s="6">
        <f>Input!A127/Input!A7</f>
        <v>129.86153169310094</v>
      </c>
      <c r="F48" s="6">
        <f>Input!B127/Input!B7</f>
        <v>132.0861690930553</v>
      </c>
      <c r="G48" s="6">
        <f>Input!C127/Input!C7</f>
        <v>134.03461271102285</v>
      </c>
      <c r="H48" s="6">
        <f>Input!D127/Input!D7</f>
        <v>137.54755867817124</v>
      </c>
      <c r="I48" s="6">
        <f>Input!E127/Input!E7</f>
        <v>140.54101002894367</v>
      </c>
      <c r="J48" s="6">
        <f>Input!F127/Input!F7</f>
        <v>145.35597511100281</v>
      </c>
      <c r="K48" s="6">
        <f>Input!G127/Input!G7</f>
        <v>149.65111012396866</v>
      </c>
      <c r="L48" s="6">
        <f>Input!H127/Input!H7</f>
        <v>153.38028007720351</v>
      </c>
      <c r="M48" s="6">
        <f>Input!I127/Input!I7</f>
        <v>148.08317974013474</v>
      </c>
      <c r="N48" s="6">
        <f>Input!J127/Input!J7</f>
        <v>144.22299047255351</v>
      </c>
      <c r="O48" s="16">
        <f>AVERAGE(E48:N48)</f>
        <v>141.47644177291573</v>
      </c>
    </row>
    <row r="49" spans="2:15" s="4" customFormat="1" x14ac:dyDescent="0.2">
      <c r="B49" s="27" t="s">
        <v>288</v>
      </c>
      <c r="E49" s="8">
        <f t="shared" ref="E49:N49" si="11">+E45+E47-E48</f>
        <v>73.705475536624959</v>
      </c>
      <c r="F49" s="8">
        <f t="shared" si="11"/>
        <v>94.867138992720896</v>
      </c>
      <c r="G49" s="8">
        <f t="shared" si="11"/>
        <v>148.17837591405609</v>
      </c>
      <c r="H49" s="8">
        <f t="shared" si="11"/>
        <v>123.58596698690246</v>
      </c>
      <c r="I49" s="8">
        <f t="shared" si="11"/>
        <v>46.951852152128623</v>
      </c>
      <c r="J49" s="8">
        <f t="shared" si="11"/>
        <v>25.190226422853982</v>
      </c>
      <c r="K49" s="8">
        <f t="shared" si="11"/>
        <v>74.999786530440986</v>
      </c>
      <c r="L49" s="8">
        <f t="shared" si="11"/>
        <v>97.20062835084704</v>
      </c>
      <c r="M49" s="8">
        <f t="shared" si="11"/>
        <v>71.7008666185435</v>
      </c>
      <c r="N49" s="8">
        <f t="shared" si="11"/>
        <v>102.34046382246763</v>
      </c>
      <c r="O49" s="8">
        <f>AVERAGE(E49:N49)</f>
        <v>85.872078132758631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79.150887319469945</v>
      </c>
      <c r="F7" s="6">
        <f>Input!B132/Input!B$34</f>
        <v>83.891639420275283</v>
      </c>
      <c r="G7" s="6">
        <f>Input!C132/Input!C$34</f>
        <v>89.214425911087872</v>
      </c>
      <c r="H7" s="6">
        <f>Input!D132/Input!D$34</f>
        <v>89.610074366718663</v>
      </c>
      <c r="I7" s="6">
        <f>Input!E132/Input!E$34</f>
        <v>67.199591019276113</v>
      </c>
      <c r="J7" s="6">
        <f>Input!F132/Input!F$34</f>
        <v>68.607489317327747</v>
      </c>
      <c r="K7" s="6">
        <f>Input!G132/Input!G$34</f>
        <v>79.20897451977703</v>
      </c>
      <c r="L7" s="6">
        <f>Input!H132/Input!H$34</f>
        <v>82.829855889243788</v>
      </c>
      <c r="M7" s="6">
        <f>Input!I132/Input!I$34</f>
        <v>84.089353313400423</v>
      </c>
      <c r="N7" s="6">
        <f>Input!J132/Input!J$34</f>
        <v>89.405943907417083</v>
      </c>
      <c r="O7" s="6">
        <f>AVERAGE(E7:N7)</f>
        <v>81.320823498399406</v>
      </c>
    </row>
    <row r="8" spans="1:15" ht="12" customHeight="1" x14ac:dyDescent="0.2">
      <c r="B8" t="s">
        <v>180</v>
      </c>
      <c r="E8" s="6">
        <f>Input!A133/Input!A$34</f>
        <v>-0.12901715192681287</v>
      </c>
      <c r="F8" s="6">
        <f>Input!B133/Input!B$34</f>
        <v>0.32793971739160038</v>
      </c>
      <c r="G8" s="6">
        <f>Input!C133/Input!C$34</f>
        <v>0.24557770335647539</v>
      </c>
      <c r="H8" s="6">
        <f>Input!D133/Input!D$34</f>
        <v>-1.8052669991477466</v>
      </c>
      <c r="I8" s="6">
        <f>Input!E133/Input!E$34</f>
        <v>0.31078070234038485</v>
      </c>
      <c r="J8" s="6">
        <f>Input!F133/Input!F$34</f>
        <v>0.87380915586955199</v>
      </c>
      <c r="K8" s="6">
        <f>Input!G133/Input!G$34</f>
        <v>0.60082067796160743</v>
      </c>
      <c r="L8" s="6">
        <f>Input!H133/Input!H$34</f>
        <v>-0.36985964351024403</v>
      </c>
      <c r="M8" s="6">
        <f>Input!I133/Input!I$34</f>
        <v>3.1022087016629046E-2</v>
      </c>
      <c r="N8" s="6">
        <f>Input!J133/Input!J$34</f>
        <v>0.24471893829458113</v>
      </c>
      <c r="O8" s="6">
        <f>AVERAGE(E8:N8)</f>
        <v>3.3052518764602676E-2</v>
      </c>
    </row>
    <row r="9" spans="1:15" ht="12" customHeight="1" x14ac:dyDescent="0.2">
      <c r="B9" t="s">
        <v>181</v>
      </c>
      <c r="E9" s="6">
        <f>Input!A134/Input!A$34</f>
        <v>0.64561338190450668</v>
      </c>
      <c r="F9" s="6">
        <f>Input!B134/Input!B$34</f>
        <v>1.2936677915469301</v>
      </c>
      <c r="G9" s="6">
        <f>Input!C134/Input!C$34</f>
        <v>0.82685958630072287</v>
      </c>
      <c r="H9" s="6">
        <f>Input!D134/Input!D$34</f>
        <v>0.81698304565820301</v>
      </c>
      <c r="I9" s="6">
        <f>Input!E134/Input!E$34</f>
        <v>0.59648555654288027</v>
      </c>
      <c r="J9" s="6">
        <f>Input!F134/Input!F$34</f>
        <v>0.41645400056857235</v>
      </c>
      <c r="K9" s="6">
        <f>Input!G134/Input!G$34</f>
        <v>0.1642595452715527</v>
      </c>
      <c r="L9" s="6">
        <f>Input!H134/Input!H$34</f>
        <v>0.2190105633177003</v>
      </c>
      <c r="M9" s="6">
        <f>Input!I134/Input!I$34</f>
        <v>0.3660632479187591</v>
      </c>
      <c r="N9" s="6">
        <f>Input!J134/Input!J$34</f>
        <v>0.25668784252603982</v>
      </c>
      <c r="O9" s="6">
        <f>AVERAGE(E9:N9)</f>
        <v>0.56020845615558668</v>
      </c>
    </row>
    <row r="10" spans="1:15" ht="12" customHeight="1" x14ac:dyDescent="0.2">
      <c r="B10" t="s">
        <v>182</v>
      </c>
      <c r="E10" s="6">
        <f>Input!A135/Input!A$34</f>
        <v>0</v>
      </c>
      <c r="F10" s="6">
        <f>Input!B135/Input!B$34</f>
        <v>0</v>
      </c>
      <c r="G10" s="6">
        <f>Input!C135/Input!C$34</f>
        <v>0</v>
      </c>
      <c r="H10" s="6">
        <f>Input!D135/Input!D$34</f>
        <v>0</v>
      </c>
      <c r="I10" s="6">
        <f>Input!E135/Input!E$34</f>
        <v>-3.17609356660755E-3</v>
      </c>
      <c r="J10" s="6">
        <f>Input!F135/Input!F$34</f>
        <v>0</v>
      </c>
      <c r="K10" s="6">
        <f>Input!G135/Input!G$34</f>
        <v>0</v>
      </c>
      <c r="L10" s="6">
        <f>Input!H135/Input!H$34</f>
        <v>-3.9339453615453556E-3</v>
      </c>
      <c r="M10" s="6">
        <f>Input!I135/Input!I$34</f>
        <v>-1.1846082117681442E-3</v>
      </c>
      <c r="N10" s="6">
        <f>Input!J135/Input!J$34</f>
        <v>-1.7316727333678165E-2</v>
      </c>
      <c r="O10" s="6">
        <f>AVERAGE(E10:N10)</f>
        <v>-2.5611374473599215E-3</v>
      </c>
    </row>
    <row r="11" spans="1:15" ht="12.75" customHeight="1" x14ac:dyDescent="0.2">
      <c r="B11" s="28" t="s">
        <v>68</v>
      </c>
      <c r="E11" s="8">
        <f>Input!A27/Input!A$34</f>
        <v>79.667483549447638</v>
      </c>
      <c r="F11" s="8">
        <f>Input!B27/Input!B$34</f>
        <v>85.513246929213807</v>
      </c>
      <c r="G11" s="8">
        <f>Input!C27/Input!C$34</f>
        <v>90.286863200745074</v>
      </c>
      <c r="H11" s="8">
        <f>Input!D27/Input!D$34</f>
        <v>88.621790413229121</v>
      </c>
      <c r="I11" s="8">
        <f>Input!E27/Input!E$34</f>
        <v>68.103681184592759</v>
      </c>
      <c r="J11" s="8">
        <f>Input!F27/Input!F$34</f>
        <v>69.897752473765863</v>
      </c>
      <c r="K11" s="8">
        <f>Input!G27/Input!G$34</f>
        <v>79.974054743010186</v>
      </c>
      <c r="L11" s="8">
        <f>Input!H27/Input!H$34</f>
        <v>82.675072863689692</v>
      </c>
      <c r="M11" s="8">
        <f>Input!I27/Input!I$34</f>
        <v>84.485254040124047</v>
      </c>
      <c r="N11" s="8">
        <f>Input!J27/Input!J$34</f>
        <v>89.89003396090402</v>
      </c>
      <c r="O11" s="8">
        <f>AVERAGE(E11:N11)</f>
        <v>81.911523335872218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0.19513879118106103</v>
      </c>
      <c r="F13" s="8">
        <f>Input!B28/Input!B34</f>
        <v>0.12802277929042574</v>
      </c>
      <c r="G13" s="8">
        <f>Input!C28/Input!C34</f>
        <v>0.14964539262301507</v>
      </c>
      <c r="H13" s="8">
        <f>Input!D28/Input!D34</f>
        <v>0.10256510634423555</v>
      </c>
      <c r="I13" s="8">
        <f>Input!E28/Input!E34</f>
        <v>0.13282876823384981</v>
      </c>
      <c r="J13" s="8">
        <f>Input!F28/Input!F34</f>
        <v>8.1036118106066715E-2</v>
      </c>
      <c r="K13" s="8">
        <f>Input!G28/Input!G34</f>
        <v>7.2397414202566901E-2</v>
      </c>
      <c r="L13" s="8">
        <f>Input!H28/Input!H34</f>
        <v>5.2382364491553757E-2</v>
      </c>
      <c r="M13" s="8">
        <f>Input!I28/Input!I34</f>
        <v>9.2821603616685178E-2</v>
      </c>
      <c r="N13" s="8">
        <f>Input!J28/Input!J34</f>
        <v>0.11501394410070279</v>
      </c>
      <c r="O13" s="8">
        <f>AVERAGE(E13:N13)</f>
        <v>0.11218522821901625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0.18851229616968268</v>
      </c>
      <c r="F15" s="16">
        <f>Input!B136/Input!B$34</f>
        <v>0.21811963845377472</v>
      </c>
      <c r="G15" s="16">
        <f>Input!C136/Input!C$34</f>
        <v>0.26464869520158524</v>
      </c>
      <c r="H15" s="16">
        <f>Input!D136/Input!D$34</f>
        <v>0.2409936534627842</v>
      </c>
      <c r="I15" s="16">
        <f>Input!E136/Input!E$34</f>
        <v>0.20727749357222489</v>
      </c>
      <c r="J15" s="16">
        <f>Input!F136/Input!F$34</f>
        <v>0.19779480502811023</v>
      </c>
      <c r="K15" s="16">
        <f>Input!G136/Input!G$34</f>
        <v>0.15880745687479048</v>
      </c>
      <c r="L15" s="16">
        <f>Input!H136/Input!H$34</f>
        <v>0.19512872970669246</v>
      </c>
      <c r="M15" s="16">
        <f>Input!I136/Input!I$34</f>
        <v>0.23612289585329135</v>
      </c>
      <c r="N15" s="16">
        <f>Input!J136/Input!J$34</f>
        <v>0.25851302186997654</v>
      </c>
      <c r="O15" s="6">
        <f t="shared" ref="O15:O26" si="1">AVERAGE(E15:N15)</f>
        <v>0.21659186861929128</v>
      </c>
    </row>
    <row r="16" spans="1:15" ht="12" customHeight="1" x14ac:dyDescent="0.2">
      <c r="B16" t="s">
        <v>184</v>
      </c>
      <c r="E16" s="16">
        <f>Input!A137/Input!A$34</f>
        <v>1.0667507053734391</v>
      </c>
      <c r="F16" s="16">
        <f>Input!B137/Input!B$34</f>
        <v>0.98042761920502441</v>
      </c>
      <c r="G16" s="16">
        <f>Input!C137/Input!C$34</f>
        <v>0.98652260067267039</v>
      </c>
      <c r="H16" s="16">
        <f>Input!D137/Input!D$34</f>
        <v>1.1357273110226589</v>
      </c>
      <c r="I16" s="16">
        <f>Input!E137/Input!E$34</f>
        <v>0.9448803667879766</v>
      </c>
      <c r="J16" s="16">
        <f>Input!F137/Input!F$34</f>
        <v>0.79669609709152966</v>
      </c>
      <c r="K16" s="16">
        <f>Input!G137/Input!G$34</f>
        <v>0.75694441667720658</v>
      </c>
      <c r="L16" s="16">
        <f>Input!H137/Input!H$34</f>
        <v>0.84207569789305792</v>
      </c>
      <c r="M16" s="16">
        <f>Input!I137/Input!I$34</f>
        <v>0.91639929670411235</v>
      </c>
      <c r="N16" s="16">
        <f>Input!J137/Input!J$34</f>
        <v>0.96697212933834376</v>
      </c>
      <c r="O16" s="6">
        <f t="shared" si="1"/>
        <v>0.93933962407660199</v>
      </c>
    </row>
    <row r="17" spans="2:15" ht="12" customHeight="1" x14ac:dyDescent="0.2">
      <c r="B17" t="s">
        <v>185</v>
      </c>
      <c r="E17" s="16">
        <f>Input!A138/Input!A$34</f>
        <v>0.11629104966553727</v>
      </c>
      <c r="F17" s="16">
        <f>Input!B138/Input!B$34</f>
        <v>0.113097310638479</v>
      </c>
      <c r="G17" s="16">
        <f>Input!C138/Input!C$34</f>
        <v>0.10027923981518355</v>
      </c>
      <c r="H17" s="16">
        <f>Input!D138/Input!D$34</f>
        <v>4.7803724246302082E-2</v>
      </c>
      <c r="I17" s="16">
        <f>Input!E138/Input!E$34</f>
        <v>4.3118378149559447E-2</v>
      </c>
      <c r="J17" s="16">
        <f>Input!F138/Input!F$34</f>
        <v>3.8904469526053927E-2</v>
      </c>
      <c r="K17" s="16">
        <f>Input!G138/Input!G$34</f>
        <v>4.1701434171408203E-2</v>
      </c>
      <c r="L17" s="16">
        <f>Input!H138/Input!H$34</f>
        <v>4.4129125828062873E-2</v>
      </c>
      <c r="M17" s="16">
        <f>Input!I138/Input!I$34</f>
        <v>4.2901455070944269E-2</v>
      </c>
      <c r="N17" s="16">
        <f>Input!J138/Input!J$34</f>
        <v>4.3363545454724976E-2</v>
      </c>
      <c r="O17" s="6">
        <f t="shared" si="1"/>
        <v>6.3158973256625547E-2</v>
      </c>
    </row>
    <row r="18" spans="2:15" ht="12" customHeight="1" x14ac:dyDescent="0.2">
      <c r="B18" t="s">
        <v>186</v>
      </c>
      <c r="E18" s="16">
        <f>Input!A139/Input!A$34</f>
        <v>0.83677635769084746</v>
      </c>
      <c r="F18" s="16">
        <f>Input!B139/Input!B$34</f>
        <v>0.87531011474701437</v>
      </c>
      <c r="G18" s="16">
        <f>Input!C139/Input!C$34</f>
        <v>0.71104476633257041</v>
      </c>
      <c r="H18" s="16">
        <f>Input!D139/Input!D$34</f>
        <v>1.0469762088855601</v>
      </c>
      <c r="I18" s="16">
        <f>Input!E139/Input!E$34</f>
        <v>0.61875497042669547</v>
      </c>
      <c r="J18" s="16">
        <f>Input!F139/Input!F$34</f>
        <v>0.60597194428150725</v>
      </c>
      <c r="K18" s="16">
        <f>Input!G139/Input!G$34</f>
        <v>0.53153260983252038</v>
      </c>
      <c r="L18" s="16">
        <f>Input!H139/Input!H$34</f>
        <v>0.73387801847771073</v>
      </c>
      <c r="M18" s="16">
        <f>Input!I139/Input!I$34</f>
        <v>0.40791700783785223</v>
      </c>
      <c r="N18" s="16">
        <f>Input!J139/Input!J$34</f>
        <v>0.52182235207573646</v>
      </c>
      <c r="O18" s="6">
        <f t="shared" si="1"/>
        <v>0.68899843505880165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7.4414888473484098E-8</v>
      </c>
      <c r="G19" s="16">
        <f t="shared" si="2"/>
        <v>0</v>
      </c>
      <c r="H19" s="16">
        <f t="shared" si="2"/>
        <v>0</v>
      </c>
      <c r="I19" s="16">
        <f t="shared" si="2"/>
        <v>-5.5949646249331408E-8</v>
      </c>
      <c r="J19" s="16">
        <f t="shared" si="2"/>
        <v>-4.9866017315380873E-8</v>
      </c>
      <c r="K19" s="16">
        <f t="shared" si="2"/>
        <v>-5.2611608625241502E-8</v>
      </c>
      <c r="L19" s="16">
        <f t="shared" si="2"/>
        <v>-6.0866836015804893E-8</v>
      </c>
      <c r="M19" s="16">
        <f t="shared" si="2"/>
        <v>0</v>
      </c>
      <c r="N19" s="16">
        <f t="shared" si="2"/>
        <v>0</v>
      </c>
      <c r="O19" s="6">
        <f t="shared" si="1"/>
        <v>-1.4487921973227458E-8</v>
      </c>
    </row>
    <row r="20" spans="2:15" ht="12.75" customHeight="1" x14ac:dyDescent="0.2">
      <c r="B20" s="28" t="s">
        <v>187</v>
      </c>
      <c r="E20" s="8">
        <f>Input!A141/Input!A$34</f>
        <v>2.2083304088995068</v>
      </c>
      <c r="F20" s="8">
        <f>Input!B141/Input!B$34</f>
        <v>2.1869547574591808</v>
      </c>
      <c r="G20" s="8">
        <f>Input!C141/Input!C$34</f>
        <v>2.0624953020220098</v>
      </c>
      <c r="H20" s="8">
        <f>Input!D141/Input!D$34</f>
        <v>2.4715008976173052</v>
      </c>
      <c r="I20" s="8">
        <f>Input!E141/Input!E$34</f>
        <v>1.8140311529868101</v>
      </c>
      <c r="J20" s="8">
        <f>Input!F141/Input!F$34</f>
        <v>1.6393672660611838</v>
      </c>
      <c r="K20" s="8">
        <f>Input!G141/Input!G$34</f>
        <v>1.4889858649443171</v>
      </c>
      <c r="L20" s="8">
        <f>Input!H141/Input!H$34</f>
        <v>1.8152115110386879</v>
      </c>
      <c r="M20" s="8">
        <f>Input!I141/Input!I$34</f>
        <v>1.6033406554662002</v>
      </c>
      <c r="N20" s="8">
        <f>Input!J141/Input!J$34</f>
        <v>1.7906710487387816</v>
      </c>
      <c r="O20" s="8">
        <f t="shared" si="1"/>
        <v>1.9080888865233987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0.11855586724125942</v>
      </c>
      <c r="F22" s="16">
        <f>Input!B202/Input!B$34</f>
        <v>8.0792319133310628E-2</v>
      </c>
      <c r="G22" s="16">
        <f>Input!C202/Input!C$34</f>
        <v>8.8715683436515591E-2</v>
      </c>
      <c r="H22" s="16">
        <f>Input!D202/Input!D$34</f>
        <v>0.12399067067126548</v>
      </c>
      <c r="I22" s="16">
        <f>Input!E202/Input!E$34</f>
        <v>0.23841078610707617</v>
      </c>
      <c r="J22" s="16">
        <f>Input!F202/Input!F$34</f>
        <v>0.11964827303758896</v>
      </c>
      <c r="K22" s="16">
        <f>Input!G202/Input!G$34</f>
        <v>0.45210102354832471</v>
      </c>
      <c r="L22" s="16">
        <f>Input!H202/Input!H$34</f>
        <v>0.34679561671130643</v>
      </c>
      <c r="M22" s="16">
        <f>Input!I202/Input!I$34</f>
        <v>0.88499239178591227</v>
      </c>
      <c r="N22" s="16">
        <f>Input!J202/Input!J$34</f>
        <v>0.72720857677479323</v>
      </c>
      <c r="O22" s="6">
        <f t="shared" si="1"/>
        <v>0.31812112084473532</v>
      </c>
    </row>
    <row r="23" spans="2:15" ht="12" customHeight="1" x14ac:dyDescent="0.2">
      <c r="B23" t="s">
        <v>305</v>
      </c>
      <c r="E23" s="16">
        <f>Input!A203/Input!A$34</f>
        <v>1.4583041298011179</v>
      </c>
      <c r="F23" s="16">
        <f>Input!B203/Input!B$34</f>
        <v>1.8872947069954686</v>
      </c>
      <c r="G23" s="16">
        <f>Input!C203/Input!C$34</f>
        <v>1.4072564501571858</v>
      </c>
      <c r="H23" s="16">
        <f>Input!D203/Input!D$34</f>
        <v>1.1914932645069742</v>
      </c>
      <c r="I23" s="16">
        <f>Input!E203/Input!E$34</f>
        <v>1.1385484446166201</v>
      </c>
      <c r="J23" s="16">
        <f>Input!F203/Input!F$34</f>
        <v>0.99716990404332118</v>
      </c>
      <c r="K23" s="16">
        <f>Input!G203/Input!G$34</f>
        <v>1.1626183787501292</v>
      </c>
      <c r="L23" s="16">
        <f>Input!H203/Input!H$34</f>
        <v>1.0345709630618649</v>
      </c>
      <c r="M23" s="16">
        <f>Input!I203/Input!I$34</f>
        <v>1.0171963615107871</v>
      </c>
      <c r="N23" s="16">
        <f>Input!J203/Input!J$34</f>
        <v>0.96726734306599704</v>
      </c>
      <c r="O23" s="6">
        <f t="shared" si="1"/>
        <v>1.2261719946509466</v>
      </c>
    </row>
    <row r="24" spans="2:15" ht="12" customHeight="1" x14ac:dyDescent="0.2">
      <c r="B24" t="s">
        <v>306</v>
      </c>
      <c r="E24" s="16">
        <f>Input!A204/Input!A$34</f>
        <v>0.11461326797400556</v>
      </c>
      <c r="F24" s="16">
        <f>Input!B204/Input!B$34</f>
        <v>0.58316797724928493</v>
      </c>
      <c r="G24" s="16">
        <f>Input!C204/Input!C$34</f>
        <v>7.4794475124573045E-2</v>
      </c>
      <c r="H24" s="16">
        <f>Input!D204/Input!D$34</f>
        <v>0.18632287151336865</v>
      </c>
      <c r="I24" s="16">
        <f>Input!E204/Input!E$34</f>
        <v>9.027900633875921E-2</v>
      </c>
      <c r="J24" s="16">
        <f>Input!F204/Input!F$34</f>
        <v>9.2699729731171798E-2</v>
      </c>
      <c r="K24" s="16">
        <f>Input!G204/Input!G$34</f>
        <v>0.13002927520353852</v>
      </c>
      <c r="L24" s="16">
        <f>Input!H204/Input!H$34</f>
        <v>0.10988204737533681</v>
      </c>
      <c r="M24" s="16">
        <f>Input!I204/Input!I$34</f>
        <v>0.12362118516491036</v>
      </c>
      <c r="N24" s="16">
        <f>Input!J204/Input!J$34</f>
        <v>7.643927291582768E-2</v>
      </c>
      <c r="O24" s="6">
        <f t="shared" si="1"/>
        <v>0.15818491085907765</v>
      </c>
    </row>
    <row r="25" spans="2:15" ht="12" customHeight="1" x14ac:dyDescent="0.2">
      <c r="B25" t="s">
        <v>307</v>
      </c>
      <c r="E25" s="16">
        <f>Input!A205/Input!A$34</f>
        <v>0.78006891979194792</v>
      </c>
      <c r="F25" s="16">
        <f>Input!B205/Input!B$34</f>
        <v>0.41856291306309468</v>
      </c>
      <c r="G25" s="16">
        <f>Input!C205/Input!C$34</f>
        <v>0.54231931909839337</v>
      </c>
      <c r="H25" s="16">
        <f>Input!D205/Input!D$34</f>
        <v>0.59205992029864762</v>
      </c>
      <c r="I25" s="16">
        <f>Input!E205/Input!E$34</f>
        <v>0.4046694679535533</v>
      </c>
      <c r="J25" s="16">
        <f>Input!F205/Input!F$34</f>
        <v>0.44659686122342185</v>
      </c>
      <c r="K25" s="16">
        <f>Input!G205/Input!G$34</f>
        <v>0.38914297373018197</v>
      </c>
      <c r="L25" s="16">
        <f>Input!H205/Input!H$34</f>
        <v>0.48220868462627892</v>
      </c>
      <c r="M25" s="16">
        <f>Input!I205/Input!I$34</f>
        <v>0.36393283199532372</v>
      </c>
      <c r="N25" s="16">
        <f>Input!J205/Input!J$34</f>
        <v>0.44272749141975209</v>
      </c>
      <c r="O25" s="6">
        <f t="shared" si="1"/>
        <v>0.48622893832005953</v>
      </c>
    </row>
    <row r="26" spans="2:15" ht="12" customHeight="1" x14ac:dyDescent="0.2">
      <c r="B26" t="s">
        <v>308</v>
      </c>
      <c r="E26" s="16">
        <f>E27-SUM(E22:E25)</f>
        <v>0.1536424625832975</v>
      </c>
      <c r="F26" s="16">
        <f t="shared" ref="F26:N26" si="3">F27-SUM(F22:F25)</f>
        <v>0.12551775089035555</v>
      </c>
      <c r="G26" s="16">
        <f t="shared" si="3"/>
        <v>0.14550670724653436</v>
      </c>
      <c r="H26" s="16">
        <f t="shared" si="3"/>
        <v>0.11452719505956965</v>
      </c>
      <c r="I26" s="16">
        <f t="shared" si="3"/>
        <v>0.13369173557704839</v>
      </c>
      <c r="J26" s="16">
        <f t="shared" si="3"/>
        <v>0.12178079327558744</v>
      </c>
      <c r="K26" s="16">
        <f t="shared" si="3"/>
        <v>0.19691799091839446</v>
      </c>
      <c r="L26" s="16">
        <f t="shared" si="3"/>
        <v>0.13600025028443063</v>
      </c>
      <c r="M26" s="16">
        <f t="shared" si="3"/>
        <v>0.16833539002535236</v>
      </c>
      <c r="N26" s="16">
        <f t="shared" si="3"/>
        <v>0.17221484171770163</v>
      </c>
      <c r="O26" s="6">
        <f t="shared" si="1"/>
        <v>0.1468135117578272</v>
      </c>
    </row>
    <row r="27" spans="2:15" ht="12.75" customHeight="1" x14ac:dyDescent="0.2">
      <c r="B27" s="28" t="s">
        <v>188</v>
      </c>
      <c r="E27" s="8">
        <f>Input!A142/Input!A$34</f>
        <v>2.6251846473916283</v>
      </c>
      <c r="F27" s="8">
        <f>Input!B142/Input!B$34</f>
        <v>3.0953356673315144</v>
      </c>
      <c r="G27" s="8">
        <f>Input!C142/Input!C$34</f>
        <v>2.2585926350632022</v>
      </c>
      <c r="H27" s="8">
        <f>Input!D142/Input!D$34</f>
        <v>2.2083939220498254</v>
      </c>
      <c r="I27" s="8">
        <f>Input!E142/Input!E$34</f>
        <v>2.0055994405930573</v>
      </c>
      <c r="J27" s="8">
        <f>Input!F142/Input!F$34</f>
        <v>1.7778955613110914</v>
      </c>
      <c r="K27" s="8">
        <f>Input!G142/Input!G$34</f>
        <v>2.3308096421505691</v>
      </c>
      <c r="L27" s="8">
        <f>Input!H142/Input!H$34</f>
        <v>2.1094575620592178</v>
      </c>
      <c r="M27" s="8">
        <f>Input!I142/Input!I$34</f>
        <v>2.5580781604822862</v>
      </c>
      <c r="N27" s="8">
        <f>Input!J142/Input!J$34</f>
        <v>2.3858575258940715</v>
      </c>
      <c r="O27" s="8">
        <f>AVERAGE(E27:N27)</f>
        <v>2.335520476432646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1.8515301943576001</v>
      </c>
      <c r="F29" s="16">
        <f>Input!B143/Input!B$34</f>
        <v>2.4075781592599172</v>
      </c>
      <c r="G29" s="16">
        <f>Input!C143/Input!C$34</f>
        <v>2.8838697158076498</v>
      </c>
      <c r="H29" s="16">
        <f>Input!D143/Input!D$34</f>
        <v>2.2712919753325314</v>
      </c>
      <c r="I29" s="16">
        <f>Input!E143/Input!E$34</f>
        <v>1.8179256959604466</v>
      </c>
      <c r="J29" s="16">
        <f>Input!F143/Input!F$34</f>
        <v>1.6265155965693576</v>
      </c>
      <c r="K29" s="16">
        <f>Input!G143/Input!G$34</f>
        <v>0.84724224678506244</v>
      </c>
      <c r="L29" s="16">
        <f>Input!H143/Input!H$34</f>
        <v>0.41552906549685481</v>
      </c>
      <c r="M29" s="16">
        <f>Input!I143/Input!I$34</f>
        <v>0.25205195621565574</v>
      </c>
      <c r="N29" s="16">
        <f>Input!J143/Input!J$34</f>
        <v>0.32854052907550307</v>
      </c>
      <c r="O29" s="16">
        <f t="shared" ref="O29:O35" si="4">AVERAGE(E29:N29)</f>
        <v>1.4702075134860579</v>
      </c>
    </row>
    <row r="30" spans="2:15" ht="12" customHeight="1" x14ac:dyDescent="0.2">
      <c r="B30" t="s">
        <v>309</v>
      </c>
      <c r="E30" s="16">
        <f>Input!A207/Input!A$34</f>
        <v>0.88113049743231997</v>
      </c>
      <c r="F30" s="16">
        <f>Input!B207/Input!B$34</f>
        <v>0.64054200530712113</v>
      </c>
      <c r="G30" s="16">
        <f>Input!C207/Input!C$34</f>
        <v>1.3894233921720092</v>
      </c>
      <c r="H30" s="16">
        <f>Input!D207/Input!D$34</f>
        <v>0.44805152617257216</v>
      </c>
      <c r="I30" s="16">
        <f>Input!E207/Input!E$34</f>
        <v>3.3049286490946725</v>
      </c>
      <c r="J30" s="16">
        <f>Input!F207/Input!F$34</f>
        <v>1.6026227929487658</v>
      </c>
      <c r="K30" s="16">
        <f>Input!G207/Input!G$34</f>
        <v>0.69394101565237443</v>
      </c>
      <c r="L30" s="16">
        <f>Input!H207/Input!H$34</f>
        <v>9.7394363779655241E-2</v>
      </c>
      <c r="M30" s="16">
        <f>Input!I207/Input!I$34</f>
        <v>2.6784218986669391E-2</v>
      </c>
      <c r="N30" s="16">
        <f>Input!J207/Input!J$34</f>
        <v>0.50872579296800091</v>
      </c>
      <c r="O30" s="16">
        <f t="shared" si="4"/>
        <v>0.95935442545141603</v>
      </c>
    </row>
    <row r="31" spans="2:15" ht="12" customHeight="1" x14ac:dyDescent="0.2">
      <c r="B31" t="s">
        <v>190</v>
      </c>
      <c r="E31" s="16">
        <f>Input!A144/Input!A$34</f>
        <v>0.56153095824691979</v>
      </c>
      <c r="F31" s="16">
        <f>Input!B144/Input!B$34</f>
        <v>0.13126458950403297</v>
      </c>
      <c r="G31" s="16">
        <f>Input!C144/Input!C$34</f>
        <v>0.87839034079732092</v>
      </c>
      <c r="H31" s="16">
        <f>Input!D144/Input!D$34</f>
        <v>0.35198922795475551</v>
      </c>
      <c r="I31" s="16">
        <f>Input!E144/Input!E$34</f>
        <v>0.10649494825049372</v>
      </c>
      <c r="J31" s="16">
        <f>Input!F144/Input!F$34</f>
        <v>0.28080706354132401</v>
      </c>
      <c r="K31" s="16">
        <f>Input!G144/Input!G$34</f>
        <v>0.12120662409615887</v>
      </c>
      <c r="L31" s="16">
        <f>Input!H144/Input!H$34</f>
        <v>0.1938764554173554</v>
      </c>
      <c r="M31" s="16">
        <f>Input!I144/Input!I$34</f>
        <v>0.16412814041794146</v>
      </c>
      <c r="N31" s="16">
        <f>Input!J144/Input!J$34</f>
        <v>0.30399783157589305</v>
      </c>
      <c r="O31" s="16">
        <f t="shared" si="4"/>
        <v>0.30936861798021953</v>
      </c>
    </row>
    <row r="32" spans="2:15" ht="12" customHeight="1" x14ac:dyDescent="0.2">
      <c r="B32" t="s">
        <v>310</v>
      </c>
      <c r="E32" s="16">
        <f>Input!A208/Input!A$34</f>
        <v>0.13044364994151678</v>
      </c>
      <c r="F32" s="16">
        <f>Input!B208/Input!B$34</f>
        <v>7.7479517115833701E-2</v>
      </c>
      <c r="G32" s="16">
        <f>Input!C208/Input!C$34</f>
        <v>7.1752650992346234E-2</v>
      </c>
      <c r="H32" s="16">
        <f>Input!D208/Input!D$34</f>
        <v>0.19890124526429326</v>
      </c>
      <c r="I32" s="16">
        <f>Input!E208/Input!E$34</f>
        <v>5.9087190473968473E-2</v>
      </c>
      <c r="J32" s="16">
        <f>Input!F208/Input!F$34</f>
        <v>5.797213756219103E-2</v>
      </c>
      <c r="K32" s="16">
        <f>Input!G208/Input!G$34</f>
        <v>4.912845713511272E-2</v>
      </c>
      <c r="L32" s="16">
        <f>Input!H208/Input!H$34</f>
        <v>7.3064489386893236E-2</v>
      </c>
      <c r="M32" s="16">
        <f>Input!I208/Input!I$34</f>
        <v>7.8839306631903916E-2</v>
      </c>
      <c r="N32" s="16">
        <f>Input!J208/Input!J$34</f>
        <v>7.8636213635075877E-2</v>
      </c>
      <c r="O32" s="16">
        <f t="shared" si="4"/>
        <v>8.7530485813913525E-2</v>
      </c>
    </row>
    <row r="33" spans="2:15" ht="12" customHeight="1" x14ac:dyDescent="0.2">
      <c r="B33" t="s">
        <v>191</v>
      </c>
      <c r="E33" s="16">
        <f>Input!A145/Input!A$34</f>
        <v>2.032345489511049E-2</v>
      </c>
      <c r="F33" s="16">
        <f>Input!B145/Input!B$34</f>
        <v>2.4935387412468559E-2</v>
      </c>
      <c r="G33" s="16">
        <f>Input!C145/Input!C$34</f>
        <v>1.4669352977145302E-2</v>
      </c>
      <c r="H33" s="16">
        <f>Input!D145/Input!D$34</f>
        <v>1.4874108830224567E-2</v>
      </c>
      <c r="I33" s="16">
        <f>Input!E145/Input!E$34</f>
        <v>1.9508354792820138E-2</v>
      </c>
      <c r="J33" s="16">
        <f>Input!F145/Input!F$34</f>
        <v>0.10439231351243911</v>
      </c>
      <c r="K33" s="16">
        <f>Input!G145/Input!G$34</f>
        <v>5.5924719522252919E-2</v>
      </c>
      <c r="L33" s="16">
        <f>Input!H145/Input!H$34</f>
        <v>3.8475935809347543E-2</v>
      </c>
      <c r="M33" s="16">
        <f>Input!I145/Input!I$34</f>
        <v>4.6179655913878723E-2</v>
      </c>
      <c r="N33" s="16">
        <f>Input!J145/Input!J$34</f>
        <v>5.9236321638115014E-2</v>
      </c>
      <c r="O33" s="16">
        <f t="shared" si="4"/>
        <v>3.9851960530380239E-2</v>
      </c>
    </row>
    <row r="34" spans="2:15" ht="12" customHeight="1" x14ac:dyDescent="0.2">
      <c r="B34" t="s">
        <v>192</v>
      </c>
      <c r="E34" s="16">
        <f>E35-SUM(E29:E33)</f>
        <v>2.3424714953394599E-2</v>
      </c>
      <c r="F34" s="16">
        <f t="shared" ref="F34:N34" si="5">F35-SUM(F29:F33)</f>
        <v>7.5644818033644867E-2</v>
      </c>
      <c r="G34" s="16">
        <f t="shared" si="5"/>
        <v>9.0361441768797235E-2</v>
      </c>
      <c r="H34" s="16">
        <f t="shared" si="5"/>
        <v>5.1461585696423562E-2</v>
      </c>
      <c r="I34" s="16">
        <f t="shared" si="5"/>
        <v>0.45742718685067008</v>
      </c>
      <c r="J34" s="16">
        <f t="shared" si="5"/>
        <v>3.8716674104183557E-2</v>
      </c>
      <c r="K34" s="16">
        <f t="shared" si="5"/>
        <v>5.6842844705472961E-2</v>
      </c>
      <c r="L34" s="16">
        <f t="shared" si="5"/>
        <v>6.3316787292562848E-2</v>
      </c>
      <c r="M34" s="16">
        <f t="shared" si="5"/>
        <v>7.6333409106197236E-2</v>
      </c>
      <c r="N34" s="16">
        <f t="shared" si="5"/>
        <v>0.1174711932849013</v>
      </c>
      <c r="O34" s="16">
        <f t="shared" si="4"/>
        <v>0.10510006557962481</v>
      </c>
    </row>
    <row r="35" spans="2:15" ht="12.75" customHeight="1" x14ac:dyDescent="0.2">
      <c r="B35" s="28" t="s">
        <v>193</v>
      </c>
      <c r="E35" s="8">
        <f>Input!A147/Input!A$34</f>
        <v>3.4683834698268616</v>
      </c>
      <c r="F35" s="8">
        <f>Input!B147/Input!B$34</f>
        <v>3.357444476633018</v>
      </c>
      <c r="G35" s="8">
        <f>Input!C147/Input!C$34</f>
        <v>5.3284668945152678</v>
      </c>
      <c r="H35" s="8">
        <f>Input!D147/Input!D$34</f>
        <v>3.3365696692508005</v>
      </c>
      <c r="I35" s="8">
        <f>Input!E147/Input!E$34</f>
        <v>5.7653720254230709</v>
      </c>
      <c r="J35" s="8">
        <f>Input!F147/Input!F$34</f>
        <v>3.7110265782382608</v>
      </c>
      <c r="K35" s="8">
        <f>Input!G147/Input!G$34</f>
        <v>1.8242859078964344</v>
      </c>
      <c r="L35" s="8">
        <f>Input!H147/Input!H$34</f>
        <v>0.88165709718266905</v>
      </c>
      <c r="M35" s="8">
        <f>Input!I147/Input!I$34</f>
        <v>0.64431668727224645</v>
      </c>
      <c r="N35" s="8">
        <f>Input!J147/Input!J$34</f>
        <v>1.3966078821774892</v>
      </c>
      <c r="O35" s="8">
        <f t="shared" si="4"/>
        <v>2.9714130688416116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88.164520866746713</v>
      </c>
      <c r="F37" s="30">
        <f t="shared" ref="F37:N37" si="6">+F11+F13+F20+F27+F35</f>
        <v>94.281004609927948</v>
      </c>
      <c r="G37" s="30">
        <f t="shared" si="6"/>
        <v>100.08606342496857</v>
      </c>
      <c r="H37" s="30">
        <f t="shared" si="6"/>
        <v>96.740820008491283</v>
      </c>
      <c r="I37" s="30">
        <f t="shared" si="6"/>
        <v>77.821512571829558</v>
      </c>
      <c r="J37" s="30">
        <f t="shared" si="6"/>
        <v>77.107077997482477</v>
      </c>
      <c r="K37" s="30">
        <f t="shared" si="6"/>
        <v>85.690533572204075</v>
      </c>
      <c r="L37" s="30">
        <f t="shared" si="6"/>
        <v>87.533781398461812</v>
      </c>
      <c r="M37" s="30">
        <f t="shared" si="6"/>
        <v>89.383811146961463</v>
      </c>
      <c r="N37" s="30">
        <f t="shared" si="6"/>
        <v>95.578184361815076</v>
      </c>
      <c r="O37" s="7">
        <f>AVERAGE(E37:N37)</f>
        <v>89.238730995888901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73.15589064069674</v>
      </c>
      <c r="F39" s="30">
        <f>Input!B24/Input!B$6</f>
        <v>78.173694820396989</v>
      </c>
      <c r="G39" s="30">
        <f>Input!C24/Input!C$6</f>
        <v>75.334077945997294</v>
      </c>
      <c r="H39" s="30">
        <f>Input!D24/Input!D$6</f>
        <v>75.335889681031887</v>
      </c>
      <c r="I39" s="30">
        <f>Input!E24/Input!E$6</f>
        <v>68.598870882840941</v>
      </c>
      <c r="J39" s="30">
        <f>Input!F24/Input!F$6</f>
        <v>68.564271220456263</v>
      </c>
      <c r="K39" s="30">
        <f>Input!G24/Input!G$6</f>
        <v>68.450073156567456</v>
      </c>
      <c r="L39" s="30">
        <f>Input!H24/Input!H$6</f>
        <v>72.235524881141046</v>
      </c>
      <c r="M39" s="30">
        <f>Input!I24/Input!I$6</f>
        <v>74.130620722942638</v>
      </c>
      <c r="N39" s="30">
        <f>Input!J24/Input!J$6</f>
        <v>73.817234995195847</v>
      </c>
      <c r="O39" s="7">
        <f>AVERAGE(E39:N39)</f>
        <v>72.779614894726706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15.008630226049974</v>
      </c>
      <c r="F41" s="11">
        <f t="shared" ref="F41:N41" si="7">+F37-F39</f>
        <v>16.107309789530959</v>
      </c>
      <c r="G41" s="11">
        <f t="shared" si="7"/>
        <v>24.751985478971278</v>
      </c>
      <c r="H41" s="11">
        <f t="shared" si="7"/>
        <v>21.404930327459397</v>
      </c>
      <c r="I41" s="11">
        <f t="shared" si="7"/>
        <v>9.2226416889886167</v>
      </c>
      <c r="J41" s="11">
        <f t="shared" si="7"/>
        <v>8.5428067770262146</v>
      </c>
      <c r="K41" s="11">
        <f t="shared" si="7"/>
        <v>17.240460415636619</v>
      </c>
      <c r="L41" s="11">
        <f t="shared" si="7"/>
        <v>15.298256517320766</v>
      </c>
      <c r="M41" s="11">
        <f t="shared" si="7"/>
        <v>15.253190424018825</v>
      </c>
      <c r="N41" s="11">
        <f t="shared" si="7"/>
        <v>21.760949366619229</v>
      </c>
      <c r="O41" s="11">
        <f>AVERAGE(E41:N41)</f>
        <v>16.459116101162188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3.2457977367638877</v>
      </c>
      <c r="F43" s="8">
        <f>(Input!B25+Input!B26)/Input!B$6</f>
        <v>3.4799796574087329</v>
      </c>
      <c r="G43" s="8">
        <f>(Input!C25+Input!C26)/Input!C$6</f>
        <v>3.4441570995270356</v>
      </c>
      <c r="H43" s="8">
        <f>(Input!D25+Input!D26)/Input!D$6</f>
        <v>3.6982524897516549</v>
      </c>
      <c r="I43" s="8">
        <f>(Input!E25+Input!E26)/Input!E$6</f>
        <v>3.3423047502490415</v>
      </c>
      <c r="J43" s="8">
        <f>(Input!F25+Input!F26)/Input!F$6</f>
        <v>3.1618783721176271</v>
      </c>
      <c r="K43" s="8">
        <f>(Input!G25+Input!G26)/Input!G$6</f>
        <v>3.0182731017128344</v>
      </c>
      <c r="L43" s="8">
        <f>(Input!H25+Input!H26)/Input!H$6</f>
        <v>3.5070848177496039</v>
      </c>
      <c r="M43" s="8">
        <f>(Input!I25+Input!I26)/Input!I$6</f>
        <v>3.919444132635614</v>
      </c>
      <c r="N43" s="8">
        <f>(Input!J25+Input!J26)/Input!J$6</f>
        <v>3.4040338399150678</v>
      </c>
      <c r="O43" s="8">
        <f>AVERAGE(E43:N43)</f>
        <v>3.4221205997831099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11.762832489286087</v>
      </c>
      <c r="F45" s="11">
        <f t="shared" ref="F45:N45" si="8">+F41-F43</f>
        <v>12.627330132122225</v>
      </c>
      <c r="G45" s="11">
        <f t="shared" si="8"/>
        <v>21.307828379444242</v>
      </c>
      <c r="H45" s="11">
        <f t="shared" si="8"/>
        <v>17.706677837707741</v>
      </c>
      <c r="I45" s="11">
        <f t="shared" si="8"/>
        <v>5.8803369387395747</v>
      </c>
      <c r="J45" s="11">
        <f t="shared" si="8"/>
        <v>5.3809284049085875</v>
      </c>
      <c r="K45" s="11">
        <f t="shared" si="8"/>
        <v>14.222187313923785</v>
      </c>
      <c r="L45" s="11">
        <f t="shared" si="8"/>
        <v>11.791171699571162</v>
      </c>
      <c r="M45" s="11">
        <f t="shared" si="8"/>
        <v>11.333746291383211</v>
      </c>
      <c r="N45" s="11">
        <f t="shared" si="8"/>
        <v>18.35691552670416</v>
      </c>
      <c r="O45" s="11">
        <f>AVERAGE(E45:N45)</f>
        <v>13.036995501379078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79.958127006245803</v>
      </c>
      <c r="F7" s="6">
        <f>Input!B149/Input!B$153</f>
        <v>85.089078925503955</v>
      </c>
      <c r="G7" s="6">
        <f>Input!C149/Input!C$153</f>
        <v>89.756088805300408</v>
      </c>
      <c r="H7" s="6">
        <f>Input!D149/Input!D$153</f>
        <v>90.627385334997086</v>
      </c>
      <c r="I7" s="6">
        <f>Input!E149/Input!E$153</f>
        <v>70.797495000685529</v>
      </c>
      <c r="J7" s="6">
        <f>Input!F149/Input!F$153</f>
        <v>71.600820619284065</v>
      </c>
      <c r="K7" s="6">
        <f>Input!G149/Input!G$153</f>
        <v>80.172123448591492</v>
      </c>
      <c r="L7" s="6">
        <f>Input!H149/Input!H$153</f>
        <v>83.913430103872912</v>
      </c>
      <c r="M7" s="6">
        <f>Input!I149/Input!I$153</f>
        <v>84.460505221560823</v>
      </c>
      <c r="N7" s="6">
        <f>Input!J149/Input!J$153</f>
        <v>90.496600608859993</v>
      </c>
      <c r="O7" s="6">
        <f>AVERAGE(E7:N7)</f>
        <v>82.687165507490207</v>
      </c>
    </row>
    <row r="8" spans="1:15" ht="12" customHeight="1" x14ac:dyDescent="0.2">
      <c r="B8" t="s">
        <v>180</v>
      </c>
      <c r="E8" s="6">
        <f>Input!A150/Input!A$153</f>
        <v>-0.12064667754007591</v>
      </c>
      <c r="F8" s="6">
        <f>Input!B150/Input!B$153</f>
        <v>0.12341766522376672</v>
      </c>
      <c r="G8" s="6">
        <f>Input!C150/Input!C$153</f>
        <v>0.14265337460514704</v>
      </c>
      <c r="H8" s="6">
        <f>Input!D150/Input!D$153</f>
        <v>-3.1425798528763726</v>
      </c>
      <c r="I8" s="6">
        <f>Input!E150/Input!E$153</f>
        <v>-0.15841747979813797</v>
      </c>
      <c r="J8" s="6">
        <f>Input!F150/Input!F$153</f>
        <v>0.3389915006581628</v>
      </c>
      <c r="K8" s="6">
        <f>Input!G150/Input!G$153</f>
        <v>0.48899552394587786</v>
      </c>
      <c r="L8" s="6">
        <f>Input!H150/Input!H$153</f>
        <v>-0.53208823251527093</v>
      </c>
      <c r="M8" s="6">
        <f>Input!I150/Input!I$153</f>
        <v>-0.139861142925161</v>
      </c>
      <c r="N8" s="6">
        <f>Input!J150/Input!J$153</f>
        <v>7.9702827252573688E-2</v>
      </c>
      <c r="O8" s="6">
        <f>AVERAGE(E8:N8)</f>
        <v>-0.29198324939694903</v>
      </c>
    </row>
    <row r="9" spans="1:15" ht="12" customHeight="1" x14ac:dyDescent="0.2">
      <c r="B9" t="s">
        <v>181</v>
      </c>
      <c r="E9" s="6">
        <f>Input!A151/Input!A$153</f>
        <v>0.61165443596640257</v>
      </c>
      <c r="F9" s="6">
        <f>Input!B151/Input!B$153</f>
        <v>1.1755780760858581</v>
      </c>
      <c r="G9" s="6">
        <f>Input!C151/Input!C$153</f>
        <v>0.93891286460344914</v>
      </c>
      <c r="H9" s="6">
        <f>Input!D151/Input!D$153</f>
        <v>0.90755160028257698</v>
      </c>
      <c r="I9" s="6">
        <f>Input!E151/Input!E$153</f>
        <v>0.86048412627193371</v>
      </c>
      <c r="J9" s="6">
        <f>Input!F151/Input!F$153</f>
        <v>0.55488114106948183</v>
      </c>
      <c r="K9" s="6">
        <f>Input!G151/Input!G$153</f>
        <v>0.19867364713713831</v>
      </c>
      <c r="L9" s="6">
        <f>Input!H151/Input!H$153</f>
        <v>0.27724272007297346</v>
      </c>
      <c r="M9" s="6">
        <f>Input!I151/Input!I$153</f>
        <v>0.37514196290409535</v>
      </c>
      <c r="N9" s="6">
        <f>Input!J151/Input!J$153</f>
        <v>0.27123613526221657</v>
      </c>
      <c r="O9" s="6">
        <f>AVERAGE(E9:N9)</f>
        <v>0.61713567096561239</v>
      </c>
    </row>
    <row r="10" spans="1:15" ht="12" customHeight="1" x14ac:dyDescent="0.2">
      <c r="B10" t="s">
        <v>182</v>
      </c>
      <c r="E10" s="6">
        <f>Input!A152/Input!A$153</f>
        <v>0</v>
      </c>
      <c r="F10" s="6">
        <f>Input!B152/Input!B$153</f>
        <v>0</v>
      </c>
      <c r="G10" s="6">
        <f>Input!C152/Input!C$153</f>
        <v>0</v>
      </c>
      <c r="H10" s="6">
        <f>Input!D152/Input!D$153</f>
        <v>0</v>
      </c>
      <c r="I10" s="6">
        <f>Input!E152/Input!E$153</f>
        <v>-3.0697198778638331E-3</v>
      </c>
      <c r="J10" s="6">
        <f>Input!F152/Input!F$153</f>
        <v>0</v>
      </c>
      <c r="K10" s="6">
        <f>Input!G152/Input!G$153</f>
        <v>0</v>
      </c>
      <c r="L10" s="6">
        <f>Input!H152/Input!H$153</f>
        <v>-4.0388009207459928E-3</v>
      </c>
      <c r="M10" s="6">
        <f>Input!I152/Input!I$153</f>
        <v>-1.0996269337246378E-3</v>
      </c>
      <c r="N10" s="6">
        <f>Input!J152/Input!J$153</f>
        <v>-1.8146296189226682E-2</v>
      </c>
      <c r="O10" s="6">
        <f>AVERAGE(E10:N10)</f>
        <v>-2.6354443921561147E-3</v>
      </c>
    </row>
    <row r="11" spans="1:15" ht="12.75" customHeight="1" x14ac:dyDescent="0.2">
      <c r="B11" s="28" t="s">
        <v>68</v>
      </c>
      <c r="E11" s="8">
        <f>Input!A35/Input!A$153</f>
        <v>80.449134764672124</v>
      </c>
      <c r="F11" s="8">
        <f>Input!B35/Input!B$153</f>
        <v>86.38807466681358</v>
      </c>
      <c r="G11" s="8">
        <f>Input!C35/Input!C$153</f>
        <v>90.837655044508992</v>
      </c>
      <c r="H11" s="8">
        <f>Input!D35/Input!D$153</f>
        <v>88.392357082403294</v>
      </c>
      <c r="I11" s="8">
        <f>Input!E35/Input!E$153</f>
        <v>71.496491927281454</v>
      </c>
      <c r="J11" s="8">
        <f>Input!F35/Input!F$153</f>
        <v>72.494693261011705</v>
      </c>
      <c r="K11" s="8">
        <f>Input!G35/Input!G$153</f>
        <v>80.859792619674508</v>
      </c>
      <c r="L11" s="8">
        <f>Input!H35/Input!H$153</f>
        <v>83.654545790509857</v>
      </c>
      <c r="M11" s="8">
        <f>Input!I35/Input!I$153</f>
        <v>84.694686414606025</v>
      </c>
      <c r="N11" s="8">
        <f>Input!J35/Input!J$153</f>
        <v>90.829393275185552</v>
      </c>
      <c r="O11" s="8">
        <f>AVERAGE(E11:N11)</f>
        <v>83.009682484666712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0.22599669216051055</v>
      </c>
      <c r="F13" s="8">
        <f>Input!B28/Input!B$34/Input!B$5*Input!B$6</f>
        <v>0.14045468460083674</v>
      </c>
      <c r="G13" s="8">
        <f>Input!C28/Input!C$34/Input!C$5*Input!C$6</f>
        <v>0.16836493431589167</v>
      </c>
      <c r="H13" s="8">
        <f>Input!D28/Input!D$34/Input!D$5*Input!D$6</f>
        <v>0.11033463183796931</v>
      </c>
      <c r="I13" s="8">
        <f>Input!E28/Input!E$34/Input!E$5*Input!E$6</f>
        <v>0.15650288429450129</v>
      </c>
      <c r="J13" s="8">
        <f>Input!F28/Input!F$34/Input!F$5*Input!F$6</f>
        <v>0.10059805290199259</v>
      </c>
      <c r="K13" s="8">
        <f>Input!G28/Input!G$34/Input!G$5*Input!G$6</f>
        <v>9.1004393594018865E-2</v>
      </c>
      <c r="L13" s="8">
        <f>Input!H28/Input!H$34/Input!H$5*Input!H$6</f>
        <v>5.8098685911752206E-2</v>
      </c>
      <c r="M13" s="8">
        <f>Input!I28/Input!I$34/Input!I$5*Input!I$6</f>
        <v>0.10724528351244031</v>
      </c>
      <c r="N13" s="8">
        <f>Input!J28/Input!J$34/Input!J$5*Input!J$6</f>
        <v>0.13737453518597234</v>
      </c>
      <c r="O13" s="8">
        <f>AVERAGE(E13:N13)</f>
        <v>0.12959747783158859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0.21832232898481524</v>
      </c>
      <c r="F15" s="16">
        <f>Input!B136/Input!B$34/Input!B$5*Input!B$6</f>
        <v>0.23930057755404935</v>
      </c>
      <c r="G15" s="16">
        <f>Input!C136/Input!C$34/Input!C$5*Input!C$6</f>
        <v>0.29775430705474648</v>
      </c>
      <c r="H15" s="16">
        <f>Input!D136/Input!D$34/Input!D$5*Input!D$6</f>
        <v>0.2592494365565281</v>
      </c>
      <c r="I15" s="16">
        <f>Input!E136/Input!E$34/Input!E$5*Input!E$6</f>
        <v>0.2442206310027448</v>
      </c>
      <c r="J15" s="16">
        <f>Input!F136/Input!F$34/Input!F$5*Input!F$6</f>
        <v>0.24554202157010172</v>
      </c>
      <c r="K15" s="16">
        <f>Input!G136/Input!G$34/Input!G$5*Input!G$6</f>
        <v>0.19962282452052268</v>
      </c>
      <c r="L15" s="16">
        <f>Input!H136/Input!H$34/Input!H$5*Input!H$6</f>
        <v>0.2164225095531202</v>
      </c>
      <c r="M15" s="16">
        <f>Input!I136/Input!I$34/Input!I$5*Input!I$6</f>
        <v>0.27281436565283268</v>
      </c>
      <c r="N15" s="16">
        <f>Input!J136/Input!J$34/Input!J$5*Input!J$6</f>
        <v>0.30877217972644178</v>
      </c>
      <c r="O15" s="6">
        <f t="shared" ref="O15:O26" si="1">AVERAGE(E15:N15)</f>
        <v>0.25020211821759031</v>
      </c>
    </row>
    <row r="16" spans="1:15" ht="12" customHeight="1" x14ac:dyDescent="0.2">
      <c r="B16" t="s">
        <v>184</v>
      </c>
      <c r="E16" s="16">
        <f>Input!A137/Input!A$34/Input!A$5*Input!A$6</f>
        <v>1.2354392958732572</v>
      </c>
      <c r="F16" s="16">
        <f>Input!B137/Input!B$34/Input!B$5*Input!B$6</f>
        <v>1.0756339832069974</v>
      </c>
      <c r="G16" s="16">
        <f>Input!C137/Input!C$34/Input!C$5*Input!C$6</f>
        <v>1.1099293466510083</v>
      </c>
      <c r="H16" s="16">
        <f>Input!D137/Input!D$34/Input!D$5*Input!D$6</f>
        <v>1.2217610764175328</v>
      </c>
      <c r="I16" s="16">
        <f>Input!E137/Input!E$34/Input!E$5*Input!E$6</f>
        <v>1.1132867125231694</v>
      </c>
      <c r="J16" s="16">
        <f>Input!F137/Input!F$34/Input!F$5*Input!F$6</f>
        <v>0.98901672482784742</v>
      </c>
      <c r="K16" s="16">
        <f>Input!G137/Input!G$34/Input!G$5*Input!G$6</f>
        <v>0.95148795551381926</v>
      </c>
      <c r="L16" s="16">
        <f>Input!H137/Input!H$34/Input!H$5*Input!H$6</f>
        <v>0.93396874999212454</v>
      </c>
      <c r="M16" s="16">
        <f>Input!I137/Input!I$34/Input!I$5*Input!I$6</f>
        <v>1.0587998758509616</v>
      </c>
      <c r="N16" s="16">
        <f>Input!J137/Input!J$34/Input!J$5*Input!J$6</f>
        <v>1.1549673202175945</v>
      </c>
      <c r="O16" s="6">
        <f t="shared" si="1"/>
        <v>1.084429104107431</v>
      </c>
    </row>
    <row r="17" spans="2:15" ht="12" customHeight="1" x14ac:dyDescent="0.2">
      <c r="B17" t="s">
        <v>185</v>
      </c>
      <c r="E17" s="16">
        <f>Input!A138/Input!A$34/Input!A$5*Input!A$6</f>
        <v>0.13468051325530492</v>
      </c>
      <c r="F17" s="16">
        <f>Input!B138/Input!B$34/Input!B$5*Input!B$6</f>
        <v>0.12407984878139883</v>
      </c>
      <c r="G17" s="16">
        <f>Input!C138/Input!C$34/Input!C$5*Input!C$6</f>
        <v>0.1128234376534643</v>
      </c>
      <c r="H17" s="16">
        <f>Input!D138/Input!D$34/Input!D$5*Input!D$6</f>
        <v>5.1424958284518797E-2</v>
      </c>
      <c r="I17" s="16">
        <f>Input!E138/Input!E$34/Input!E$5*Input!E$6</f>
        <v>5.0803381196960984E-2</v>
      </c>
      <c r="J17" s="16">
        <f>Input!F138/Input!F$34/Input!F$5*Input!F$6</f>
        <v>4.829592007829573E-2</v>
      </c>
      <c r="K17" s="16">
        <f>Input!G138/Input!G$34/Input!G$5*Input!G$6</f>
        <v>5.241918886980558E-2</v>
      </c>
      <c r="L17" s="16">
        <f>Input!H138/Input!H$34/Input!H$5*Input!H$6</f>
        <v>4.8944797470114522E-2</v>
      </c>
      <c r="M17" s="16">
        <f>Input!I138/Input!I$34/Input!I$5*Input!I$6</f>
        <v>4.9567972679935339E-2</v>
      </c>
      <c r="N17" s="16">
        <f>Input!J138/Input!J$34/Input!J$5*Input!J$6</f>
        <v>5.1794127637626398E-2</v>
      </c>
      <c r="O17" s="6">
        <f t="shared" si="1"/>
        <v>7.248341459074252E-2</v>
      </c>
    </row>
    <row r="18" spans="2:15" ht="12" customHeight="1" x14ac:dyDescent="0.2">
      <c r="B18" t="s">
        <v>186</v>
      </c>
      <c r="E18" s="16">
        <f>Input!A139/Input!A$34/Input!A$5*Input!A$6</f>
        <v>0.9690983928499679</v>
      </c>
      <c r="F18" s="16">
        <f>Input!B139/Input!B$34/Input!B$5*Input!B$6</f>
        <v>0.96030883547540935</v>
      </c>
      <c r="G18" s="16">
        <f>Input!C139/Input!C$34/Input!C$5*Input!C$6</f>
        <v>0.79999125453081188</v>
      </c>
      <c r="H18" s="16">
        <f>Input!D139/Input!D$34/Input!D$5*Input!D$6</f>
        <v>1.1262868890594542</v>
      </c>
      <c r="I18" s="16">
        <f>Input!E139/Input!E$34/Input!E$5*Input!E$6</f>
        <v>0.72903587702365646</v>
      </c>
      <c r="J18" s="16">
        <f>Input!F139/Input!F$34/Input!F$5*Input!F$6</f>
        <v>0.75225219485668671</v>
      </c>
      <c r="K18" s="16">
        <f>Input!G139/Input!G$34/Input!G$5*Input!G$6</f>
        <v>0.66814268666987398</v>
      </c>
      <c r="L18" s="16">
        <f>Input!H139/Input!H$34/Input!H$5*Input!H$6</f>
        <v>0.81396380073584762</v>
      </c>
      <c r="M18" s="16">
        <f>Input!I139/Input!I$34/Input!I$5*Input!I$6</f>
        <v>0.47130380698629742</v>
      </c>
      <c r="N18" s="16">
        <f>Input!J139/Input!J$34/Input!J$5*Input!J$6</f>
        <v>0.62327314854353455</v>
      </c>
      <c r="O18" s="6">
        <f t="shared" si="1"/>
        <v>0.79136568867315393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8.1641093441220391E-8</v>
      </c>
      <c r="G19" s="16">
        <f t="shared" si="2"/>
        <v>0</v>
      </c>
      <c r="H19" s="16">
        <f t="shared" si="2"/>
        <v>0</v>
      </c>
      <c r="I19" s="16">
        <f t="shared" si="2"/>
        <v>-6.5921570868709978E-8</v>
      </c>
      <c r="J19" s="16">
        <f t="shared" si="2"/>
        <v>-6.1903560499843024E-8</v>
      </c>
      <c r="K19" s="16">
        <f t="shared" si="2"/>
        <v>-6.6133405418611346E-8</v>
      </c>
      <c r="L19" s="16">
        <f t="shared" si="2"/>
        <v>-6.7509041024038652E-8</v>
      </c>
      <c r="M19" s="16">
        <f t="shared" si="2"/>
        <v>0</v>
      </c>
      <c r="N19" s="16">
        <f t="shared" si="2"/>
        <v>0</v>
      </c>
      <c r="O19" s="6">
        <f t="shared" si="1"/>
        <v>-1.798264843699826E-8</v>
      </c>
    </row>
    <row r="20" spans="2:15" ht="12.75" customHeight="1" x14ac:dyDescent="0.2">
      <c r="B20" s="28" t="s">
        <v>187</v>
      </c>
      <c r="E20" s="8">
        <f>Input!A141/Input!A$34/Input!A$5*Input!A$6</f>
        <v>2.5575405309633457</v>
      </c>
      <c r="F20" s="8">
        <f>Input!B141/Input!B$34/Input!B$5*Input!B$6</f>
        <v>2.3993233266589482</v>
      </c>
      <c r="G20" s="8">
        <f>Input!C141/Input!C$34/Input!C$5*Input!C$6</f>
        <v>2.3204983458900315</v>
      </c>
      <c r="H20" s="8">
        <f>Input!D141/Input!D$34/Input!D$5*Input!D$6</f>
        <v>2.6587223603180337</v>
      </c>
      <c r="I20" s="8">
        <f>Input!E141/Input!E$34/Input!E$5*Input!E$6</f>
        <v>2.1373465358249608</v>
      </c>
      <c r="J20" s="8">
        <f>Input!F141/Input!F$34/Input!F$5*Input!F$6</f>
        <v>2.035106799429371</v>
      </c>
      <c r="K20" s="8">
        <f>Input!G141/Input!G$34/Input!G$5*Input!G$6</f>
        <v>1.8716725894406161</v>
      </c>
      <c r="L20" s="8">
        <f>Input!H141/Input!H$34/Input!H$5*Input!H$6</f>
        <v>2.0132997902421659</v>
      </c>
      <c r="M20" s="8">
        <f>Input!I141/Input!I$34/Input!I$5*Input!I$6</f>
        <v>1.8524860211700269</v>
      </c>
      <c r="N20" s="8">
        <f>Input!J141/Input!J$34/Input!J$5*Input!J$6</f>
        <v>2.1388067761251968</v>
      </c>
      <c r="O20" s="8">
        <f t="shared" si="1"/>
        <v>2.1984803076062698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0.13730347344360128</v>
      </c>
      <c r="F22" s="16">
        <f>Input!B202/Input!B$34/Input!B$5*Input!B$6</f>
        <v>8.8637817152028758E-2</v>
      </c>
      <c r="G22" s="16">
        <f>Input!C202/Input!C$34/Input!C$5*Input!C$6</f>
        <v>9.9813365134511819E-2</v>
      </c>
      <c r="H22" s="16">
        <f>Input!D202/Input!D$34/Input!D$5*Input!D$6</f>
        <v>0.13338322834611732</v>
      </c>
      <c r="I22" s="16">
        <f>Input!E202/Input!E$34/Input!E$5*Input!E$6</f>
        <v>0.28090282074277584</v>
      </c>
      <c r="J22" s="16">
        <f>Input!F202/Input!F$34/Input!F$5*Input!F$6</f>
        <v>0.14853109430677841</v>
      </c>
      <c r="K22" s="16">
        <f>Input!G202/Input!G$34/Input!G$5*Input!G$6</f>
        <v>0.5682962567714438</v>
      </c>
      <c r="L22" s="16">
        <f>Input!H202/Input!H$34/Input!H$5*Input!H$6</f>
        <v>0.38464032325481151</v>
      </c>
      <c r="M22" s="16">
        <f>Input!I202/Input!I$34/Input!I$5*Input!I$6</f>
        <v>1.0225126076831967</v>
      </c>
      <c r="N22" s="16">
        <f>Input!J202/Input!J$34/Input!J$5*Input!J$6</f>
        <v>0.86858981316404815</v>
      </c>
      <c r="O22" s="6">
        <f t="shared" si="1"/>
        <v>0.3732610799999313</v>
      </c>
    </row>
    <row r="23" spans="2:15" ht="12" customHeight="1" x14ac:dyDescent="0.2">
      <c r="B23" t="s">
        <v>305</v>
      </c>
      <c r="E23" s="16">
        <f>Input!A210/Input!A$36</f>
        <v>1.5471913124325598</v>
      </c>
      <c r="F23" s="16">
        <f>Input!B210/Input!B$36</f>
        <v>1.5443270160040483</v>
      </c>
      <c r="G23" s="16">
        <f>Input!C210/Input!C$36</f>
        <v>1.2492444945046546</v>
      </c>
      <c r="H23" s="16">
        <f>Input!D210/Input!D$36</f>
        <v>1.1291258049584081</v>
      </c>
      <c r="I23" s="16">
        <f>Input!E210/Input!E$36</f>
        <v>1.0676821962090601</v>
      </c>
      <c r="J23" s="16">
        <f>Input!F210/Input!F$36</f>
        <v>1.1303936632319171</v>
      </c>
      <c r="K23" s="16">
        <f>Input!G210/Input!G$36</f>
        <v>1.139284505743734</v>
      </c>
      <c r="L23" s="16">
        <f>Input!H210/Input!H$36</f>
        <v>1.2097815470585487</v>
      </c>
      <c r="M23" s="16">
        <f>Input!I210/Input!I$36</f>
        <v>1.0755907877797231</v>
      </c>
      <c r="N23" s="16">
        <f>Input!J210/Input!J$36</f>
        <v>1.0393573391695252</v>
      </c>
      <c r="O23" s="6">
        <f t="shared" si="1"/>
        <v>1.2131978667092178</v>
      </c>
    </row>
    <row r="24" spans="2:15" ht="12" customHeight="1" x14ac:dyDescent="0.2">
      <c r="B24" t="s">
        <v>306</v>
      </c>
      <c r="E24" s="16">
        <f>Input!A204/Input!A$34/Input!A$5*Input!A$6</f>
        <v>0.13273741875236822</v>
      </c>
      <c r="F24" s="16">
        <f>Input!B204/Input!B$34/Input!B$5*Input!B$6</f>
        <v>0.63979765763436947</v>
      </c>
      <c r="G24" s="16">
        <f>Input!C204/Input!C$34/Input!C$5*Input!C$6</f>
        <v>8.4150715707391563E-2</v>
      </c>
      <c r="H24" s="16">
        <f>Input!D204/Input!D$34/Input!D$5*Input!D$6</f>
        <v>0.20043722630602237</v>
      </c>
      <c r="I24" s="16">
        <f>Input!E204/Input!E$34/Input!E$5*Input!E$6</f>
        <v>0.1063694640183887</v>
      </c>
      <c r="J24" s="16">
        <f>Input!F204/Input!F$34/Input!F$5*Input!F$6</f>
        <v>0.11507723387355466</v>
      </c>
      <c r="K24" s="16">
        <f>Input!G204/Input!G$34/Input!G$5*Input!G$6</f>
        <v>0.16344831469061311</v>
      </c>
      <c r="L24" s="16">
        <f>Input!H204/Input!H$34/Input!H$5*Input!H$6</f>
        <v>0.1218731269534299</v>
      </c>
      <c r="M24" s="16">
        <f>Input!I204/Input!I$34/Input!I$5*Input!I$6</f>
        <v>0.14283085547523908</v>
      </c>
      <c r="N24" s="16">
        <f>Input!J204/Input!J$34/Input!J$5*Input!J$6</f>
        <v>9.130031726910709E-2</v>
      </c>
      <c r="O24" s="6">
        <f t="shared" si="1"/>
        <v>0.17980223306804843</v>
      </c>
    </row>
    <row r="25" spans="2:15" ht="12" customHeight="1" x14ac:dyDescent="0.2">
      <c r="B25" t="s">
        <v>307</v>
      </c>
      <c r="E25" s="16">
        <f>Input!A205/Input!A$34/Input!A$5*Input!A$6</f>
        <v>0.90342363229373512</v>
      </c>
      <c r="F25" s="16">
        <f>Input!B205/Input!B$34/Input!B$5*Input!B$6</f>
        <v>0.45920829297510019</v>
      </c>
      <c r="G25" s="16">
        <f>Input!C205/Input!C$34/Input!C$5*Input!C$6</f>
        <v>0.61015949063170305</v>
      </c>
      <c r="H25" s="16">
        <f>Input!D205/Input!D$34/Input!D$5*Input!D$6</f>
        <v>0.63690972164472548</v>
      </c>
      <c r="I25" s="16">
        <f>Input!E205/Input!E$34/Input!E$5*Input!E$6</f>
        <v>0.47679384340261438</v>
      </c>
      <c r="J25" s="16">
        <f>Input!F205/Input!F$34/Input!F$5*Input!F$6</f>
        <v>0.55440432885017754</v>
      </c>
      <c r="K25" s="16">
        <f>Input!G205/Input!G$34/Input!G$5*Input!G$6</f>
        <v>0.48915725424393408</v>
      </c>
      <c r="L25" s="16">
        <f>Input!H205/Input!H$34/Input!H$5*Input!H$6</f>
        <v>0.53483059010325251</v>
      </c>
      <c r="M25" s="16">
        <f>Input!I205/Input!I$34/Input!I$5*Input!I$6</f>
        <v>0.42048486802707996</v>
      </c>
      <c r="N25" s="16">
        <f>Input!J205/Input!J$34/Input!J$5*Input!J$6</f>
        <v>0.52880095386163151</v>
      </c>
      <c r="O25" s="6">
        <f t="shared" si="1"/>
        <v>0.56141729760339543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0.17793842069567048</v>
      </c>
      <c r="F26" s="16">
        <f>(Input!B142-SUM(Input!B202:'Input'!B205))/Input!B$34/Input!B$5*Input!B$6</f>
        <v>0.1377064004611068</v>
      </c>
      <c r="G26" s="16">
        <f>(Input!C142-SUM(Input!C202:'Input'!C205))/Input!C$34/Input!C$5*Input!C$6</f>
        <v>0.16370852973602815</v>
      </c>
      <c r="H26" s="16">
        <f>(Input!D142-SUM(Input!D202:'Input'!D205))/Input!D$34/Input!D$5*Input!D$6</f>
        <v>0.12320287427891964</v>
      </c>
      <c r="I26" s="16">
        <f>(Input!E142-SUM(Input!E202:'Input'!E205))/Input!E$34/Input!E$5*Input!E$6</f>
        <v>0.15751965859767619</v>
      </c>
      <c r="J26" s="16">
        <f>(Input!F142-SUM(Input!F202:'Input'!F205))/Input!F$34/Input!F$5*Input!F$6</f>
        <v>0.15117840008512212</v>
      </c>
      <c r="K26" s="16">
        <f>(Input!G142-SUM(Input!G202:'Input'!G205))/Input!G$34/Input!G$5*Input!G$6</f>
        <v>0.24752821007032086</v>
      </c>
      <c r="L26" s="16">
        <f>(Input!H142-SUM(Input!H202:'Input'!H205))/Input!H$34/Input!H$5*Input!H$6</f>
        <v>0.15084152656890629</v>
      </c>
      <c r="M26" s="16">
        <f>(Input!I142-SUM(Input!I202:'Input'!I205))/Input!I$34/Input!I$5*Input!I$6</f>
        <v>0.19449326369105099</v>
      </c>
      <c r="N26" s="16">
        <f>(Input!J142-SUM(Input!J202:'Input'!J205))/Input!J$34/Input!J$5*Input!J$6</f>
        <v>0.20569622247177999</v>
      </c>
      <c r="O26" s="6">
        <f t="shared" si="1"/>
        <v>0.17098135066565817</v>
      </c>
    </row>
    <row r="27" spans="2:15" ht="12.75" customHeight="1" x14ac:dyDescent="0.2">
      <c r="B27" s="28" t="s">
        <v>188</v>
      </c>
      <c r="E27" s="8">
        <f>SUM(E22:E26)</f>
        <v>2.8985942576179347</v>
      </c>
      <c r="F27" s="8">
        <f t="shared" ref="F27:N27" si="3">SUM(F22:F26)</f>
        <v>2.8696771842266533</v>
      </c>
      <c r="G27" s="8">
        <f t="shared" si="3"/>
        <v>2.2070765957142893</v>
      </c>
      <c r="H27" s="8">
        <f t="shared" si="3"/>
        <v>2.2230588555341928</v>
      </c>
      <c r="I27" s="8">
        <f t="shared" si="3"/>
        <v>2.0892679829705152</v>
      </c>
      <c r="J27" s="8">
        <f t="shared" si="3"/>
        <v>2.0995847203475497</v>
      </c>
      <c r="K27" s="8">
        <f t="shared" si="3"/>
        <v>2.6077145415200458</v>
      </c>
      <c r="L27" s="8">
        <f t="shared" si="3"/>
        <v>2.4019671139389489</v>
      </c>
      <c r="M27" s="8">
        <f t="shared" si="3"/>
        <v>2.8559123826562898</v>
      </c>
      <c r="N27" s="8">
        <f t="shared" si="3"/>
        <v>2.7337446459360919</v>
      </c>
      <c r="O27" s="8">
        <f>AVERAGE(E27:N27)</f>
        <v>2.4986598280462511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2.1443183942441886</v>
      </c>
      <c r="F29" s="16">
        <f>Input!B143/Input!B$34/Input!B$5*Input!B$6</f>
        <v>2.6413708004541339</v>
      </c>
      <c r="G29" s="16">
        <f>Input!C143/Input!C$34/Input!C$5*Input!C$6</f>
        <v>3.2446206780366245</v>
      </c>
      <c r="H29" s="16">
        <f>Input!D143/Input!D$34/Input!D$5*Input!D$6</f>
        <v>2.4433471852869917</v>
      </c>
      <c r="I29" s="16">
        <f>Input!E143/Input!E$34/Input!E$5*Input!E$6</f>
        <v>2.1419352045033446</v>
      </c>
      <c r="J29" s="16">
        <f>Input!F143/Input!F$34/Input!F$5*Input!F$6</f>
        <v>2.0191527661213406</v>
      </c>
      <c r="K29" s="16">
        <f>Input!G143/Input!G$34/Input!G$5*Input!G$6</f>
        <v>1.0649933805671052</v>
      </c>
      <c r="L29" s="16">
        <f>Input!H143/Input!H$34/Input!H$5*Input!H$6</f>
        <v>0.46087443546765317</v>
      </c>
      <c r="M29" s="16">
        <f>Input!I143/Input!I$34/Input!I$5*Input!I$6</f>
        <v>0.29121866517025091</v>
      </c>
      <c r="N29" s="16">
        <f>Input!J143/Input!J$34/Input!J$5*Input!J$6</f>
        <v>0.39241417920581412</v>
      </c>
      <c r="O29" s="16">
        <f t="shared" ref="O29:O35" si="4">AVERAGE(E29:N29)</f>
        <v>1.6844245689057449</v>
      </c>
    </row>
    <row r="30" spans="2:15" ht="11.25" customHeight="1" x14ac:dyDescent="0.2">
      <c r="B30" t="s">
        <v>309</v>
      </c>
      <c r="E30" s="16">
        <f>Input!A211/Input!A$36</f>
        <v>0.8223659505448393</v>
      </c>
      <c r="F30" s="16">
        <f>Input!B211/Input!B$36</f>
        <v>0.53296310296367111</v>
      </c>
      <c r="G30" s="16">
        <f>Input!C211/Input!C$36</f>
        <v>0.98491384714772223</v>
      </c>
      <c r="H30" s="16">
        <f>Input!D211/Input!D$36</f>
        <v>0.4418543667137787</v>
      </c>
      <c r="I30" s="16">
        <f>Input!E211/Input!E$36</f>
        <v>2.8531405387720583</v>
      </c>
      <c r="J30" s="16">
        <f>Input!F211/Input!F$36</f>
        <v>1.0979112701069909</v>
      </c>
      <c r="K30" s="16">
        <f>Input!G211/Input!G$36</f>
        <v>0.65830347115359056</v>
      </c>
      <c r="L30" s="16">
        <f>Input!H211/Input!H$36</f>
        <v>7.1321060631513389E-2</v>
      </c>
      <c r="M30" s="16">
        <f>Input!I211/Input!I$36</f>
        <v>2.1841099696358907E-2</v>
      </c>
      <c r="N30" s="16">
        <f>Input!J211/Input!J$36</f>
        <v>0.31329418453813934</v>
      </c>
      <c r="O30" s="6">
        <f t="shared" si="4"/>
        <v>0.77979088922686635</v>
      </c>
    </row>
    <row r="31" spans="2:15" ht="11.25" customHeight="1" x14ac:dyDescent="0.2">
      <c r="B31" t="s">
        <v>190</v>
      </c>
      <c r="E31" s="16">
        <f>Input!A144/Input!A$34/Input!A$5*Input!A$6</f>
        <v>0.65032758654211742</v>
      </c>
      <c r="F31" s="16">
        <f>Input!B144/Input!B$34/Input!B$5*Input!B$6</f>
        <v>0.14401129721002748</v>
      </c>
      <c r="G31" s="16">
        <f>Input!C144/Input!C$34/Input!C$5*Input!C$6</f>
        <v>0.98827053369172357</v>
      </c>
      <c r="H31" s="16">
        <f>Input!D144/Input!D$34/Input!D$5*Input!D$6</f>
        <v>0.37865316247977288</v>
      </c>
      <c r="I31" s="16">
        <f>Input!E144/Input!E$34/Input!E$5*Input!E$6</f>
        <v>0.12547557871389337</v>
      </c>
      <c r="J31" s="16">
        <f>Input!F144/Input!F$34/Input!F$5*Input!F$6</f>
        <v>0.34859325068371572</v>
      </c>
      <c r="K31" s="16">
        <f>Input!G144/Input!G$34/Input!G$5*Input!G$6</f>
        <v>0.15235813940241591</v>
      </c>
      <c r="L31" s="16">
        <f>Input!H144/Input!H$34/Input!H$5*Input!H$6</f>
        <v>0.21503357853945265</v>
      </c>
      <c r="M31" s="16">
        <f>Input!I144/Input!I$34/Input!I$5*Input!I$6</f>
        <v>0.18963224363350362</v>
      </c>
      <c r="N31" s="16">
        <f>Input!J144/Input!J$34/Input!J$5*Input!J$6</f>
        <v>0.36309998006604</v>
      </c>
      <c r="O31" s="6">
        <f t="shared" si="4"/>
        <v>0.3555455350962663</v>
      </c>
    </row>
    <row r="32" spans="2:15" ht="11.25" customHeight="1" x14ac:dyDescent="0.2">
      <c r="B32" t="s">
        <v>310</v>
      </c>
      <c r="E32" s="16">
        <f>Input!A208/Input!A$34/Input!A$5*Input!A$6</f>
        <v>0.15107110801344095</v>
      </c>
      <c r="F32" s="16">
        <f>Input!B208/Input!B$34/Input!B$5*Input!B$6</f>
        <v>8.5003318939377209E-2</v>
      </c>
      <c r="G32" s="16">
        <f>Input!C208/Input!C$34/Input!C$5*Input!C$6</f>
        <v>8.0728381673272454E-2</v>
      </c>
      <c r="H32" s="16">
        <f>Input!D208/Input!D$34/Input!D$5*Input!D$6</f>
        <v>0.21396843868804552</v>
      </c>
      <c r="I32" s="16">
        <f>Input!E208/Input!E$34/Input!E$5*Input!E$6</f>
        <v>6.961832031562934E-2</v>
      </c>
      <c r="J32" s="16">
        <f>Input!F208/Input!F$34/Input!F$5*Input!F$6</f>
        <v>7.1966479856422017E-2</v>
      </c>
      <c r="K32" s="16">
        <f>Input!G208/Input!G$34/Input!G$5*Input!G$6</f>
        <v>6.1755043312474597E-2</v>
      </c>
      <c r="L32" s="16">
        <f>Input!H208/Input!H$34/Input!H$5*Input!H$6</f>
        <v>8.1037785548533747E-2</v>
      </c>
      <c r="M32" s="16">
        <f>Input!I208/Input!I$34/Input!I$5*Input!I$6</f>
        <v>9.1090257679440623E-2</v>
      </c>
      <c r="N32" s="16">
        <f>Input!J208/Input!J$34/Input!J$5*Input!J$6</f>
        <v>9.3924379181753156E-2</v>
      </c>
      <c r="O32" s="6">
        <f t="shared" si="4"/>
        <v>0.10001635132083897</v>
      </c>
    </row>
    <row r="33" spans="2:15" ht="11.25" customHeight="1" x14ac:dyDescent="0.2">
      <c r="B33" t="s">
        <v>191</v>
      </c>
      <c r="E33" s="16">
        <f>Input!A145/Input!A$34/Input!A$5*Input!A$6</f>
        <v>2.353726571620824E-2</v>
      </c>
      <c r="F33" s="16">
        <f>Input!B145/Input!B$34/Input!B$5*Input!B$6</f>
        <v>2.7356787548509866E-2</v>
      </c>
      <c r="G33" s="16">
        <f>Input!C145/Input!C$34/Input!C$5*Input!C$6</f>
        <v>1.6504381505921813E-2</v>
      </c>
      <c r="H33" s="16">
        <f>Input!D145/Input!D$34/Input!D$5*Input!D$6</f>
        <v>1.6000854288520435E-2</v>
      </c>
      <c r="I33" s="16">
        <f>Input!E145/Input!E$34/Input!E$5*Input!E$6</f>
        <v>2.2985335432319096E-2</v>
      </c>
      <c r="J33" s="16">
        <f>Input!F145/Input!F$34/Input!F$5*Input!F$6</f>
        <v>0.12959238081395147</v>
      </c>
      <c r="K33" s="16">
        <f>Input!G145/Input!G$34/Input!G$5*Input!G$6</f>
        <v>7.0298024357584962E-2</v>
      </c>
      <c r="L33" s="16">
        <f>Input!H145/Input!H$34/Input!H$5*Input!H$6</f>
        <v>4.2674692741456209E-2</v>
      </c>
      <c r="M33" s="16">
        <f>Input!I145/Input!I$34/Input!I$5*Input!I$6</f>
        <v>5.3355577775221902E-2</v>
      </c>
      <c r="N33" s="16">
        <f>Input!J145/Input!J$34/Input!J$5*Input!J$6</f>
        <v>7.0752831013583872E-2</v>
      </c>
      <c r="O33" s="6">
        <f t="shared" si="4"/>
        <v>4.7305813119327786E-2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2.7128937625518285E-2</v>
      </c>
      <c r="F34" s="16">
        <f>(Input!B147-Input!B143-Input!B144-Input!B145-Input!B207-Input!B208)/Input!B$34/Input!B$5*Input!B$6</f>
        <v>8.2990457772368048E-2</v>
      </c>
      <c r="G34" s="16">
        <f>(Input!C147-Input!C143-Input!C144-Input!C145-Input!C207-Input!C208)/Input!C$34/Input!C$5*Input!C$6</f>
        <v>0.10166499577049327</v>
      </c>
      <c r="H34" s="16">
        <f>(Input!D147-Input!D143-Input!D144-Input!D145-Input!D207-Input!D208)/Input!D$34/Input!D$5*Input!D$6</f>
        <v>5.5359910538737525E-2</v>
      </c>
      <c r="I34" s="16">
        <f>(Input!E147-Input!E143-Input!E144-Input!E145-Input!E207-Input!E208)/Input!E$34/Input!E$5*Input!E$6</f>
        <v>0.53895458829231313</v>
      </c>
      <c r="J34" s="16">
        <f>(Input!F147-Input!F143-Input!F144-Input!F145-Input!F207-Input!F208)/Input!F$34/Input!F$5*Input!F$6</f>
        <v>4.8062791268258666E-2</v>
      </c>
      <c r="K34" s="16">
        <f>(Input!G147-Input!G143-Input!G144-Input!G145-Input!G207-Input!G208)/Input!G$34/Input!G$5*Input!G$6</f>
        <v>7.1452118415537724E-2</v>
      </c>
      <c r="L34" s="16">
        <f>(Input!H147-Input!H143-Input!H144-Input!H145-Input!H207-Input!H208)/Input!H$34/Input!H$5*Input!H$6</f>
        <v>7.0226347618290066E-2</v>
      </c>
      <c r="M34" s="16">
        <f>(Input!I147-Input!I143-Input!I144-Input!I145-Input!I207-Input!I208)/Input!I$34/Input!I$5*Input!I$6</f>
        <v>8.819496520305399E-2</v>
      </c>
      <c r="N34" s="16">
        <f>(Input!J147-Input!J143-Input!J144-Input!J145-Input!J207-Input!J208)/Input!J$34/Input!J$5*Input!J$6</f>
        <v>0.14030951378491335</v>
      </c>
      <c r="O34" s="6">
        <f t="shared" si="4"/>
        <v>0.12243446262894839</v>
      </c>
    </row>
    <row r="35" spans="2:15" ht="12.75" customHeight="1" x14ac:dyDescent="0.2">
      <c r="B35" s="28" t="s">
        <v>193</v>
      </c>
      <c r="E35" s="8">
        <f>SUM(E29:E34)</f>
        <v>3.8187492426863128</v>
      </c>
      <c r="F35" s="8">
        <f t="shared" ref="F35:N35" si="5">SUM(F29:F34)</f>
        <v>3.5136957648880873</v>
      </c>
      <c r="G35" s="8">
        <f t="shared" si="5"/>
        <v>5.4167028178257572</v>
      </c>
      <c r="H35" s="8">
        <f t="shared" si="5"/>
        <v>3.5491839179958466</v>
      </c>
      <c r="I35" s="8">
        <f t="shared" si="5"/>
        <v>5.7521095660295583</v>
      </c>
      <c r="J35" s="8">
        <f t="shared" si="5"/>
        <v>3.7152789388506795</v>
      </c>
      <c r="K35" s="8">
        <f t="shared" si="5"/>
        <v>2.0791601772087085</v>
      </c>
      <c r="L35" s="8">
        <f t="shared" si="5"/>
        <v>0.94116790054689925</v>
      </c>
      <c r="M35" s="8">
        <f t="shared" si="5"/>
        <v>0.73533280915782995</v>
      </c>
      <c r="N35" s="8">
        <f t="shared" si="5"/>
        <v>1.3737950677902437</v>
      </c>
      <c r="O35" s="8">
        <f t="shared" si="4"/>
        <v>3.0895176202979924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89.95001548810022</v>
      </c>
      <c r="F37" s="30">
        <f t="shared" ref="F37:N37" si="6">+F11+F13+F20+F27+F35</f>
        <v>95.311225627188108</v>
      </c>
      <c r="G37" s="30">
        <f t="shared" si="6"/>
        <v>100.95029773825495</v>
      </c>
      <c r="H37" s="30">
        <f t="shared" si="6"/>
        <v>96.933656848089342</v>
      </c>
      <c r="I37" s="30">
        <f t="shared" si="6"/>
        <v>81.631718896400983</v>
      </c>
      <c r="J37" s="30">
        <f t="shared" si="6"/>
        <v>80.445261772541286</v>
      </c>
      <c r="K37" s="30">
        <f t="shared" si="6"/>
        <v>87.509344321437894</v>
      </c>
      <c r="L37" s="30">
        <f t="shared" si="6"/>
        <v>89.069079281149641</v>
      </c>
      <c r="M37" s="30">
        <f t="shared" si="6"/>
        <v>90.245662911102599</v>
      </c>
      <c r="N37" s="30">
        <f t="shared" si="6"/>
        <v>97.213114300223054</v>
      </c>
      <c r="O37" s="7">
        <f>AVERAGE(E37:N37)</f>
        <v>90.925937718448807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79.094520629609335</v>
      </c>
      <c r="F39" s="30">
        <f>(Input!B24-Input!B125)/Input!B$5+Input!B131/Input!B5</f>
        <v>81.186100041007279</v>
      </c>
      <c r="G39" s="30">
        <f>(Input!C24-Input!C125)/Input!C$5+Input!C131/Input!C5</f>
        <v>79.833727768204525</v>
      </c>
      <c r="H39" s="30">
        <f>(Input!D24-Input!D125)/Input!D$5+Input!D131/Input!D5</f>
        <v>78.542586516980236</v>
      </c>
      <c r="I39" s="30">
        <f>(Input!E24-Input!E125)/Input!E$5+Input!E131/Input!E5</f>
        <v>75.776975174318721</v>
      </c>
      <c r="J39" s="30">
        <f>(Input!F24-Input!F125)/Input!F$5+Input!F131/Input!F5</f>
        <v>77.911158220258756</v>
      </c>
      <c r="K39" s="30">
        <f>(Input!G24-Input!G125)/Input!G$5+Input!G131/Input!G5</f>
        <v>77.341402304303628</v>
      </c>
      <c r="L39" s="30">
        <f>(Input!H24-Input!H125)/Input!H$5+Input!H131/Input!H5</f>
        <v>76.922797038578636</v>
      </c>
      <c r="M39" s="30">
        <f>(Input!I24-Input!I125)/Input!I$5+Input!I131/Input!I5</f>
        <v>80.405873688679492</v>
      </c>
      <c r="N39" s="30">
        <f>(Input!J24-Input!J125)/Input!J$5+Input!J131/Input!J5</f>
        <v>82.097104431615648</v>
      </c>
      <c r="O39" s="7">
        <f>AVERAGE(E39:N39)</f>
        <v>78.911224581355626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10.855494858490886</v>
      </c>
      <c r="F41" s="11">
        <f t="shared" ref="F41:N41" si="7">+F37-F39</f>
        <v>14.125125586180829</v>
      </c>
      <c r="G41" s="11">
        <f t="shared" si="7"/>
        <v>21.116569970050421</v>
      </c>
      <c r="H41" s="11">
        <f t="shared" si="7"/>
        <v>18.391070331109105</v>
      </c>
      <c r="I41" s="11">
        <f t="shared" si="7"/>
        <v>5.8547437220822616</v>
      </c>
      <c r="J41" s="11">
        <f t="shared" si="7"/>
        <v>2.5341035522825308</v>
      </c>
      <c r="K41" s="11">
        <f t="shared" si="7"/>
        <v>10.167942017134266</v>
      </c>
      <c r="L41" s="11">
        <f t="shared" si="7"/>
        <v>12.146282242571004</v>
      </c>
      <c r="M41" s="11">
        <f t="shared" si="7"/>
        <v>9.8397892224231072</v>
      </c>
      <c r="N41" s="11">
        <f t="shared" si="7"/>
        <v>15.116009868607406</v>
      </c>
      <c r="O41" s="11">
        <f>AVERAGE(E41:N41)</f>
        <v>12.014713137093182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3.7590657782136709</v>
      </c>
      <c r="F43" s="8">
        <f>(Input!B25+Input!B26)/Input!B$5</f>
        <v>3.8179099681147535</v>
      </c>
      <c r="G43" s="8">
        <f>(Input!C25+Input!C26)/Input!C$5</f>
        <v>3.8749959064646666</v>
      </c>
      <c r="H43" s="8">
        <f>(Input!D25+Input!D26)/Input!D$5</f>
        <v>3.9784030012224085</v>
      </c>
      <c r="I43" s="8">
        <f>(Input!E25+Input!E26)/Input!E$5</f>
        <v>3.9380048506080101</v>
      </c>
      <c r="J43" s="8">
        <f>(Input!F25+Input!F26)/Input!F$5</f>
        <v>3.9251486273272329</v>
      </c>
      <c r="K43" s="8">
        <f>(Input!G25+Input!G26)/Input!G$5</f>
        <v>3.7940044730599798</v>
      </c>
      <c r="L43" s="8">
        <f>(Input!H25+Input!H26)/Input!H$5</f>
        <v>3.8898018688171891</v>
      </c>
      <c r="M43" s="8">
        <f>(Input!I25+Input!I26)/Input!I$5</f>
        <v>4.528492084143636</v>
      </c>
      <c r="N43" s="8">
        <f>(Input!J25+Input!J26)/Input!J$5</f>
        <v>4.0658336706218181</v>
      </c>
      <c r="O43" s="8">
        <f>AVERAGE(E43:N43)</f>
        <v>3.9571660228593366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7.0964290802772148</v>
      </c>
      <c r="F45" s="11">
        <f t="shared" ref="F45:N45" si="8">+F41-F43</f>
        <v>10.307215618066076</v>
      </c>
      <c r="G45" s="11">
        <f t="shared" si="8"/>
        <v>17.241574063585755</v>
      </c>
      <c r="H45" s="11">
        <f t="shared" si="8"/>
        <v>14.412667329886697</v>
      </c>
      <c r="I45" s="11">
        <f t="shared" si="8"/>
        <v>1.9167388714742515</v>
      </c>
      <c r="J45" s="11">
        <f t="shared" si="8"/>
        <v>-1.3910450750447021</v>
      </c>
      <c r="K45" s="11">
        <f t="shared" si="8"/>
        <v>6.3739375440742858</v>
      </c>
      <c r="L45" s="11">
        <f t="shared" si="8"/>
        <v>8.2564803737538153</v>
      </c>
      <c r="M45" s="11">
        <f t="shared" si="8"/>
        <v>5.3112971382794711</v>
      </c>
      <c r="N45" s="11">
        <f t="shared" si="8"/>
        <v>11.050176197985589</v>
      </c>
      <c r="O45" s="11">
        <f>AVERAGE(E45:N45)</f>
        <v>8.0575471142338451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543.54226923723593</v>
      </c>
      <c r="F7" s="6">
        <f>Input!B132/Input!B$7</f>
        <v>554.47088136927016</v>
      </c>
      <c r="G7" s="6">
        <f>Input!C132/Input!C$7</f>
        <v>604.31179786945927</v>
      </c>
      <c r="H7" s="6">
        <f>Input!D132/Input!D$7</f>
        <v>573.10973062682478</v>
      </c>
      <c r="I7" s="6">
        <f>Input!E132/Input!E$7</f>
        <v>486.88319199306005</v>
      </c>
      <c r="J7" s="6">
        <f>Input!F132/Input!F$7</f>
        <v>523.916645849676</v>
      </c>
      <c r="K7" s="6">
        <f>Input!G132/Input!G$7</f>
        <v>619.24342563115431</v>
      </c>
      <c r="L7" s="6">
        <f>Input!H132/Input!H$7</f>
        <v>583.67455028951326</v>
      </c>
      <c r="M7" s="6">
        <f>Input!I132/Input!I$7</f>
        <v>581.52090752325955</v>
      </c>
      <c r="N7" s="6">
        <f>Input!J132/Input!J$7</f>
        <v>628.06181498018782</v>
      </c>
      <c r="O7" s="6">
        <f>AVERAGE(E7:N7)</f>
        <v>569.87352153696406</v>
      </c>
    </row>
    <row r="8" spans="1:15" ht="12" customHeight="1" x14ac:dyDescent="0.2">
      <c r="B8" t="s">
        <v>180</v>
      </c>
      <c r="E8" s="6">
        <f>Input!A133/Input!A$7</f>
        <v>-0.88598217788488487</v>
      </c>
      <c r="F8" s="6">
        <f>Input!B133/Input!B$7</f>
        <v>2.1674749163879596</v>
      </c>
      <c r="G8" s="6">
        <f>Input!C133/Input!C$7</f>
        <v>1.6634698022930396</v>
      </c>
      <c r="H8" s="6">
        <f>Input!D133/Input!D$7</f>
        <v>-11.545756332675465</v>
      </c>
      <c r="I8" s="6">
        <f>Input!E133/Input!E$7</f>
        <v>2.2517086498625787</v>
      </c>
      <c r="J8" s="6">
        <f>Input!F133/Input!F$7</f>
        <v>6.6727869888730655</v>
      </c>
      <c r="K8" s="6">
        <f>Input!G133/Input!G$7</f>
        <v>4.6971224797018829</v>
      </c>
      <c r="L8" s="6">
        <f>Input!H133/Input!H$7</f>
        <v>-2.6062783615698049</v>
      </c>
      <c r="M8" s="6">
        <f>Input!I133/Input!I$7</f>
        <v>0.21453360603144048</v>
      </c>
      <c r="N8" s="6">
        <f>Input!J133/Input!J$7</f>
        <v>1.7191096456011854</v>
      </c>
      <c r="O8" s="6">
        <f>AVERAGE(E8:N8)</f>
        <v>0.43481892166209973</v>
      </c>
    </row>
    <row r="9" spans="1:15" ht="12" customHeight="1" x14ac:dyDescent="0.2">
      <c r="B9" t="s">
        <v>181</v>
      </c>
      <c r="E9" s="6">
        <f>Input!A134/Input!A$7</f>
        <v>4.4335341590539707</v>
      </c>
      <c r="F9" s="6">
        <f>Input!B134/Input!B$7</f>
        <v>8.5503290379697034</v>
      </c>
      <c r="G9" s="6">
        <f>Input!C134/Input!C$7</f>
        <v>5.6008991604224976</v>
      </c>
      <c r="H9" s="6">
        <f>Input!D134/Input!D$7</f>
        <v>5.2250925638976335</v>
      </c>
      <c r="I9" s="6">
        <f>Input!E134/Input!E$7</f>
        <v>4.3217345127003561</v>
      </c>
      <c r="J9" s="6">
        <f>Input!F134/Input!F$7</f>
        <v>3.1802239857429</v>
      </c>
      <c r="K9" s="6">
        <f>Input!G134/Input!G$7</f>
        <v>1.2841555407484186</v>
      </c>
      <c r="L9" s="6">
        <f>Input!H134/Input!H$7</f>
        <v>1.5432948745442847</v>
      </c>
      <c r="M9" s="6">
        <f>Input!I134/Input!I$7</f>
        <v>2.5315146775745907</v>
      </c>
      <c r="N9" s="6">
        <f>Input!J134/Input!J$7</f>
        <v>1.8031891976577952</v>
      </c>
      <c r="O9" s="6">
        <f>AVERAGE(E9:N9)</f>
        <v>3.8473967710312147</v>
      </c>
    </row>
    <row r="10" spans="1:15" ht="12" customHeight="1" x14ac:dyDescent="0.2">
      <c r="B10" t="s">
        <v>182</v>
      </c>
      <c r="E10" s="6">
        <f>Input!A135/Input!A$7</f>
        <v>0</v>
      </c>
      <c r="F10" s="6">
        <f>Input!B135/Input!B$7</f>
        <v>0</v>
      </c>
      <c r="G10" s="6">
        <f>Input!C135/Input!C$7</f>
        <v>0</v>
      </c>
      <c r="H10" s="6">
        <f>Input!D135/Input!D$7</f>
        <v>0</v>
      </c>
      <c r="I10" s="6">
        <f>Input!E135/Input!E$7</f>
        <v>-2.3011845017552678E-2</v>
      </c>
      <c r="J10" s="6">
        <f>Input!F135/Input!F$7</f>
        <v>0</v>
      </c>
      <c r="K10" s="6">
        <f>Input!G135/Input!G$7</f>
        <v>0</v>
      </c>
      <c r="L10" s="6">
        <f>Input!H135/Input!H$7</f>
        <v>-2.7721209521767105E-2</v>
      </c>
      <c r="M10" s="6">
        <f>Input!I135/Input!I$7</f>
        <v>-8.1921719602181583E-3</v>
      </c>
      <c r="N10" s="6">
        <f>Input!J135/Input!J$7</f>
        <v>-0.12164711565451826</v>
      </c>
      <c r="O10" s="6">
        <f>AVERAGE(E10:N10)</f>
        <v>-1.8057234215405622E-2</v>
      </c>
    </row>
    <row r="11" spans="1:15" ht="12.75" customHeight="1" x14ac:dyDescent="0.2">
      <c r="B11" s="28" t="s">
        <v>68</v>
      </c>
      <c r="E11" s="8">
        <f>Input!A27/Input!A$7</f>
        <v>547.08982121840495</v>
      </c>
      <c r="F11" s="8">
        <f>Input!B27/Input!B$7</f>
        <v>565.18868532362774</v>
      </c>
      <c r="G11" s="8">
        <f>Input!C27/Input!C$7</f>
        <v>611.57616683217475</v>
      </c>
      <c r="H11" s="8">
        <f>Input!D27/Input!D$7</f>
        <v>566.78906685804691</v>
      </c>
      <c r="I11" s="8">
        <f>Input!E27/Input!E$7</f>
        <v>493.43362331060541</v>
      </c>
      <c r="J11" s="8">
        <f>Input!F27/Input!F$7</f>
        <v>533.76965682429193</v>
      </c>
      <c r="K11" s="8">
        <f>Input!G27/Input!G$7</f>
        <v>625.22470365160461</v>
      </c>
      <c r="L11" s="8">
        <f>Input!H27/Input!H$7</f>
        <v>582.58384559296587</v>
      </c>
      <c r="M11" s="8">
        <f>Input!I27/Input!I$7</f>
        <v>584.25876363490534</v>
      </c>
      <c r="N11" s="8">
        <f>Input!J27/Input!J$7</f>
        <v>631.46246670779226</v>
      </c>
      <c r="O11" s="8">
        <f>AVERAGE(E11:N11)</f>
        <v>574.137679995442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1.3400504399484392</v>
      </c>
      <c r="F13" s="8">
        <f>Input!B28/Input!B$7</f>
        <v>0.8461499114696045</v>
      </c>
      <c r="G13" s="8">
        <f>Input!C28/Input!C$7</f>
        <v>1.0136530649092714</v>
      </c>
      <c r="H13" s="8">
        <f>Input!D28/Input!D$7</f>
        <v>0.65596486649594687</v>
      </c>
      <c r="I13" s="8">
        <f>Input!E28/Input!E$7</f>
        <v>0.96238821822073417</v>
      </c>
      <c r="J13" s="8">
        <f>Input!F28/Input!F$7</f>
        <v>0.61882706411887012</v>
      </c>
      <c r="K13" s="8">
        <f>Input!G28/Input!G$7</f>
        <v>0.5659917080032576</v>
      </c>
      <c r="L13" s="8">
        <f>Input!H28/Input!H$7</f>
        <v>0.36912116663092426</v>
      </c>
      <c r="M13" s="8">
        <f>Input!I28/Input!I$7</f>
        <v>0.64190888675008018</v>
      </c>
      <c r="N13" s="8">
        <f>Input!J28/Input!J$7</f>
        <v>0.80795373688711325</v>
      </c>
      <c r="O13" s="8">
        <f>AVERAGE(E13:N13)</f>
        <v>0.7822009063434241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1.2945451997982402</v>
      </c>
      <c r="F15" s="16">
        <f>Input!B136/Input!B$7</f>
        <v>1.4416333857957899</v>
      </c>
      <c r="G15" s="16">
        <f>Input!C136/Input!C$7</f>
        <v>1.7926509885348019</v>
      </c>
      <c r="H15" s="16">
        <f>Input!D136/Input!D$7</f>
        <v>1.5412977703110473</v>
      </c>
      <c r="I15" s="16">
        <f>Input!E136/Input!E$7</f>
        <v>1.5017937783254827</v>
      </c>
      <c r="J15" s="16">
        <f>Input!F136/Input!F$7</f>
        <v>1.5104472098885784</v>
      </c>
      <c r="K15" s="16">
        <f>Input!G136/Input!G$7</f>
        <v>1.2415319628505384</v>
      </c>
      <c r="L15" s="16">
        <f>Input!H136/Input!H$7</f>
        <v>1.3750075058974909</v>
      </c>
      <c r="M15" s="16">
        <f>Input!I136/Input!I$7</f>
        <v>1.6329106512672442</v>
      </c>
      <c r="N15" s="16">
        <f>Input!J136/Input!J$7</f>
        <v>1.816010777536246</v>
      </c>
      <c r="O15" s="6">
        <f t="shared" ref="O15:O26" si="1">AVERAGE(E15:N15)</f>
        <v>1.5147829230205458</v>
      </c>
    </row>
    <row r="16" spans="1:15" ht="12" customHeight="1" x14ac:dyDescent="0.2">
      <c r="B16" t="s">
        <v>184</v>
      </c>
      <c r="E16" s="16">
        <f>Input!A137/Input!A$7</f>
        <v>7.325553998767024</v>
      </c>
      <c r="F16" s="16">
        <f>Input!B137/Input!B$7</f>
        <v>6.4800088530395437</v>
      </c>
      <c r="G16" s="16">
        <f>Input!C137/Input!C$7</f>
        <v>6.6824085943847606</v>
      </c>
      <c r="H16" s="16">
        <f>Input!D137/Input!D$7</f>
        <v>7.2636517477042535</v>
      </c>
      <c r="I16" s="16">
        <f>Input!E137/Input!E$7</f>
        <v>6.8459697753419331</v>
      </c>
      <c r="J16" s="16">
        <f>Input!F137/Input!F$7</f>
        <v>6.0839181130667237</v>
      </c>
      <c r="K16" s="16">
        <f>Input!G137/Input!G$7</f>
        <v>5.9176735519853905</v>
      </c>
      <c r="L16" s="16">
        <f>Input!H137/Input!H$7</f>
        <v>5.9338284366287795</v>
      </c>
      <c r="M16" s="16">
        <f>Input!I137/Input!I$7</f>
        <v>6.3373700673724738</v>
      </c>
      <c r="N16" s="16">
        <f>Input!J137/Input!J$7</f>
        <v>6.7928176141890075</v>
      </c>
      <c r="O16" s="6">
        <f t="shared" si="1"/>
        <v>6.5663200752479893</v>
      </c>
    </row>
    <row r="17" spans="2:15" ht="12" customHeight="1" x14ac:dyDescent="0.2">
      <c r="B17" t="s">
        <v>185</v>
      </c>
      <c r="E17" s="16">
        <f>Input!A138/Input!A$7</f>
        <v>0.79858992321918953</v>
      </c>
      <c r="F17" s="16">
        <f>Input!B138/Input!B$7</f>
        <v>0.74750196734212071</v>
      </c>
      <c r="G17" s="16">
        <f>Input!C138/Input!C$7</f>
        <v>0.67926153290602154</v>
      </c>
      <c r="H17" s="16">
        <f>Input!D138/Input!D$7</f>
        <v>0.30573325286662645</v>
      </c>
      <c r="I17" s="16">
        <f>Input!E138/Input!E$7</f>
        <v>0.31240686540784646</v>
      </c>
      <c r="J17" s="16">
        <f>Input!F138/Input!F$7</f>
        <v>0.29709146021035315</v>
      </c>
      <c r="K17" s="16">
        <f>Input!G138/Input!G$7</f>
        <v>0.32601531716064924</v>
      </c>
      <c r="L17" s="16">
        <f>Input!H138/Input!H$7</f>
        <v>0.31096332832940166</v>
      </c>
      <c r="M17" s="16">
        <f>Input!I138/Input!I$7</f>
        <v>0.29668551491819056</v>
      </c>
      <c r="N17" s="16">
        <f>Input!J138/Input!J$7</f>
        <v>0.30462166017142223</v>
      </c>
      <c r="O17" s="6">
        <f t="shared" si="1"/>
        <v>0.43788708225318212</v>
      </c>
    </row>
    <row r="18" spans="2:15" ht="12" customHeight="1" x14ac:dyDescent="0.2">
      <c r="B18" t="s">
        <v>186</v>
      </c>
      <c r="E18" s="16">
        <f>Input!A139/Input!A$7</f>
        <v>5.7462820153561625</v>
      </c>
      <c r="F18" s="16">
        <f>Input!B139/Input!B$7</f>
        <v>5.7852483769427501</v>
      </c>
      <c r="G18" s="16">
        <f>Input!C139/Input!C$7</f>
        <v>4.8164042610815203</v>
      </c>
      <c r="H18" s="16">
        <f>Input!D139/Input!D$7</f>
        <v>6.6960356554502605</v>
      </c>
      <c r="I18" s="16">
        <f>Input!E139/Input!E$7</f>
        <v>4.4830837583000251</v>
      </c>
      <c r="J18" s="16">
        <f>Input!F139/Input!F$7</f>
        <v>4.6274654806059274</v>
      </c>
      <c r="K18" s="16">
        <f>Input!G139/Input!G$7</f>
        <v>4.1554391550060465</v>
      </c>
      <c r="L18" s="16">
        <f>Input!H139/Input!H$7</f>
        <v>5.1713952391164488</v>
      </c>
      <c r="M18" s="16">
        <f>Input!I139/Input!I$7</f>
        <v>2.8209548444016685</v>
      </c>
      <c r="N18" s="16">
        <f>Input!J139/Input!J$7</f>
        <v>3.6657148196019294</v>
      </c>
      <c r="O18" s="6">
        <f t="shared" si="1"/>
        <v>4.7968023605862742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4.91835528748652E-7</v>
      </c>
      <c r="G19" s="16">
        <f t="shared" si="2"/>
        <v>0</v>
      </c>
      <c r="H19" s="16">
        <f t="shared" si="2"/>
        <v>0</v>
      </c>
      <c r="I19" s="16">
        <f t="shared" si="2"/>
        <v>-4.0537363332759924E-7</v>
      </c>
      <c r="J19" s="16">
        <f t="shared" si="2"/>
        <v>-3.8079861042206176E-7</v>
      </c>
      <c r="K19" s="16">
        <f t="shared" si="2"/>
        <v>-4.1130936168087828E-7</v>
      </c>
      <c r="L19" s="16">
        <f t="shared" si="2"/>
        <v>-4.2890842877341129E-7</v>
      </c>
      <c r="M19" s="16">
        <f t="shared" si="2"/>
        <v>0</v>
      </c>
      <c r="N19" s="16">
        <f t="shared" si="2"/>
        <v>0</v>
      </c>
      <c r="O19" s="6">
        <f t="shared" si="1"/>
        <v>-1.1345545054552986E-7</v>
      </c>
    </row>
    <row r="20" spans="2:15" ht="12.75" customHeight="1" x14ac:dyDescent="0.2">
      <c r="B20" s="28" t="s">
        <v>187</v>
      </c>
      <c r="E20" s="8">
        <f>Input!A141/Input!A$7</f>
        <v>15.164971137140617</v>
      </c>
      <c r="F20" s="8">
        <f>Input!B141/Input!B$7</f>
        <v>14.454393074955734</v>
      </c>
      <c r="G20" s="8">
        <f>Input!C141/Input!C$7</f>
        <v>13.970725376907104</v>
      </c>
      <c r="H20" s="8">
        <f>Input!D141/Input!D$7</f>
        <v>15.806718426332187</v>
      </c>
      <c r="I20" s="8">
        <f>Input!E141/Input!E$7</f>
        <v>13.143253772001653</v>
      </c>
      <c r="J20" s="8">
        <f>Input!F141/Input!F$7</f>
        <v>12.518921882972972</v>
      </c>
      <c r="K20" s="8">
        <f>Input!G141/Input!G$7</f>
        <v>11.640659575693263</v>
      </c>
      <c r="L20" s="8">
        <f>Input!H141/Input!H$7</f>
        <v>12.791194081063693</v>
      </c>
      <c r="M20" s="8">
        <f>Input!I141/Input!I$7</f>
        <v>11.087921077959578</v>
      </c>
      <c r="N20" s="8">
        <f>Input!J141/Input!J$7</f>
        <v>12.579164871498605</v>
      </c>
      <c r="O20" s="8">
        <f t="shared" si="1"/>
        <v>13.315792327652542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0.81414280109847004</v>
      </c>
      <c r="F22" s="6">
        <f>Input!B202/Input!B$7</f>
        <v>0.53398632697226045</v>
      </c>
      <c r="G22" s="6">
        <f>Input!C202/Input!C$7</f>
        <v>0.6009334657398212</v>
      </c>
      <c r="H22" s="6">
        <f>Input!D202/Input!D$7</f>
        <v>0.79299409548353428</v>
      </c>
      <c r="I22" s="6">
        <f>Input!E202/Input!E$7</f>
        <v>1.7273647470873905</v>
      </c>
      <c r="J22" s="6">
        <f>Input!F202/Input!F$7</f>
        <v>0.91368628287244014</v>
      </c>
      <c r="K22" s="6">
        <f>Input!G202/Input!G$7</f>
        <v>3.5344553852734801</v>
      </c>
      <c r="L22" s="6">
        <f>Input!H202/Input!H$7</f>
        <v>2.4437538065622992</v>
      </c>
      <c r="M22" s="6">
        <f>Input!I202/Input!I$7</f>
        <v>6.1201752486365093</v>
      </c>
      <c r="N22" s="6">
        <f>Input!J202/Input!J$7</f>
        <v>5.1085187252348403</v>
      </c>
      <c r="O22" s="6">
        <f t="shared" si="1"/>
        <v>2.2590010884961047</v>
      </c>
    </row>
    <row r="23" spans="2:15" ht="12" customHeight="1" x14ac:dyDescent="0.2">
      <c r="B23" t="s">
        <v>305</v>
      </c>
      <c r="E23" s="6">
        <f>Input!A203/Input!A$7</f>
        <v>10.014416297707784</v>
      </c>
      <c r="F23" s="6">
        <f>Input!B203/Input!B$7</f>
        <v>12.473828939602598</v>
      </c>
      <c r="G23" s="6">
        <f>Input!C203/Input!C$7</f>
        <v>9.5323336643495526</v>
      </c>
      <c r="H23" s="6">
        <f>Input!D203/Input!D$7</f>
        <v>7.6203081929243677</v>
      </c>
      <c r="I23" s="6">
        <f>Input!E203/Input!E$7</f>
        <v>8.2491588497117796</v>
      </c>
      <c r="J23" s="6">
        <f>Input!F203/Input!F$7</f>
        <v>7.6148233475244282</v>
      </c>
      <c r="K23" s="6">
        <f>Input!G203/Input!G$7</f>
        <v>9.0891694018739262</v>
      </c>
      <c r="L23" s="6">
        <f>Input!H203/Input!H$7</f>
        <v>7.2902787904782329</v>
      </c>
      <c r="M23" s="6">
        <f>Input!I203/Input!I$7</f>
        <v>7.0344333493743987</v>
      </c>
      <c r="N23" s="6">
        <f>Input!J203/Input!J$7</f>
        <v>6.7948914412914769</v>
      </c>
      <c r="O23" s="6">
        <f t="shared" si="1"/>
        <v>8.5713642274838548</v>
      </c>
    </row>
    <row r="24" spans="2:15" ht="12" customHeight="1" x14ac:dyDescent="0.2">
      <c r="B24" t="s">
        <v>306</v>
      </c>
      <c r="E24" s="6">
        <f>Input!A204/Input!A$7</f>
        <v>0.78706831810794153</v>
      </c>
      <c r="F24" s="6">
        <f>Input!B204/Input!B$7</f>
        <v>3.8543729096989967</v>
      </c>
      <c r="G24" s="6">
        <f>Input!C204/Input!C$7</f>
        <v>0.50663537058770425</v>
      </c>
      <c r="H24" s="6">
        <f>Input!D204/Input!D$7</f>
        <v>1.1916455985255019</v>
      </c>
      <c r="I24" s="6">
        <f>Input!E204/Input!E$7</f>
        <v>0.65410116504382099</v>
      </c>
      <c r="J24" s="6">
        <f>Input!F204/Input!F$7</f>
        <v>0.70789547839729483</v>
      </c>
      <c r="K24" s="6">
        <f>Input!G204/Input!G$7</f>
        <v>1.0165486208797085</v>
      </c>
      <c r="L24" s="6">
        <f>Input!H204/Input!H$7</f>
        <v>0.77430238044177568</v>
      </c>
      <c r="M24" s="6">
        <f>Input!I204/Input!I$7</f>
        <v>0.85490375360923965</v>
      </c>
      <c r="N24" s="6">
        <f>Input!J204/Input!J$7</f>
        <v>0.53697311817428139</v>
      </c>
      <c r="O24" s="6">
        <f t="shared" si="1"/>
        <v>1.0884446713466265</v>
      </c>
    </row>
    <row r="25" spans="2:15" ht="12" customHeight="1" x14ac:dyDescent="0.2">
      <c r="B25" t="s">
        <v>307</v>
      </c>
      <c r="E25" s="6">
        <f>Input!A205/Input!A$7</f>
        <v>5.3568626352070838</v>
      </c>
      <c r="F25" s="6">
        <f>Input!B205/Input!B$7</f>
        <v>2.7664371434192403</v>
      </c>
      <c r="G25" s="6">
        <f>Input!C205/Input!C$7</f>
        <v>3.6735086214679065</v>
      </c>
      <c r="H25" s="6">
        <f>Input!D205/Input!D$7</f>
        <v>3.786575380449853</v>
      </c>
      <c r="I25" s="6">
        <f>Input!E205/Input!E$7</f>
        <v>2.9319637109523851</v>
      </c>
      <c r="J25" s="6">
        <f>Input!F205/Input!F$7</f>
        <v>3.4104079876316615</v>
      </c>
      <c r="K25" s="6">
        <f>Input!G205/Input!G$7</f>
        <v>3.0422591578029499</v>
      </c>
      <c r="L25" s="6">
        <f>Input!H205/Input!H$7</f>
        <v>3.3979648295088998</v>
      </c>
      <c r="M25" s="6">
        <f>Input!I205/Input!I$7</f>
        <v>2.5167817613089509</v>
      </c>
      <c r="N25" s="6">
        <f>Input!J205/Input!J$7</f>
        <v>3.1100866413384773</v>
      </c>
      <c r="O25" s="6">
        <f t="shared" si="1"/>
        <v>3.3992847869087406</v>
      </c>
    </row>
    <row r="26" spans="2:15" ht="12" customHeight="1" x14ac:dyDescent="0.2">
      <c r="B26" t="s">
        <v>308</v>
      </c>
      <c r="E26" s="16">
        <f>E27-SUM(E22:E25)</f>
        <v>1.0550882699097706</v>
      </c>
      <c r="F26" s="16">
        <f t="shared" ref="F26:N26" si="3">F27-SUM(F22:F25)</f>
        <v>0.82959325201652589</v>
      </c>
      <c r="G26" s="16">
        <f t="shared" si="3"/>
        <v>0.98561884986910009</v>
      </c>
      <c r="H26" s="16">
        <f t="shared" si="3"/>
        <v>0.73246953954558158</v>
      </c>
      <c r="I26" s="16">
        <f t="shared" si="3"/>
        <v>0.96864070113423573</v>
      </c>
      <c r="J26" s="16">
        <f t="shared" si="3"/>
        <v>0.92997113546529953</v>
      </c>
      <c r="K26" s="16">
        <f t="shared" si="3"/>
        <v>1.5394741821113307</v>
      </c>
      <c r="L26" s="16">
        <f t="shared" si="3"/>
        <v>0.95834870255200677</v>
      </c>
      <c r="M26" s="16">
        <f t="shared" si="3"/>
        <v>1.1641253609239648</v>
      </c>
      <c r="N26" s="16">
        <f t="shared" si="3"/>
        <v>1.2097804835856358</v>
      </c>
      <c r="O26" s="6">
        <f t="shared" si="1"/>
        <v>1.0373110477113452</v>
      </c>
    </row>
    <row r="27" spans="2:15" ht="12.75" customHeight="1" x14ac:dyDescent="0.2">
      <c r="B27" s="28" t="s">
        <v>188</v>
      </c>
      <c r="E27" s="8">
        <f>Input!A142/Input!A$7</f>
        <v>18.027578322031051</v>
      </c>
      <c r="F27" s="8">
        <f>Input!B142/Input!B$7</f>
        <v>20.458218571709619</v>
      </c>
      <c r="G27" s="8">
        <f>Input!C142/Input!C$7</f>
        <v>15.299029972014084</v>
      </c>
      <c r="H27" s="8">
        <f>Input!D142/Input!D$7</f>
        <v>14.123992806928838</v>
      </c>
      <c r="I27" s="8">
        <f>Input!E142/Input!E$7</f>
        <v>14.531229173929612</v>
      </c>
      <c r="J27" s="8">
        <f>Input!F142/Input!F$7</f>
        <v>13.576784231891123</v>
      </c>
      <c r="K27" s="8">
        <f>Input!G142/Input!G$7</f>
        <v>18.221906747941397</v>
      </c>
      <c r="L27" s="8">
        <f>Input!H142/Input!H$7</f>
        <v>14.864648509543214</v>
      </c>
      <c r="M27" s="8">
        <f>Input!I142/Input!I$7</f>
        <v>17.690419473853062</v>
      </c>
      <c r="N27" s="8">
        <f>Input!J142/Input!J$7</f>
        <v>16.76025040962471</v>
      </c>
      <c r="O27" s="8">
        <f>AVERAGE(E27:N27)</f>
        <v>16.355405821946672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12.714764893795886</v>
      </c>
      <c r="F29" s="16">
        <f>Input!B143/Input!B$7</f>
        <v>15.91257475900059</v>
      </c>
      <c r="G29" s="16">
        <f>Input!C143/Input!C$7</f>
        <v>19.53446962173874</v>
      </c>
      <c r="H29" s="16">
        <f>Input!D143/Input!D$7</f>
        <v>14.526263272928935</v>
      </c>
      <c r="I29" s="16">
        <f>Input!E143/Input!E$7</f>
        <v>13.171471019838986</v>
      </c>
      <c r="J29" s="16">
        <f>Input!F143/Input!F$7</f>
        <v>12.420780941791124</v>
      </c>
      <c r="K29" s="16">
        <f>Input!G143/Input!G$7</f>
        <v>6.6236079234635543</v>
      </c>
      <c r="L29" s="16">
        <f>Input!H143/Input!H$7</f>
        <v>2.9280956465794552</v>
      </c>
      <c r="M29" s="16">
        <f>Input!I143/Input!I$7</f>
        <v>1.7430682547321144</v>
      </c>
      <c r="N29" s="16">
        <f>Input!J143/Input!J$7</f>
        <v>2.3079423130903653</v>
      </c>
      <c r="O29" s="16">
        <f t="shared" ref="O29:O35" si="4">AVERAGE(E29:N29)</f>
        <v>10.188303864695973</v>
      </c>
    </row>
    <row r="30" spans="2:15" ht="12" customHeight="1" x14ac:dyDescent="0.2">
      <c r="B30" t="s">
        <v>309</v>
      </c>
      <c r="E30" s="16">
        <f>Input!A207/Input!A$7</f>
        <v>6.0508692484447684</v>
      </c>
      <c r="F30" s="16">
        <f>Input!B207/Input!B$7</f>
        <v>4.2335790871532559</v>
      </c>
      <c r="G30" s="16">
        <f>Input!C207/Input!C$7</f>
        <v>9.4115378712647821</v>
      </c>
      <c r="H30" s="16">
        <f>Input!D207/Input!D$7</f>
        <v>2.8655560358185586</v>
      </c>
      <c r="I30" s="16">
        <f>Input!E207/Input!E$7</f>
        <v>23.945297665858622</v>
      </c>
      <c r="J30" s="16">
        <f>Input!F207/Input!F$7</f>
        <v>12.238325095390053</v>
      </c>
      <c r="K30" s="16">
        <f>Input!G207/Input!G$7</f>
        <v>5.4251227758446241</v>
      </c>
      <c r="L30" s="16">
        <f>Input!H207/Input!H$7</f>
        <v>0.68630581170920002</v>
      </c>
      <c r="M30" s="16">
        <f>Input!I207/Input!I$7</f>
        <v>0.18522658004491499</v>
      </c>
      <c r="N30" s="16">
        <f>Input!J207/Input!J$7</f>
        <v>3.5737136804861964</v>
      </c>
      <c r="O30" s="6">
        <f t="shared" si="4"/>
        <v>6.861553385201498</v>
      </c>
    </row>
    <row r="31" spans="2:15" ht="12" customHeight="1" x14ac:dyDescent="0.2">
      <c r="B31" t="s">
        <v>190</v>
      </c>
      <c r="E31" s="16">
        <f>Input!A144/Input!A$7</f>
        <v>3.856126211959872</v>
      </c>
      <c r="F31" s="16">
        <f>Input!B144/Input!B$7</f>
        <v>0.86757623450718091</v>
      </c>
      <c r="G31" s="16">
        <f>Input!C144/Input!C$7</f>
        <v>5.949953055881557</v>
      </c>
      <c r="H31" s="16">
        <f>Input!D144/Input!D$7</f>
        <v>2.2511804955226804</v>
      </c>
      <c r="I31" s="16">
        <f>Input!E144/Input!E$7</f>
        <v>0.77159101043431733</v>
      </c>
      <c r="J31" s="16">
        <f>Input!F144/Input!F$7</f>
        <v>2.1443649421566908</v>
      </c>
      <c r="K31" s="16">
        <f>Input!G144/Input!G$7</f>
        <v>0.94757450869096693</v>
      </c>
      <c r="L31" s="16">
        <f>Input!H144/Input!H$7</f>
        <v>1.3661831438987777</v>
      </c>
      <c r="M31" s="16">
        <f>Input!I144/Input!I$7</f>
        <v>1.1350300769971127</v>
      </c>
      <c r="N31" s="16">
        <f>Input!J144/Input!J$7</f>
        <v>2.135533964579702</v>
      </c>
      <c r="O31" s="6">
        <f t="shared" si="4"/>
        <v>2.142511364462885</v>
      </c>
    </row>
    <row r="32" spans="2:15" ht="12" customHeight="1" x14ac:dyDescent="0.2">
      <c r="B32" t="s">
        <v>310</v>
      </c>
      <c r="E32" s="16">
        <f>Input!A208/Input!A$7</f>
        <v>0.89577817631564205</v>
      </c>
      <c r="F32" s="16">
        <f>Input!B208/Input!B$7</f>
        <v>0.51209079283887471</v>
      </c>
      <c r="G32" s="16">
        <f>Input!C208/Input!C$7</f>
        <v>0.48603096506274263</v>
      </c>
      <c r="H32" s="16">
        <f>Input!D208/Input!D$7</f>
        <v>1.272091780978323</v>
      </c>
      <c r="I32" s="16">
        <f>Input!E208/Input!E$7</f>
        <v>0.42810617546192331</v>
      </c>
      <c r="J32" s="16">
        <f>Input!F208/Input!F$7</f>
        <v>0.44270047142868024</v>
      </c>
      <c r="K32" s="16">
        <f>Input!G208/Input!G$7</f>
        <v>0.38407862589768271</v>
      </c>
      <c r="L32" s="16">
        <f>Input!H208/Input!H$7</f>
        <v>0.51486124812352563</v>
      </c>
      <c r="M32" s="16">
        <f>Input!I208/Input!I$7</f>
        <v>0.5452141482194417</v>
      </c>
      <c r="N32" s="16">
        <f>Input!J208/Input!J$7</f>
        <v>0.55240625958782941</v>
      </c>
      <c r="O32" s="6">
        <f t="shared" si="4"/>
        <v>0.60333586439146658</v>
      </c>
    </row>
    <row r="33" spans="2:15" ht="12" customHeight="1" x14ac:dyDescent="0.2">
      <c r="B33" t="s">
        <v>191</v>
      </c>
      <c r="E33" s="16">
        <f>Input!A145/Input!A$7</f>
        <v>0.13956453511180855</v>
      </c>
      <c r="F33" s="16">
        <f>Input!B145/Input!B$7</f>
        <v>0.1648072004721621</v>
      </c>
      <c r="G33" s="16">
        <f>Input!C145/Input!C$7</f>
        <v>9.936580301525684E-2</v>
      </c>
      <c r="H33" s="16">
        <f>Input!D145/Input!D$7</f>
        <v>9.5128773915738318E-2</v>
      </c>
      <c r="I33" s="16">
        <f>Input!E145/Input!E$7</f>
        <v>0.14134446219080127</v>
      </c>
      <c r="J33" s="16">
        <f>Input!F145/Input!F$7</f>
        <v>0.79718513666862156</v>
      </c>
      <c r="K33" s="16">
        <f>Input!G145/Input!G$7</f>
        <v>0.43721074669101617</v>
      </c>
      <c r="L33" s="16">
        <f>Input!H145/Input!H$7</f>
        <v>0.27112717134891701</v>
      </c>
      <c r="M33" s="16">
        <f>Input!I145/Input!I$7</f>
        <v>0.31935595123516203</v>
      </c>
      <c r="N33" s="16">
        <f>Input!J145/Input!J$7</f>
        <v>0.41612526029936875</v>
      </c>
      <c r="O33" s="6">
        <f t="shared" si="4"/>
        <v>0.28812150409488529</v>
      </c>
    </row>
    <row r="34" spans="2:15" ht="12" customHeight="1" x14ac:dyDescent="0.2">
      <c r="B34" t="s">
        <v>192</v>
      </c>
      <c r="E34" s="16">
        <f>E35-SUM(E29:E33)</f>
        <v>0.16086140223056944</v>
      </c>
      <c r="F34" s="16">
        <f t="shared" ref="F34:N34" si="5">F35-SUM(F29:F33)</f>
        <v>0.49996458784183062</v>
      </c>
      <c r="G34" s="16">
        <f t="shared" si="5"/>
        <v>0.61208133971291545</v>
      </c>
      <c r="H34" s="16">
        <f t="shared" si="5"/>
        <v>0.32912745273939947</v>
      </c>
      <c r="I34" s="16">
        <f t="shared" si="5"/>
        <v>3.3142107780741554</v>
      </c>
      <c r="J34" s="16">
        <f t="shared" si="5"/>
        <v>0.29565737264190872</v>
      </c>
      <c r="K34" s="16">
        <f t="shared" si="5"/>
        <v>0.44438850637118321</v>
      </c>
      <c r="L34" s="16">
        <f t="shared" si="5"/>
        <v>0.44617242118807621</v>
      </c>
      <c r="M34" s="16">
        <f t="shared" si="5"/>
        <v>0.52788458453641285</v>
      </c>
      <c r="N34" s="16">
        <f t="shared" si="5"/>
        <v>0.82521550176579339</v>
      </c>
      <c r="O34" s="6">
        <f t="shared" si="4"/>
        <v>0.7455563947102245</v>
      </c>
    </row>
    <row r="35" spans="2:15" ht="12.75" customHeight="1" x14ac:dyDescent="0.2">
      <c r="B35" s="28" t="s">
        <v>193</v>
      </c>
      <c r="E35" s="8">
        <f>Input!A147/Input!A$7</f>
        <v>23.817964467858545</v>
      </c>
      <c r="F35" s="8">
        <f>Input!B147/Input!B$7</f>
        <v>22.190592661813891</v>
      </c>
      <c r="G35" s="8">
        <f>Input!C147/Input!C$7</f>
        <v>36.093438656676</v>
      </c>
      <c r="H35" s="8">
        <f>Input!D147/Input!D$7</f>
        <v>21.339347811903636</v>
      </c>
      <c r="I35" s="8">
        <f>Input!E147/Input!E$7</f>
        <v>41.772021111858805</v>
      </c>
      <c r="J35" s="8">
        <f>Input!F147/Input!F$7</f>
        <v>28.339013960077075</v>
      </c>
      <c r="K35" s="8">
        <f>Input!G147/Input!G$7</f>
        <v>14.261983086959027</v>
      </c>
      <c r="L35" s="8">
        <f>Input!H147/Input!H$7</f>
        <v>6.212745442847952</v>
      </c>
      <c r="M35" s="8">
        <f>Input!I147/Input!I$7</f>
        <v>4.4557795957651587</v>
      </c>
      <c r="N35" s="8">
        <f>Input!J147/Input!J$7</f>
        <v>9.8109369798092558</v>
      </c>
      <c r="O35" s="8">
        <f t="shared" si="4"/>
        <v>20.829382377556936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605.44038558538364</v>
      </c>
      <c r="F37" s="30">
        <f t="shared" ref="F37:N37" si="6">+F11+F13+F20+F27+F35</f>
        <v>623.13803954357661</v>
      </c>
      <c r="G37" s="30">
        <f t="shared" si="6"/>
        <v>677.95301390268116</v>
      </c>
      <c r="H37" s="30">
        <f t="shared" si="6"/>
        <v>618.71509076970756</v>
      </c>
      <c r="I37" s="30">
        <f t="shared" si="6"/>
        <v>563.84251558661617</v>
      </c>
      <c r="J37" s="30">
        <f t="shared" si="6"/>
        <v>588.82320396335194</v>
      </c>
      <c r="K37" s="30">
        <f t="shared" si="6"/>
        <v>669.91524477020153</v>
      </c>
      <c r="L37" s="30">
        <f t="shared" si="6"/>
        <v>616.82155479305175</v>
      </c>
      <c r="M37" s="30">
        <f t="shared" si="6"/>
        <v>618.13479266923321</v>
      </c>
      <c r="N37" s="30">
        <f t="shared" si="6"/>
        <v>671.42077270561208</v>
      </c>
      <c r="O37" s="7">
        <f>AVERAGE(E37:N37)</f>
        <v>625.42046142894162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493.82993666984254</v>
      </c>
      <c r="F39" s="30">
        <f>Input!B24/Input!B$7</f>
        <v>504.03966161715522</v>
      </c>
      <c r="G39" s="30">
        <f>Input!C24/Input!C$7</f>
        <v>490.66872934910174</v>
      </c>
      <c r="H39" s="30">
        <f>Input!D24/Input!D$7</f>
        <v>470.39530329967869</v>
      </c>
      <c r="I39" s="30">
        <f>Input!E24/Input!E$7</f>
        <v>486.33887046690938</v>
      </c>
      <c r="J39" s="30">
        <f>Input!F24/Input!F$7</f>
        <v>513.56617175540543</v>
      </c>
      <c r="K39" s="30">
        <f>Input!G24/Input!G$7</f>
        <v>522.18095802176651</v>
      </c>
      <c r="L39" s="30">
        <f>Input!H24/Input!H$7</f>
        <v>488.74776109800558</v>
      </c>
      <c r="M39" s="30">
        <f>Input!I24/Input!I$7</f>
        <v>501.60275224574912</v>
      </c>
      <c r="N39" s="30">
        <f>Input!J24/Input!J$7</f>
        <v>506.59167025700276</v>
      </c>
      <c r="O39" s="7">
        <f>AVERAGE(E39:N39)</f>
        <v>497.79618147806167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111.6104489155411</v>
      </c>
      <c r="F41" s="11">
        <f t="shared" ref="F41:N41" si="7">+F37-F39</f>
        <v>119.09837792642139</v>
      </c>
      <c r="G41" s="11">
        <f t="shared" si="7"/>
        <v>187.28428455357943</v>
      </c>
      <c r="H41" s="11">
        <f t="shared" si="7"/>
        <v>148.31978747002887</v>
      </c>
      <c r="I41" s="11">
        <f t="shared" si="7"/>
        <v>77.503645119706789</v>
      </c>
      <c r="J41" s="11">
        <f t="shared" si="7"/>
        <v>75.257032207946509</v>
      </c>
      <c r="K41" s="11">
        <f t="shared" si="7"/>
        <v>147.73428674843501</v>
      </c>
      <c r="L41" s="11">
        <f t="shared" si="7"/>
        <v>128.07379369504616</v>
      </c>
      <c r="M41" s="11">
        <f t="shared" si="7"/>
        <v>116.53204042348409</v>
      </c>
      <c r="N41" s="11">
        <f t="shared" si="7"/>
        <v>164.82910244860932</v>
      </c>
      <c r="O41" s="11">
        <f>AVERAGE(E41:N41)</f>
        <v>127.62427995087987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21.91036260718489</v>
      </c>
      <c r="F43" s="8">
        <f>(Input!B25+Input!B26)/Input!B$7</f>
        <v>22.437826086956523</v>
      </c>
      <c r="G43" s="8">
        <f>(Input!C25+Input!C26)/Input!C$7</f>
        <v>22.432612620745687</v>
      </c>
      <c r="H43" s="8">
        <f>(Input!D25+Input!D26)/Input!D$7</f>
        <v>23.091790764814306</v>
      </c>
      <c r="I43" s="8">
        <f>(Input!E25+Input!E26)/Input!E$7</f>
        <v>23.695619127149495</v>
      </c>
      <c r="J43" s="8">
        <f>(Input!F25+Input!F26)/Input!F$7</f>
        <v>23.683381187025432</v>
      </c>
      <c r="K43" s="8">
        <f>(Input!G25+Input!G26)/Input!G$7</f>
        <v>23.025318559101041</v>
      </c>
      <c r="L43" s="8">
        <f>(Input!H25+Input!H26)/Input!H$7</f>
        <v>23.729042676388591</v>
      </c>
      <c r="M43" s="8">
        <f>(Input!I25+Input!I26)/Input!I$7</f>
        <v>26.520808068655757</v>
      </c>
      <c r="N43" s="8">
        <f>(Input!J25+Input!J26)/Input!J$7</f>
        <v>23.361145790494096</v>
      </c>
      <c r="O43" s="8">
        <f>AVERAGE(E43:N43)</f>
        <v>23.388790748851584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89.700086308356205</v>
      </c>
      <c r="F45" s="11">
        <f t="shared" ref="F45:N45" si="8">+F41-F43</f>
        <v>96.660551839464873</v>
      </c>
      <c r="G45" s="11">
        <f t="shared" si="8"/>
        <v>164.85167193283374</v>
      </c>
      <c r="H45" s="11">
        <f t="shared" si="8"/>
        <v>125.22799670521457</v>
      </c>
      <c r="I45" s="11">
        <f t="shared" si="8"/>
        <v>53.80802599255729</v>
      </c>
      <c r="J45" s="11">
        <f t="shared" si="8"/>
        <v>51.573651020921076</v>
      </c>
      <c r="K45" s="11">
        <f t="shared" si="8"/>
        <v>124.70896818933397</v>
      </c>
      <c r="L45" s="11">
        <f t="shared" si="8"/>
        <v>104.34475101865758</v>
      </c>
      <c r="M45" s="11">
        <f t="shared" si="8"/>
        <v>90.011232354828337</v>
      </c>
      <c r="N45" s="11">
        <f t="shared" si="8"/>
        <v>141.46795665811521</v>
      </c>
      <c r="O45" s="11">
        <f>AVERAGE(E45:N45)</f>
        <v>104.23548920202829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475.4274471781651</v>
      </c>
      <c r="F7" s="6">
        <f>Input!B149/Input!B$7</f>
        <v>510.49894304544557</v>
      </c>
      <c r="G7" s="6">
        <f>Input!C149/Input!C$7</f>
        <v>542.85437844181638</v>
      </c>
      <c r="H7" s="6">
        <f>Input!D149/Input!D$7</f>
        <v>542.00084816258629</v>
      </c>
      <c r="I7" s="6">
        <f>Input!E149/Input!E$7</f>
        <v>436.23386450791702</v>
      </c>
      <c r="J7" s="6">
        <f>Input!F149/Input!F$7</f>
        <v>440.86262766273427</v>
      </c>
      <c r="K7" s="6">
        <f>Input!G149/Input!G$7</f>
        <v>498.73803624458105</v>
      </c>
      <c r="L7" s="6">
        <f>Input!H149/Input!H$7</f>
        <v>533.69197083422694</v>
      </c>
      <c r="M7" s="6">
        <f>Input!I149/Input!I$7</f>
        <v>507.92802133461663</v>
      </c>
      <c r="N7" s="6">
        <f>Input!J149/Input!J$7</f>
        <v>534.50302404219622</v>
      </c>
      <c r="O7" s="6">
        <f>AVERAGE(E7:N7)</f>
        <v>502.27391614542859</v>
      </c>
    </row>
    <row r="8" spans="1:15" ht="12" customHeight="1" x14ac:dyDescent="0.2">
      <c r="B8" t="s">
        <v>180</v>
      </c>
      <c r="E8" s="6">
        <f>Input!A150/Input!A$7</f>
        <v>-0.71735974892114551</v>
      </c>
      <c r="F8" s="6">
        <f>Input!B150/Input!B$7</f>
        <v>0.74045445602990356</v>
      </c>
      <c r="G8" s="6">
        <f>Input!C150/Input!C$7</f>
        <v>0.86278279317504736</v>
      </c>
      <c r="H8" s="6">
        <f>Input!D150/Input!D$7</f>
        <v>-18.794329543786393</v>
      </c>
      <c r="I8" s="6">
        <f>Input!E150/Input!E$7</f>
        <v>-0.97612308764988698</v>
      </c>
      <c r="J8" s="6">
        <f>Input!F150/Input!F$7</f>
        <v>2.0872481969185777</v>
      </c>
      <c r="K8" s="6">
        <f>Input!G150/Input!G$7</f>
        <v>3.041963426371511</v>
      </c>
      <c r="L8" s="6">
        <f>Input!H150/Input!H$7</f>
        <v>-3.3840973622131671</v>
      </c>
      <c r="M8" s="6">
        <f>Input!I150/Input!I$7</f>
        <v>-0.84109600577478338</v>
      </c>
      <c r="N8" s="6">
        <f>Input!J150/Input!J$7</f>
        <v>0.47075140839094187</v>
      </c>
      <c r="O8" s="6">
        <f>AVERAGE(E8:N8)</f>
        <v>-1.7509805467459398</v>
      </c>
    </row>
    <row r="9" spans="1:15" ht="12" customHeight="1" x14ac:dyDescent="0.2">
      <c r="B9" t="s">
        <v>181</v>
      </c>
      <c r="E9" s="6">
        <f>Input!A151/Input!A$7</f>
        <v>3.6368699209774138</v>
      </c>
      <c r="F9" s="6">
        <f>Input!B151/Input!B$7</f>
        <v>7.0529775722998238</v>
      </c>
      <c r="G9" s="6">
        <f>Input!C151/Input!C$7</f>
        <v>5.6786449399656949</v>
      </c>
      <c r="H9" s="6">
        <f>Input!D151/Input!D$7</f>
        <v>5.4276501003115367</v>
      </c>
      <c r="I9" s="6">
        <f>Input!E151/Input!E$7</f>
        <v>5.3020564604395872</v>
      </c>
      <c r="J9" s="6">
        <f>Input!F151/Input!F$7</f>
        <v>3.4165300868982436</v>
      </c>
      <c r="K9" s="6">
        <f>Input!G151/Input!G$7</f>
        <v>1.2359171787468228</v>
      </c>
      <c r="L9" s="6">
        <f>Input!H151/Input!H$7</f>
        <v>1.7632721423975981</v>
      </c>
      <c r="M9" s="6">
        <f>Input!I151/Input!I$7</f>
        <v>2.2560262271414819</v>
      </c>
      <c r="N9" s="6">
        <f>Input!J151/Input!J$7</f>
        <v>1.6020108330232588</v>
      </c>
      <c r="O9" s="6">
        <f>AVERAGE(E9:N9)</f>
        <v>3.7371955462201472</v>
      </c>
    </row>
    <row r="10" spans="1:15" ht="12" customHeight="1" x14ac:dyDescent="0.2">
      <c r="B10" t="s">
        <v>182</v>
      </c>
      <c r="E10" s="6">
        <f>Input!A152/Input!A$7</f>
        <v>0</v>
      </c>
      <c r="F10" s="6">
        <f>Input!B152/Input!B$7</f>
        <v>0</v>
      </c>
      <c r="G10" s="6">
        <f>Input!C152/Input!C$7</f>
        <v>0</v>
      </c>
      <c r="H10" s="6">
        <f>Input!D152/Input!D$7</f>
        <v>0</v>
      </c>
      <c r="I10" s="6">
        <f>Input!E152/Input!E$7</f>
        <v>-1.8914733710060565E-2</v>
      </c>
      <c r="J10" s="6">
        <f>Input!F152/Input!F$7</f>
        <v>0</v>
      </c>
      <c r="K10" s="6">
        <f>Input!G152/Input!G$7</f>
        <v>0</v>
      </c>
      <c r="L10" s="6">
        <f>Input!H152/Input!H$7</f>
        <v>-2.5686896847523052E-2</v>
      </c>
      <c r="M10" s="6">
        <f>Input!I152/Input!I$7</f>
        <v>-6.6129290984921398E-3</v>
      </c>
      <c r="N10" s="6">
        <f>Input!J152/Input!J$7</f>
        <v>-0.10717806108793712</v>
      </c>
      <c r="O10" s="6">
        <f>AVERAGE(E10:N10)</f>
        <v>-1.583926207440129E-2</v>
      </c>
    </row>
    <row r="11" spans="1:15" ht="12.75" customHeight="1" x14ac:dyDescent="0.2">
      <c r="B11" s="28" t="s">
        <v>68</v>
      </c>
      <c r="E11" s="8">
        <f>Input!A35/Input!A$7</f>
        <v>478.34695735022137</v>
      </c>
      <c r="F11" s="8">
        <f>Input!B35/Input!B$7</f>
        <v>518.29237507377536</v>
      </c>
      <c r="G11" s="8">
        <f>Input!C35/Input!C$7</f>
        <v>549.3958061749571</v>
      </c>
      <c r="H11" s="8">
        <f>Input!D35/Input!D$7</f>
        <v>528.63416871911147</v>
      </c>
      <c r="I11" s="8">
        <f>Input!E35/Input!E$7</f>
        <v>440.54088314699663</v>
      </c>
      <c r="J11" s="8">
        <f>Input!F35/Input!F$7</f>
        <v>446.36640594655114</v>
      </c>
      <c r="K11" s="8">
        <f>Input!G35/Input!G$7</f>
        <v>503.01591684969935</v>
      </c>
      <c r="L11" s="8">
        <f>Input!H35/Input!H$7</f>
        <v>532.04545871756375</v>
      </c>
      <c r="M11" s="8">
        <f>Input!I35/Input!I$7</f>
        <v>509.33633862688481</v>
      </c>
      <c r="N11" s="8">
        <f>Input!J35/Input!J$7</f>
        <v>536.46860822252245</v>
      </c>
      <c r="O11" s="8">
        <f>AVERAGE(E11:N11)</f>
        <v>504.24429188282841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1.3400504399484392</v>
      </c>
      <c r="F13" s="8">
        <f>Input!B28/Input!B7</f>
        <v>0.8461499114696045</v>
      </c>
      <c r="G13" s="8">
        <f>Input!C28/Input!C7</f>
        <v>1.0136530649092714</v>
      </c>
      <c r="H13" s="8">
        <f>Input!D28/Input!D7</f>
        <v>0.65596486649594687</v>
      </c>
      <c r="I13" s="8">
        <f>Input!E28/Input!E7</f>
        <v>0.96238821822073417</v>
      </c>
      <c r="J13" s="8">
        <f>Input!F28/Input!F7</f>
        <v>0.61882706411887012</v>
      </c>
      <c r="K13" s="8">
        <f>Input!G28/Input!G7</f>
        <v>0.5659917080032576</v>
      </c>
      <c r="L13" s="8">
        <f>Input!H28/Input!H7</f>
        <v>0.36912116663092426</v>
      </c>
      <c r="M13" s="8">
        <f>Input!I28/Input!I7</f>
        <v>0.64190888675008018</v>
      </c>
      <c r="N13" s="8">
        <f>Input!J28/Input!J7</f>
        <v>0.80795373688711325</v>
      </c>
      <c r="O13" s="8">
        <f>AVERAGE(E13:N13)</f>
        <v>0.7822009063434241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1.2945451997982402</v>
      </c>
      <c r="F15" s="16">
        <f>Input!B136/Input!B$7</f>
        <v>1.4416333857957899</v>
      </c>
      <c r="G15" s="16">
        <f>Input!C136/Input!C$7</f>
        <v>1.7926509885348019</v>
      </c>
      <c r="H15" s="16">
        <f>Input!D136/Input!D$7</f>
        <v>1.5412977703110473</v>
      </c>
      <c r="I15" s="16">
        <f>Input!E136/Input!E$7</f>
        <v>1.5017937783254827</v>
      </c>
      <c r="J15" s="16">
        <f>Input!F136/Input!F$7</f>
        <v>1.5104472098885784</v>
      </c>
      <c r="K15" s="16">
        <f>Input!G136/Input!G$7</f>
        <v>1.2415319628505384</v>
      </c>
      <c r="L15" s="16">
        <f>Input!H136/Input!H$7</f>
        <v>1.3750075058974909</v>
      </c>
      <c r="M15" s="16">
        <f>Input!I136/Input!I$7</f>
        <v>1.6329106512672442</v>
      </c>
      <c r="N15" s="16">
        <f>Input!J136/Input!J$7</f>
        <v>1.816010777536246</v>
      </c>
      <c r="O15" s="6">
        <f t="shared" ref="O15:O26" si="1">AVERAGE(E15:N15)</f>
        <v>1.5147829230205458</v>
      </c>
    </row>
    <row r="16" spans="1:15" ht="12" customHeight="1" x14ac:dyDescent="0.2">
      <c r="B16" t="s">
        <v>184</v>
      </c>
      <c r="E16" s="16">
        <f>Input!A137/Input!A$7</f>
        <v>7.325553998767024</v>
      </c>
      <c r="F16" s="16">
        <f>Input!B137/Input!B$7</f>
        <v>6.4800088530395437</v>
      </c>
      <c r="G16" s="16">
        <f>Input!C137/Input!C$7</f>
        <v>6.6824085943847606</v>
      </c>
      <c r="H16" s="16">
        <f>Input!D137/Input!D$7</f>
        <v>7.2636517477042535</v>
      </c>
      <c r="I16" s="16">
        <f>Input!E137/Input!E$7</f>
        <v>6.8459697753419331</v>
      </c>
      <c r="J16" s="16">
        <f>Input!F137/Input!F$7</f>
        <v>6.0839181130667237</v>
      </c>
      <c r="K16" s="16">
        <f>Input!G137/Input!G$7</f>
        <v>5.9176735519853905</v>
      </c>
      <c r="L16" s="16">
        <f>Input!H137/Input!H$7</f>
        <v>5.9338284366287795</v>
      </c>
      <c r="M16" s="16">
        <f>Input!I137/Input!I$7</f>
        <v>6.3373700673724738</v>
      </c>
      <c r="N16" s="16">
        <f>Input!J137/Input!J$7</f>
        <v>6.7928176141890075</v>
      </c>
      <c r="O16" s="6">
        <f t="shared" si="1"/>
        <v>6.5663200752479893</v>
      </c>
    </row>
    <row r="17" spans="2:15" ht="12" customHeight="1" x14ac:dyDescent="0.2">
      <c r="B17" t="s">
        <v>185</v>
      </c>
      <c r="E17" s="16">
        <f>Input!A138/Input!A$7</f>
        <v>0.79858992321918953</v>
      </c>
      <c r="F17" s="16">
        <f>Input!B138/Input!B$7</f>
        <v>0.74750196734212071</v>
      </c>
      <c r="G17" s="16">
        <f>Input!C138/Input!C$7</f>
        <v>0.67926153290602154</v>
      </c>
      <c r="H17" s="16">
        <f>Input!D138/Input!D$7</f>
        <v>0.30573325286662645</v>
      </c>
      <c r="I17" s="16">
        <f>Input!E138/Input!E$7</f>
        <v>0.31240686540784646</v>
      </c>
      <c r="J17" s="16">
        <f>Input!F138/Input!F$7</f>
        <v>0.29709146021035315</v>
      </c>
      <c r="K17" s="16">
        <f>Input!G138/Input!G$7</f>
        <v>0.32601531716064924</v>
      </c>
      <c r="L17" s="16">
        <f>Input!H138/Input!H$7</f>
        <v>0.31096332832940166</v>
      </c>
      <c r="M17" s="16">
        <f>Input!I138/Input!I$7</f>
        <v>0.29668551491819056</v>
      </c>
      <c r="N17" s="16">
        <f>Input!J138/Input!J$7</f>
        <v>0.30462166017142223</v>
      </c>
      <c r="O17" s="6">
        <f t="shared" si="1"/>
        <v>0.43788708225318212</v>
      </c>
    </row>
    <row r="18" spans="2:15" ht="12" customHeight="1" x14ac:dyDescent="0.2">
      <c r="B18" t="s">
        <v>186</v>
      </c>
      <c r="E18" s="16">
        <f>Input!A139/Input!A$7</f>
        <v>5.7462820153561625</v>
      </c>
      <c r="F18" s="16">
        <f>Input!B139/Input!B$7</f>
        <v>5.7852483769427501</v>
      </c>
      <c r="G18" s="16">
        <f>Input!C139/Input!C$7</f>
        <v>4.8164042610815203</v>
      </c>
      <c r="H18" s="16">
        <f>Input!D139/Input!D$7</f>
        <v>6.6960356554502605</v>
      </c>
      <c r="I18" s="16">
        <f>Input!E139/Input!E$7</f>
        <v>4.4830837583000251</v>
      </c>
      <c r="J18" s="16">
        <f>Input!F139/Input!F$7</f>
        <v>4.6274654806059274</v>
      </c>
      <c r="K18" s="16">
        <f>Input!G139/Input!G$7</f>
        <v>4.1554391550060465</v>
      </c>
      <c r="L18" s="16">
        <f>Input!H139/Input!H$7</f>
        <v>5.1713952391164488</v>
      </c>
      <c r="M18" s="16">
        <f>Input!I139/Input!I$7</f>
        <v>2.8209548444016685</v>
      </c>
      <c r="N18" s="16">
        <f>Input!J139/Input!J$7</f>
        <v>3.6657148196019294</v>
      </c>
      <c r="O18" s="6">
        <f t="shared" si="1"/>
        <v>4.7968023605862742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4.91835528748652E-7</v>
      </c>
      <c r="G19" s="16">
        <f t="shared" si="2"/>
        <v>0</v>
      </c>
      <c r="H19" s="16">
        <f t="shared" si="2"/>
        <v>0</v>
      </c>
      <c r="I19" s="16">
        <f t="shared" si="2"/>
        <v>-4.0537363332759924E-7</v>
      </c>
      <c r="J19" s="16">
        <f t="shared" si="2"/>
        <v>-3.8079861042206176E-7</v>
      </c>
      <c r="K19" s="16">
        <f t="shared" si="2"/>
        <v>-4.1130936168087828E-7</v>
      </c>
      <c r="L19" s="16">
        <f t="shared" si="2"/>
        <v>-4.2890842877341129E-7</v>
      </c>
      <c r="M19" s="16">
        <f t="shared" si="2"/>
        <v>0</v>
      </c>
      <c r="N19" s="16">
        <f t="shared" si="2"/>
        <v>0</v>
      </c>
      <c r="O19" s="6">
        <f t="shared" si="1"/>
        <v>-1.1345545054552986E-7</v>
      </c>
    </row>
    <row r="20" spans="2:15" ht="12.75" customHeight="1" x14ac:dyDescent="0.2">
      <c r="B20" s="28" t="s">
        <v>187</v>
      </c>
      <c r="E20" s="8">
        <f>Input!A141/Input!A$7</f>
        <v>15.164971137140617</v>
      </c>
      <c r="F20" s="8">
        <f>Input!B141/Input!B$7</f>
        <v>14.454393074955734</v>
      </c>
      <c r="G20" s="8">
        <f>Input!C141/Input!C$7</f>
        <v>13.970725376907104</v>
      </c>
      <c r="H20" s="8">
        <f>Input!D141/Input!D$7</f>
        <v>15.806718426332187</v>
      </c>
      <c r="I20" s="8">
        <f>Input!E141/Input!E$7</f>
        <v>13.143253772001653</v>
      </c>
      <c r="J20" s="8">
        <f>Input!F141/Input!F$7</f>
        <v>12.518921882972972</v>
      </c>
      <c r="K20" s="8">
        <f>Input!G141/Input!G$7</f>
        <v>11.640659575693263</v>
      </c>
      <c r="L20" s="8">
        <f>Input!H141/Input!H$7</f>
        <v>12.791194081063693</v>
      </c>
      <c r="M20" s="8">
        <f>Input!I141/Input!I$7</f>
        <v>11.087921077959578</v>
      </c>
      <c r="N20" s="8">
        <f>Input!J141/Input!J$7</f>
        <v>12.579164871498605</v>
      </c>
      <c r="O20" s="8">
        <f t="shared" si="1"/>
        <v>13.315792327652542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0.81414280109847004</v>
      </c>
      <c r="F22" s="16">
        <f>Input!B202/Input!B$7</f>
        <v>0.53398632697226045</v>
      </c>
      <c r="G22" s="16">
        <f>Input!C202/Input!C$7</f>
        <v>0.6009334657398212</v>
      </c>
      <c r="H22" s="16">
        <f>Input!D202/Input!D$7</f>
        <v>0.79299409548353428</v>
      </c>
      <c r="I22" s="16">
        <f>Input!E202/Input!E$7</f>
        <v>1.7273647470873905</v>
      </c>
      <c r="J22" s="16">
        <f>Input!F202/Input!F$7</f>
        <v>0.91368628287244014</v>
      </c>
      <c r="K22" s="16">
        <f>Input!G202/Input!G$7</f>
        <v>3.5344553852734801</v>
      </c>
      <c r="L22" s="16">
        <f>Input!H202/Input!H$7</f>
        <v>2.4437538065622992</v>
      </c>
      <c r="M22" s="16">
        <f>Input!I202/Input!I$7</f>
        <v>6.1201752486365093</v>
      </c>
      <c r="N22" s="16">
        <f>Input!J202/Input!J$7</f>
        <v>5.1085187252348403</v>
      </c>
      <c r="O22" s="6">
        <f t="shared" si="1"/>
        <v>2.2590010884961047</v>
      </c>
    </row>
    <row r="23" spans="2:15" ht="12" customHeight="1" x14ac:dyDescent="0.2">
      <c r="B23" t="s">
        <v>305</v>
      </c>
      <c r="E23" s="16">
        <f>Input!A210/Input!A$7</f>
        <v>9.1995303480356441</v>
      </c>
      <c r="F23" s="16">
        <f>Input!B210/Input!B$7</f>
        <v>9.2653172339169778</v>
      </c>
      <c r="G23" s="16">
        <f>Input!C210/Input!C$7</f>
        <v>7.5555642321928325</v>
      </c>
      <c r="H23" s="16">
        <f>Input!D210/Input!D$7</f>
        <v>6.7527838490270602</v>
      </c>
      <c r="I23" s="16">
        <f>Input!E210/Input!E$7</f>
        <v>6.5787511249118307</v>
      </c>
      <c r="J23" s="16">
        <f>Input!F210/Input!F$7</f>
        <v>6.9600923055832702</v>
      </c>
      <c r="K23" s="16">
        <f>Input!G210/Input!G$7</f>
        <v>7.0873078157005018</v>
      </c>
      <c r="L23" s="16">
        <f>Input!H210/Input!H$7</f>
        <v>7.6942474801629857</v>
      </c>
      <c r="M23" s="16">
        <f>Input!I210/Input!I$7</f>
        <v>6.4683802534488288</v>
      </c>
      <c r="N23" s="16">
        <f>Input!J210/Input!J$7</f>
        <v>6.1387901546455685</v>
      </c>
      <c r="O23" s="6">
        <f t="shared" si="1"/>
        <v>7.3700764797625498</v>
      </c>
    </row>
    <row r="24" spans="2:15" ht="12" customHeight="1" x14ac:dyDescent="0.2">
      <c r="B24" t="s">
        <v>306</v>
      </c>
      <c r="E24" s="16">
        <f>Input!A204/Input!A$7</f>
        <v>0.78706831810794153</v>
      </c>
      <c r="F24" s="16">
        <f>Input!B204/Input!B$7</f>
        <v>3.8543729096989967</v>
      </c>
      <c r="G24" s="16">
        <f>Input!C204/Input!C$7</f>
        <v>0.50663537058770425</v>
      </c>
      <c r="H24" s="16">
        <f>Input!D204/Input!D$7</f>
        <v>1.1916455985255019</v>
      </c>
      <c r="I24" s="16">
        <f>Input!E204/Input!E$7</f>
        <v>0.65410116504382099</v>
      </c>
      <c r="J24" s="16">
        <f>Input!F204/Input!F$7</f>
        <v>0.70789547839729483</v>
      </c>
      <c r="K24" s="16">
        <f>Input!G204/Input!G$7</f>
        <v>1.0165486208797085</v>
      </c>
      <c r="L24" s="16">
        <f>Input!H204/Input!H$7</f>
        <v>0.77430238044177568</v>
      </c>
      <c r="M24" s="16">
        <f>Input!I204/Input!I$7</f>
        <v>0.85490375360923965</v>
      </c>
      <c r="N24" s="16">
        <f>Input!J204/Input!J$7</f>
        <v>0.53697311817428139</v>
      </c>
      <c r="O24" s="6">
        <f t="shared" si="1"/>
        <v>1.0884446713466265</v>
      </c>
    </row>
    <row r="25" spans="2:15" ht="12" customHeight="1" x14ac:dyDescent="0.2">
      <c r="B25" t="s">
        <v>307</v>
      </c>
      <c r="E25" s="16">
        <f>Input!A205/Input!A$7</f>
        <v>5.3568626352070838</v>
      </c>
      <c r="F25" s="16">
        <f>Input!B205/Input!B$7</f>
        <v>2.7664371434192403</v>
      </c>
      <c r="G25" s="16">
        <f>Input!C205/Input!C$7</f>
        <v>3.6735086214679065</v>
      </c>
      <c r="H25" s="16">
        <f>Input!D205/Input!D$7</f>
        <v>3.786575380449853</v>
      </c>
      <c r="I25" s="16">
        <f>Input!E205/Input!E$7</f>
        <v>2.9319637109523851</v>
      </c>
      <c r="J25" s="16">
        <f>Input!F205/Input!F$7</f>
        <v>3.4104079876316615</v>
      </c>
      <c r="K25" s="16">
        <f>Input!G205/Input!G$7</f>
        <v>3.0422591578029499</v>
      </c>
      <c r="L25" s="16">
        <f>Input!H205/Input!H$7</f>
        <v>3.3979648295088998</v>
      </c>
      <c r="M25" s="16">
        <f>Input!I205/Input!I$7</f>
        <v>2.5167817613089509</v>
      </c>
      <c r="N25" s="16">
        <f>Input!J205/Input!J$7</f>
        <v>3.1100866413384773</v>
      </c>
      <c r="O25" s="6">
        <f t="shared" si="1"/>
        <v>3.3992847869087406</v>
      </c>
    </row>
    <row r="26" spans="2:15" ht="12" customHeight="1" x14ac:dyDescent="0.2">
      <c r="B26" t="s">
        <v>308</v>
      </c>
      <c r="E26" s="16">
        <f>(Input!A142-SUM(Input!A202:'Input'!A205))/Input!A$7</f>
        <v>1.0550882699097686</v>
      </c>
      <c r="F26" s="16">
        <f>(Input!B142-SUM(Input!B202:'Input'!B205))/Input!B$7</f>
        <v>0.82959325201652467</v>
      </c>
      <c r="G26" s="16">
        <f>(Input!C142-SUM(Input!C202:'Input'!C205))/Input!C$7</f>
        <v>0.9856188498690992</v>
      </c>
      <c r="H26" s="16">
        <f>(Input!D142-SUM(Input!D202:'Input'!D205))/Input!D$7</f>
        <v>0.73246953954557981</v>
      </c>
      <c r="I26" s="16">
        <f>(Input!E142-SUM(Input!E202:'Input'!E205))/Input!E$7</f>
        <v>0.96864070113423584</v>
      </c>
      <c r="J26" s="16">
        <f>(Input!F142-SUM(Input!F202:'Input'!F205))/Input!F$7</f>
        <v>0.92997113546529697</v>
      </c>
      <c r="K26" s="16">
        <f>(Input!G142-SUM(Input!G202:'Input'!G205))/Input!G$7</f>
        <v>1.5394741821113331</v>
      </c>
      <c r="L26" s="16">
        <f>(Input!H142-SUM(Input!H202:'Input'!H205))/Input!H$7</f>
        <v>0.9583487025520061</v>
      </c>
      <c r="M26" s="16">
        <f>(Input!I142-SUM(Input!I202:'Input'!I205))/Input!I$7</f>
        <v>1.1641253609239632</v>
      </c>
      <c r="N26" s="16">
        <f>(Input!J142-SUM(Input!J202:'Input'!J205))/Input!J$7</f>
        <v>1.2097804835856363</v>
      </c>
      <c r="O26" s="6">
        <f t="shared" si="1"/>
        <v>1.0373110477113445</v>
      </c>
    </row>
    <row r="27" spans="2:15" ht="12.75" customHeight="1" x14ac:dyDescent="0.2">
      <c r="B27" s="28" t="s">
        <v>188</v>
      </c>
      <c r="E27" s="8">
        <f>SUM(E22:E26)</f>
        <v>17.212692372358905</v>
      </c>
      <c r="F27" s="8">
        <f t="shared" ref="F27:N27" si="3">SUM(F22:F26)</f>
        <v>17.249706866024002</v>
      </c>
      <c r="G27" s="8">
        <f t="shared" si="3"/>
        <v>13.322260539857364</v>
      </c>
      <c r="H27" s="8">
        <f t="shared" si="3"/>
        <v>13.256468463031528</v>
      </c>
      <c r="I27" s="8">
        <f t="shared" si="3"/>
        <v>12.860821449129663</v>
      </c>
      <c r="J27" s="8">
        <f t="shared" si="3"/>
        <v>12.922053189949963</v>
      </c>
      <c r="K27" s="8">
        <f t="shared" si="3"/>
        <v>16.220045161767974</v>
      </c>
      <c r="L27" s="8">
        <f t="shared" si="3"/>
        <v>15.268617199227966</v>
      </c>
      <c r="M27" s="8">
        <f t="shared" si="3"/>
        <v>17.124366377927494</v>
      </c>
      <c r="N27" s="8">
        <f t="shared" si="3"/>
        <v>16.104149122978804</v>
      </c>
      <c r="O27" s="8">
        <f>AVERAGE(E27:N27)</f>
        <v>15.154118074225366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12.714764893795886</v>
      </c>
      <c r="F29" s="16">
        <f>Input!B143/Input!B$7</f>
        <v>15.91257475900059</v>
      </c>
      <c r="G29" s="16">
        <f>Input!C143/Input!C$7</f>
        <v>19.53446962173874</v>
      </c>
      <c r="H29" s="16">
        <f>Input!D143/Input!D$7</f>
        <v>14.526263272928935</v>
      </c>
      <c r="I29" s="16">
        <f>Input!E143/Input!E$7</f>
        <v>13.171471019838986</v>
      </c>
      <c r="J29" s="16">
        <f>Input!F143/Input!F$7</f>
        <v>12.420780941791124</v>
      </c>
      <c r="K29" s="16">
        <f>Input!G143/Input!G$7</f>
        <v>6.6236079234635543</v>
      </c>
      <c r="L29" s="16">
        <f>Input!H143/Input!H$7</f>
        <v>2.9280956465794552</v>
      </c>
      <c r="M29" s="16">
        <f>Input!I143/Input!I$7</f>
        <v>1.7430682547321144</v>
      </c>
      <c r="N29" s="16">
        <f>Input!J143/Input!J$7</f>
        <v>2.3079423130903653</v>
      </c>
      <c r="O29" s="16">
        <f t="shared" ref="O29:O35" si="4">AVERAGE(E29:N29)</f>
        <v>10.188303864695973</v>
      </c>
    </row>
    <row r="30" spans="2:15" ht="12" customHeight="1" x14ac:dyDescent="0.2">
      <c r="B30" t="s">
        <v>309</v>
      </c>
      <c r="E30" s="16">
        <f>Input!A211/Input!A$7</f>
        <v>4.8897511629210335</v>
      </c>
      <c r="F30" s="16">
        <f>Input!B211/Input!B$7</f>
        <v>3.1975560692504428</v>
      </c>
      <c r="G30" s="16">
        <f>Input!C211/Input!C$7</f>
        <v>5.956864223165117</v>
      </c>
      <c r="H30" s="16">
        <f>Input!D211/Input!D$7</f>
        <v>2.6425284216020488</v>
      </c>
      <c r="I30" s="16">
        <f>Input!E211/Input!E$7</f>
        <v>17.58023276554</v>
      </c>
      <c r="J30" s="16">
        <f>Input!F211/Input!F$7</f>
        <v>6.7600907823888265</v>
      </c>
      <c r="K30" s="16">
        <f>Input!G211/Input!G$7</f>
        <v>4.0952012536709361</v>
      </c>
      <c r="L30" s="16">
        <f>Input!H211/Input!H$7</f>
        <v>0.45360411752090929</v>
      </c>
      <c r="M30" s="16">
        <f>Input!I211/Input!I$7</f>
        <v>0.13134785049727302</v>
      </c>
      <c r="N30" s="16">
        <f>Input!J211/Input!J$7</f>
        <v>1.8504196613333856</v>
      </c>
      <c r="O30" s="6">
        <f t="shared" si="4"/>
        <v>4.7557596307889964</v>
      </c>
    </row>
    <row r="31" spans="2:15" ht="12" customHeight="1" x14ac:dyDescent="0.2">
      <c r="B31" t="s">
        <v>190</v>
      </c>
      <c r="E31" s="16">
        <f>Input!A144/Input!A$7</f>
        <v>3.856126211959872</v>
      </c>
      <c r="F31" s="16">
        <f>Input!B144/Input!B$7</f>
        <v>0.86757623450718091</v>
      </c>
      <c r="G31" s="16">
        <f>Input!C144/Input!C$7</f>
        <v>5.949953055881557</v>
      </c>
      <c r="H31" s="16">
        <f>Input!D144/Input!D$7</f>
        <v>2.2511804955226804</v>
      </c>
      <c r="I31" s="16">
        <f>Input!E144/Input!E$7</f>
        <v>0.77159101043431733</v>
      </c>
      <c r="J31" s="16">
        <f>Input!F144/Input!F$7</f>
        <v>2.1443649421566908</v>
      </c>
      <c r="K31" s="16">
        <f>Input!G144/Input!G$7</f>
        <v>0.94757450869096693</v>
      </c>
      <c r="L31" s="16">
        <f>Input!H144/Input!H$7</f>
        <v>1.3661831438987777</v>
      </c>
      <c r="M31" s="16">
        <f>Input!I144/Input!I$7</f>
        <v>1.1350300769971127</v>
      </c>
      <c r="N31" s="16">
        <f>Input!J144/Input!J$7</f>
        <v>2.135533964579702</v>
      </c>
      <c r="O31" s="6">
        <f t="shared" si="4"/>
        <v>2.142511364462885</v>
      </c>
    </row>
    <row r="32" spans="2:15" ht="12" customHeight="1" x14ac:dyDescent="0.2">
      <c r="B32" t="s">
        <v>310</v>
      </c>
      <c r="E32" s="16">
        <f>Input!A208/Input!A$7</f>
        <v>0.89577817631564205</v>
      </c>
      <c r="F32" s="16">
        <f>Input!B208/Input!B$7</f>
        <v>0.51209079283887471</v>
      </c>
      <c r="G32" s="16">
        <f>Input!C208/Input!C$7</f>
        <v>0.48603096506274263</v>
      </c>
      <c r="H32" s="16">
        <f>Input!D208/Input!D$7</f>
        <v>1.272091780978323</v>
      </c>
      <c r="I32" s="16">
        <f>Input!E208/Input!E$7</f>
        <v>0.42810617546192331</v>
      </c>
      <c r="J32" s="16">
        <f>Input!F208/Input!F$7</f>
        <v>0.44270047142868024</v>
      </c>
      <c r="K32" s="16">
        <f>Input!G208/Input!G$7</f>
        <v>0.38407862589768271</v>
      </c>
      <c r="L32" s="16">
        <f>Input!H208/Input!H$7</f>
        <v>0.51486124812352563</v>
      </c>
      <c r="M32" s="16">
        <f>Input!I208/Input!I$7</f>
        <v>0.5452141482194417</v>
      </c>
      <c r="N32" s="16">
        <f>Input!J208/Input!J$7</f>
        <v>0.55240625958782941</v>
      </c>
      <c r="O32" s="6">
        <f t="shared" si="4"/>
        <v>0.60333586439146658</v>
      </c>
    </row>
    <row r="33" spans="2:15" ht="12" customHeight="1" x14ac:dyDescent="0.2">
      <c r="B33" t="s">
        <v>191</v>
      </c>
      <c r="E33" s="16">
        <f>Input!A145/Input!A$7</f>
        <v>0.13956453511180855</v>
      </c>
      <c r="F33" s="16">
        <f>Input!B145/Input!B$7</f>
        <v>0.1648072004721621</v>
      </c>
      <c r="G33" s="16">
        <f>Input!C145/Input!C$7</f>
        <v>9.936580301525684E-2</v>
      </c>
      <c r="H33" s="16">
        <f>Input!D145/Input!D$7</f>
        <v>9.5128773915738318E-2</v>
      </c>
      <c r="I33" s="16">
        <f>Input!E145/Input!E$7</f>
        <v>0.14134446219080127</v>
      </c>
      <c r="J33" s="16">
        <f>Input!F145/Input!F$7</f>
        <v>0.79718513666862156</v>
      </c>
      <c r="K33" s="16">
        <f>Input!G145/Input!G$7</f>
        <v>0.43721074669101617</v>
      </c>
      <c r="L33" s="16">
        <f>Input!H145/Input!H$7</f>
        <v>0.27112717134891701</v>
      </c>
      <c r="M33" s="16">
        <f>Input!I145/Input!I$7</f>
        <v>0.31935595123516203</v>
      </c>
      <c r="N33" s="16">
        <f>Input!J145/Input!J$7</f>
        <v>0.41612526029936875</v>
      </c>
      <c r="O33" s="6">
        <f t="shared" si="4"/>
        <v>0.28812150409488529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0.16086140223056711</v>
      </c>
      <c r="F34" s="16">
        <f>(Input!B147-Input!B143-Input!B144-Input!B145-Input!B207-Input!B208)/Input!B$7</f>
        <v>0.49996458784182718</v>
      </c>
      <c r="G34" s="16">
        <f>(Input!C147-Input!C143-Input!C144-Input!C145-Input!C207-Input!C208)/Input!C$7</f>
        <v>0.61208133971291934</v>
      </c>
      <c r="H34" s="16">
        <f>(Input!D147-Input!D143-Input!D144-Input!D145-Input!D207-Input!D208)/Input!D$7</f>
        <v>0.32912745273940158</v>
      </c>
      <c r="I34" s="16">
        <f>(Input!E147-Input!E143-Input!E144-Input!E145-Input!E207-Input!E208)/Input!E$7</f>
        <v>3.314210778074155</v>
      </c>
      <c r="J34" s="16">
        <f>(Input!F147-Input!F143-Input!F144-Input!F145-Input!F207-Input!F208)/Input!F$7</f>
        <v>0.29565737264190578</v>
      </c>
      <c r="K34" s="16">
        <f>(Input!G147-Input!G143-Input!G144-Input!G145-Input!G207-Input!G208)/Input!G$7</f>
        <v>0.4443885063711821</v>
      </c>
      <c r="L34" s="16">
        <f>(Input!H147-Input!H143-Input!H144-Input!H145-Input!H207-Input!H208)/Input!H$7</f>
        <v>0.44617242118807637</v>
      </c>
      <c r="M34" s="16">
        <f>(Input!I147-Input!I143-Input!I144-Input!I145-Input!I207-Input!I208)/Input!I$7</f>
        <v>0.52788458453641374</v>
      </c>
      <c r="N34" s="16">
        <f>(Input!J147-Input!J143-Input!J144-Input!J145-Input!J207-Input!J208)/Input!J$7</f>
        <v>0.82521550176579239</v>
      </c>
      <c r="O34" s="6">
        <f t="shared" si="4"/>
        <v>0.74555639471022406</v>
      </c>
    </row>
    <row r="35" spans="2:15" ht="12.75" customHeight="1" x14ac:dyDescent="0.2">
      <c r="B35" s="28" t="s">
        <v>193</v>
      </c>
      <c r="E35" s="8">
        <f>SUM(E29:E34)</f>
        <v>22.656846382334805</v>
      </c>
      <c r="F35" s="8">
        <f t="shared" ref="F35:N35" si="5">SUM(F29:F34)</f>
        <v>21.154569643911078</v>
      </c>
      <c r="G35" s="8">
        <f t="shared" si="5"/>
        <v>32.638765008576335</v>
      </c>
      <c r="H35" s="8">
        <f t="shared" si="5"/>
        <v>21.116320197687127</v>
      </c>
      <c r="I35" s="8">
        <f t="shared" si="5"/>
        <v>35.406956211540184</v>
      </c>
      <c r="J35" s="8">
        <f t="shared" si="5"/>
        <v>22.860779647075848</v>
      </c>
      <c r="K35" s="8">
        <f t="shared" si="5"/>
        <v>12.932061564785338</v>
      </c>
      <c r="L35" s="8">
        <f t="shared" si="5"/>
        <v>5.9800437486596616</v>
      </c>
      <c r="M35" s="8">
        <f t="shared" si="5"/>
        <v>4.4019008662175176</v>
      </c>
      <c r="N35" s="8">
        <f t="shared" si="5"/>
        <v>8.0876429606564422</v>
      </c>
      <c r="O35" s="8">
        <f t="shared" si="4"/>
        <v>18.72358862314443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534.72151768200422</v>
      </c>
      <c r="F37" s="30">
        <f t="shared" ref="F37:N37" si="6">+F11+F13+F20+F27+F35</f>
        <v>571.99719457013578</v>
      </c>
      <c r="G37" s="30">
        <f t="shared" si="6"/>
        <v>610.34121016520714</v>
      </c>
      <c r="H37" s="30">
        <f t="shared" si="6"/>
        <v>579.46964067265833</v>
      </c>
      <c r="I37" s="30">
        <f t="shared" si="6"/>
        <v>502.91430279788887</v>
      </c>
      <c r="J37" s="30">
        <f t="shared" si="6"/>
        <v>495.28698773066878</v>
      </c>
      <c r="K37" s="30">
        <f t="shared" si="6"/>
        <v>544.37467485994921</v>
      </c>
      <c r="L37" s="30">
        <f t="shared" si="6"/>
        <v>566.45443491314609</v>
      </c>
      <c r="M37" s="30">
        <f t="shared" si="6"/>
        <v>542.59243583573937</v>
      </c>
      <c r="N37" s="30">
        <f t="shared" si="6"/>
        <v>574.0475189145435</v>
      </c>
      <c r="O37" s="7">
        <f>AVERAGE(E37:N37)</f>
        <v>552.21999181419426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461.01604214537917</v>
      </c>
      <c r="F39" s="30">
        <f>(Input!B24-Input!B125)/Input!B$7+Input!B131/Input!B7</f>
        <v>477.13005508557939</v>
      </c>
      <c r="G39" s="30">
        <f>(Input!C24-Input!C125)/Input!C$7+Input!C131/Input!C7</f>
        <v>462.16283379976528</v>
      </c>
      <c r="H39" s="30">
        <f>(Input!D24-Input!D125)/Input!D$7+Input!D131/Input!D7</f>
        <v>455.88367327798528</v>
      </c>
      <c r="I39" s="30">
        <f>(Input!E24-Input!E125)/Input!E$7+Input!E131/Input!E7</f>
        <v>455.96245064576021</v>
      </c>
      <c r="J39" s="30">
        <f>(Input!F24-Input!F125)/Input!F$7+Input!F131/Input!F7</f>
        <v>470.09676168861341</v>
      </c>
      <c r="K39" s="30">
        <f>(Input!G24-Input!G125)/Input!G$7+Input!G131/Input!G7</f>
        <v>469.37488832950817</v>
      </c>
      <c r="L39" s="30">
        <f>(Input!H24-Input!H125)/Input!H$7+Input!H131/Input!H7</f>
        <v>469.25380656229902</v>
      </c>
      <c r="M39" s="30">
        <f>(Input!I24-Input!I125)/Input!I$7+Input!I131/Input!I7</f>
        <v>470.89156921719598</v>
      </c>
      <c r="N39" s="30">
        <f>(Input!J24-Input!J125)/Input!J$7+Input!J131/Input!J7</f>
        <v>471.70705468408306</v>
      </c>
      <c r="O39" s="7">
        <f>AVERAGE(E39:N39)</f>
        <v>466.34791354361687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73.705475536625045</v>
      </c>
      <c r="F41" s="11">
        <f t="shared" ref="F41:N41" si="7">+F37-F39</f>
        <v>94.86713948455639</v>
      </c>
      <c r="G41" s="11">
        <f t="shared" si="7"/>
        <v>148.17837636544186</v>
      </c>
      <c r="H41" s="11">
        <f t="shared" si="7"/>
        <v>123.58596739467305</v>
      </c>
      <c r="I41" s="11">
        <f t="shared" si="7"/>
        <v>46.951852152128652</v>
      </c>
      <c r="J41" s="11">
        <f t="shared" si="7"/>
        <v>25.190226042055372</v>
      </c>
      <c r="K41" s="11">
        <f t="shared" si="7"/>
        <v>74.999786530441042</v>
      </c>
      <c r="L41" s="11">
        <f t="shared" si="7"/>
        <v>97.200628350847069</v>
      </c>
      <c r="M41" s="11">
        <f t="shared" si="7"/>
        <v>71.700866618543387</v>
      </c>
      <c r="N41" s="11">
        <f t="shared" si="7"/>
        <v>102.34046423046044</v>
      </c>
      <c r="O41" s="11">
        <f>AVERAGE(E41:N41)</f>
        <v>85.872078270577234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21.91036260718489</v>
      </c>
      <c r="F43" s="8">
        <f>(Input!B25+Input!B26)/Input!B$7</f>
        <v>22.437826086956523</v>
      </c>
      <c r="G43" s="8">
        <f>(Input!C25+Input!C26)/Input!C$7</f>
        <v>22.432612620745687</v>
      </c>
      <c r="H43" s="8">
        <f>(Input!D25+Input!D26)/Input!D$7</f>
        <v>23.091790764814306</v>
      </c>
      <c r="I43" s="8">
        <f>(Input!E25+Input!E26)/Input!E$7</f>
        <v>23.695619127149495</v>
      </c>
      <c r="J43" s="8">
        <f>(Input!F25+Input!F26)/Input!F$7</f>
        <v>23.683381187025432</v>
      </c>
      <c r="K43" s="8">
        <f>(Input!G25+Input!G26)/Input!G$7</f>
        <v>23.025318559101041</v>
      </c>
      <c r="L43" s="8">
        <f>(Input!H25+Input!H26)/Input!H$7</f>
        <v>23.729042676388591</v>
      </c>
      <c r="M43" s="8">
        <f>(Input!I25+Input!I26)/Input!I$7</f>
        <v>26.520808068655757</v>
      </c>
      <c r="N43" s="8">
        <f>(Input!J25+Input!J26)/Input!J$7</f>
        <v>23.361145790494096</v>
      </c>
      <c r="O43" s="8">
        <f>AVERAGE(E43:N43)</f>
        <v>23.388790748851584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51.795112929440151</v>
      </c>
      <c r="F45" s="11">
        <f t="shared" ref="F45:N45" si="8">+F41-F43</f>
        <v>72.42931339759987</v>
      </c>
      <c r="G45" s="11">
        <f t="shared" si="8"/>
        <v>125.74576374469618</v>
      </c>
      <c r="H45" s="11">
        <f t="shared" si="8"/>
        <v>100.49417662985874</v>
      </c>
      <c r="I45" s="11">
        <f t="shared" si="8"/>
        <v>23.256233024979156</v>
      </c>
      <c r="J45" s="11">
        <f t="shared" si="8"/>
        <v>1.5068448550299394</v>
      </c>
      <c r="K45" s="11">
        <f t="shared" si="8"/>
        <v>51.974467971340005</v>
      </c>
      <c r="L45" s="11">
        <f t="shared" si="8"/>
        <v>73.471585674458481</v>
      </c>
      <c r="M45" s="11">
        <f t="shared" si="8"/>
        <v>45.180058549887633</v>
      </c>
      <c r="N45" s="11">
        <f t="shared" si="8"/>
        <v>78.979318439966349</v>
      </c>
      <c r="O45" s="11">
        <f>AVERAGE(E45:N45)</f>
        <v>62.48328752172565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Größenklasse 1: 500 - 1.200 ha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82.96531926905611</v>
      </c>
      <c r="F7" s="6">
        <f>(Input!B$132+Input!B$28+Input!B$141)/Input!B$6</f>
        <v>88.368318679644702</v>
      </c>
      <c r="G7" s="6">
        <f>(Input!C$132+Input!C$28+Input!C$141)/Input!C$6</f>
        <v>95.082697606959556</v>
      </c>
      <c r="H7" s="6">
        <f>(Input!D$132+Input!D$28+Input!D$141)/Input!D$6</f>
        <v>94.422631396330473</v>
      </c>
      <c r="I7" s="6">
        <f>(Input!E$132+Input!E$28+Input!E$141)/Input!E$6</f>
        <v>70.66527152799847</v>
      </c>
      <c r="J7" s="6">
        <f>(Input!F$132+Input!F$28+Input!F$141)/Input!F$6</f>
        <v>71.700094768938627</v>
      </c>
      <c r="K7" s="6">
        <f>(Input!G$132+Input!G$28+Input!G$141)/Input!G$6</f>
        <v>82.773611897467902</v>
      </c>
      <c r="L7" s="6">
        <f>(Input!H$132+Input!H$28+Input!H$141)/Input!H$6</f>
        <v>88.210490586370838</v>
      </c>
      <c r="M7" s="6">
        <f>(Input!I$132+Input!I$28+Input!I$141)/Input!I$6</f>
        <v>87.675048068278116</v>
      </c>
      <c r="N7" s="6">
        <f>(Input!J$132+Input!J$28+Input!J$141)/Input!J$6</f>
        <v>93.467756080758377</v>
      </c>
      <c r="O7" s="6">
        <f>AVERAGE(E7:N7)</f>
        <v>85.533123988180307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83.490853072305669</v>
      </c>
      <c r="F8" s="6">
        <f>(Input!B$132+Input!B$133+Input!B$134+Input!B$28+Input!B$141)/Input!B$6</f>
        <v>90.03058932871356</v>
      </c>
      <c r="G8" s="6">
        <f>(Input!C$132+Input!C$133+Input!C$134+Input!C$28+Input!C$141)/Input!C$6</f>
        <v>96.198021459758692</v>
      </c>
      <c r="H8" s="6">
        <f>(Input!D$132+Input!D$133+Input!D$134+Input!D$28+Input!D$141)/Input!D$6</f>
        <v>93.410349120008135</v>
      </c>
      <c r="I8" s="6">
        <f>(Input!E$132+Input!E$133+Input!E$134+Input!E$28+Input!E$141)/Input!E$6</f>
        <v>71.59246613683456</v>
      </c>
      <c r="J8" s="6">
        <f>(Input!F$132+Input!F$133+Input!F$134+Input!F$28+Input!F$141)/Input!F$6</f>
        <v>73.015532883743916</v>
      </c>
      <c r="K8" s="6">
        <f>(Input!G$132+Input!G$133+Input!G$134+Input!G$28+Input!G$141)/Input!G$6</f>
        <v>83.557667523740903</v>
      </c>
      <c r="L8" s="6">
        <f>(Input!H$132+Input!H$133+Input!H$134+Input!H$28+Input!H$141)/Input!H$6</f>
        <v>88.053384659271003</v>
      </c>
      <c r="M8" s="6">
        <f>(Input!I$132+Input!I$133+Input!I$134+Input!I$28+Input!I$141)/Input!I$6</f>
        <v>88.08087970075519</v>
      </c>
      <c r="N8" s="6">
        <f>(Input!J$132+Input!J$133+Input!J$134+Input!J$28+Input!J$141)/Input!J$6</f>
        <v>93.981002501301063</v>
      </c>
      <c r="O8" s="6">
        <f>AVERAGE(E8:N8)</f>
        <v>86.141074638643275</v>
      </c>
    </row>
    <row r="9" spans="1:15" ht="12" customHeight="1" x14ac:dyDescent="0.2">
      <c r="B9" s="19" t="s">
        <v>209</v>
      </c>
      <c r="E9" s="6">
        <f>(Input!A$148-Input!A$154+Input!A$155)/Input!A$6</f>
        <v>32.187155678431182</v>
      </c>
      <c r="F9" s="6">
        <f>(Input!B$148-Input!B$154+Input!B$155)/Input!B$6</f>
        <v>35.309851884607433</v>
      </c>
      <c r="G9" s="6">
        <f>(Input!C$148-Input!C$154+Input!C$155)/Input!C$6</f>
        <v>44.232904898642531</v>
      </c>
      <c r="H9" s="6">
        <f>(Input!D$148-Input!D$154+Input!D$155)/Input!D$6</f>
        <v>41.849109199945588</v>
      </c>
      <c r="I9" s="6">
        <f>(Input!E$148-Input!E$154+Input!E$155)/Input!E$6</f>
        <v>27.348876514932595</v>
      </c>
      <c r="J9" s="6">
        <f>(Input!F$148-Input!F$154+Input!F$155)/Input!F$6</f>
        <v>27.060970982789126</v>
      </c>
      <c r="K9" s="6">
        <f>(Input!G$148-Input!G$154+Input!G$155)/Input!G$6</f>
        <v>36.002392813106574</v>
      </c>
      <c r="L9" s="6">
        <f>(Input!H$148-Input!H$154+Input!H$155)/Input!H$6</f>
        <v>38.232518985736924</v>
      </c>
      <c r="M9" s="6">
        <f>(Input!I$148-Input!I$154+Input!I$155)/Input!I$6</f>
        <v>37.953565349922009</v>
      </c>
      <c r="N9" s="6">
        <f>(Input!J$148-Input!J$154+Input!J$155)/Input!J$6</f>
        <v>42.505713446279685</v>
      </c>
      <c r="O9" s="6">
        <f>AVERAGE(E9:N9)</f>
        <v>36.268305975439361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21.398199955167005</v>
      </c>
      <c r="F10" s="6">
        <f>(Input!B$132+Input!B$135+Input!B$28+Input!B$141+Input!B$142+Input!B$147-Input!B$156+Input!B$157)/Input!B$6</f>
        <v>22.154928497713993</v>
      </c>
      <c r="G10" s="6">
        <f>(Input!C$132+Input!C$135+Input!C$28+Input!C$141+Input!C$142+Input!C$147-Input!C$156+Input!C$157)/Input!C$6</f>
        <v>32.324244914523987</v>
      </c>
      <c r="H10" s="6">
        <f>(Input!D$132+Input!D$135+Input!D$28+Input!D$141+Input!D$142+Input!D$147-Input!D$156+Input!D$157)/Input!D$6</f>
        <v>29.623165457750087</v>
      </c>
      <c r="I10" s="6">
        <f>(Input!E$132+Input!E$135+Input!E$28+Input!E$141+Input!E$142+Input!E$147-Input!E$156+Input!E$157)/Input!E$6</f>
        <v>14.369877355343588</v>
      </c>
      <c r="J10" s="6">
        <f>(Input!F$132+Input!F$135+Input!F$28+Input!F$141+Input!F$142+Input!F$147-Input!F$156+Input!F$157)/Input!F$6</f>
        <v>12.624472907832438</v>
      </c>
      <c r="K10" s="6">
        <f>(Input!G$132+Input!G$135+Input!G$28+Input!G$141+Input!G$142+Input!G$147-Input!G$156+Input!G$157)/Input!G$6</f>
        <v>22.546449015207518</v>
      </c>
      <c r="L10" s="6">
        <f>(Input!H$132+Input!H$135+Input!H$28+Input!H$141+Input!H$142+Input!H$147-Input!H$156+Input!H$157)/Input!H$6</f>
        <v>24.395130015847862</v>
      </c>
      <c r="M10" s="6">
        <f>(Input!I$132+Input!I$135+Input!I$28+Input!I$141+Input!I$142+Input!I$147-Input!I$156+Input!I$157)/Input!I$6</f>
        <v>22.070884426683936</v>
      </c>
      <c r="N10" s="6">
        <f>(Input!J$132+Input!J$135+Input!J$28+Input!J$141+Input!J$142+Input!J$147-Input!J$156+Input!J$157)/Input!J$6</f>
        <v>29.722995204878526</v>
      </c>
      <c r="O10" s="6">
        <f>AVERAGE(E10:N10)</f>
        <v>23.12303477509489</v>
      </c>
    </row>
    <row r="11" spans="1:15" ht="12" customHeight="1" x14ac:dyDescent="0.2">
      <c r="B11" t="s">
        <v>211</v>
      </c>
      <c r="E11" s="6">
        <f>Input!A$148/Input!A34-Input!A$24/Input!A$6</f>
        <v>15.008630226049959</v>
      </c>
      <c r="F11" s="6">
        <f>Input!B$148/Input!B34-Input!B$24/Input!B$6</f>
        <v>16.107309789530959</v>
      </c>
      <c r="G11" s="6">
        <f>Input!C$148/Input!C34-Input!C$24/Input!C$6</f>
        <v>24.751985545609259</v>
      </c>
      <c r="H11" s="6">
        <f>Input!D$148/Input!D34-Input!D$24/Input!D$6</f>
        <v>21.40493039121742</v>
      </c>
      <c r="I11" s="6">
        <f>Input!E$148/Input!E34-Input!E$24/Input!E$6</f>
        <v>9.2226417449382581</v>
      </c>
      <c r="J11" s="6">
        <f>Input!F$148/Input!F34-Input!F$24/Input!F$6</f>
        <v>8.5428068268922175</v>
      </c>
      <c r="K11" s="6">
        <f>Input!G$148/Input!G34-Input!G$24/Input!G$6</f>
        <v>17.24046046824823</v>
      </c>
      <c r="L11" s="6">
        <f>Input!H$148/Input!H34-Input!H$24/Input!H$6</f>
        <v>15.29825651732078</v>
      </c>
      <c r="M11" s="6">
        <f>Input!I$148/Input!I34-Input!I$24/Input!I$6</f>
        <v>15.253190482008264</v>
      </c>
      <c r="N11" s="6">
        <f>Input!J$148/Input!J34-Input!J$24/Input!J$6</f>
        <v>21.760949424697856</v>
      </c>
      <c r="O11" s="6">
        <f>AVERAGE(E11:N11)</f>
        <v>16.459116141651322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560.04729081432492</v>
      </c>
      <c r="F15" s="6">
        <f>(Input!B$132+Input!B$28+Input!B$141)/Input!B$7</f>
        <v>569.77142435569556</v>
      </c>
      <c r="G15" s="6">
        <f>(Input!C$132+Input!C$28+Input!C$141)/Input!C$7</f>
        <v>619.29617631127564</v>
      </c>
      <c r="H15" s="6">
        <f>(Input!D$132+Input!D$28+Input!D$141)/Input!D$7</f>
        <v>589.57241391965294</v>
      </c>
      <c r="I15" s="6">
        <f>(Input!E$132+Input!E$28+Input!E$141)/Input!E$7</f>
        <v>500.98883398328246</v>
      </c>
      <c r="J15" s="6">
        <f>(Input!F$132+Input!F$28+Input!F$141)/Input!F$7</f>
        <v>537.05439479676784</v>
      </c>
      <c r="K15" s="6">
        <f>(Input!G$132+Input!G$28+Input!G$141)/Input!G$7</f>
        <v>631.4500769148508</v>
      </c>
      <c r="L15" s="6">
        <f>(Input!H$132+Input!H$28+Input!H$141)/Input!H$7</f>
        <v>596.83486553720786</v>
      </c>
      <c r="M15" s="6">
        <f>(Input!I$132+Input!I$28+Input!I$141)/Input!I$7</f>
        <v>593.25073748796922</v>
      </c>
      <c r="N15" s="6">
        <f>(Input!J$132+Input!J$28+Input!J$141)/Input!J$7</f>
        <v>641.4489335885736</v>
      </c>
      <c r="O15" s="6">
        <f>AVERAGE(E15:N15)</f>
        <v>583.97151477096008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563.59484279549406</v>
      </c>
      <c r="F16" s="6">
        <f>(Input!B$132+Input!B$133+Input!B$134+Input!B$28+Input!B$141)/Input!B$7</f>
        <v>580.48922831005314</v>
      </c>
      <c r="G16" s="6">
        <f>(Input!C$132+Input!C$133+Input!C$134+Input!C$28+Input!C$141)/Input!C$7</f>
        <v>626.56054527399112</v>
      </c>
      <c r="H16" s="6">
        <f>(Input!D$132+Input!D$133+Input!D$134+Input!D$28+Input!D$141)/Input!D$7</f>
        <v>583.25175015087507</v>
      </c>
      <c r="I16" s="6">
        <f>(Input!E$132+Input!E$133+Input!E$134+Input!E$28+Input!E$141)/Input!E$7</f>
        <v>507.56227714584537</v>
      </c>
      <c r="J16" s="6">
        <f>(Input!F$132+Input!F$133+Input!F$134+Input!F$28+Input!F$141)/Input!F$7</f>
        <v>546.90740577138376</v>
      </c>
      <c r="K16" s="6">
        <f>(Input!G$132+Input!G$133+Input!G$134+Input!G$28+Input!G$141)/Input!G$7</f>
        <v>637.4313549353011</v>
      </c>
      <c r="L16" s="6">
        <f>(Input!H$132+Input!H$133+Input!H$134+Input!H$28+Input!H$141)/Input!H$7</f>
        <v>595.77188205018228</v>
      </c>
      <c r="M16" s="6">
        <f>(Input!I$132+Input!I$133+Input!I$134+Input!I$28+Input!I$141)/Input!I$7</f>
        <v>595.99678577157522</v>
      </c>
      <c r="N16" s="6">
        <f>(Input!J$132+Input!J$133+Input!J$134+Input!J$28+Input!J$141)/Input!J$7</f>
        <v>644.9712324318325</v>
      </c>
      <c r="O16" s="6">
        <f>AVERAGE(E16:N16)</f>
        <v>588.25373046365326</v>
      </c>
    </row>
    <row r="17" spans="2:15" ht="12" customHeight="1" x14ac:dyDescent="0.2">
      <c r="B17" s="19" t="s">
        <v>209</v>
      </c>
      <c r="E17" s="6">
        <f>(Input!A$148-Input!A$154+Input!A$155)/Input!A$7</f>
        <v>217.27547721795665</v>
      </c>
      <c r="F17" s="6">
        <f>(Input!B$148-Input!B$154+Input!B$155)/Input!B$7</f>
        <v>227.66693881566002</v>
      </c>
      <c r="G17" s="6">
        <f>(Input!C$148-Input!C$154+Input!C$155)/Input!C$7</f>
        <v>288.09940778189036</v>
      </c>
      <c r="H17" s="6">
        <f>(Input!D$148-Input!D$154+Input!D$155)/Input!D$7</f>
        <v>261.30473136081162</v>
      </c>
      <c r="I17" s="6">
        <f>(Input!E$148-Input!E$154+Input!E$155)/Input!E$7</f>
        <v>193.89272070567446</v>
      </c>
      <c r="J17" s="6">
        <f>(Input!F$148-Input!F$154+Input!F$155)/Input!F$7</f>
        <v>202.69447956253859</v>
      </c>
      <c r="K17" s="6">
        <f>(Input!G$148-Input!G$154+Input!G$155)/Input!G$7</f>
        <v>274.64928966873146</v>
      </c>
      <c r="L17" s="6">
        <f>(Input!H$148-Input!H$154+Input!H$155)/Input!H$7</f>
        <v>258.68238773321895</v>
      </c>
      <c r="M17" s="6">
        <f>(Input!I$148-Input!I$154+Input!I$155)/Input!I$7</f>
        <v>256.81172842476735</v>
      </c>
      <c r="N17" s="6">
        <f>(Input!J$148-Input!J$154+Input!J$155)/Input!J$7</f>
        <v>291.70749042033037</v>
      </c>
      <c r="O17" s="6">
        <f>AVERAGE(E17:N17)</f>
        <v>247.27846516915801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144.4459446281455</v>
      </c>
      <c r="F18" s="6">
        <f>(Input!B$132+Input!B$135+Input!B$28+Input!B$141+Input!B$142+Input!B$147-Input!B$156+Input!B$157)/Input!B$7</f>
        <v>142.84808577611656</v>
      </c>
      <c r="G18" s="6">
        <f>(Input!C$132+Input!C$135+Input!C$28+Input!C$141+Input!C$142+Input!C$147-Input!C$156+Input!C$157)/Input!C$7</f>
        <v>210.53547892028536</v>
      </c>
      <c r="H18" s="6">
        <f>(Input!D$132+Input!D$135+Input!D$28+Input!D$141+Input!D$142+Input!D$147-Input!D$156+Input!D$157)/Input!D$7</f>
        <v>184.9662618865093</v>
      </c>
      <c r="I18" s="6">
        <f>(Input!E$132+Input!E$135+Input!E$28+Input!E$141+Input!E$142+Input!E$147-Input!E$156+Input!E$157)/Input!E$7</f>
        <v>101.87674857916544</v>
      </c>
      <c r="J18" s="6">
        <f>(Input!F$132+Input!F$135+Input!F$28+Input!F$141+Input!F$142+Input!F$147-Input!F$156+Input!F$157)/Input!F$7</f>
        <v>94.56094415207572</v>
      </c>
      <c r="K18" s="6">
        <f>(Input!G$132+Input!G$135+Input!G$28+Input!G$141+Input!G$142+Input!G$147-Input!G$156+Input!G$157)/Input!G$7</f>
        <v>171.99874015942353</v>
      </c>
      <c r="L18" s="6">
        <f>(Input!H$132+Input!H$135+Input!H$28+Input!H$141+Input!H$142+Input!H$147-Input!H$156+Input!H$157)/Input!H$7</f>
        <v>165.05819257988421</v>
      </c>
      <c r="M18" s="6">
        <f>(Input!I$132+Input!I$135+Input!I$28+Input!I$141+Input!I$142+Input!I$147-Input!I$156+Input!I$157)/Input!I$7</f>
        <v>149.34201636188655</v>
      </c>
      <c r="N18" s="6">
        <f>(Input!J$132+Input!J$135+Input!J$28+Input!J$141+Input!J$142+Input!J$147-Input!J$156+Input!J$157)/Input!J$7</f>
        <v>203.98246814392681</v>
      </c>
      <c r="O18" s="6">
        <f>AVERAGE(E18:N18)</f>
        <v>156.9614881187419</v>
      </c>
    </row>
    <row r="19" spans="2:15" ht="12" customHeight="1" x14ac:dyDescent="0.2">
      <c r="B19" t="s">
        <v>211</v>
      </c>
      <c r="E19" s="6">
        <f>(Input!A$148-Input!A$24)/Input!A$7</f>
        <v>111.61044891554113</v>
      </c>
      <c r="F19" s="6">
        <f>(Input!B$148-Input!B$24)/Input!B$7</f>
        <v>119.09837792642135</v>
      </c>
      <c r="G19" s="6">
        <f>(Input!C$148-Input!C$24)/Input!C$7</f>
        <v>187.28428500496528</v>
      </c>
      <c r="H19" s="6">
        <f>(Input!D$148-Input!D$24)/Input!D$7</f>
        <v>148.31978787779937</v>
      </c>
      <c r="I19" s="6">
        <f>(Input!E$148-Input!E$24)/Input!E$7</f>
        <v>77.503645525080458</v>
      </c>
      <c r="J19" s="6">
        <f>(Input!F$148-Input!F$24)/Input!F$7</f>
        <v>75.257032588745119</v>
      </c>
      <c r="K19" s="6">
        <f>(Input!G$148-Input!G$24)/Input!G$7</f>
        <v>147.73428715974438</v>
      </c>
      <c r="L19" s="6">
        <f>(Input!H$148-Input!H$24)/Input!H$7</f>
        <v>128.07379369504611</v>
      </c>
      <c r="M19" s="6">
        <f>(Input!I$148-Input!I$24)/Input!I$7</f>
        <v>116.5320408245107</v>
      </c>
      <c r="N19" s="6">
        <f>(Input!J$148-Input!J$24)/Input!J$7</f>
        <v>164.82910285660193</v>
      </c>
      <c r="O19" s="6">
        <f>AVERAGE(E19:N19)</f>
        <v>127.6242802374456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122.60098884814268</v>
      </c>
      <c r="F23" s="16">
        <f>Input!B148/Input!B24*100</f>
        <v>123.62877110589025</v>
      </c>
      <c r="G23" s="16">
        <f>Input!C148/Input!C24*100</f>
        <v>138.16919110647379</v>
      </c>
      <c r="H23" s="16">
        <f>Input!D148/Input!D24*100</f>
        <v>131.53088197041544</v>
      </c>
      <c r="I23" s="16">
        <f>Input!E148/Input!E24*100</f>
        <v>115.93614046326857</v>
      </c>
      <c r="J23" s="16">
        <f>Input!F148/Input!F24*100</f>
        <v>114.65381419720681</v>
      </c>
      <c r="K23" s="16">
        <f>Input!G148/Input!G24*100</f>
        <v>128.29177986869183</v>
      </c>
      <c r="L23" s="16">
        <f>Input!H148/Input!H24*100</f>
        <v>126.20447680564703</v>
      </c>
      <c r="M23" s="16">
        <f>Input!I148/Input!I24*100</f>
        <v>123.23193808303077</v>
      </c>
      <c r="N23" s="16">
        <f>Input!J148/Input!J24*100</f>
        <v>132.53687585762736</v>
      </c>
      <c r="O23" s="16">
        <f>AVERAGE(E23:N23)</f>
        <v>125.67848583063945</v>
      </c>
    </row>
    <row r="24" spans="2:15" ht="12" customHeight="1" x14ac:dyDescent="0.2">
      <c r="B24" t="s">
        <v>215</v>
      </c>
      <c r="E24" s="16">
        <f>+E11/E7*100</f>
        <v>18.090245850048557</v>
      </c>
      <c r="F24" s="16">
        <f t="shared" ref="F24:N24" si="1">+F11/F7*100</f>
        <v>18.227471145992521</v>
      </c>
      <c r="G24" s="16">
        <f t="shared" si="1"/>
        <v>26.032060688818259</v>
      </c>
      <c r="H24" s="16">
        <f t="shared" si="1"/>
        <v>22.669279678694991</v>
      </c>
      <c r="I24" s="16">
        <f t="shared" si="1"/>
        <v>13.051165792639926</v>
      </c>
      <c r="J24" s="16">
        <f t="shared" si="1"/>
        <v>11.914638124848151</v>
      </c>
      <c r="K24" s="16">
        <f t="shared" si="1"/>
        <v>20.828450122007574</v>
      </c>
      <c r="L24" s="16">
        <f t="shared" si="1"/>
        <v>17.342899257930746</v>
      </c>
      <c r="M24" s="16">
        <f t="shared" si="1"/>
        <v>17.397413309804676</v>
      </c>
      <c r="N24" s="16">
        <f t="shared" si="1"/>
        <v>23.281771529741096</v>
      </c>
      <c r="O24" s="6">
        <f>AVERAGE(E24:N24)</f>
        <v>18.88353955005265</v>
      </c>
    </row>
    <row r="25" spans="2:15" ht="12" customHeight="1" x14ac:dyDescent="0.2">
      <c r="B25" t="s">
        <v>216</v>
      </c>
      <c r="E25" s="16">
        <f>+E9/E8*100</f>
        <v>38.551714941223693</v>
      </c>
      <c r="F25" s="16">
        <f t="shared" ref="F25:N25" si="2">+F9/F8*100</f>
        <v>39.219838665818905</v>
      </c>
      <c r="G25" s="16">
        <f t="shared" si="2"/>
        <v>45.981096313031685</v>
      </c>
      <c r="H25" s="16">
        <f t="shared" si="2"/>
        <v>44.801362583690072</v>
      </c>
      <c r="I25" s="16">
        <f t="shared" si="2"/>
        <v>38.200774453921916</v>
      </c>
      <c r="J25" s="16">
        <f t="shared" si="2"/>
        <v>37.061937253646946</v>
      </c>
      <c r="K25" s="16">
        <f t="shared" si="2"/>
        <v>43.086881048800649</v>
      </c>
      <c r="L25" s="16">
        <f t="shared" si="2"/>
        <v>43.419704005337721</v>
      </c>
      <c r="M25" s="16">
        <f t="shared" si="2"/>
        <v>43.089448560079042</v>
      </c>
      <c r="N25" s="16">
        <f t="shared" si="2"/>
        <v>45.227984714986668</v>
      </c>
      <c r="O25" s="6">
        <f>AVERAGE(E25:N25)</f>
        <v>41.864074254053733</v>
      </c>
    </row>
    <row r="26" spans="2:15" ht="12" customHeight="1" x14ac:dyDescent="0.2">
      <c r="B26" t="s">
        <v>217</v>
      </c>
      <c r="E26" s="16">
        <f>+E10/E8*100</f>
        <v>25.629394320160436</v>
      </c>
      <c r="F26" s="16">
        <f t="shared" ref="F26:N26" si="3">+F10/F8*100</f>
        <v>24.608223341539425</v>
      </c>
      <c r="G26" s="16">
        <f t="shared" si="3"/>
        <v>33.601777275685215</v>
      </c>
      <c r="H26" s="16">
        <f t="shared" si="3"/>
        <v>31.712937310288801</v>
      </c>
      <c r="I26" s="16">
        <f t="shared" si="3"/>
        <v>20.071773093943246</v>
      </c>
      <c r="J26" s="16">
        <f t="shared" si="3"/>
        <v>17.290119525571708</v>
      </c>
      <c r="K26" s="16">
        <f t="shared" si="3"/>
        <v>26.983100035435392</v>
      </c>
      <c r="L26" s="16">
        <f t="shared" si="3"/>
        <v>27.704931627837588</v>
      </c>
      <c r="M26" s="16">
        <f t="shared" si="3"/>
        <v>25.05752043084409</v>
      </c>
      <c r="N26" s="16">
        <f t="shared" si="3"/>
        <v>31.626599433717516</v>
      </c>
      <c r="O26" s="6">
        <f>AVERAGE(E26:N26)</f>
        <v>26.428637639502341</v>
      </c>
    </row>
    <row r="27" spans="2:15" ht="12" customHeight="1" x14ac:dyDescent="0.2">
      <c r="B27" t="s">
        <v>218</v>
      </c>
      <c r="E27" s="16">
        <f>+E11/E8*100</f>
        <v>17.976376661347583</v>
      </c>
      <c r="F27" s="16">
        <f t="shared" ref="F27:N27" si="4">+F11/F8*100</f>
        <v>17.890930082353503</v>
      </c>
      <c r="G27" s="16">
        <f t="shared" si="4"/>
        <v>25.730243896921984</v>
      </c>
      <c r="H27" s="16">
        <f t="shared" si="4"/>
        <v>22.914945284828793</v>
      </c>
      <c r="I27" s="16">
        <f t="shared" si="4"/>
        <v>12.882140038745193</v>
      </c>
      <c r="J27" s="16">
        <f t="shared" si="4"/>
        <v>11.699985591414039</v>
      </c>
      <c r="K27" s="16">
        <f t="shared" si="4"/>
        <v>20.633008291369272</v>
      </c>
      <c r="L27" s="16">
        <f t="shared" si="4"/>
        <v>17.373842671146033</v>
      </c>
      <c r="M27" s="16">
        <f t="shared" si="4"/>
        <v>17.317254929593403</v>
      </c>
      <c r="N27" s="16">
        <f t="shared" si="4"/>
        <v>23.15462577066743</v>
      </c>
      <c r="O27" s="6">
        <f>AVERAGE(E27:N27)</f>
        <v>18.75733532183872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34.896147147339441</v>
      </c>
      <c r="F31" s="17">
        <f>Input!B14/(Input!B97+Input!B98)*2</f>
        <v>34.61465980789027</v>
      </c>
      <c r="G31" s="17">
        <f>Input!C14/(Input!C97+Input!C98)*2</f>
        <v>32.084838838094385</v>
      </c>
      <c r="H31" s="17">
        <f>Input!D14/(Input!D97+Input!D98)*2</f>
        <v>29.688285623932863</v>
      </c>
      <c r="I31" s="17">
        <f>Input!E14/(Input!E97+Input!E98)*2</f>
        <v>31.13208661181212</v>
      </c>
      <c r="J31" s="17">
        <f>Input!F14/(Input!F97+Input!F98)*2</f>
        <v>33.184341575420298</v>
      </c>
      <c r="K31" s="17">
        <f>Input!G14/(Input!G97+Input!G98)*2</f>
        <v>31.817414158165754</v>
      </c>
      <c r="L31" s="17">
        <f>Input!H14/(Input!H97+Input!H98)*2</f>
        <v>32.277798750237139</v>
      </c>
      <c r="M31" s="17">
        <f>Input!I14/(Input!I97+Input!I98)*2</f>
        <v>31.982167416148858</v>
      </c>
      <c r="N31" s="17">
        <f>Input!J14/(Input!J97+Input!J98)*2</f>
        <v>31.820147239456702</v>
      </c>
      <c r="O31" s="6">
        <f t="shared" ref="O31:O37" si="5">AVERAGE(E31:N31)</f>
        <v>32.349788716849773</v>
      </c>
    </row>
    <row r="32" spans="2:15" x14ac:dyDescent="0.2">
      <c r="B32" t="s">
        <v>221</v>
      </c>
      <c r="E32" s="17">
        <f>'DB-fm'!E9</f>
        <v>47.780243456679749</v>
      </c>
      <c r="F32" s="17">
        <f>'DB-fm'!F9</f>
        <v>51.762134218730175</v>
      </c>
      <c r="G32" s="17">
        <f>'DB-fm'!G9</f>
        <v>60.335847188783191</v>
      </c>
      <c r="H32" s="17">
        <f>'DB-fm'!H9</f>
        <v>59.952327990115407</v>
      </c>
      <c r="I32" s="17">
        <f>'DB-fm'!I9</f>
        <v>40.867986690942764</v>
      </c>
      <c r="J32" s="17">
        <f>'DB-fm'!J9</f>
        <v>39.155545367708143</v>
      </c>
      <c r="K32" s="17">
        <f>'DB-fm'!K9</f>
        <v>49.679209400300522</v>
      </c>
      <c r="L32" s="17">
        <f>'DB-fm'!L9</f>
        <v>52.5221631350637</v>
      </c>
      <c r="M32" s="17">
        <f>'DB-fm'!M9</f>
        <v>54.307910914891224</v>
      </c>
      <c r="N32" s="17">
        <f>'DB-fm'!N9</f>
        <v>60.13192763487767</v>
      </c>
      <c r="O32" s="6">
        <f t="shared" si="5"/>
        <v>51.649529599809249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4.614912767263645</v>
      </c>
      <c r="F33" s="17">
        <f>(Input!B24-Input!B125-Input!B28-Input!B141-Input!B142-Input!B147+Input!B203+Input!B207)/F32/Input!B7</f>
        <v>4.421810279986838</v>
      </c>
      <c r="G33" s="17">
        <f>(Input!C24-Input!C125-Input!C28-Input!C141-Input!C142-Input!C147+Input!C203+Input!C207)/G32/Input!C7</f>
        <v>3.8110385307509707</v>
      </c>
      <c r="H33" s="17">
        <f>(Input!D24-Input!D125-Input!D28-Input!D141-Input!D142-Input!D147+Input!D203+Input!D207)/H32/Input!D7</f>
        <v>3.9982851704871938</v>
      </c>
      <c r="I33" s="17">
        <f>(Input!E24-Input!E125-Input!E28-Input!E141-Input!E142-Input!E147+Input!E203+Input!E207)/I32/Input!E7</f>
        <v>5.4696023034510866</v>
      </c>
      <c r="J33" s="17">
        <f>(Input!F24-Input!F125-Input!F28-Input!F141-Input!F142-Input!F147+Input!F203+Input!F207)/J32/Input!F7</f>
        <v>5.838881145772433</v>
      </c>
      <c r="K33" s="17">
        <f>(Input!G24-Input!G125-Input!G28-Input!G141-Input!G142-Input!G147+Input!G203+Input!G207)/K32/Input!G7</f>
        <v>4.9665287272682628</v>
      </c>
      <c r="L33" s="17">
        <f>(Input!H24-Input!H125-Input!H28-Input!H141-Input!H142-Input!H147+Input!H203+Input!H207)/L32/Input!H7</f>
        <v>4.7753596615438134</v>
      </c>
      <c r="M33" s="17">
        <f>(Input!I24-Input!I125-Input!I28-Input!I141-Input!I142-Input!I147+Input!I203+Input!I207)/M32/Input!I7</f>
        <v>4.8554284871727278</v>
      </c>
      <c r="N33" s="17">
        <f>(Input!J24-Input!J125-Input!J28-Input!J141-Input!J142-Input!J147+Input!J203+Input!J207)/N32/Input!J7</f>
        <v>4.3678812714213739</v>
      </c>
      <c r="O33" s="6">
        <f t="shared" si="5"/>
        <v>4.711972834511835</v>
      </c>
    </row>
    <row r="34" spans="1:15" x14ac:dyDescent="0.2">
      <c r="B34" t="s">
        <v>223</v>
      </c>
      <c r="E34" s="17">
        <f>E33*Input!A7/Input!A5*100</f>
        <v>79.176054563211139</v>
      </c>
      <c r="F34" s="17">
        <f>F33*Input!B7/Input!B5*100</f>
        <v>75.239345735404655</v>
      </c>
      <c r="G34" s="17">
        <f>G33*Input!C7/Input!C5*100</f>
        <v>65.831648572141361</v>
      </c>
      <c r="H34" s="17">
        <f>H33*Input!D7/Input!D5*100</f>
        <v>68.88504180562289</v>
      </c>
      <c r="I34" s="17">
        <f>I33*Input!E7/Input!E5*100</f>
        <v>90.900011037096007</v>
      </c>
      <c r="J34" s="17">
        <f>J33*Input!F7/Input!F5*100</f>
        <v>96.770288555804072</v>
      </c>
      <c r="K34" s="17">
        <f>K33*Input!G7/Input!G5*100</f>
        <v>81.836141195921627</v>
      </c>
      <c r="L34" s="17">
        <f>L33*Input!H7/Input!H5*100</f>
        <v>78.280456523559891</v>
      </c>
      <c r="M34" s="17">
        <f>M33*Input!I7/Input!I5*100</f>
        <v>82.90761507856908</v>
      </c>
      <c r="N34" s="17">
        <f>N33*Input!J7/Input!J5*100</f>
        <v>76.019724810971482</v>
      </c>
      <c r="O34" s="6">
        <f t="shared" si="5"/>
        <v>79.58463278783023</v>
      </c>
    </row>
    <row r="35" spans="1:15" x14ac:dyDescent="0.2">
      <c r="B35" t="s">
        <v>224</v>
      </c>
      <c r="E35" s="17">
        <f>Input!A6/E33/Input!A7*100</f>
        <v>146.27315054572193</v>
      </c>
      <c r="F35" s="17">
        <f>Input!B6/F33/Input!B7*100</f>
        <v>145.81559263240911</v>
      </c>
      <c r="G35" s="17">
        <f>Input!C6/G33/Input!C7*100</f>
        <v>170.90452605175184</v>
      </c>
      <c r="H35" s="17">
        <f>Input!D6/H33/Input!D7*100</f>
        <v>156.16628864422952</v>
      </c>
      <c r="I35" s="17">
        <f>Input!E6/I33/Input!E7*100</f>
        <v>129.61828310780936</v>
      </c>
      <c r="J35" s="17">
        <f>Input!F6/J33/Input!F7*100</f>
        <v>128.2829416462917</v>
      </c>
      <c r="K35" s="17">
        <f>Input!G6/K33/Input!G7*100</f>
        <v>153.60104211854576</v>
      </c>
      <c r="L35" s="17">
        <f>Input!H6/L33/Input!H7*100</f>
        <v>141.6863007615016</v>
      </c>
      <c r="M35" s="17">
        <f>Input!I6/M33/Input!I7*100</f>
        <v>139.3589007767558</v>
      </c>
      <c r="N35" s="17">
        <f>Input!J6/N33/Input!J7*100</f>
        <v>157.11926764736549</v>
      </c>
      <c r="O35" s="6">
        <f t="shared" si="5"/>
        <v>146.8826293932382</v>
      </c>
    </row>
    <row r="36" spans="1:15" x14ac:dyDescent="0.2">
      <c r="B36" t="s">
        <v>225</v>
      </c>
      <c r="E36" s="17">
        <f>(Input!A5-E33*Input!A7)/Input!A5*100</f>
        <v>20.823945436788858</v>
      </c>
      <c r="F36" s="17">
        <f>(Input!B5-F33*Input!B7)/Input!B5*100</f>
        <v>24.760654264595338</v>
      </c>
      <c r="G36" s="17">
        <f>(Input!C5-G33*Input!C7)/Input!C5*100</f>
        <v>34.168351427858646</v>
      </c>
      <c r="H36" s="17">
        <f>(Input!D5-H33*Input!D7)/Input!D5*100</f>
        <v>31.114958194377103</v>
      </c>
      <c r="I36" s="17">
        <f>(Input!E5-I33*Input!E7)/Input!E5*100</f>
        <v>9.099988962903991</v>
      </c>
      <c r="J36" s="17">
        <f>(Input!F5-J33*Input!F7)/Input!F5*100</f>
        <v>3.2297114441959272</v>
      </c>
      <c r="K36" s="17">
        <f>(Input!G5-K33*Input!G7)/Input!G5*100</f>
        <v>18.163858804078373</v>
      </c>
      <c r="L36" s="17">
        <f>(Input!H5-L33*Input!H7)/Input!H5*100</f>
        <v>21.719543476440105</v>
      </c>
      <c r="M36" s="17">
        <f>(Input!I5-M33*Input!I7)/Input!I5*100</f>
        <v>17.092384921430916</v>
      </c>
      <c r="N36" s="17">
        <f>(Input!J5-N33*Input!J7)/Input!J5*100</f>
        <v>23.980275189028518</v>
      </c>
      <c r="O36" s="6">
        <f t="shared" si="5"/>
        <v>20.415367212169777</v>
      </c>
    </row>
    <row r="37" spans="1:15" x14ac:dyDescent="0.2">
      <c r="B37" t="s">
        <v>226</v>
      </c>
      <c r="E37" s="17">
        <f>(Input!A6-E33*Input!A7)/Input!A6*100</f>
        <v>31.634753454809818</v>
      </c>
      <c r="F37" s="17">
        <f>(Input!B6-F33*Input!B7)/Input!B6*100</f>
        <v>31.420228663684146</v>
      </c>
      <c r="G37" s="17">
        <f>(Input!C6-G33*Input!C7)/Input!C6*100</f>
        <v>41.487798883852342</v>
      </c>
      <c r="H37" s="17">
        <f>(Input!D6-H33*Input!D7)/Input!D6*100</f>
        <v>35.965693448849798</v>
      </c>
      <c r="I37" s="17">
        <f>(Input!E6-I33*Input!E7)/Input!E6*100</f>
        <v>22.850389927765441</v>
      </c>
      <c r="J37" s="17">
        <f>(Input!F6-J33*Input!F7)/Input!F6*100</f>
        <v>22.047312981233986</v>
      </c>
      <c r="K37" s="17">
        <f>(Input!G6-K33*Input!G7)/Input!G6*100</f>
        <v>34.896275037755089</v>
      </c>
      <c r="L37" s="17">
        <f>(Input!H6-L33*Input!H7)/Input!H6*100</f>
        <v>29.421546428593341</v>
      </c>
      <c r="M37" s="17">
        <f>(Input!I6-M33*Input!I7)/Input!I6*100</f>
        <v>28.242832397053903</v>
      </c>
      <c r="N37" s="17">
        <f>(Input!J6-N33*Input!J7)/Input!J6*100</f>
        <v>36.354082158505562</v>
      </c>
      <c r="O37" s="6">
        <f t="shared" si="5"/>
        <v>31.432091338210341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Größenklasse 1: 500 - 1.200 ha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0.63088655139317795</v>
      </c>
      <c r="F44" s="17">
        <f>(Input!B124-Input!B28-Input!B138-Input!B202-Input!B143)/F$32/Kenndat!F$12</f>
        <v>0.74663100405107397</v>
      </c>
      <c r="G44" s="17">
        <f>(Input!C124-Input!C28-Input!C138-Input!C202-Input!C143)/G$32/Kenndat!G$12</f>
        <v>0.54111056194958118</v>
      </c>
      <c r="H44" s="17">
        <f>(Input!D124-Input!D28-Input!D138-Input!D202-Input!D143)/H$32/Kenndat!H$12</f>
        <v>0.73463526577786509</v>
      </c>
      <c r="I44" s="17">
        <f>(Input!E124-Input!E28-Input!E138-Input!E202-Input!E143)/I$32/Kenndat!I$12</f>
        <v>1.0767983647866508</v>
      </c>
      <c r="J44" s="17">
        <f>(Input!F124-Input!F28-Input!F138-Input!F202-Input!F143)/J$32/Kenndat!J$12</f>
        <v>1.0352822483199395</v>
      </c>
      <c r="K44" s="17">
        <f>(Input!G124-Input!G28-Input!G138-Input!G202-Input!G143)/K$32/Kenndat!K$12</f>
        <v>0.94646640131082282</v>
      </c>
      <c r="L44" s="17">
        <f>(Input!H124-Input!H28-Input!H138-Input!H202-Input!H143)/L$32/Kenndat!L$12</f>
        <v>0.87338084402223515</v>
      </c>
      <c r="M44" s="17">
        <f>(Input!I124-Input!I28-Input!I138-Input!I202-Input!I143)/M$32/Kenndat!M$12</f>
        <v>0.92300260854739913</v>
      </c>
      <c r="N44" s="17">
        <f>(Input!J124-Input!J28-Input!J138-Input!J202-Input!J143)/N$32/Kenndat!N$12</f>
        <v>0.83827835600929412</v>
      </c>
      <c r="O44" s="6">
        <f t="shared" ref="O44:O60" si="7">AVERAGE(E44:N44)</f>
        <v>0.83464722061680408</v>
      </c>
    </row>
    <row r="45" spans="1:15" ht="12.75" customHeight="1" x14ac:dyDescent="0.2">
      <c r="B45" t="s">
        <v>61</v>
      </c>
      <c r="E45" s="17">
        <f>(Input!A18-Input!A136-Input!A204-Input!A144)/E$32/Kenndat!E$12</f>
        <v>0.77734660911428688</v>
      </c>
      <c r="F45" s="17">
        <f>(Input!B18-Input!B136-Input!B204-Input!B144)/F$32/Kenndat!F$12</f>
        <v>0.66119259446261913</v>
      </c>
      <c r="G45" s="17">
        <f>(Input!C18-Input!C136-Input!C204-Input!C144)/G$32/Kenndat!G$12</f>
        <v>0.58001656491776921</v>
      </c>
      <c r="H45" s="17">
        <f>(Input!D18-Input!D136-Input!D204-Input!D144)/H$32/Kenndat!H$12</f>
        <v>0.55278296732753518</v>
      </c>
      <c r="I45" s="17">
        <f>(Input!E18-Input!E136-Input!E204-Input!E144)/I$32/Kenndat!I$12</f>
        <v>0.62850954578411367</v>
      </c>
      <c r="J45" s="17">
        <f>(Input!F18-Input!F136-Input!F204-Input!F144)/J$32/Kenndat!J$12</f>
        <v>0.71235987651253774</v>
      </c>
      <c r="K45" s="17">
        <f>(Input!G18-Input!G136-Input!G204-Input!G144)/K$32/Kenndat!K$12</f>
        <v>0.6091542479382196</v>
      </c>
      <c r="L45" s="17">
        <f>(Input!H18-Input!H136-Input!H204-Input!H144)/L$32/Kenndat!L$12</f>
        <v>0.60643242225468352</v>
      </c>
      <c r="M45" s="17">
        <f>(Input!I18-Input!I136-Input!I204-Input!I144)/M$32/Kenndat!M$12</f>
        <v>0.66354203064603423</v>
      </c>
      <c r="N45" s="17">
        <f>(Input!J18-Input!J136-Input!J204-Input!J144)/N$32/Kenndat!N$12</f>
        <v>0.67366285724509745</v>
      </c>
      <c r="O45" s="6">
        <f t="shared" si="7"/>
        <v>0.6464999716202896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0.51715757444674626</v>
      </c>
      <c r="F46" s="17">
        <f>(Input!B19+Input!B20-Input!B137-Input!B205-Input!B139-Input!B208)/F$32/Kenndat!F$12</f>
        <v>0.49106514741864299</v>
      </c>
      <c r="G46" s="17">
        <f>(Input!C19+Input!C20-Input!C137-Input!C205-Input!C139-Input!C208)/G$32/Kenndat!G$12</f>
        <v>0.49656279881684379</v>
      </c>
      <c r="H46" s="17">
        <f>(Input!D19+Input!D20-Input!D137-Input!D205-Input!D139-Input!D208)/H$32/Kenndat!H$12</f>
        <v>0.43587884139514005</v>
      </c>
      <c r="I46" s="17">
        <f>(Input!E19+Input!E20-Input!E137-Input!E205-Input!E139-Input!E208)/I$32/Kenndat!I$12</f>
        <v>0.43364795017007735</v>
      </c>
      <c r="J46" s="17">
        <f>(Input!F19+Input!F20-Input!F137-Input!F205-Input!F139-Input!F208)/J$32/Kenndat!J$12</f>
        <v>0.43062949853927796</v>
      </c>
      <c r="K46" s="17">
        <f>(Input!G19+Input!G20-Input!G137-Input!G205-Input!G139-Input!G208)/K$32/Kenndat!K$12</f>
        <v>0.44729334104206908</v>
      </c>
      <c r="L46" s="17">
        <f>(Input!H19+Input!H20-Input!H137-Input!H205-Input!H139-Input!H208)/L$32/Kenndat!L$12</f>
        <v>0.40715370243537585</v>
      </c>
      <c r="M46" s="17">
        <f>(Input!I19+Input!I20-Input!I137-Input!I205-Input!I139-Input!I208)/M$32/Kenndat!M$12</f>
        <v>0.57918705459028064</v>
      </c>
      <c r="N46" s="17">
        <f>(Input!J19+Input!J20-Input!J137-Input!J205-Input!J139-Input!J208)/N$32/Kenndat!N$12</f>
        <v>0.4982596312272084</v>
      </c>
      <c r="O46" s="6">
        <f t="shared" si="7"/>
        <v>0.4736835540081662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2.6895220323094331</v>
      </c>
      <c r="F47" s="17">
        <f>(Input!B127-(Input!B142+Input!B141+Input!B147-Input!B143-Input!B144-Input!B207-Input!B208-SUM(Input!B136:B139)-SUM(Input!B202:'Input'!B205)))/F$32/Kenndat!F$12</f>
        <v>2.5229215435563415</v>
      </c>
      <c r="G47" s="17">
        <f>(Input!C127-(Input!C142+Input!C141+Input!C147-Input!C143-Input!C144-Input!C207-Input!C208-SUM(Input!C136:C139)-SUM(Input!C202:'Input'!C205)))/G$32/Kenndat!G$12</f>
        <v>2.1933486125479966</v>
      </c>
      <c r="H47" s="17">
        <f>(Input!D127-(Input!D142+Input!D141+Input!D147-Input!D143-Input!D144-Input!D207-Input!D208-SUM(Input!D136:D139)-SUM(Input!D202:'Input'!D205)))/H$32/Kenndat!H$12</f>
        <v>2.274988102788233</v>
      </c>
      <c r="I47" s="17">
        <f>(Input!E127-(Input!E142+Input!E141+Input!E147-Input!E143-Input!E144-Input!E207-Input!E208-SUM(Input!E136:E139)-SUM(Input!E202:'Input'!E205)))/I$32/Kenndat!I$12</f>
        <v>3.3306464427102442</v>
      </c>
      <c r="J47" s="17">
        <f>(Input!F127-(Input!F142+Input!F141+Input!F147-Input!F143-Input!F144-Input!F207-Input!F208-SUM(Input!F136:F139)-SUM(Input!F202:'Input'!F205)))/J$32/Kenndat!J$12</f>
        <v>3.6606095126753995</v>
      </c>
      <c r="K47" s="17">
        <f>(Input!G127-(Input!G142+Input!G141+Input!G147-Input!G143-Input!G144-Input!G207-Input!G208-SUM(Input!G136:G139)-SUM(Input!G202:'Input'!G205)))/K$32/Kenndat!K$12</f>
        <v>2.9636147369771519</v>
      </c>
      <c r="L47" s="17">
        <f>(Input!H127-(Input!H142+Input!H141+Input!H147-Input!H143-Input!H144-Input!H207-Input!H208-SUM(Input!H136:H139)-SUM(Input!H202:'Input'!H205)))/L$32/Kenndat!L$12</f>
        <v>2.8883926928315184</v>
      </c>
      <c r="M47" s="17">
        <f>(Input!I127-(Input!I142+Input!I141+Input!I147-Input!I143-Input!I144-Input!I207-Input!I208-SUM(Input!I136:I139)-SUM(Input!I202:'Input'!I205)))/M$32/Kenndat!M$12</f>
        <v>2.689696793389015</v>
      </c>
      <c r="N47" s="17">
        <f>(Input!J127-(Input!J142+Input!J141+Input!J147-Input!J143-Input!J144-Input!J207-Input!J208-SUM(Input!J136:J139)-SUM(Input!J202:'Input'!J205)))/N$32/Kenndat!N$12</f>
        <v>2.3576804337247337</v>
      </c>
      <c r="O47" s="6">
        <f t="shared" si="7"/>
        <v>2.7571420903510071</v>
      </c>
    </row>
    <row r="48" spans="1:15" ht="12.75" customHeight="1" x14ac:dyDescent="0.2">
      <c r="B48" s="4" t="s">
        <v>317</v>
      </c>
      <c r="E48" s="33">
        <f>SUM(E44:E47)</f>
        <v>4.6149127672636441</v>
      </c>
      <c r="F48" s="33">
        <f t="shared" ref="F48:N48" si="8">SUM(F44:F47)</f>
        <v>4.4218102894886773</v>
      </c>
      <c r="G48" s="33">
        <f t="shared" si="8"/>
        <v>3.8110385382321907</v>
      </c>
      <c r="H48" s="33">
        <f t="shared" si="8"/>
        <v>3.9982851772887731</v>
      </c>
      <c r="I48" s="33">
        <f t="shared" si="8"/>
        <v>5.4696023034510866</v>
      </c>
      <c r="J48" s="33">
        <f t="shared" si="8"/>
        <v>5.8388811360471546</v>
      </c>
      <c r="K48" s="33">
        <f t="shared" si="8"/>
        <v>4.9665287272682637</v>
      </c>
      <c r="L48" s="33">
        <f t="shared" si="8"/>
        <v>4.7753596615438134</v>
      </c>
      <c r="M48" s="33">
        <f t="shared" si="8"/>
        <v>4.8554284871727287</v>
      </c>
      <c r="N48" s="33">
        <f t="shared" si="8"/>
        <v>4.3678812782063332</v>
      </c>
      <c r="O48" s="8">
        <f t="shared" si="7"/>
        <v>4.7119728365962663</v>
      </c>
    </row>
    <row r="49" spans="2:15" ht="12.75" customHeight="1" x14ac:dyDescent="0.2">
      <c r="B49" t="s">
        <v>318</v>
      </c>
      <c r="E49" s="17">
        <f>(Input!A212/E$32/Kenndat!E$12)*(-1)</f>
        <v>6.8720824605662034E-2</v>
      </c>
      <c r="F49" s="17">
        <f>(Input!B212/F$32/Kenndat!F$12)*(-1)</f>
        <v>7.7441613327239051E-3</v>
      </c>
      <c r="G49" s="17">
        <f>(Input!C212/G$32/Kenndat!G$12)*(-1)</f>
        <v>0.13870432733175639</v>
      </c>
      <c r="H49" s="17">
        <f>(Input!D212/H$32/Kenndat!H$12)*(-1)</f>
        <v>0.19362143047440644</v>
      </c>
      <c r="I49" s="17">
        <f>(Input!E212/I$32/Kenndat!I$12)*(-1)</f>
        <v>0.21566832558143997</v>
      </c>
      <c r="J49" s="17">
        <f>(Input!F212/J$32/Kenndat!J$12)*(-1)</f>
        <v>0.23355950433615252</v>
      </c>
      <c r="K49" s="17">
        <f>(Input!G212/K$32/Kenndat!K$12)*(-1)</f>
        <v>0.29432675152559695</v>
      </c>
      <c r="L49" s="17">
        <f>(Input!H212/L$32/Kenndat!L$12)*(-1)</f>
        <v>0.20497475173787622</v>
      </c>
      <c r="M49" s="17">
        <f>(Input!I212/M$32/Kenndat!M$12)*(-1)</f>
        <v>0.21386448142346254</v>
      </c>
      <c r="N49" s="17">
        <f>(Input!J212/N$32/Kenndat!N$12)*(-1)</f>
        <v>0.20916765134739215</v>
      </c>
      <c r="O49" s="6">
        <f t="shared" si="7"/>
        <v>0.17803522096964691</v>
      </c>
    </row>
    <row r="50" spans="2:15" ht="12.75" customHeight="1" x14ac:dyDescent="0.2">
      <c r="B50" s="4" t="s">
        <v>319</v>
      </c>
      <c r="E50" s="33">
        <f>E48+E49</f>
        <v>4.6836335918693059</v>
      </c>
      <c r="F50" s="33">
        <f t="shared" ref="F50:N50" si="9">F48+F49</f>
        <v>4.4295544508214011</v>
      </c>
      <c r="G50" s="33">
        <f t="shared" si="9"/>
        <v>3.9497428655639473</v>
      </c>
      <c r="H50" s="33">
        <f t="shared" si="9"/>
        <v>4.1919066077631797</v>
      </c>
      <c r="I50" s="33">
        <f t="shared" si="9"/>
        <v>5.6852706290325266</v>
      </c>
      <c r="J50" s="33">
        <f t="shared" si="9"/>
        <v>6.0724406403833076</v>
      </c>
      <c r="K50" s="33">
        <f t="shared" si="9"/>
        <v>5.2608554787938608</v>
      </c>
      <c r="L50" s="33">
        <f t="shared" si="9"/>
        <v>4.9803344132816898</v>
      </c>
      <c r="M50" s="33">
        <f t="shared" si="9"/>
        <v>5.0692929685961916</v>
      </c>
      <c r="N50" s="33">
        <f t="shared" si="9"/>
        <v>4.5770489295537251</v>
      </c>
      <c r="O50" s="8">
        <f t="shared" si="7"/>
        <v>4.8900080575659128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10.823846632732833</v>
      </c>
      <c r="F54" s="17">
        <f>F44*Kenndat!F$12/Kenndat!F$15*100</f>
        <v>12.704305407408453</v>
      </c>
      <c r="G54" s="17">
        <f>G44*Kenndat!G$12/Kenndat!G$15*100</f>
        <v>9.3471110474234287</v>
      </c>
      <c r="H54" s="17">
        <f>H44*Kenndat!H$12/Kenndat!H$15*100</f>
        <v>12.656771299988796</v>
      </c>
      <c r="I54" s="17">
        <f>I44*Kenndat!I$12/Kenndat!I$15*100</f>
        <v>17.895447934500606</v>
      </c>
      <c r="J54" s="17">
        <f>J44*Kenndat!J$12/Kenndat!J$15*100</f>
        <v>17.158177980581005</v>
      </c>
      <c r="K54" s="17">
        <f>K44*Kenndat!K$12/Kenndat!K$15*100</f>
        <v>15.595431398515425</v>
      </c>
      <c r="L54" s="17">
        <f>L44*Kenndat!L$12/Kenndat!L$15*100</f>
        <v>14.316963754493395</v>
      </c>
      <c r="M54" s="17">
        <f>M44*Kenndat!M$12/Kenndat!M$15*100</f>
        <v>15.760492650262911</v>
      </c>
      <c r="N54" s="17">
        <f>N44*Kenndat!N$12/Kenndat!N$15*100</f>
        <v>14.589611296390121</v>
      </c>
      <c r="O54" s="6">
        <f t="shared" si="7"/>
        <v>14.084815940229699</v>
      </c>
    </row>
    <row r="55" spans="2:15" ht="12.75" customHeight="1" x14ac:dyDescent="0.2">
      <c r="B55" t="s">
        <v>61</v>
      </c>
      <c r="E55" s="17">
        <f>E45*Kenndat!E$12/Kenndat!E$15*100</f>
        <v>13.33659825042665</v>
      </c>
      <c r="F55" s="17">
        <f>F45*Kenndat!F$12/Kenndat!F$15*100</f>
        <v>11.250527513046148</v>
      </c>
      <c r="G55" s="17">
        <f>G45*Kenndat!G$12/Kenndat!G$15*100</f>
        <v>10.019170984388627</v>
      </c>
      <c r="H55" s="17">
        <f>H45*Kenndat!H$12/Kenndat!H$15*100</f>
        <v>9.5237023349071546</v>
      </c>
      <c r="I55" s="17">
        <f>I45*Kenndat!I$12/Kenndat!I$15*100</f>
        <v>10.445279469889169</v>
      </c>
      <c r="J55" s="17">
        <f>J45*Kenndat!J$12/Kenndat!J$15*100</f>
        <v>11.806246622369926</v>
      </c>
      <c r="K55" s="17">
        <f>K45*Kenndat!K$12/Kenndat!K$15*100</f>
        <v>10.037359246643685</v>
      </c>
      <c r="L55" s="17">
        <f>L45*Kenndat!L$12/Kenndat!L$15*100</f>
        <v>9.9409908843259434</v>
      </c>
      <c r="M55" s="17">
        <f>M45*Kenndat!M$12/Kenndat!M$15*100</f>
        <v>11.330140565469822</v>
      </c>
      <c r="N55" s="17">
        <f>N45*Kenndat!N$12/Kenndat!N$15*100</f>
        <v>11.724600977187283</v>
      </c>
      <c r="O55" s="6">
        <f t="shared" si="7"/>
        <v>10.941461684865441</v>
      </c>
    </row>
    <row r="56" spans="2:15" ht="12.75" customHeight="1" x14ac:dyDescent="0.2">
      <c r="B56" t="s">
        <v>316</v>
      </c>
      <c r="E56" s="17">
        <f>E46*Kenndat!E$12/Kenndat!E$15*100</f>
        <v>8.8726479561285885</v>
      </c>
      <c r="F56" s="17">
        <f>F46*Kenndat!F$12/Kenndat!F$15*100</f>
        <v>8.3557226714278485</v>
      </c>
      <c r="G56" s="17">
        <f>G46*Kenndat!G$12/Kenndat!G$15*100</f>
        <v>8.5775956873539823</v>
      </c>
      <c r="H56" s="17">
        <f>H46*Kenndat!H$12/Kenndat!H$15*100</f>
        <v>7.5096024749110288</v>
      </c>
      <c r="I56" s="17">
        <f>I46*Kenndat!I$12/Kenndat!I$15*100</f>
        <v>7.2068500175602583</v>
      </c>
      <c r="J56" s="17">
        <f>J46*Kenndat!J$12/Kenndat!J$15*100</f>
        <v>7.1370078948189084</v>
      </c>
      <c r="K56" s="17">
        <f>K46*Kenndat!K$12/Kenndat!K$15*100</f>
        <v>7.3702908054350456</v>
      </c>
      <c r="L56" s="17">
        <f>L46*Kenndat!L$12/Kenndat!L$15*100</f>
        <v>6.6742988928283173</v>
      </c>
      <c r="M56" s="17">
        <f>M46*Kenndat!M$12/Kenndat!M$15*100</f>
        <v>9.8897589589301518</v>
      </c>
      <c r="N56" s="17">
        <f>N46*Kenndat!N$12/Kenndat!N$15*100</f>
        <v>8.6718382887689121</v>
      </c>
      <c r="O56" s="6">
        <f t="shared" si="7"/>
        <v>8.0265613648163043</v>
      </c>
    </row>
    <row r="57" spans="2:15" ht="12.75" customHeight="1" x14ac:dyDescent="0.2">
      <c r="B57" t="s">
        <v>65</v>
      </c>
      <c r="E57" s="17">
        <f>E47*Kenndat!E$12/Kenndat!E$15*100</f>
        <v>46.142961723923051</v>
      </c>
      <c r="F57" s="17">
        <f>F47*Kenndat!F$12/Kenndat!F$15*100</f>
        <v>42.928790305200842</v>
      </c>
      <c r="G57" s="17">
        <f>G47*Kenndat!G$12/Kenndat!G$15*100</f>
        <v>37.887770982205453</v>
      </c>
      <c r="H57" s="17">
        <f>H47*Kenndat!H$12/Kenndat!H$15*100</f>
        <v>39.194965812997921</v>
      </c>
      <c r="I57" s="17">
        <f>I47*Kenndat!I$12/Kenndat!I$15*100</f>
        <v>55.352433615145969</v>
      </c>
      <c r="J57" s="17">
        <f>J47*Kenndat!J$12/Kenndat!J$15*100</f>
        <v>60.668855896853003</v>
      </c>
      <c r="K57" s="17">
        <f>K47*Kenndat!K$12/Kenndat!K$15*100</f>
        <v>48.833059745327475</v>
      </c>
      <c r="L57" s="17">
        <f>L47*Kenndat!L$12/Kenndat!L$15*100</f>
        <v>47.348202991912238</v>
      </c>
      <c r="M57" s="17">
        <f>M47*Kenndat!M$12/Kenndat!M$15*100</f>
        <v>45.927222903906213</v>
      </c>
      <c r="N57" s="17">
        <f>N47*Kenndat!N$12/Kenndat!N$15*100</f>
        <v>41.03367436671234</v>
      </c>
      <c r="O57" s="6">
        <f t="shared" si="7"/>
        <v>46.531793834418451</v>
      </c>
    </row>
    <row r="58" spans="2:15" ht="12.75" customHeight="1" x14ac:dyDescent="0.2">
      <c r="B58" s="4" t="s">
        <v>317</v>
      </c>
      <c r="E58" s="33">
        <f>E48*Kenndat!E$12/Kenndat!E$15*100</f>
        <v>79.176054563211125</v>
      </c>
      <c r="F58" s="33">
        <f>F48*Kenndat!F$12/Kenndat!F$15*100</f>
        <v>75.239345897083282</v>
      </c>
      <c r="G58" s="33">
        <f>G48*Kenndat!G$12/Kenndat!G$15*100</f>
        <v>65.831648701371492</v>
      </c>
      <c r="H58" s="33">
        <f>H48*Kenndat!H$12/Kenndat!H$15*100</f>
        <v>68.885041922804902</v>
      </c>
      <c r="I58" s="33">
        <f>I48*Kenndat!I$12/Kenndat!I$15*100</f>
        <v>90.900011037096007</v>
      </c>
      <c r="J58" s="33">
        <f>J48*Kenndat!J$12/Kenndat!J$15*100</f>
        <v>96.770288394622852</v>
      </c>
      <c r="K58" s="33">
        <f>K48*Kenndat!K$12/Kenndat!K$15*100</f>
        <v>81.836141195921641</v>
      </c>
      <c r="L58" s="33">
        <f>L48*Kenndat!L$12/Kenndat!L$15*100</f>
        <v>78.280456523559891</v>
      </c>
      <c r="M58" s="33">
        <f>M48*Kenndat!M$12/Kenndat!M$15*100</f>
        <v>82.907615078569094</v>
      </c>
      <c r="N58" s="33">
        <f>N48*Kenndat!N$12/Kenndat!N$15*100</f>
        <v>76.019724929058654</v>
      </c>
      <c r="O58" s="8">
        <f t="shared" si="7"/>
        <v>79.584632824329873</v>
      </c>
    </row>
    <row r="59" spans="2:15" ht="12.75" customHeight="1" x14ac:dyDescent="0.2">
      <c r="B59" t="s">
        <v>318</v>
      </c>
      <c r="E59" s="17">
        <f>E49*Kenndat!E$12/Kenndat!E$15*100</f>
        <v>1.1790133493320523</v>
      </c>
      <c r="F59" s="17">
        <f>F49*Kenndat!F$12/Kenndat!F$15*100</f>
        <v>0.13177083480508361</v>
      </c>
      <c r="G59" s="17">
        <f>G49*Kenndat!G$12/Kenndat!G$15*100</f>
        <v>2.3959701426949738</v>
      </c>
      <c r="H59" s="17">
        <f>H49*Kenndat!H$12/Kenndat!H$15*100</f>
        <v>3.3358351803277695</v>
      </c>
      <c r="I59" s="17">
        <f>I49*Kenndat!I$12/Kenndat!I$15*100</f>
        <v>3.584219123817368</v>
      </c>
      <c r="J59" s="17">
        <f>J49*Kenndat!J$12/Kenndat!J$15*100</f>
        <v>3.8708821202713581</v>
      </c>
      <c r="K59" s="17">
        <f>K49*Kenndat!K$12/Kenndat!K$15*100</f>
        <v>4.8497787727151662</v>
      </c>
      <c r="L59" s="17">
        <f>L49*Kenndat!L$12/Kenndat!L$15*100</f>
        <v>3.3600646399599121</v>
      </c>
      <c r="M59" s="17">
        <f>M49*Kenndat!M$12/Kenndat!M$15*100</f>
        <v>3.6517877158888643</v>
      </c>
      <c r="N59" s="17">
        <f>N49*Kenndat!N$12/Kenndat!N$15*100</f>
        <v>3.6404073981643732</v>
      </c>
      <c r="O59" s="6">
        <f t="shared" si="7"/>
        <v>2.9999729277976921</v>
      </c>
    </row>
    <row r="60" spans="2:15" ht="12.75" customHeight="1" x14ac:dyDescent="0.2">
      <c r="B60" s="4" t="s">
        <v>319</v>
      </c>
      <c r="E60" s="33">
        <f>E50*Kenndat!E$12/Kenndat!E$15*100</f>
        <v>80.355067912543163</v>
      </c>
      <c r="F60" s="33">
        <f>F50*Kenndat!F$12/Kenndat!F$15*100</f>
        <v>75.371116731888364</v>
      </c>
      <c r="G60" s="33">
        <f>G50*Kenndat!G$12/Kenndat!G$15*100</f>
        <v>68.22761884406647</v>
      </c>
      <c r="H60" s="33">
        <f>H50*Kenndat!H$12/Kenndat!H$15*100</f>
        <v>72.220877103132665</v>
      </c>
      <c r="I60" s="33">
        <f>I50*Kenndat!I$12/Kenndat!I$15*100</f>
        <v>94.48423016091337</v>
      </c>
      <c r="J60" s="33">
        <f>J50*Kenndat!J$12/Kenndat!J$15*100</f>
        <v>100.64117051489421</v>
      </c>
      <c r="K60" s="33">
        <f>K50*Kenndat!K$12/Kenndat!K$15*100</f>
        <v>86.68591996863681</v>
      </c>
      <c r="L60" s="33">
        <f>L50*Kenndat!L$12/Kenndat!L$15*100</f>
        <v>81.640521163519807</v>
      </c>
      <c r="M60" s="33">
        <f>M50*Kenndat!M$12/Kenndat!M$15*100</f>
        <v>86.559402794457981</v>
      </c>
      <c r="N60" s="33">
        <f>N50*Kenndat!N$12/Kenndat!N$15*100</f>
        <v>79.660132327223025</v>
      </c>
      <c r="O60" s="8">
        <f t="shared" si="7"/>
        <v>82.584605752127601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2025-12-17T15:36:57Z</dcterms:modified>
</cp:coreProperties>
</file>