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67A612B4-02EF-4EA5-B860-CD97FAB5ECE4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K15" i="12" s="1"/>
  <c r="L7" i="12"/>
  <c r="M7" i="12"/>
  <c r="N7" i="12"/>
  <c r="N9" i="12" s="1"/>
  <c r="E8" i="12"/>
  <c r="F8" i="12"/>
  <c r="G8" i="12"/>
  <c r="H8" i="12"/>
  <c r="H9" i="12" s="1"/>
  <c r="H17" i="12" s="1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H12" i="12" s="1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H10" i="5" s="1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H19" i="5" s="1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F10" i="4" s="1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N29" i="7" s="1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L24" i="3" s="1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F26" i="20" s="1"/>
  <c r="G10" i="20"/>
  <c r="G26" i="20" s="1"/>
  <c r="H10" i="20"/>
  <c r="H26" i="20" s="1"/>
  <c r="I10" i="20"/>
  <c r="I26" i="20" s="1"/>
  <c r="J10" i="20"/>
  <c r="K10" i="20"/>
  <c r="L10" i="20"/>
  <c r="M10" i="20"/>
  <c r="M26" i="20" s="1"/>
  <c r="N10" i="20"/>
  <c r="N26" i="20" s="1"/>
  <c r="E11" i="20"/>
  <c r="E24" i="20" s="1"/>
  <c r="F11" i="20"/>
  <c r="G11" i="20"/>
  <c r="H11" i="20"/>
  <c r="I11" i="20"/>
  <c r="J11" i="20"/>
  <c r="K11" i="20"/>
  <c r="L11" i="20"/>
  <c r="L24" i="20" s="1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M19" i="19" s="1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F19" i="18" s="1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M34" i="18" s="1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G19" i="17" s="1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J26" i="16" s="1"/>
  <c r="K27" i="16"/>
  <c r="L27" i="16"/>
  <c r="M27" i="16"/>
  <c r="N27" i="16"/>
  <c r="N26" i="16" s="1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F34" i="16" s="1"/>
  <c r="G35" i="16"/>
  <c r="H35" i="16"/>
  <c r="I35" i="16"/>
  <c r="J35" i="16"/>
  <c r="J34" i="16" s="1"/>
  <c r="K35" i="16"/>
  <c r="L35" i="16"/>
  <c r="M35" i="16"/>
  <c r="N35" i="16"/>
  <c r="N34" i="16" s="1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H22" i="13" s="1"/>
  <c r="I20" i="13"/>
  <c r="I21" i="13" s="1"/>
  <c r="J20" i="13"/>
  <c r="K20" i="13"/>
  <c r="L20" i="13"/>
  <c r="M20" i="13"/>
  <c r="N20" i="13"/>
  <c r="I33" i="7"/>
  <c r="G15" i="12"/>
  <c r="J26" i="20"/>
  <c r="I13" i="13"/>
  <c r="I33" i="6"/>
  <c r="I32" i="14"/>
  <c r="M32" i="25"/>
  <c r="M33" i="7"/>
  <c r="M33" i="6"/>
  <c r="M36" i="6" s="1"/>
  <c r="E33" i="7"/>
  <c r="M32" i="14"/>
  <c r="N19" i="18" l="1"/>
  <c r="N30" i="4"/>
  <c r="M13" i="13"/>
  <c r="L22" i="13"/>
  <c r="L13" i="13"/>
  <c r="K27" i="19"/>
  <c r="K33" i="23"/>
  <c r="K19" i="17"/>
  <c r="K19" i="18"/>
  <c r="K30" i="4"/>
  <c r="J30" i="4"/>
  <c r="I34" i="18"/>
  <c r="H26" i="18"/>
  <c r="H19" i="16"/>
  <c r="H24" i="20"/>
  <c r="G27" i="19"/>
  <c r="G26" i="18"/>
  <c r="G33" i="23"/>
  <c r="G21" i="13"/>
  <c r="G13" i="13"/>
  <c r="F19" i="5"/>
  <c r="E19" i="16"/>
  <c r="E33" i="25"/>
  <c r="E37" i="25" s="1"/>
  <c r="E41" i="25" s="1"/>
  <c r="E15" i="8"/>
  <c r="O17" i="16"/>
  <c r="O7" i="18"/>
  <c r="E10" i="8"/>
  <c r="I29" i="6"/>
  <c r="L29" i="3"/>
  <c r="J29" i="7"/>
  <c r="L30" i="4"/>
  <c r="L15" i="4"/>
  <c r="H34" i="18"/>
  <c r="E25" i="20"/>
  <c r="E29" i="2"/>
  <c r="K24" i="6"/>
  <c r="N36" i="3"/>
  <c r="N27" i="11" s="1"/>
  <c r="N24" i="3"/>
  <c r="L13" i="7"/>
  <c r="N19" i="4"/>
  <c r="N10" i="4"/>
  <c r="L26" i="18"/>
  <c r="M24" i="7"/>
  <c r="E15" i="4"/>
  <c r="J15" i="5"/>
  <c r="J36" i="6"/>
  <c r="K36" i="3"/>
  <c r="K26" i="11" s="1"/>
  <c r="K24" i="3"/>
  <c r="K10" i="4"/>
  <c r="F30" i="5"/>
  <c r="F12" i="12"/>
  <c r="F20" i="12" s="1"/>
  <c r="K13" i="13"/>
  <c r="J24" i="2"/>
  <c r="H13" i="7"/>
  <c r="J10" i="4"/>
  <c r="E13" i="13"/>
  <c r="M16" i="13"/>
  <c r="J15" i="12"/>
  <c r="N28" i="11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N25" i="20"/>
  <c r="J25" i="20"/>
  <c r="F25" i="20"/>
  <c r="I36" i="2"/>
  <c r="N13" i="6"/>
  <c r="I36" i="3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I28" i="11"/>
  <c r="I27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8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G9" i="25"/>
  <c r="G13" i="25" s="1"/>
  <c r="G17" i="25" s="1"/>
  <c r="G21" i="25" s="1"/>
  <c r="G25" i="25" s="1"/>
  <c r="H26" i="16"/>
  <c r="M19" i="17"/>
  <c r="E19" i="17"/>
  <c r="J34" i="18"/>
  <c r="M33" i="23"/>
  <c r="L12" i="12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K31" i="6" s="1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32" i="20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K13" i="25"/>
  <c r="K17" i="25" s="1"/>
  <c r="K21" i="25" s="1"/>
  <c r="K25" i="25" s="1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J27" i="17"/>
  <c r="O12" i="7"/>
  <c r="E26" i="11"/>
  <c r="I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L20" i="12"/>
  <c r="L21" i="12"/>
  <c r="I34" i="16"/>
  <c r="O39" i="17"/>
  <c r="J13" i="14"/>
  <c r="J17" i="14" s="1"/>
  <c r="J21" i="14" s="1"/>
  <c r="J25" i="14" s="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I13" i="14"/>
  <c r="I17" i="14" s="1"/>
  <c r="I21" i="14" s="1"/>
  <c r="I25" i="14" s="1"/>
  <c r="O16" i="7"/>
  <c r="N16" i="13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F30" i="13"/>
  <c r="H20" i="12"/>
  <c r="H21" i="12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L25" i="25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N26" i="11" l="1"/>
  <c r="M13" i="14"/>
  <c r="M17" i="14" s="1"/>
  <c r="M21" i="14" s="1"/>
  <c r="M25" i="14" s="1"/>
  <c r="M31" i="6"/>
  <c r="M38" i="6" s="1"/>
  <c r="M42" i="6" s="1"/>
  <c r="K13" i="14"/>
  <c r="K17" i="14" s="1"/>
  <c r="K21" i="14" s="1"/>
  <c r="K25" i="14" s="1"/>
  <c r="J26" i="13"/>
  <c r="H37" i="17"/>
  <c r="H41" i="17" s="1"/>
  <c r="H45" i="17" s="1"/>
  <c r="G27" i="11"/>
  <c r="G26" i="11"/>
  <c r="F21" i="12"/>
  <c r="E28" i="11"/>
  <c r="E30" i="13"/>
  <c r="I45" i="20"/>
  <c r="I55" i="20" s="1"/>
  <c r="K27" i="13"/>
  <c r="I49" i="20"/>
  <c r="I59" i="20" s="1"/>
  <c r="I35" i="20"/>
  <c r="I47" i="20"/>
  <c r="I57" i="20" s="1"/>
  <c r="I37" i="19"/>
  <c r="I41" i="19" s="1"/>
  <c r="I45" i="19" s="1"/>
  <c r="N31" i="6"/>
  <c r="N38" i="6" s="1"/>
  <c r="N42" i="6" s="1"/>
  <c r="F37" i="19"/>
  <c r="F41" i="19" s="1"/>
  <c r="F45" i="19" s="1"/>
  <c r="I44" i="20"/>
  <c r="I54" i="20" s="1"/>
  <c r="M26" i="10"/>
  <c r="H31" i="7"/>
  <c r="H12" i="10" s="1"/>
  <c r="K30" i="13"/>
  <c r="I34" i="20"/>
  <c r="I18" i="13"/>
  <c r="I46" i="20"/>
  <c r="I56" i="20" s="1"/>
  <c r="K27" i="11"/>
  <c r="K28" i="11"/>
  <c r="M27" i="10"/>
  <c r="I37" i="2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H40" i="5"/>
  <c r="H21" i="11" s="1"/>
  <c r="I31" i="3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0" i="1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11" i="11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N18" i="1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J40" i="8"/>
  <c r="N27" i="13"/>
  <c r="O26" i="9"/>
  <c r="J40" i="9"/>
  <c r="J21" i="10" s="1"/>
  <c r="O13" i="6"/>
  <c r="O30" i="5"/>
  <c r="M37" i="19"/>
  <c r="M41" i="19" s="1"/>
  <c r="M45" i="19" s="1"/>
  <c r="L26" i="11"/>
  <c r="I38" i="3"/>
  <c r="I42" i="3" s="1"/>
  <c r="M18" i="13"/>
  <c r="O19" i="16"/>
  <c r="I23" i="13"/>
  <c r="I27" i="13"/>
  <c r="I9" i="11"/>
  <c r="E40" i="5"/>
  <c r="E21" i="11" s="1"/>
  <c r="F40" i="8"/>
  <c r="O36" i="8"/>
  <c r="H40" i="8"/>
  <c r="F18" i="11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K38" i="6"/>
  <c r="K42" i="6" s="1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K12" i="11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I48" i="20"/>
  <c r="O33" i="7"/>
  <c r="G33" i="25"/>
  <c r="O32" i="25"/>
  <c r="F13" i="14"/>
  <c r="F17" i="14" s="1"/>
  <c r="F21" i="14" s="1"/>
  <c r="F25" i="14" s="1"/>
  <c r="F32" i="20"/>
  <c r="E45" i="25"/>
  <c r="O36" i="2"/>
  <c r="O36" i="5"/>
  <c r="J11" i="10"/>
  <c r="J12" i="10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8" i="7" l="1"/>
  <c r="N42" i="7" s="1"/>
  <c r="N22" i="11"/>
  <c r="L17" i="11"/>
  <c r="L22" i="11"/>
  <c r="L21" i="11"/>
  <c r="L20" i="11"/>
  <c r="K9" i="11"/>
  <c r="K11" i="11"/>
  <c r="K10" i="11"/>
  <c r="O27" i="11"/>
  <c r="J38" i="7"/>
  <c r="J42" i="7" s="1"/>
  <c r="I11" i="10"/>
  <c r="I22" i="11"/>
  <c r="I20" i="11"/>
  <c r="H38" i="3"/>
  <c r="H42" i="3" s="1"/>
  <c r="H9" i="10"/>
  <c r="H11" i="10"/>
  <c r="F19" i="10"/>
  <c r="E11" i="11"/>
  <c r="I19" i="11"/>
  <c r="H20" i="11"/>
  <c r="H17" i="11"/>
  <c r="H10" i="10"/>
  <c r="E38" i="3"/>
  <c r="E42" i="3" s="1"/>
  <c r="H16" i="11"/>
  <c r="M22" i="10"/>
  <c r="E9" i="11"/>
  <c r="N35" i="20"/>
  <c r="H19" i="11"/>
  <c r="E12" i="11"/>
  <c r="H38" i="7"/>
  <c r="H42" i="7" s="1"/>
  <c r="H18" i="11"/>
  <c r="I21" i="11"/>
  <c r="M16" i="11"/>
  <c r="I18" i="11"/>
  <c r="L33" i="20"/>
  <c r="L34" i="20" s="1"/>
  <c r="I16" i="11"/>
  <c r="H22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54" i="20" s="1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I58" i="20"/>
  <c r="I50" i="20"/>
  <c r="I60" i="20" s="1"/>
  <c r="F12" i="10"/>
  <c r="F11" i="10"/>
  <c r="F38" i="7"/>
  <c r="F42" i="7" s="1"/>
  <c r="F10" i="10"/>
  <c r="J21" i="11"/>
  <c r="K37" i="20"/>
  <c r="K35" i="20"/>
  <c r="K34" i="20"/>
  <c r="K36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6" i="20" l="1"/>
  <c r="L37" i="20"/>
  <c r="L35" i="20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<sst xmlns="http://schemas.openxmlformats.org/spreadsheetml/2006/main" count="981" uniqueCount="336">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</sst>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4</v>
      </c>
      <c r="B1">
        <v>5</v>
      </c>
      <c r="C1">
        <v>5</v>
      </c>
      <c r="D1">
        <v>6</v>
      </c>
      <c r="E1">
        <v>6</v>
      </c>
      <c r="F1">
        <v>8</v>
      </c>
      <c r="G1">
        <v>8</v>
      </c>
      <c r="H1">
        <v>7</v>
      </c>
      <c r="I1">
        <v>8</v>
      </c>
      <c r="J1">
        <v>8</v>
      </c>
      <c r="K1">
        <v>8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8.25</v>
      </c>
      <c r="B4">
        <v>7.2</v>
      </c>
      <c r="C4">
        <v>7.2</v>
      </c>
      <c r="D4">
        <v>7.67</v>
      </c>
      <c r="E4">
        <v>7.67</v>
      </c>
      <c r="F4">
        <v>7.38</v>
      </c>
      <c r="G4">
        <v>7.38</v>
      </c>
      <c r="H4">
        <v>8</v>
      </c>
      <c r="I4">
        <v>8.25</v>
      </c>
      <c r="J4">
        <v>8.25</v>
      </c>
      <c r="K4" t="s">
        <v>22</v>
      </c>
      <c r="N4" s="13">
        <v>33</v>
      </c>
      <c r="O4" s="4" t="s">
        <v>327</v>
      </c>
    </row>
    <row r="5" spans="1:15" x14ac:dyDescent="0.2">
      <c r="A5">
        <v>27212</v>
      </c>
      <c r="B5">
        <v>37212</v>
      </c>
      <c r="C5">
        <v>37212</v>
      </c>
      <c r="D5">
        <v>40982</v>
      </c>
      <c r="E5">
        <v>40782</v>
      </c>
      <c r="F5">
        <v>59422</v>
      </c>
      <c r="G5">
        <v>59422</v>
      </c>
      <c r="H5">
        <v>47422</v>
      </c>
      <c r="I5">
        <v>49422</v>
      </c>
      <c r="J5">
        <v>49422</v>
      </c>
      <c r="K5">
        <v>49222</v>
      </c>
      <c r="L5" t="s">
        <v>23</v>
      </c>
      <c r="N5" s="13">
        <v>34</v>
      </c>
      <c r="O5" s="4" t="s">
        <v>328</v>
      </c>
    </row>
    <row r="6" spans="1:15" x14ac:dyDescent="0.2">
      <c r="A6">
        <v>26625</v>
      </c>
      <c r="B6">
        <v>49492.4</v>
      </c>
      <c r="C6">
        <v>50905.98</v>
      </c>
      <c r="D6">
        <v>47185</v>
      </c>
      <c r="E6">
        <v>54658</v>
      </c>
      <c r="F6">
        <v>89160.89</v>
      </c>
      <c r="G6">
        <v>76633.59</v>
      </c>
      <c r="H6">
        <v>52580</v>
      </c>
      <c r="I6">
        <v>58172</v>
      </c>
      <c r="J6">
        <v>61624.17</v>
      </c>
      <c r="K6">
        <v>59305</v>
      </c>
      <c r="L6" t="s">
        <v>24</v>
      </c>
      <c r="N6" s="13">
        <v>35</v>
      </c>
      <c r="O6" s="4" t="s">
        <v>329</v>
      </c>
    </row>
    <row r="7" spans="1:15" x14ac:dyDescent="0.2">
      <c r="A7">
        <v>5297</v>
      </c>
      <c r="B7">
        <v>6885</v>
      </c>
      <c r="C7">
        <v>7028</v>
      </c>
      <c r="D7">
        <v>7754</v>
      </c>
      <c r="E7">
        <v>7987</v>
      </c>
      <c r="F7">
        <v>12756</v>
      </c>
      <c r="G7">
        <v>12630</v>
      </c>
      <c r="H7">
        <v>10260</v>
      </c>
      <c r="I7">
        <v>11223</v>
      </c>
      <c r="J7">
        <v>11223</v>
      </c>
      <c r="K7">
        <v>11223</v>
      </c>
      <c r="L7" t="s">
        <v>25</v>
      </c>
      <c r="N7" s="13">
        <v>36</v>
      </c>
      <c r="O7" s="4" t="s">
        <v>330</v>
      </c>
    </row>
    <row r="8" spans="1:15" x14ac:dyDescent="0.2">
      <c r="A8">
        <v>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t="s">
        <v>26</v>
      </c>
      <c r="N8" s="13">
        <v>41</v>
      </c>
      <c r="O8" s="4" t="s">
        <v>331</v>
      </c>
    </row>
    <row r="9" spans="1:15" x14ac:dyDescent="0.2">
      <c r="A9">
        <v>103062.14</v>
      </c>
      <c r="B9">
        <v>312917.13</v>
      </c>
      <c r="C9">
        <v>234298.15</v>
      </c>
      <c r="D9">
        <v>315559.65999999997</v>
      </c>
      <c r="E9">
        <v>347281.45</v>
      </c>
      <c r="F9">
        <v>398735.05</v>
      </c>
      <c r="G9">
        <v>387905.93</v>
      </c>
      <c r="H9">
        <v>153866.47</v>
      </c>
      <c r="I9">
        <v>162666.07999999999</v>
      </c>
      <c r="J9">
        <v>191958.65</v>
      </c>
      <c r="K9" t="s">
        <v>27</v>
      </c>
      <c r="N9" s="13">
        <v>42</v>
      </c>
      <c r="O9" s="4" t="s">
        <v>332</v>
      </c>
    </row>
    <row r="10" spans="1:15" x14ac:dyDescent="0.2">
      <c r="A10">
        <v>163064.14000000001</v>
      </c>
      <c r="B10">
        <v>205206.42</v>
      </c>
      <c r="C10">
        <v>118579.9</v>
      </c>
      <c r="D10">
        <v>199957.42</v>
      </c>
      <c r="E10">
        <v>187970.96</v>
      </c>
      <c r="F10">
        <v>250248.52</v>
      </c>
      <c r="G10">
        <v>245694.45</v>
      </c>
      <c r="H10">
        <v>122244.34</v>
      </c>
      <c r="I10">
        <v>176004.31</v>
      </c>
      <c r="J10">
        <v>154401.31</v>
      </c>
      <c r="K10" t="s">
        <v>28</v>
      </c>
      <c r="N10" s="13">
        <v>43</v>
      </c>
      <c r="O10" s="4" t="s">
        <v>323</v>
      </c>
    </row>
    <row r="11" spans="1:15" x14ac:dyDescent="0.2">
      <c r="A11">
        <v>11650.5</v>
      </c>
      <c r="B11">
        <v>22271.9</v>
      </c>
      <c r="C11">
        <v>46203.68</v>
      </c>
      <c r="D11">
        <v>70041.789999999994</v>
      </c>
      <c r="E11">
        <v>37222.18</v>
      </c>
      <c r="F11">
        <v>70039.34</v>
      </c>
      <c r="G11">
        <v>34638.32</v>
      </c>
      <c r="H11">
        <v>53128.44</v>
      </c>
      <c r="I11">
        <v>41816.53</v>
      </c>
      <c r="J11">
        <v>45486.879999999997</v>
      </c>
      <c r="K11" t="s">
        <v>29</v>
      </c>
      <c r="O11" s="4" t="s">
        <v>334</v>
      </c>
    </row>
    <row r="12" spans="1:15" x14ac:dyDescent="0.2">
      <c r="A12">
        <v>41887.57</v>
      </c>
      <c r="B12">
        <v>112461.67</v>
      </c>
      <c r="C12">
        <v>69572.5</v>
      </c>
      <c r="D12">
        <v>92284.18</v>
      </c>
      <c r="E12">
        <v>83679.240000000005</v>
      </c>
      <c r="F12">
        <v>88127.62</v>
      </c>
      <c r="G12">
        <v>106109.46</v>
      </c>
      <c r="H12">
        <v>50445.599999999999</v>
      </c>
      <c r="I12">
        <v>69074.33</v>
      </c>
      <c r="J12">
        <v>54346.04</v>
      </c>
      <c r="K12" t="s">
        <v>30</v>
      </c>
      <c r="O12" s="4" t="s">
        <v>335</v>
      </c>
    </row>
    <row r="13" spans="1:15" x14ac:dyDescent="0.2">
      <c r="A13">
        <v>9345.1</v>
      </c>
      <c r="B13">
        <v>5929.11</v>
      </c>
      <c r="C13">
        <v>13704.72</v>
      </c>
      <c r="D13">
        <v>14239.69</v>
      </c>
      <c r="E13">
        <v>9619.7999999999993</v>
      </c>
      <c r="F13">
        <v>19128.669999999998</v>
      </c>
      <c r="G13">
        <v>24066.14</v>
      </c>
      <c r="H13">
        <v>18525.810000000001</v>
      </c>
      <c r="I13">
        <v>26880.23</v>
      </c>
      <c r="J13">
        <v>21685.360000000001</v>
      </c>
      <c r="K13" t="s">
        <v>31</v>
      </c>
    </row>
    <row r="14" spans="1:15" x14ac:dyDescent="0.2">
      <c r="A14">
        <v>536401.57999999996</v>
      </c>
      <c r="B14">
        <v>1071561.25</v>
      </c>
      <c r="C14">
        <v>931482</v>
      </c>
      <c r="D14">
        <v>934065.24</v>
      </c>
      <c r="E14">
        <v>1026788.84</v>
      </c>
      <c r="F14">
        <v>1767200.04</v>
      </c>
      <c r="G14">
        <v>1422100.87</v>
      </c>
      <c r="H14">
        <v>829149.09</v>
      </c>
      <c r="I14">
        <v>948856.43</v>
      </c>
      <c r="J14">
        <v>1066468.73</v>
      </c>
      <c r="K14" t="s">
        <v>32</v>
      </c>
    </row>
    <row r="15" spans="1:15" x14ac:dyDescent="0.2">
      <c r="A15">
        <v>70579.86</v>
      </c>
      <c r="B15">
        <v>90224.48</v>
      </c>
      <c r="C15">
        <v>101302.33</v>
      </c>
      <c r="D15">
        <v>84386.92</v>
      </c>
      <c r="E15">
        <v>102410.27</v>
      </c>
      <c r="F15">
        <v>185788.41</v>
      </c>
      <c r="G15">
        <v>194824.5</v>
      </c>
      <c r="H15">
        <v>140533.70000000001</v>
      </c>
      <c r="I15">
        <v>135589.94</v>
      </c>
      <c r="J15">
        <v>140388.49</v>
      </c>
      <c r="K15" t="s">
        <v>33</v>
      </c>
    </row>
    <row r="16" spans="1:15" x14ac:dyDescent="0.2">
      <c r="A16">
        <v>52722.91</v>
      </c>
      <c r="B16">
        <v>54282.92</v>
      </c>
      <c r="C16">
        <v>69860.11</v>
      </c>
      <c r="D16">
        <v>55853.1</v>
      </c>
      <c r="E16">
        <v>66164.5</v>
      </c>
      <c r="F16">
        <v>146693.87</v>
      </c>
      <c r="G16">
        <v>151843.73000000001</v>
      </c>
      <c r="H16">
        <v>152420.34</v>
      </c>
      <c r="I16">
        <v>165682.26</v>
      </c>
      <c r="J16">
        <v>182450.23</v>
      </c>
      <c r="K16" t="s">
        <v>34</v>
      </c>
    </row>
    <row r="17" spans="1:11" x14ac:dyDescent="0.2">
      <c r="A17">
        <v>6039.13</v>
      </c>
      <c r="B17">
        <v>8650.69</v>
      </c>
      <c r="C17">
        <v>25128.639999999999</v>
      </c>
      <c r="D17">
        <v>5968.86</v>
      </c>
      <c r="E17">
        <v>5618.99</v>
      </c>
      <c r="F17">
        <v>43430.17</v>
      </c>
      <c r="G17">
        <v>55868.94</v>
      </c>
      <c r="H17">
        <v>35691.440000000002</v>
      </c>
      <c r="I17">
        <v>35443.53</v>
      </c>
      <c r="J17">
        <v>30914.41</v>
      </c>
      <c r="K17" t="s">
        <v>35</v>
      </c>
    </row>
    <row r="18" spans="1:11" x14ac:dyDescent="0.2">
      <c r="A18">
        <v>122363.97</v>
      </c>
      <c r="B18">
        <v>160225.12</v>
      </c>
      <c r="C18">
        <v>163348.09</v>
      </c>
      <c r="D18">
        <v>208685.88</v>
      </c>
      <c r="E18">
        <v>158899.03</v>
      </c>
      <c r="F18">
        <v>187589.79</v>
      </c>
      <c r="G18">
        <v>291119.65000000002</v>
      </c>
      <c r="H18">
        <v>155613.76999999999</v>
      </c>
      <c r="I18">
        <v>187736.33</v>
      </c>
      <c r="J18">
        <v>188284.54</v>
      </c>
      <c r="K18" t="s">
        <v>36</v>
      </c>
    </row>
    <row r="19" spans="1:11" x14ac:dyDescent="0.2">
      <c r="A19">
        <v>201587.91</v>
      </c>
      <c r="B19">
        <v>243360.84</v>
      </c>
      <c r="C19">
        <v>363982.39</v>
      </c>
      <c r="D19">
        <v>268712.58</v>
      </c>
      <c r="E19">
        <v>220939.76</v>
      </c>
      <c r="F19">
        <v>342693.49</v>
      </c>
      <c r="G19">
        <v>334774.78999999998</v>
      </c>
      <c r="H19">
        <v>342367.28</v>
      </c>
      <c r="I19">
        <v>379520.54</v>
      </c>
      <c r="J19">
        <v>339619.33</v>
      </c>
      <c r="K19" t="s">
        <v>37</v>
      </c>
    </row>
    <row r="20" spans="1:11" x14ac:dyDescent="0.2">
      <c r="A20">
        <v>5150.8599999999997</v>
      </c>
      <c r="B20">
        <v>5074.43</v>
      </c>
      <c r="C20">
        <v>5372.68</v>
      </c>
      <c r="D20">
        <v>5696.03</v>
      </c>
      <c r="E20">
        <v>8859.43</v>
      </c>
      <c r="F20">
        <v>5253.45</v>
      </c>
      <c r="G20">
        <v>5438.46</v>
      </c>
      <c r="H20">
        <v>0</v>
      </c>
      <c r="I20">
        <v>0</v>
      </c>
      <c r="J20">
        <v>0</v>
      </c>
      <c r="K20" t="s">
        <v>38</v>
      </c>
    </row>
    <row r="21" spans="1:11" x14ac:dyDescent="0.2">
      <c r="A21">
        <v>59985.51</v>
      </c>
      <c r="B21">
        <v>58146.63</v>
      </c>
      <c r="C21">
        <v>51460.83</v>
      </c>
      <c r="D21">
        <v>51374.91</v>
      </c>
      <c r="E21">
        <v>55086.66</v>
      </c>
      <c r="F21">
        <v>94010.34</v>
      </c>
      <c r="G21">
        <v>94557</v>
      </c>
      <c r="H21">
        <v>81690.960000000006</v>
      </c>
      <c r="I21">
        <v>83677.81</v>
      </c>
      <c r="J21">
        <v>82365.47</v>
      </c>
      <c r="K21" t="s">
        <v>39</v>
      </c>
    </row>
    <row r="22" spans="1:11" x14ac:dyDescent="0.2">
      <c r="A22">
        <v>561821.36</v>
      </c>
      <c r="B22">
        <v>725464.3</v>
      </c>
      <c r="C22">
        <v>595880.31999999995</v>
      </c>
      <c r="D22">
        <v>571442.22</v>
      </c>
      <c r="E22">
        <v>518678.09</v>
      </c>
      <c r="F22">
        <v>928467.57</v>
      </c>
      <c r="G22">
        <v>1000824.47</v>
      </c>
      <c r="H22">
        <v>757164.42</v>
      </c>
      <c r="I22">
        <v>828737.75</v>
      </c>
      <c r="J22">
        <v>815911.21</v>
      </c>
      <c r="K22" t="s">
        <v>40</v>
      </c>
    </row>
    <row r="23" spans="1:11" x14ac:dyDescent="0.2">
      <c r="A23">
        <v>38103.89</v>
      </c>
      <c r="B23">
        <v>65490.69</v>
      </c>
      <c r="C23">
        <v>75030</v>
      </c>
      <c r="D23">
        <v>85081.43</v>
      </c>
      <c r="E23">
        <v>104403.37</v>
      </c>
      <c r="F23">
        <v>131551.35999999999</v>
      </c>
      <c r="G23">
        <v>124903.52</v>
      </c>
      <c r="H23">
        <v>84872.49</v>
      </c>
      <c r="I23">
        <v>99473.7</v>
      </c>
      <c r="J23">
        <v>97246.94</v>
      </c>
      <c r="K23" t="s">
        <v>41</v>
      </c>
    </row>
    <row r="24" spans="1:11" x14ac:dyDescent="0.2">
      <c r="A24">
        <v>1983766.43</v>
      </c>
      <c r="B24">
        <v>3141267.58</v>
      </c>
      <c r="C24">
        <v>2865206.34</v>
      </c>
      <c r="D24">
        <v>2963349.91</v>
      </c>
      <c r="E24">
        <v>2933622.57</v>
      </c>
      <c r="F24">
        <v>4658957.6900000004</v>
      </c>
      <c r="G24">
        <v>4474670.2300000004</v>
      </c>
      <c r="H24">
        <v>2977714.15</v>
      </c>
      <c r="I24">
        <v>3341159.77</v>
      </c>
      <c r="J24">
        <v>3411527.59</v>
      </c>
      <c r="K24" t="s">
        <v>42</v>
      </c>
    </row>
    <row r="25" spans="1:11" x14ac:dyDescent="0.2">
      <c r="A25">
        <v>51245.81</v>
      </c>
      <c r="B25">
        <v>53309.42</v>
      </c>
      <c r="C25">
        <v>41753.96</v>
      </c>
      <c r="D25">
        <v>44422.25</v>
      </c>
      <c r="E25">
        <v>51151.05</v>
      </c>
      <c r="F25">
        <v>73236.42</v>
      </c>
      <c r="G25">
        <v>75929.42</v>
      </c>
      <c r="H25">
        <v>79201.210000000006</v>
      </c>
      <c r="I25">
        <v>68561.899999999994</v>
      </c>
      <c r="J25">
        <v>51540.53</v>
      </c>
      <c r="K25" t="s">
        <v>43</v>
      </c>
    </row>
    <row r="26" spans="1:11" x14ac:dyDescent="0.2">
      <c r="A26">
        <v>35364.400000000001</v>
      </c>
      <c r="B26">
        <v>65601</v>
      </c>
      <c r="C26">
        <v>63482.64</v>
      </c>
      <c r="D26">
        <v>74073.759999999995</v>
      </c>
      <c r="E26">
        <v>80890.559999999998</v>
      </c>
      <c r="F26">
        <v>100734.56</v>
      </c>
      <c r="G26">
        <v>88985.84</v>
      </c>
      <c r="H26">
        <v>70954.44</v>
      </c>
      <c r="I26">
        <v>73002.44</v>
      </c>
      <c r="J26">
        <v>73002.44</v>
      </c>
      <c r="K26" t="s">
        <v>44</v>
      </c>
    </row>
    <row r="27" spans="1:11" x14ac:dyDescent="0.2">
      <c r="A27" s="35">
        <v>1862603.34</v>
      </c>
      <c r="B27" s="35">
        <v>3712925.7</v>
      </c>
      <c r="C27" s="35">
        <v>3055232.98</v>
      </c>
      <c r="D27" s="35">
        <v>2742317.62</v>
      </c>
      <c r="E27" s="35">
        <v>2638136.21</v>
      </c>
      <c r="F27" s="35">
        <v>4748248.54</v>
      </c>
      <c r="G27" s="35">
        <v>4462917.8</v>
      </c>
      <c r="H27" s="35">
        <v>2879605.87</v>
      </c>
      <c r="I27" s="35">
        <v>3414315.53</v>
      </c>
      <c r="J27" s="35">
        <v>3573658.95</v>
      </c>
      <c r="K27" t="s">
        <v>45</v>
      </c>
    </row>
    <row r="28" spans="1:11" x14ac:dyDescent="0.2">
      <c r="A28" s="35">
        <v>23278.84</v>
      </c>
      <c r="B28" s="35">
        <v>16911.54</v>
      </c>
      <c r="C28" s="35">
        <v>16993.560000000001</v>
      </c>
      <c r="D28" s="35">
        <v>12896.64</v>
      </c>
      <c r="E28" s="35">
        <v>9934.84</v>
      </c>
      <c r="F28" s="35">
        <v>22509.55</v>
      </c>
      <c r="G28" s="35">
        <v>13225.91</v>
      </c>
      <c r="H28" s="35">
        <v>7801.51</v>
      </c>
      <c r="I28" s="35">
        <v>13116.67</v>
      </c>
      <c r="J28" s="35">
        <v>13905.11</v>
      </c>
      <c r="K28" t="s">
        <v>46</v>
      </c>
    </row>
    <row r="29" spans="1:11" x14ac:dyDescent="0.2">
      <c r="A29" s="35">
        <v>727001.15</v>
      </c>
      <c r="B29" s="35">
        <v>966820.51</v>
      </c>
      <c r="C29" s="35">
        <v>852492.17</v>
      </c>
      <c r="D29" s="35">
        <v>772212.62</v>
      </c>
      <c r="E29" s="35">
        <v>713812.31</v>
      </c>
      <c r="F29" s="35">
        <v>918721.22</v>
      </c>
      <c r="G29" s="35">
        <v>873810.26</v>
      </c>
      <c r="H29" s="35">
        <v>608416.16</v>
      </c>
      <c r="I29" s="35">
        <v>570704.84</v>
      </c>
      <c r="J29" s="35">
        <v>580327.43999999994</v>
      </c>
      <c r="K29" t="s">
        <v>47</v>
      </c>
    </row>
    <row r="30" spans="1:11" x14ac:dyDescent="0.2">
      <c r="A30">
        <v>531899.25</v>
      </c>
      <c r="B30">
        <v>784595.11</v>
      </c>
      <c r="C30">
        <v>674022.23</v>
      </c>
      <c r="D30">
        <v>790885.81</v>
      </c>
      <c r="E30">
        <v>739354.45</v>
      </c>
      <c r="F30">
        <v>1103836.6100000001</v>
      </c>
      <c r="G30">
        <v>1084323.8899999999</v>
      </c>
      <c r="H30">
        <v>762776.17</v>
      </c>
      <c r="I30">
        <v>793213.73</v>
      </c>
      <c r="J30">
        <v>829924.66</v>
      </c>
      <c r="K30" t="s">
        <v>76</v>
      </c>
    </row>
    <row r="31" spans="1:11" x14ac:dyDescent="0.2">
      <c r="A31">
        <v>85415.6</v>
      </c>
      <c r="B31">
        <v>76162.63</v>
      </c>
      <c r="C31">
        <v>79636.929999999993</v>
      </c>
      <c r="D31">
        <v>95748.45</v>
      </c>
      <c r="E31">
        <v>112701.84</v>
      </c>
      <c r="F31">
        <v>156444.51</v>
      </c>
      <c r="G31">
        <v>158181.04999999999</v>
      </c>
      <c r="H31">
        <v>128194.87</v>
      </c>
      <c r="I31">
        <v>126579.92</v>
      </c>
      <c r="J31">
        <v>124037.41</v>
      </c>
      <c r="K31" t="s">
        <v>77</v>
      </c>
    </row>
    <row r="32" spans="1:11" x14ac:dyDescent="0.2">
      <c r="A32">
        <v>67154.740000000005</v>
      </c>
      <c r="B32">
        <v>49532.25</v>
      </c>
      <c r="C32">
        <v>55449.53</v>
      </c>
      <c r="D32">
        <v>58391.02</v>
      </c>
      <c r="E32">
        <v>77456.679999999993</v>
      </c>
      <c r="F32">
        <v>126871.53</v>
      </c>
      <c r="G32">
        <v>132676.95000000001</v>
      </c>
      <c r="H32">
        <v>124315.77</v>
      </c>
      <c r="I32">
        <v>146209.93</v>
      </c>
      <c r="J32">
        <v>153168.13</v>
      </c>
      <c r="K32" t="s">
        <v>78</v>
      </c>
    </row>
    <row r="33" spans="1:12" x14ac:dyDescent="0.2">
      <c r="A33">
        <v>6455.19</v>
      </c>
      <c r="B33">
        <v>6150.31</v>
      </c>
      <c r="C33">
        <v>14255.14</v>
      </c>
      <c r="D33">
        <v>6677.88</v>
      </c>
      <c r="E33">
        <v>5844.85</v>
      </c>
      <c r="F33">
        <v>35754.69</v>
      </c>
      <c r="G33">
        <v>45359.5</v>
      </c>
      <c r="H33">
        <v>30848.74</v>
      </c>
      <c r="I33">
        <v>30568.47</v>
      </c>
      <c r="J33">
        <v>25564.59</v>
      </c>
      <c r="K33" t="s">
        <v>79</v>
      </c>
    </row>
    <row r="34" spans="1:12" x14ac:dyDescent="0.2">
      <c r="A34" s="35">
        <v>26625.51</v>
      </c>
      <c r="B34" s="35">
        <v>49492.89</v>
      </c>
      <c r="C34" s="35">
        <v>50953.1</v>
      </c>
      <c r="D34" s="35">
        <v>48360.19</v>
      </c>
      <c r="E34" s="35">
        <v>54924.39</v>
      </c>
      <c r="F34" s="35">
        <v>89163.07</v>
      </c>
      <c r="G34" s="35">
        <v>76634.61</v>
      </c>
      <c r="H34" s="35">
        <v>52578.97</v>
      </c>
      <c r="I34" s="35">
        <v>58173.78</v>
      </c>
      <c r="J34" s="35">
        <v>61596.5</v>
      </c>
      <c r="K34" t="s">
        <v>80</v>
      </c>
    </row>
    <row r="35" spans="1:12" x14ac:dyDescent="0.2">
      <c r="A35" s="35">
        <v>1915262.69</v>
      </c>
      <c r="B35" s="35">
        <v>2794420.45</v>
      </c>
      <c r="C35" s="35">
        <v>2233243.73</v>
      </c>
      <c r="D35" s="35">
        <v>2274902.5699999998</v>
      </c>
      <c r="E35" s="35">
        <v>2307127.65</v>
      </c>
      <c r="F35" s="35">
        <v>3482591.6</v>
      </c>
      <c r="G35" s="35">
        <v>3535459.26</v>
      </c>
      <c r="H35" s="35">
        <v>2689259.37</v>
      </c>
      <c r="I35" s="35">
        <v>2876732.87</v>
      </c>
      <c r="J35" s="35">
        <v>2899554.15</v>
      </c>
      <c r="K35" t="s">
        <v>117</v>
      </c>
    </row>
    <row r="36" spans="1:12" x14ac:dyDescent="0.2">
      <c r="A36" s="35">
        <v>27212.38</v>
      </c>
      <c r="B36" s="35">
        <v>37212.879999999997</v>
      </c>
      <c r="C36" s="35">
        <v>37260.1</v>
      </c>
      <c r="D36" s="35">
        <v>42225.57</v>
      </c>
      <c r="E36" s="35">
        <v>41112.35</v>
      </c>
      <c r="F36" s="35">
        <v>59424.06</v>
      </c>
      <c r="G36" s="35">
        <v>59422.91</v>
      </c>
      <c r="H36" s="35">
        <v>47421.11</v>
      </c>
      <c r="I36" s="35">
        <v>49423.39</v>
      </c>
      <c r="J36" s="35">
        <v>49397.760000000002</v>
      </c>
      <c r="K36" t="s">
        <v>118</v>
      </c>
    </row>
    <row r="37" spans="1:12" x14ac:dyDescent="0.2">
      <c r="A37">
        <v>44879.46</v>
      </c>
      <c r="B37">
        <v>69723.12</v>
      </c>
      <c r="C37">
        <v>77965.94</v>
      </c>
      <c r="D37">
        <v>72305.789999999994</v>
      </c>
      <c r="E37">
        <v>51087.839999999997</v>
      </c>
      <c r="F37">
        <v>160955.93</v>
      </c>
      <c r="G37">
        <v>195268.32</v>
      </c>
      <c r="H37">
        <v>186497.33</v>
      </c>
      <c r="I37">
        <v>215600.09</v>
      </c>
      <c r="J37">
        <v>206556.78</v>
      </c>
      <c r="K37" t="s">
        <v>146</v>
      </c>
      <c r="L37" t="s">
        <v>166</v>
      </c>
    </row>
    <row r="38" spans="1:12" x14ac:dyDescent="0.2">
      <c r="A38">
        <v>33200.79</v>
      </c>
      <c r="B38">
        <v>63649.5</v>
      </c>
      <c r="C38">
        <v>53203.88</v>
      </c>
      <c r="D38">
        <v>56346.93</v>
      </c>
      <c r="E38">
        <v>45175.1</v>
      </c>
      <c r="F38">
        <v>156170.44</v>
      </c>
      <c r="G38">
        <v>165207.39000000001</v>
      </c>
      <c r="H38">
        <v>151028.76999999999</v>
      </c>
      <c r="I38">
        <v>174487.83</v>
      </c>
      <c r="J38">
        <v>156726.42000000001</v>
      </c>
      <c r="K38" t="s">
        <v>147</v>
      </c>
      <c r="L38" t="s">
        <v>166</v>
      </c>
    </row>
    <row r="39" spans="1:12" x14ac:dyDescent="0.2">
      <c r="A39">
        <v>39.6</v>
      </c>
      <c r="B39">
        <v>1067.43</v>
      </c>
      <c r="C39">
        <v>2948.34</v>
      </c>
      <c r="D39">
        <v>2410.3000000000002</v>
      </c>
      <c r="E39">
        <v>3499.04</v>
      </c>
      <c r="F39">
        <v>3670.39</v>
      </c>
      <c r="G39">
        <v>976.16</v>
      </c>
      <c r="H39">
        <v>1121.0999999999999</v>
      </c>
      <c r="I39">
        <v>1708.19</v>
      </c>
      <c r="J39">
        <v>1642.81</v>
      </c>
      <c r="K39" t="s">
        <v>148</v>
      </c>
      <c r="L39" t="s">
        <v>166</v>
      </c>
    </row>
    <row r="40" spans="1:12" x14ac:dyDescent="0.2">
      <c r="A40">
        <v>358917.49</v>
      </c>
      <c r="B40">
        <v>442946.92</v>
      </c>
      <c r="C40">
        <v>363956.82</v>
      </c>
      <c r="D40">
        <v>347950.49</v>
      </c>
      <c r="E40">
        <v>308637.12</v>
      </c>
      <c r="F40">
        <v>569278.85</v>
      </c>
      <c r="G40">
        <v>576131.57999999996</v>
      </c>
      <c r="H40">
        <v>443806.49</v>
      </c>
      <c r="I40">
        <v>489569.87</v>
      </c>
      <c r="J40">
        <v>492241.67</v>
      </c>
      <c r="K40" t="s">
        <v>149</v>
      </c>
      <c r="L40" t="s">
        <v>166</v>
      </c>
    </row>
    <row r="41" spans="1:12" x14ac:dyDescent="0.2">
      <c r="A41">
        <v>99274.97</v>
      </c>
      <c r="B41">
        <v>141830.81</v>
      </c>
      <c r="C41">
        <v>118918.18</v>
      </c>
      <c r="D41">
        <v>99693.88</v>
      </c>
      <c r="E41">
        <v>99023.45</v>
      </c>
      <c r="F41">
        <v>139260.63</v>
      </c>
      <c r="G41">
        <v>173921.58</v>
      </c>
      <c r="H41">
        <v>127523.22</v>
      </c>
      <c r="I41">
        <v>141758.34</v>
      </c>
      <c r="J41">
        <v>148615.96</v>
      </c>
      <c r="K41" t="s">
        <v>150</v>
      </c>
      <c r="L41" t="s">
        <v>166</v>
      </c>
    </row>
    <row r="42" spans="1:12" x14ac:dyDescent="0.2">
      <c r="A42">
        <v>34301.160000000003</v>
      </c>
      <c r="B42">
        <v>30522.240000000002</v>
      </c>
      <c r="C42">
        <v>22072.93</v>
      </c>
      <c r="D42">
        <v>21576</v>
      </c>
      <c r="E42">
        <v>21624</v>
      </c>
      <c r="F42">
        <v>43468</v>
      </c>
      <c r="G42">
        <v>43172</v>
      </c>
      <c r="H42">
        <v>43332</v>
      </c>
      <c r="I42">
        <v>46024</v>
      </c>
      <c r="J42">
        <v>46560</v>
      </c>
      <c r="K42" t="s">
        <v>151</v>
      </c>
      <c r="L42" t="s">
        <v>166</v>
      </c>
    </row>
    <row r="43" spans="1:12" x14ac:dyDescent="0.2">
      <c r="A43">
        <v>64749.57</v>
      </c>
      <c r="B43">
        <v>72252.55</v>
      </c>
      <c r="C43">
        <v>69981.8</v>
      </c>
      <c r="D43">
        <v>69198.02</v>
      </c>
      <c r="E43">
        <v>57150.6</v>
      </c>
      <c r="F43">
        <v>96959.03</v>
      </c>
      <c r="G43">
        <v>89539.47</v>
      </c>
      <c r="H43">
        <v>83428.06</v>
      </c>
      <c r="I43">
        <v>85648.29</v>
      </c>
      <c r="J43">
        <v>82834.880000000005</v>
      </c>
      <c r="K43" t="s">
        <v>152</v>
      </c>
      <c r="L43" t="s">
        <v>166</v>
      </c>
    </row>
    <row r="44" spans="1:12" x14ac:dyDescent="0.2">
      <c r="A44">
        <v>62050.38</v>
      </c>
      <c r="B44">
        <v>216709.09</v>
      </c>
      <c r="C44">
        <v>162281.93</v>
      </c>
      <c r="D44">
        <v>237236.42</v>
      </c>
      <c r="E44">
        <v>214731.08</v>
      </c>
      <c r="F44">
        <v>223008.77</v>
      </c>
      <c r="G44">
        <v>231718.69</v>
      </c>
      <c r="H44">
        <v>100509</v>
      </c>
      <c r="I44">
        <v>138613.95000000001</v>
      </c>
      <c r="J44">
        <v>149843.13</v>
      </c>
      <c r="K44" t="s">
        <v>153</v>
      </c>
      <c r="L44" t="s">
        <v>166</v>
      </c>
    </row>
    <row r="45" spans="1:12" x14ac:dyDescent="0.2">
      <c r="A45">
        <v>793456.92</v>
      </c>
      <c r="B45">
        <v>1507777.99</v>
      </c>
      <c r="C45">
        <v>1320743.28</v>
      </c>
      <c r="D45">
        <v>1415280.35</v>
      </c>
      <c r="E45">
        <v>1549439.39</v>
      </c>
      <c r="F45">
        <v>2440694.13</v>
      </c>
      <c r="G45">
        <v>2059870.92</v>
      </c>
      <c r="H45">
        <v>1104434.0900000001</v>
      </c>
      <c r="I45">
        <v>1254143.2</v>
      </c>
      <c r="J45">
        <v>1370390.56</v>
      </c>
      <c r="K45" t="s">
        <v>154</v>
      </c>
      <c r="L45" t="s">
        <v>166</v>
      </c>
    </row>
    <row r="46" spans="1:12" x14ac:dyDescent="0.2">
      <c r="A46">
        <v>146027.21</v>
      </c>
      <c r="B46">
        <v>207105.91</v>
      </c>
      <c r="C46">
        <v>333755.12</v>
      </c>
      <c r="D46">
        <v>252160.02</v>
      </c>
      <c r="E46">
        <v>192381.86</v>
      </c>
      <c r="F46">
        <v>238982.62</v>
      </c>
      <c r="G46">
        <v>318424.90000000002</v>
      </c>
      <c r="H46">
        <v>203807.53</v>
      </c>
      <c r="I46">
        <v>237067.96</v>
      </c>
      <c r="J46">
        <v>230757.69</v>
      </c>
      <c r="K46" t="s">
        <v>155</v>
      </c>
      <c r="L46" t="s">
        <v>166</v>
      </c>
    </row>
    <row r="47" spans="1:12" x14ac:dyDescent="0.2">
      <c r="A47">
        <v>10756.51</v>
      </c>
      <c r="B47">
        <v>28672.6</v>
      </c>
      <c r="C47">
        <v>11075.04</v>
      </c>
      <c r="D47">
        <v>38332.21</v>
      </c>
      <c r="E47">
        <v>29515.11</v>
      </c>
      <c r="F47">
        <v>40953.25</v>
      </c>
      <c r="G47">
        <v>61360.24</v>
      </c>
      <c r="H47">
        <v>45442.62</v>
      </c>
      <c r="I47">
        <v>33130.25</v>
      </c>
      <c r="J47">
        <v>39227.279999999999</v>
      </c>
      <c r="K47" t="s">
        <v>156</v>
      </c>
      <c r="L47" t="s">
        <v>166</v>
      </c>
    </row>
    <row r="48" spans="1:12" x14ac:dyDescent="0.2">
      <c r="A48">
        <v>46458.67</v>
      </c>
      <c r="B48">
        <v>32749.93</v>
      </c>
      <c r="C48">
        <v>29947.119999999999</v>
      </c>
      <c r="D48">
        <v>32323.17</v>
      </c>
      <c r="E48">
        <v>31598.7</v>
      </c>
      <c r="F48">
        <v>46942.91</v>
      </c>
      <c r="G48">
        <v>48937.98</v>
      </c>
      <c r="H48">
        <v>34756.39</v>
      </c>
      <c r="I48">
        <v>32771.83</v>
      </c>
      <c r="J48">
        <v>22918.42</v>
      </c>
      <c r="K48" t="s">
        <v>157</v>
      </c>
      <c r="L48" t="s">
        <v>166</v>
      </c>
    </row>
    <row r="49" spans="1:12" x14ac:dyDescent="0.2">
      <c r="A49">
        <v>16412.09</v>
      </c>
      <c r="B49">
        <v>15808.98</v>
      </c>
      <c r="C49">
        <v>14877.19</v>
      </c>
      <c r="D49">
        <v>11447.25</v>
      </c>
      <c r="E49">
        <v>11474.63</v>
      </c>
      <c r="F49">
        <v>16022.89</v>
      </c>
      <c r="G49">
        <v>18254.8</v>
      </c>
      <c r="H49">
        <v>11125.28</v>
      </c>
      <c r="I49">
        <v>14468.7</v>
      </c>
      <c r="J49">
        <v>14677.1</v>
      </c>
      <c r="K49" t="s">
        <v>158</v>
      </c>
      <c r="L49" t="s">
        <v>166</v>
      </c>
    </row>
    <row r="50" spans="1:12" x14ac:dyDescent="0.2">
      <c r="A50">
        <v>37004.94</v>
      </c>
      <c r="B50">
        <v>64373.85</v>
      </c>
      <c r="C50">
        <v>73670.95</v>
      </c>
      <c r="D50">
        <v>83842.179999999993</v>
      </c>
      <c r="E50">
        <v>90914.32</v>
      </c>
      <c r="F50">
        <v>113628.22</v>
      </c>
      <c r="G50">
        <v>106901.96</v>
      </c>
      <c r="H50">
        <v>66559.87</v>
      </c>
      <c r="I50">
        <v>78858.22</v>
      </c>
      <c r="J50">
        <v>79055</v>
      </c>
      <c r="K50" t="s">
        <v>159</v>
      </c>
      <c r="L50" t="s">
        <v>166</v>
      </c>
    </row>
    <row r="51" spans="1:12" x14ac:dyDescent="0.2">
      <c r="A51">
        <v>5449.46</v>
      </c>
      <c r="B51">
        <v>4818.28</v>
      </c>
      <c r="C51">
        <v>2652.35</v>
      </c>
      <c r="D51">
        <v>2956.9</v>
      </c>
      <c r="E51">
        <v>2763.11</v>
      </c>
      <c r="F51">
        <v>10731.57</v>
      </c>
      <c r="G51">
        <v>5953.52</v>
      </c>
      <c r="H51">
        <v>6886.55</v>
      </c>
      <c r="I51">
        <v>9406.5300000000007</v>
      </c>
      <c r="J51">
        <v>9645.7999999999993</v>
      </c>
      <c r="K51" t="s">
        <v>160</v>
      </c>
      <c r="L51" t="s">
        <v>166</v>
      </c>
    </row>
    <row r="52" spans="1:12" x14ac:dyDescent="0.2">
      <c r="A52">
        <v>3981.67</v>
      </c>
      <c r="B52">
        <v>14038.14</v>
      </c>
      <c r="C52">
        <v>5501.93</v>
      </c>
      <c r="D52">
        <v>6792.16</v>
      </c>
      <c r="E52">
        <v>1320.33</v>
      </c>
      <c r="F52">
        <v>2412.8200000000002</v>
      </c>
      <c r="G52">
        <v>2446.06</v>
      </c>
      <c r="H52">
        <v>2718.82</v>
      </c>
      <c r="I52">
        <v>4365.78</v>
      </c>
      <c r="J52">
        <v>3401.98</v>
      </c>
      <c r="K52" t="s">
        <v>161</v>
      </c>
      <c r="L52" t="s">
        <v>166</v>
      </c>
    </row>
    <row r="53" spans="1:12" x14ac:dyDescent="0.2">
      <c r="A53">
        <v>19957.87</v>
      </c>
      <c r="B53">
        <v>21365.31</v>
      </c>
      <c r="C53">
        <v>24064.51</v>
      </c>
      <c r="D53">
        <v>24091.919999999998</v>
      </c>
      <c r="E53">
        <v>23792.58</v>
      </c>
      <c r="F53">
        <v>52744.31</v>
      </c>
      <c r="G53">
        <v>54259.33</v>
      </c>
      <c r="H53">
        <v>47757.43</v>
      </c>
      <c r="I53">
        <v>51615.31</v>
      </c>
      <c r="J53">
        <v>44600.87</v>
      </c>
      <c r="K53" t="s">
        <v>162</v>
      </c>
      <c r="L53" t="s">
        <v>166</v>
      </c>
    </row>
    <row r="54" spans="1:12" x14ac:dyDescent="0.2">
      <c r="A54">
        <v>5282.57</v>
      </c>
      <c r="B54">
        <v>11617.29</v>
      </c>
      <c r="C54">
        <v>11898.11</v>
      </c>
      <c r="D54">
        <v>10892.07</v>
      </c>
      <c r="E54">
        <v>11396.46</v>
      </c>
      <c r="F54">
        <v>18541.759999999998</v>
      </c>
      <c r="G54">
        <v>18223.64</v>
      </c>
      <c r="H54">
        <v>13182.57</v>
      </c>
      <c r="I54">
        <v>17239.419999999998</v>
      </c>
      <c r="J54">
        <v>17116.97</v>
      </c>
      <c r="K54" t="s">
        <v>163</v>
      </c>
      <c r="L54" t="s">
        <v>166</v>
      </c>
    </row>
    <row r="55" spans="1:12" x14ac:dyDescent="0.2">
      <c r="A55">
        <v>38774.15</v>
      </c>
      <c r="B55">
        <v>32778.519999999997</v>
      </c>
      <c r="C55">
        <v>36935.4</v>
      </c>
      <c r="D55">
        <v>35039.22</v>
      </c>
      <c r="E55">
        <v>36974.449999999997</v>
      </c>
      <c r="F55">
        <v>57895.7</v>
      </c>
      <c r="G55">
        <v>56959.74</v>
      </c>
      <c r="H55">
        <v>45728.04</v>
      </c>
      <c r="I55">
        <v>56544.08</v>
      </c>
      <c r="J55">
        <v>62060.71</v>
      </c>
      <c r="K55" t="s">
        <v>164</v>
      </c>
      <c r="L55" t="s">
        <v>166</v>
      </c>
    </row>
    <row r="56" spans="1:12" x14ac:dyDescent="0.2">
      <c r="A56">
        <v>162790.95000000001</v>
      </c>
      <c r="B56">
        <v>161459.12</v>
      </c>
      <c r="C56">
        <v>128755.52</v>
      </c>
      <c r="D56">
        <v>143474.63</v>
      </c>
      <c r="E56">
        <v>151123.4</v>
      </c>
      <c r="F56">
        <v>226635.47</v>
      </c>
      <c r="G56">
        <v>247141.95</v>
      </c>
      <c r="H56">
        <v>258068.99</v>
      </c>
      <c r="I56">
        <v>258137.93</v>
      </c>
      <c r="J56">
        <v>232653.56</v>
      </c>
      <c r="K56" t="s">
        <v>165</v>
      </c>
      <c r="L56" t="s">
        <v>166</v>
      </c>
    </row>
    <row r="57" spans="1:12" x14ac:dyDescent="0.2">
      <c r="A57">
        <v>5462.31</v>
      </c>
      <c r="B57">
        <v>17390.59</v>
      </c>
      <c r="C57">
        <v>19006.669999999998</v>
      </c>
      <c r="D57">
        <v>14380.01</v>
      </c>
      <c r="E57">
        <v>9791.4500000000007</v>
      </c>
      <c r="F57">
        <v>43667.519999999997</v>
      </c>
      <c r="G57">
        <v>53058.38</v>
      </c>
      <c r="H57">
        <v>68977.86</v>
      </c>
      <c r="I57">
        <v>66136.070000000007</v>
      </c>
      <c r="J57">
        <v>68709.279999999999</v>
      </c>
      <c r="K57" t="s">
        <v>146</v>
      </c>
      <c r="L57" t="s">
        <v>60</v>
      </c>
    </row>
    <row r="58" spans="1:12" x14ac:dyDescent="0.2">
      <c r="A58">
        <v>4727.3</v>
      </c>
      <c r="B58">
        <v>23965.49</v>
      </c>
      <c r="C58">
        <v>12782.57</v>
      </c>
      <c r="D58">
        <v>11808.21</v>
      </c>
      <c r="E58">
        <v>7352.89</v>
      </c>
      <c r="F58">
        <v>42347.67</v>
      </c>
      <c r="G58">
        <v>45496.68</v>
      </c>
      <c r="H58">
        <v>57799.51</v>
      </c>
      <c r="I58">
        <v>54861.07</v>
      </c>
      <c r="J58">
        <v>55411.94</v>
      </c>
      <c r="K58" t="s">
        <v>147</v>
      </c>
      <c r="L58" t="s">
        <v>60</v>
      </c>
    </row>
    <row r="59" spans="1:12" x14ac:dyDescent="0.2">
      <c r="A59">
        <v>0</v>
      </c>
      <c r="B59">
        <v>954.03</v>
      </c>
      <c r="C59">
        <v>1771.27</v>
      </c>
      <c r="D59">
        <v>990.63</v>
      </c>
      <c r="E59">
        <v>0</v>
      </c>
      <c r="F59">
        <v>2145.92</v>
      </c>
      <c r="G59">
        <v>848.84</v>
      </c>
      <c r="H59">
        <v>889.68</v>
      </c>
      <c r="I59">
        <v>1320.29</v>
      </c>
      <c r="J59">
        <v>1293.18</v>
      </c>
      <c r="K59" t="s">
        <v>148</v>
      </c>
      <c r="L59" t="s">
        <v>60</v>
      </c>
    </row>
    <row r="60" spans="1:12" x14ac:dyDescent="0.2">
      <c r="A60">
        <v>18588.36</v>
      </c>
      <c r="B60">
        <v>29408.080000000002</v>
      </c>
      <c r="C60">
        <v>15024.7</v>
      </c>
      <c r="D60">
        <v>7469.89</v>
      </c>
      <c r="E60">
        <v>12569.7</v>
      </c>
      <c r="F60">
        <v>21297.07</v>
      </c>
      <c r="G60">
        <v>21464.9</v>
      </c>
      <c r="H60">
        <v>23598.9</v>
      </c>
      <c r="I60">
        <v>13537.76</v>
      </c>
      <c r="J60">
        <v>18955.66</v>
      </c>
      <c r="K60" t="s">
        <v>149</v>
      </c>
      <c r="L60" t="s">
        <v>60</v>
      </c>
    </row>
    <row r="61" spans="1:12" x14ac:dyDescent="0.2">
      <c r="A61">
        <v>5030.45</v>
      </c>
      <c r="B61">
        <v>6682.01</v>
      </c>
      <c r="C61">
        <v>7633.39</v>
      </c>
      <c r="D61">
        <v>3719.75</v>
      </c>
      <c r="E61">
        <v>4211.87</v>
      </c>
      <c r="F61">
        <v>7148.46</v>
      </c>
      <c r="G61">
        <v>6083.38</v>
      </c>
      <c r="H61">
        <v>6899.6</v>
      </c>
      <c r="I61">
        <v>4475.76</v>
      </c>
      <c r="J61">
        <v>5438.86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6037.9</v>
      </c>
      <c r="B63">
        <v>6087.18</v>
      </c>
      <c r="C63">
        <v>6940.25</v>
      </c>
      <c r="D63">
        <v>5469.71</v>
      </c>
      <c r="E63">
        <v>5673.31</v>
      </c>
      <c r="F63">
        <v>13326.13</v>
      </c>
      <c r="G63">
        <v>14920.08</v>
      </c>
      <c r="H63">
        <v>15246.18</v>
      </c>
      <c r="I63">
        <v>14387.32</v>
      </c>
      <c r="J63">
        <v>16792.310000000001</v>
      </c>
      <c r="K63" t="s">
        <v>152</v>
      </c>
      <c r="L63" t="s">
        <v>60</v>
      </c>
    </row>
    <row r="64" spans="1:12" x14ac:dyDescent="0.2">
      <c r="A64">
        <v>3527.71</v>
      </c>
      <c r="B64">
        <v>4971.6099999999997</v>
      </c>
      <c r="C64">
        <v>5929.93</v>
      </c>
      <c r="D64">
        <v>8133.49</v>
      </c>
      <c r="E64">
        <v>2931.33</v>
      </c>
      <c r="F64">
        <v>8913.85</v>
      </c>
      <c r="G64">
        <v>11187.75</v>
      </c>
      <c r="H64">
        <v>9320.59</v>
      </c>
      <c r="I64">
        <v>13949.74</v>
      </c>
      <c r="J64">
        <v>11885.24</v>
      </c>
      <c r="K64" t="s">
        <v>153</v>
      </c>
      <c r="L64" t="s">
        <v>60</v>
      </c>
    </row>
    <row r="65" spans="1:12" x14ac:dyDescent="0.2">
      <c r="A65">
        <v>598920.97</v>
      </c>
      <c r="B65">
        <v>1106142.6299999999</v>
      </c>
      <c r="C65">
        <v>1045983.11</v>
      </c>
      <c r="D65">
        <v>1016285.79</v>
      </c>
      <c r="E65">
        <v>1144312.23</v>
      </c>
      <c r="F65">
        <v>1960455.54</v>
      </c>
      <c r="G65">
        <v>1620599.81</v>
      </c>
      <c r="H65">
        <v>919477.89</v>
      </c>
      <c r="I65">
        <v>1063343.1499999999</v>
      </c>
      <c r="J65">
        <v>1183461.4099999999</v>
      </c>
      <c r="K65" t="s">
        <v>154</v>
      </c>
      <c r="L65" t="s">
        <v>60</v>
      </c>
    </row>
    <row r="66" spans="1:12" x14ac:dyDescent="0.2">
      <c r="A66">
        <v>11195.94</v>
      </c>
      <c r="B66">
        <v>12844.61</v>
      </c>
      <c r="C66">
        <v>6063.88</v>
      </c>
      <c r="D66">
        <v>8322.1200000000008</v>
      </c>
      <c r="E66">
        <v>9688.0499999999993</v>
      </c>
      <c r="F66">
        <v>20837.5</v>
      </c>
      <c r="G66">
        <v>21211.73</v>
      </c>
      <c r="H66">
        <v>18112.099999999999</v>
      </c>
      <c r="I66">
        <v>11707.63</v>
      </c>
      <c r="J66">
        <v>19738.16</v>
      </c>
      <c r="K66" t="s">
        <v>155</v>
      </c>
      <c r="L66" t="s">
        <v>60</v>
      </c>
    </row>
    <row r="67" spans="1:12" x14ac:dyDescent="0.2">
      <c r="A67">
        <v>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156</v>
      </c>
      <c r="L67" t="s">
        <v>60</v>
      </c>
    </row>
    <row r="68" spans="1:12" x14ac:dyDescent="0.2">
      <c r="A68">
        <v>261.33999999999997</v>
      </c>
      <c r="B68">
        <v>266.37</v>
      </c>
      <c r="C68">
        <v>286.42</v>
      </c>
      <c r="D68">
        <v>4.7699999999999996</v>
      </c>
      <c r="E68">
        <v>6.61</v>
      </c>
      <c r="F68">
        <v>0</v>
      </c>
      <c r="G68">
        <v>734.53</v>
      </c>
      <c r="H68">
        <v>0</v>
      </c>
      <c r="I68">
        <v>0</v>
      </c>
      <c r="J68">
        <v>19.190000000000001</v>
      </c>
      <c r="K68" t="s">
        <v>157</v>
      </c>
      <c r="L68" t="s">
        <v>60</v>
      </c>
    </row>
    <row r="69" spans="1:12" x14ac:dyDescent="0.2">
      <c r="A69">
        <v>0</v>
      </c>
      <c r="B69">
        <v>0</v>
      </c>
      <c r="C69">
        <v>0</v>
      </c>
      <c r="D69">
        <v>0</v>
      </c>
      <c r="E69">
        <v>0</v>
      </c>
      <c r="F69">
        <v>1962.29</v>
      </c>
      <c r="G69">
        <v>1256.08</v>
      </c>
      <c r="H69">
        <v>0</v>
      </c>
      <c r="I69">
        <v>0</v>
      </c>
      <c r="J69">
        <v>0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159</v>
      </c>
      <c r="L70" t="s">
        <v>60</v>
      </c>
    </row>
    <row r="71" spans="1:12" x14ac:dyDescent="0.2">
      <c r="A71">
        <v>531.41999999999996</v>
      </c>
      <c r="B71">
        <v>507.75</v>
      </c>
      <c r="C71">
        <v>1196.6600000000001</v>
      </c>
      <c r="D71">
        <v>1059.8800000000001</v>
      </c>
      <c r="E71">
        <v>526.52</v>
      </c>
      <c r="F71">
        <v>3290.48</v>
      </c>
      <c r="G71">
        <v>3272.2</v>
      </c>
      <c r="H71">
        <v>3292.79</v>
      </c>
      <c r="I71">
        <v>4584.37</v>
      </c>
      <c r="J71">
        <v>4571.3100000000004</v>
      </c>
      <c r="K71" t="s">
        <v>160</v>
      </c>
      <c r="L71" t="s">
        <v>60</v>
      </c>
    </row>
    <row r="72" spans="1:12" x14ac:dyDescent="0.2">
      <c r="A72">
        <v>0</v>
      </c>
      <c r="B72">
        <v>88</v>
      </c>
      <c r="C72">
        <v>1.72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161</v>
      </c>
      <c r="L72" t="s">
        <v>60</v>
      </c>
    </row>
    <row r="73" spans="1:12" x14ac:dyDescent="0.2">
      <c r="A73">
        <v>508.81</v>
      </c>
      <c r="B73">
        <v>309.17</v>
      </c>
      <c r="C73">
        <v>401.85</v>
      </c>
      <c r="D73">
        <v>394.79</v>
      </c>
      <c r="E73">
        <v>456.43</v>
      </c>
      <c r="F73">
        <v>3673.37</v>
      </c>
      <c r="G73">
        <v>4364.3900000000003</v>
      </c>
      <c r="H73">
        <v>5571.51</v>
      </c>
      <c r="I73">
        <v>5644.36</v>
      </c>
      <c r="J73">
        <v>6203.9</v>
      </c>
      <c r="K73" t="s">
        <v>162</v>
      </c>
      <c r="L73" t="s">
        <v>60</v>
      </c>
    </row>
    <row r="74" spans="1:12" x14ac:dyDescent="0.2">
      <c r="A74">
        <v>0</v>
      </c>
      <c r="B74">
        <v>378.5</v>
      </c>
      <c r="C74">
        <v>454.72</v>
      </c>
      <c r="D74">
        <v>451.59</v>
      </c>
      <c r="E74">
        <v>942.45</v>
      </c>
      <c r="F74">
        <v>613.17999999999995</v>
      </c>
      <c r="G74">
        <v>0</v>
      </c>
      <c r="H74">
        <v>0</v>
      </c>
      <c r="I74">
        <v>0</v>
      </c>
      <c r="J74">
        <v>0</v>
      </c>
      <c r="K74" t="s">
        <v>163</v>
      </c>
      <c r="L74" t="s">
        <v>60</v>
      </c>
    </row>
    <row r="75" spans="1:12" x14ac:dyDescent="0.2">
      <c r="A75">
        <v>0</v>
      </c>
      <c r="B75">
        <v>-53.39</v>
      </c>
      <c r="C75">
        <v>120</v>
      </c>
      <c r="D75">
        <v>4.3499999999999996</v>
      </c>
      <c r="E75">
        <v>681.23</v>
      </c>
      <c r="F75">
        <v>56.19</v>
      </c>
      <c r="G75">
        <v>60.18</v>
      </c>
      <c r="H75">
        <v>316.02999999999997</v>
      </c>
      <c r="I75">
        <v>34.64</v>
      </c>
      <c r="J75">
        <v>41.06</v>
      </c>
      <c r="K75" t="s">
        <v>164</v>
      </c>
      <c r="L75" t="s">
        <v>60</v>
      </c>
    </row>
    <row r="76" spans="1:12" x14ac:dyDescent="0.2">
      <c r="A76">
        <v>10950.97</v>
      </c>
      <c r="B76">
        <v>14776.71</v>
      </c>
      <c r="C76">
        <v>4175.9399999999996</v>
      </c>
      <c r="D76">
        <v>1779.14</v>
      </c>
      <c r="E76">
        <v>1838.53</v>
      </c>
      <c r="F76">
        <v>13377.32</v>
      </c>
      <c r="G76">
        <v>20079.11</v>
      </c>
      <c r="H76">
        <v>28291.93</v>
      </c>
      <c r="I76">
        <v>31590</v>
      </c>
      <c r="J76">
        <v>27700.36</v>
      </c>
      <c r="K76" t="s">
        <v>165</v>
      </c>
      <c r="L76" t="s">
        <v>60</v>
      </c>
    </row>
    <row r="77" spans="1:12" x14ac:dyDescent="0.2">
      <c r="A77">
        <v>5366.15</v>
      </c>
      <c r="B77">
        <v>12363.94</v>
      </c>
      <c r="C77">
        <v>13647.93</v>
      </c>
      <c r="D77">
        <v>11988.1</v>
      </c>
      <c r="E77">
        <v>11585.63</v>
      </c>
      <c r="F77">
        <v>38589.57</v>
      </c>
      <c r="G77">
        <v>44976.54</v>
      </c>
      <c r="H77">
        <v>55771.99</v>
      </c>
      <c r="I77">
        <v>53322.48</v>
      </c>
      <c r="J77">
        <v>56638.78</v>
      </c>
      <c r="K77" t="s">
        <v>146</v>
      </c>
      <c r="L77" t="s">
        <v>167</v>
      </c>
    </row>
    <row r="78" spans="1:12" x14ac:dyDescent="0.2">
      <c r="A78">
        <v>4349.55</v>
      </c>
      <c r="B78">
        <v>19212.72</v>
      </c>
      <c r="C78">
        <v>8790.4599999999991</v>
      </c>
      <c r="D78">
        <v>9070.43</v>
      </c>
      <c r="E78">
        <v>8822.2900000000009</v>
      </c>
      <c r="F78">
        <v>37557.39</v>
      </c>
      <c r="G78">
        <v>39092.300000000003</v>
      </c>
      <c r="H78">
        <v>46428.18</v>
      </c>
      <c r="I78">
        <v>44641.24</v>
      </c>
      <c r="J78">
        <v>44418.31</v>
      </c>
      <c r="K78" t="s">
        <v>147</v>
      </c>
      <c r="L78" t="s">
        <v>167</v>
      </c>
    </row>
    <row r="79" spans="1:12" x14ac:dyDescent="0.2">
      <c r="A79">
        <v>0</v>
      </c>
      <c r="B79">
        <v>974.46</v>
      </c>
      <c r="C79">
        <v>1586.67</v>
      </c>
      <c r="D79">
        <v>1471.79</v>
      </c>
      <c r="E79">
        <v>0</v>
      </c>
      <c r="F79">
        <v>1941.23</v>
      </c>
      <c r="G79">
        <v>779.32</v>
      </c>
      <c r="H79">
        <v>810.74</v>
      </c>
      <c r="I79">
        <v>1277.8399999999999</v>
      </c>
      <c r="J79">
        <v>1150.32</v>
      </c>
      <c r="K79" t="s">
        <v>148</v>
      </c>
      <c r="L79" t="s">
        <v>167</v>
      </c>
    </row>
    <row r="80" spans="1:12" x14ac:dyDescent="0.2">
      <c r="A80">
        <v>14725.7</v>
      </c>
      <c r="B80">
        <v>29983.9</v>
      </c>
      <c r="C80">
        <v>13478.88</v>
      </c>
      <c r="D80">
        <v>10841.6</v>
      </c>
      <c r="E80">
        <v>11057.02</v>
      </c>
      <c r="F80">
        <v>19468.36</v>
      </c>
      <c r="G80">
        <v>21690.48</v>
      </c>
      <c r="H80">
        <v>33378.93</v>
      </c>
      <c r="I80">
        <v>16930.669999999998</v>
      </c>
      <c r="J80">
        <v>20443.98</v>
      </c>
      <c r="K80" t="s">
        <v>149</v>
      </c>
      <c r="L80" t="s">
        <v>167</v>
      </c>
    </row>
    <row r="81" spans="1:12" x14ac:dyDescent="0.2">
      <c r="A81">
        <v>3985.12</v>
      </c>
      <c r="B81">
        <v>6762.47</v>
      </c>
      <c r="C81">
        <v>6843.21</v>
      </c>
      <c r="D81">
        <v>5456.35</v>
      </c>
      <c r="E81">
        <v>3696.91</v>
      </c>
      <c r="F81">
        <v>6533.29</v>
      </c>
      <c r="G81">
        <v>6147.31</v>
      </c>
      <c r="H81">
        <v>9758.98</v>
      </c>
      <c r="I81">
        <v>5320.15</v>
      </c>
      <c r="J81">
        <v>5865.9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5265.87</v>
      </c>
      <c r="B83">
        <v>4834.12</v>
      </c>
      <c r="C83">
        <v>5296.45</v>
      </c>
      <c r="D83">
        <v>5875.33</v>
      </c>
      <c r="E83">
        <v>6488.35</v>
      </c>
      <c r="F83">
        <v>11692.02</v>
      </c>
      <c r="G83">
        <v>13114.01</v>
      </c>
      <c r="H83">
        <v>14077.08</v>
      </c>
      <c r="I83">
        <v>12590.25</v>
      </c>
      <c r="J83">
        <v>15706.12</v>
      </c>
      <c r="K83" t="s">
        <v>152</v>
      </c>
      <c r="L83" t="s">
        <v>167</v>
      </c>
    </row>
    <row r="84" spans="1:12" x14ac:dyDescent="0.2">
      <c r="A84">
        <v>3606.83</v>
      </c>
      <c r="B84">
        <v>4402.49</v>
      </c>
      <c r="C84">
        <v>4033.11</v>
      </c>
      <c r="D84">
        <v>8343.4500000000007</v>
      </c>
      <c r="E84">
        <v>3515.48</v>
      </c>
      <c r="F84">
        <v>8101.17</v>
      </c>
      <c r="G84">
        <v>9567.84</v>
      </c>
      <c r="H84">
        <v>8211.2199999999993</v>
      </c>
      <c r="I84">
        <v>11057.77</v>
      </c>
      <c r="J84">
        <v>9459.31</v>
      </c>
      <c r="K84" t="s">
        <v>153</v>
      </c>
      <c r="L84" t="s">
        <v>167</v>
      </c>
    </row>
    <row r="85" spans="1:12" x14ac:dyDescent="0.2">
      <c r="A85">
        <v>633824.77</v>
      </c>
      <c r="B85">
        <v>808049.88</v>
      </c>
      <c r="C85">
        <v>754995.16</v>
      </c>
      <c r="D85">
        <v>883472.53</v>
      </c>
      <c r="E85">
        <v>875843.61</v>
      </c>
      <c r="F85">
        <v>1260071.76</v>
      </c>
      <c r="G85">
        <v>1240001.99</v>
      </c>
      <c r="H85">
        <v>828083.24</v>
      </c>
      <c r="I85">
        <v>903745.38</v>
      </c>
      <c r="J85">
        <v>926803.05</v>
      </c>
      <c r="K85" t="s">
        <v>154</v>
      </c>
      <c r="L85" t="s">
        <v>167</v>
      </c>
    </row>
    <row r="86" spans="1:12" x14ac:dyDescent="0.2">
      <c r="A86">
        <v>9844.4500000000007</v>
      </c>
      <c r="B86">
        <v>10587.2</v>
      </c>
      <c r="C86">
        <v>5432.48</v>
      </c>
      <c r="D86">
        <v>10645.08</v>
      </c>
      <c r="E86">
        <v>9715.34</v>
      </c>
      <c r="F86">
        <v>18631.66</v>
      </c>
      <c r="G86">
        <v>18032.599999999999</v>
      </c>
      <c r="H86">
        <v>17756.53</v>
      </c>
      <c r="I86">
        <v>11384.83</v>
      </c>
      <c r="J86">
        <v>18464.23</v>
      </c>
      <c r="K86" t="s">
        <v>155</v>
      </c>
      <c r="L86" t="s">
        <v>167</v>
      </c>
    </row>
    <row r="87" spans="1:12" x14ac:dyDescent="0.2">
      <c r="A87">
        <v>0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 t="s">
        <v>156</v>
      </c>
      <c r="L87" t="s">
        <v>167</v>
      </c>
    </row>
    <row r="88" spans="1:12" x14ac:dyDescent="0.2">
      <c r="A88">
        <v>207.03</v>
      </c>
      <c r="B88">
        <v>272.07</v>
      </c>
      <c r="C88">
        <v>256.57</v>
      </c>
      <c r="D88">
        <v>7.09</v>
      </c>
      <c r="E88">
        <v>7.12</v>
      </c>
      <c r="F88">
        <v>0</v>
      </c>
      <c r="G88">
        <v>665.34</v>
      </c>
      <c r="H88">
        <v>0</v>
      </c>
      <c r="I88">
        <v>0</v>
      </c>
      <c r="J88">
        <v>13.97</v>
      </c>
      <c r="K88" t="s">
        <v>157</v>
      </c>
      <c r="L88" t="s">
        <v>167</v>
      </c>
    </row>
    <row r="89" spans="1:12" x14ac:dyDescent="0.2">
      <c r="A89">
        <v>0</v>
      </c>
      <c r="B89">
        <v>0</v>
      </c>
      <c r="C89">
        <v>0</v>
      </c>
      <c r="D89">
        <v>0</v>
      </c>
      <c r="E89">
        <v>0</v>
      </c>
      <c r="F89">
        <v>1307.98</v>
      </c>
      <c r="G89">
        <v>833.96</v>
      </c>
      <c r="H89">
        <v>0</v>
      </c>
      <c r="I89">
        <v>0</v>
      </c>
      <c r="J89">
        <v>0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159</v>
      </c>
      <c r="L90" t="s">
        <v>167</v>
      </c>
    </row>
    <row r="91" spans="1:12" x14ac:dyDescent="0.2">
      <c r="A91">
        <v>623.12</v>
      </c>
      <c r="B91">
        <v>428.11</v>
      </c>
      <c r="C91">
        <v>978.51</v>
      </c>
      <c r="D91">
        <v>1030.8</v>
      </c>
      <c r="E91">
        <v>481.27</v>
      </c>
      <c r="F91">
        <v>2895.51</v>
      </c>
      <c r="G91">
        <v>3001.89</v>
      </c>
      <c r="H91">
        <v>3112.48</v>
      </c>
      <c r="I91">
        <v>3897.13</v>
      </c>
      <c r="J91">
        <v>3913.45</v>
      </c>
      <c r="K91" t="s">
        <v>160</v>
      </c>
      <c r="L91" t="s">
        <v>167</v>
      </c>
    </row>
    <row r="92" spans="1:12" x14ac:dyDescent="0.2">
      <c r="A92">
        <v>0</v>
      </c>
      <c r="B92">
        <v>89.88</v>
      </c>
      <c r="C92">
        <v>1.54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161</v>
      </c>
      <c r="L92" t="s">
        <v>167</v>
      </c>
    </row>
    <row r="93" spans="1:12" x14ac:dyDescent="0.2">
      <c r="A93">
        <v>450.76</v>
      </c>
      <c r="B93">
        <v>273.48</v>
      </c>
      <c r="C93">
        <v>321.55</v>
      </c>
      <c r="D93">
        <v>471.08</v>
      </c>
      <c r="E93">
        <v>477.3</v>
      </c>
      <c r="F93">
        <v>3349.03</v>
      </c>
      <c r="G93">
        <v>4165.91</v>
      </c>
      <c r="H93">
        <v>4108.8500000000004</v>
      </c>
      <c r="I93">
        <v>4673.07</v>
      </c>
      <c r="J93">
        <v>4715.8100000000004</v>
      </c>
      <c r="K93" t="s">
        <v>162</v>
      </c>
      <c r="L93" t="s">
        <v>167</v>
      </c>
    </row>
    <row r="94" spans="1:12" x14ac:dyDescent="0.2">
      <c r="A94">
        <v>0</v>
      </c>
      <c r="B94">
        <v>318.20999999999998</v>
      </c>
      <c r="C94">
        <v>357.28</v>
      </c>
      <c r="D94">
        <v>493.35</v>
      </c>
      <c r="E94">
        <v>1082.3</v>
      </c>
      <c r="F94">
        <v>554.39</v>
      </c>
      <c r="G94">
        <v>0</v>
      </c>
      <c r="H94">
        <v>0</v>
      </c>
      <c r="I94">
        <v>0</v>
      </c>
      <c r="J94">
        <v>0</v>
      </c>
      <c r="K94" t="s">
        <v>163</v>
      </c>
      <c r="L94" t="s">
        <v>167</v>
      </c>
    </row>
    <row r="95" spans="1:12" x14ac:dyDescent="0.2">
      <c r="A95">
        <v>0</v>
      </c>
      <c r="B95">
        <v>-22.41</v>
      </c>
      <c r="C95">
        <v>60.31</v>
      </c>
      <c r="D95">
        <v>6.46</v>
      </c>
      <c r="E95">
        <v>771.37</v>
      </c>
      <c r="F95">
        <v>51.55</v>
      </c>
      <c r="G95">
        <v>59.1</v>
      </c>
      <c r="H95">
        <v>292.31</v>
      </c>
      <c r="I95">
        <v>27.45</v>
      </c>
      <c r="J95">
        <v>32.229999999999997</v>
      </c>
      <c r="K95" t="s">
        <v>164</v>
      </c>
      <c r="L95" t="s">
        <v>167</v>
      </c>
    </row>
    <row r="96" spans="1:12" x14ac:dyDescent="0.2">
      <c r="A96">
        <v>8675.42</v>
      </c>
      <c r="B96">
        <v>17909.77</v>
      </c>
      <c r="C96">
        <v>7283.73</v>
      </c>
      <c r="D96">
        <v>2529.7199999999998</v>
      </c>
      <c r="E96">
        <v>1813.84</v>
      </c>
      <c r="F96">
        <v>12162.43</v>
      </c>
      <c r="G96">
        <v>18412.810000000001</v>
      </c>
      <c r="H96">
        <v>24345.03</v>
      </c>
      <c r="I96">
        <v>27703.8</v>
      </c>
      <c r="J96">
        <v>25069.34</v>
      </c>
      <c r="K96" t="s">
        <v>165</v>
      </c>
      <c r="L96" t="s">
        <v>167</v>
      </c>
    </row>
    <row r="97" spans="1:12" x14ac:dyDescent="0.2">
      <c r="A97">
        <v>21886</v>
      </c>
      <c r="B97">
        <v>40779.42</v>
      </c>
      <c r="C97">
        <v>42404</v>
      </c>
      <c r="D97">
        <v>42086</v>
      </c>
      <c r="E97">
        <v>49329</v>
      </c>
      <c r="F97">
        <v>78432.2</v>
      </c>
      <c r="G97">
        <v>65432.800000000003</v>
      </c>
      <c r="H97">
        <v>38227</v>
      </c>
      <c r="I97">
        <v>44392</v>
      </c>
      <c r="J97">
        <v>48079.73</v>
      </c>
      <c r="K97" t="s">
        <v>173</v>
      </c>
    </row>
    <row r="98" spans="1:12" x14ac:dyDescent="0.2">
      <c r="A98">
        <v>21886</v>
      </c>
      <c r="B98">
        <v>40779.42</v>
      </c>
      <c r="C98">
        <v>42404</v>
      </c>
      <c r="D98">
        <v>42086</v>
      </c>
      <c r="E98">
        <v>49329</v>
      </c>
      <c r="F98">
        <v>78432.2</v>
      </c>
      <c r="G98">
        <v>65432.800000000003</v>
      </c>
      <c r="H98">
        <v>38227</v>
      </c>
      <c r="I98">
        <v>44392</v>
      </c>
      <c r="J98">
        <v>48079.63</v>
      </c>
      <c r="K98" t="s">
        <v>174</v>
      </c>
    </row>
    <row r="99" spans="1:12" x14ac:dyDescent="0.2">
      <c r="A99">
        <v>2537.54</v>
      </c>
      <c r="B99">
        <v>4972.6899999999996</v>
      </c>
      <c r="C99">
        <v>5735.06</v>
      </c>
      <c r="D99">
        <v>5726.23</v>
      </c>
      <c r="E99">
        <v>4303.34</v>
      </c>
      <c r="F99">
        <v>14221.57</v>
      </c>
      <c r="G99">
        <v>17347.37</v>
      </c>
      <c r="H99">
        <v>16006.99</v>
      </c>
      <c r="I99">
        <v>19024.07</v>
      </c>
      <c r="J99">
        <v>18325.22</v>
      </c>
      <c r="K99" t="s">
        <v>86</v>
      </c>
    </row>
    <row r="100" spans="1:12" x14ac:dyDescent="0.2">
      <c r="A100">
        <v>89922.07</v>
      </c>
      <c r="B100">
        <v>511499.18</v>
      </c>
      <c r="C100">
        <v>127572.93</v>
      </c>
      <c r="D100">
        <v>83350.59</v>
      </c>
      <c r="E100">
        <v>337890.33</v>
      </c>
      <c r="F100">
        <v>155563.81</v>
      </c>
      <c r="G100">
        <v>195713.03</v>
      </c>
      <c r="H100">
        <v>182526.93</v>
      </c>
      <c r="I100">
        <v>1015102.74</v>
      </c>
      <c r="J100">
        <v>245528.14</v>
      </c>
      <c r="K100" t="s">
        <v>87</v>
      </c>
    </row>
    <row r="101" spans="1:12" x14ac:dyDescent="0.2">
      <c r="A101">
        <v>1244710.73</v>
      </c>
      <c r="B101">
        <v>1507755.36</v>
      </c>
      <c r="C101">
        <v>1043257.87</v>
      </c>
      <c r="D101">
        <v>1080493.92</v>
      </c>
      <c r="E101">
        <v>1372159.36</v>
      </c>
      <c r="F101">
        <v>1795374.87</v>
      </c>
      <c r="G101">
        <v>1872520.76</v>
      </c>
      <c r="H101">
        <v>1942259.32</v>
      </c>
      <c r="I101">
        <v>2092529.72</v>
      </c>
      <c r="J101">
        <v>1294950.3600000001</v>
      </c>
      <c r="K101" t="s">
        <v>88</v>
      </c>
    </row>
    <row r="102" spans="1:12" x14ac:dyDescent="0.2">
      <c r="A102">
        <v>307.45999999999998</v>
      </c>
      <c r="B102">
        <v>1081.42</v>
      </c>
      <c r="C102">
        <v>1440.43</v>
      </c>
      <c r="D102">
        <v>1152.03</v>
      </c>
      <c r="E102">
        <v>815.65</v>
      </c>
      <c r="F102">
        <v>3567.6</v>
      </c>
      <c r="G102">
        <v>4204.3599999999997</v>
      </c>
      <c r="H102">
        <v>5226.62</v>
      </c>
      <c r="I102">
        <v>4855.3500000000004</v>
      </c>
      <c r="J102">
        <v>4899.32</v>
      </c>
      <c r="K102" t="s">
        <v>86</v>
      </c>
      <c r="L102" t="s">
        <v>116</v>
      </c>
    </row>
    <row r="103" spans="1:12" x14ac:dyDescent="0.2">
      <c r="A103">
        <v>1573.67</v>
      </c>
      <c r="B103">
        <v>125310.88</v>
      </c>
      <c r="C103">
        <v>13965.5</v>
      </c>
      <c r="D103">
        <v>855.8</v>
      </c>
      <c r="E103">
        <v>2596.1799999999998</v>
      </c>
      <c r="F103">
        <v>13034.4</v>
      </c>
      <c r="G103">
        <v>2397.96</v>
      </c>
      <c r="H103">
        <v>2213.65</v>
      </c>
      <c r="I103">
        <v>80516.820000000007</v>
      </c>
      <c r="J103">
        <v>25380.91</v>
      </c>
      <c r="K103" t="s">
        <v>87</v>
      </c>
      <c r="L103" t="s">
        <v>116</v>
      </c>
    </row>
    <row r="104" spans="1:12" x14ac:dyDescent="0.2">
      <c r="A104">
        <v>30149.02</v>
      </c>
      <c r="B104">
        <v>124329.17</v>
      </c>
      <c r="C104">
        <v>13478.63</v>
      </c>
      <c r="D104">
        <v>4021.48</v>
      </c>
      <c r="E104">
        <v>4750.93</v>
      </c>
      <c r="F104">
        <v>35378.85</v>
      </c>
      <c r="G104">
        <v>36954.81</v>
      </c>
      <c r="H104">
        <v>76445.42</v>
      </c>
      <c r="I104">
        <v>106233.46</v>
      </c>
      <c r="J104">
        <v>56329.5</v>
      </c>
      <c r="K104" t="s">
        <v>88</v>
      </c>
      <c r="L104" t="s">
        <v>116</v>
      </c>
    </row>
    <row r="105" spans="1:12" x14ac:dyDescent="0.2">
      <c r="A105">
        <v>307.82</v>
      </c>
      <c r="B105">
        <v>712.78</v>
      </c>
      <c r="C105">
        <v>1016.22</v>
      </c>
      <c r="D105">
        <v>945.32</v>
      </c>
      <c r="E105">
        <v>975.35</v>
      </c>
      <c r="F105">
        <v>3150</v>
      </c>
      <c r="G105">
        <v>3527.14</v>
      </c>
      <c r="H105">
        <v>4310.78</v>
      </c>
      <c r="I105">
        <v>3886.08</v>
      </c>
      <c r="J105">
        <v>4018.84</v>
      </c>
      <c r="K105" t="s">
        <v>86</v>
      </c>
      <c r="L105" t="s">
        <v>167</v>
      </c>
    </row>
    <row r="106" spans="1:12" x14ac:dyDescent="0.2">
      <c r="A106">
        <v>1962.74</v>
      </c>
      <c r="B106">
        <v>81407.94</v>
      </c>
      <c r="C106">
        <v>28741.279999999999</v>
      </c>
      <c r="D106">
        <v>868.24</v>
      </c>
      <c r="E106">
        <v>506.84</v>
      </c>
      <c r="F106">
        <v>11950.69</v>
      </c>
      <c r="G106">
        <v>2156.61</v>
      </c>
      <c r="H106">
        <v>2015.16</v>
      </c>
      <c r="I106">
        <v>59489.15</v>
      </c>
      <c r="J106">
        <v>22957.439999999999</v>
      </c>
      <c r="K106" t="s">
        <v>87</v>
      </c>
      <c r="L106" t="s">
        <v>167</v>
      </c>
    </row>
    <row r="107" spans="1:12" x14ac:dyDescent="0.2">
      <c r="A107">
        <v>23942.77</v>
      </c>
      <c r="B107">
        <v>99893.8</v>
      </c>
      <c r="C107">
        <v>27199.22</v>
      </c>
      <c r="D107">
        <v>6282.82</v>
      </c>
      <c r="E107">
        <v>2758.14</v>
      </c>
      <c r="F107">
        <v>33147.519999999997</v>
      </c>
      <c r="G107">
        <v>30095.62</v>
      </c>
      <c r="H107">
        <v>69321.710000000006</v>
      </c>
      <c r="I107">
        <v>84886.73</v>
      </c>
      <c r="J107">
        <v>50171.54</v>
      </c>
      <c r="K107" t="s">
        <v>88</v>
      </c>
      <c r="L107" t="s">
        <v>167</v>
      </c>
    </row>
    <row r="108" spans="1:12" x14ac:dyDescent="0.2">
      <c r="A108">
        <v>33464.050000000003</v>
      </c>
      <c r="B108">
        <v>28031.57</v>
      </c>
      <c r="C108">
        <v>20298.64</v>
      </c>
      <c r="D108">
        <v>15999.62</v>
      </c>
      <c r="E108">
        <v>15602.65</v>
      </c>
      <c r="F108">
        <v>24405.279999999999</v>
      </c>
      <c r="G108">
        <v>31400.55</v>
      </c>
      <c r="H108">
        <v>31858.87</v>
      </c>
      <c r="I108">
        <v>39215.4</v>
      </c>
      <c r="J108">
        <v>28706.89</v>
      </c>
      <c r="K108" t="s">
        <v>102</v>
      </c>
    </row>
    <row r="109" spans="1:12" x14ac:dyDescent="0.2">
      <c r="A109">
        <v>10950.97</v>
      </c>
      <c r="B109">
        <v>14776.71</v>
      </c>
      <c r="C109">
        <v>4175.9399999999996</v>
      </c>
      <c r="D109">
        <v>1779.14</v>
      </c>
      <c r="E109">
        <v>1838.53</v>
      </c>
      <c r="F109">
        <v>13377.32</v>
      </c>
      <c r="G109">
        <v>20079.11</v>
      </c>
      <c r="H109">
        <v>28291.93</v>
      </c>
      <c r="I109">
        <v>31590</v>
      </c>
      <c r="J109">
        <v>27700.36</v>
      </c>
      <c r="K109" t="s">
        <v>103</v>
      </c>
    </row>
    <row r="110" spans="1:12" x14ac:dyDescent="0.2">
      <c r="A110">
        <v>30442</v>
      </c>
      <c r="B110">
        <v>30513.14</v>
      </c>
      <c r="C110">
        <v>28580.61</v>
      </c>
      <c r="D110">
        <v>26797.62</v>
      </c>
      <c r="E110">
        <v>25096.17</v>
      </c>
      <c r="F110">
        <v>31250.76</v>
      </c>
      <c r="G110">
        <v>37794.550000000003</v>
      </c>
      <c r="H110">
        <v>28460.83</v>
      </c>
      <c r="I110">
        <v>30069.21</v>
      </c>
      <c r="J110">
        <v>35053.480000000003</v>
      </c>
      <c r="K110" t="s">
        <v>104</v>
      </c>
    </row>
    <row r="111" spans="1:12" x14ac:dyDescent="0.2">
      <c r="A111">
        <v>50617.58</v>
      </c>
      <c r="B111">
        <v>52639.93</v>
      </c>
      <c r="C111">
        <v>48072.2</v>
      </c>
      <c r="D111">
        <v>65256.49</v>
      </c>
      <c r="E111">
        <v>78242.73</v>
      </c>
      <c r="F111">
        <v>104347</v>
      </c>
      <c r="G111">
        <v>101888.69</v>
      </c>
      <c r="H111">
        <v>115231.26</v>
      </c>
      <c r="I111">
        <v>103485.57</v>
      </c>
      <c r="J111">
        <v>87575.75</v>
      </c>
      <c r="K111" t="s">
        <v>105</v>
      </c>
    </row>
    <row r="112" spans="1:12" x14ac:dyDescent="0.2">
      <c r="A112">
        <v>37316.35</v>
      </c>
      <c r="B112">
        <v>35497.769999999997</v>
      </c>
      <c r="C112">
        <v>27628.13</v>
      </c>
      <c r="D112">
        <v>33641.760000000002</v>
      </c>
      <c r="E112">
        <v>30343.32</v>
      </c>
      <c r="F112">
        <v>53255.11</v>
      </c>
      <c r="G112">
        <v>55979.05</v>
      </c>
      <c r="H112">
        <v>54226.1</v>
      </c>
      <c r="I112">
        <v>53777.75</v>
      </c>
      <c r="J112">
        <v>53617.08</v>
      </c>
      <c r="K112" t="s">
        <v>106</v>
      </c>
    </row>
    <row r="113" spans="1:12" x14ac:dyDescent="0.2">
      <c r="A113">
        <v>39717.67</v>
      </c>
      <c r="B113">
        <v>38776.720000000001</v>
      </c>
      <c r="C113">
        <v>71656.42</v>
      </c>
      <c r="D113">
        <v>27527.98</v>
      </c>
      <c r="E113">
        <v>15381.51</v>
      </c>
      <c r="F113">
        <v>24904.32</v>
      </c>
      <c r="G113">
        <v>37904.99</v>
      </c>
      <c r="H113">
        <v>5219.55</v>
      </c>
      <c r="I113">
        <v>98148.59</v>
      </c>
      <c r="J113">
        <v>21230.240000000002</v>
      </c>
      <c r="K113" t="s">
        <v>107</v>
      </c>
    </row>
    <row r="114" spans="1:12" x14ac:dyDescent="0.2">
      <c r="A114">
        <v>1573.67</v>
      </c>
      <c r="B114">
        <v>125310.88</v>
      </c>
      <c r="C114">
        <v>13965.5</v>
      </c>
      <c r="D114">
        <v>855.8</v>
      </c>
      <c r="E114">
        <v>2596.1799999999998</v>
      </c>
      <c r="F114">
        <v>13034.4</v>
      </c>
      <c r="G114">
        <v>2397.96</v>
      </c>
      <c r="H114">
        <v>2213.65</v>
      </c>
      <c r="I114">
        <v>80516.820000000007</v>
      </c>
      <c r="J114">
        <v>25380.91</v>
      </c>
      <c r="K114" t="s">
        <v>108</v>
      </c>
    </row>
    <row r="115" spans="1:12" x14ac:dyDescent="0.2">
      <c r="A115">
        <v>38122.28</v>
      </c>
      <c r="B115">
        <v>4258.6899999999996</v>
      </c>
      <c r="C115">
        <v>28620.799999999999</v>
      </c>
      <c r="D115">
        <v>14856.86</v>
      </c>
      <c r="E115">
        <v>47098.17</v>
      </c>
      <c r="F115">
        <v>15911.6</v>
      </c>
      <c r="G115">
        <v>78896.97</v>
      </c>
      <c r="H115">
        <v>75235.210000000006</v>
      </c>
      <c r="I115">
        <v>33659.440000000002</v>
      </c>
      <c r="J115">
        <v>110951</v>
      </c>
      <c r="K115" t="s">
        <v>109</v>
      </c>
    </row>
    <row r="116" spans="1:12" x14ac:dyDescent="0.2">
      <c r="A116">
        <v>8500</v>
      </c>
      <c r="B116">
        <v>208524.84</v>
      </c>
      <c r="C116">
        <v>3091.46</v>
      </c>
      <c r="D116">
        <v>22004.68</v>
      </c>
      <c r="E116">
        <v>229190.19</v>
      </c>
      <c r="F116">
        <v>50181.65</v>
      </c>
      <c r="G116">
        <v>30194.23</v>
      </c>
      <c r="H116">
        <v>36466.910000000003</v>
      </c>
      <c r="I116">
        <v>740435.21</v>
      </c>
      <c r="J116">
        <v>29837.34</v>
      </c>
      <c r="K116" t="s">
        <v>110</v>
      </c>
    </row>
    <row r="117" spans="1:12" x14ac:dyDescent="0.2">
      <c r="A117">
        <v>2008.45</v>
      </c>
      <c r="B117">
        <v>134628.04999999999</v>
      </c>
      <c r="C117">
        <v>10238.75</v>
      </c>
      <c r="D117">
        <v>18105.27</v>
      </c>
      <c r="E117">
        <v>43624.28</v>
      </c>
      <c r="F117">
        <v>51531.839999999997</v>
      </c>
      <c r="G117">
        <v>46318.879999999997</v>
      </c>
      <c r="H117">
        <v>63391.61</v>
      </c>
      <c r="I117">
        <v>62342.68</v>
      </c>
      <c r="J117">
        <v>58128.65</v>
      </c>
      <c r="K117" t="s">
        <v>111</v>
      </c>
    </row>
    <row r="118" spans="1:12" x14ac:dyDescent="0.2">
      <c r="A118">
        <v>117369.63</v>
      </c>
      <c r="B118">
        <v>116481.85</v>
      </c>
      <c r="C118">
        <v>101443.86</v>
      </c>
      <c r="D118">
        <v>51229.81</v>
      </c>
      <c r="E118">
        <v>39747.360000000001</v>
      </c>
      <c r="F118">
        <v>110630.63</v>
      </c>
      <c r="G118">
        <v>100767.11</v>
      </c>
      <c r="H118">
        <v>72131.17</v>
      </c>
      <c r="I118">
        <v>137517.29</v>
      </c>
      <c r="J118">
        <v>72824.320000000007</v>
      </c>
      <c r="K118" t="s">
        <v>112</v>
      </c>
    </row>
    <row r="119" spans="1:12" x14ac:dyDescent="0.2">
      <c r="A119">
        <v>30149.02</v>
      </c>
      <c r="B119">
        <v>124329.17</v>
      </c>
      <c r="C119">
        <v>13478.63</v>
      </c>
      <c r="D119">
        <v>4021.48</v>
      </c>
      <c r="E119">
        <v>4750.93</v>
      </c>
      <c r="F119">
        <v>35378.85</v>
      </c>
      <c r="G119">
        <v>36954.81</v>
      </c>
      <c r="H119">
        <v>76445.42</v>
      </c>
      <c r="I119">
        <v>106233.46</v>
      </c>
      <c r="J119">
        <v>56329.5</v>
      </c>
      <c r="K119" t="s">
        <v>113</v>
      </c>
    </row>
    <row r="120" spans="1:12" x14ac:dyDescent="0.2">
      <c r="A120">
        <v>196951.82</v>
      </c>
      <c r="B120">
        <v>203235.69</v>
      </c>
      <c r="C120">
        <v>207207.93</v>
      </c>
      <c r="D120">
        <v>199210.17</v>
      </c>
      <c r="E120">
        <v>222335.55</v>
      </c>
      <c r="F120">
        <v>253151.48</v>
      </c>
      <c r="G120">
        <v>270042.75</v>
      </c>
      <c r="H120">
        <v>222425.46</v>
      </c>
      <c r="I120">
        <v>201671.37</v>
      </c>
      <c r="J120">
        <v>194563.14</v>
      </c>
      <c r="K120" t="s">
        <v>114</v>
      </c>
    </row>
    <row r="121" spans="1:12" x14ac:dyDescent="0.2">
      <c r="A121">
        <v>768206.68</v>
      </c>
      <c r="B121">
        <v>814703.39</v>
      </c>
      <c r="C121">
        <v>656601.64</v>
      </c>
      <c r="D121">
        <v>740889.48</v>
      </c>
      <c r="E121">
        <v>1003949.9</v>
      </c>
      <c r="F121">
        <v>1215753.29</v>
      </c>
      <c r="G121">
        <v>1270056.33</v>
      </c>
      <c r="H121">
        <v>1379676.32</v>
      </c>
      <c r="I121">
        <v>1454852.66</v>
      </c>
      <c r="J121">
        <v>790795.74</v>
      </c>
      <c r="K121" t="s">
        <v>115</v>
      </c>
    </row>
    <row r="122" spans="1:12" x14ac:dyDescent="0.2">
      <c r="A122">
        <v>132033.57999999999</v>
      </c>
      <c r="B122">
        <v>249005.26</v>
      </c>
      <c r="C122">
        <v>64525.81</v>
      </c>
      <c r="D122">
        <v>85142.98</v>
      </c>
      <c r="E122">
        <v>101375.62</v>
      </c>
      <c r="F122">
        <v>180460.62</v>
      </c>
      <c r="G122">
        <v>194699.76</v>
      </c>
      <c r="H122">
        <v>191580.95</v>
      </c>
      <c r="I122">
        <v>192254.94</v>
      </c>
      <c r="J122">
        <v>180437.66</v>
      </c>
      <c r="K122" t="s">
        <v>256</v>
      </c>
    </row>
    <row r="123" spans="1:12" x14ac:dyDescent="0.2">
      <c r="A123">
        <v>5445</v>
      </c>
      <c r="B123">
        <v>7033</v>
      </c>
      <c r="C123">
        <v>7028</v>
      </c>
      <c r="D123">
        <v>7835</v>
      </c>
      <c r="E123">
        <v>8068</v>
      </c>
      <c r="F123">
        <v>12923</v>
      </c>
      <c r="G123">
        <v>12738</v>
      </c>
      <c r="H123">
        <v>10368</v>
      </c>
      <c r="I123">
        <v>11390</v>
      </c>
      <c r="J123">
        <v>11390</v>
      </c>
      <c r="K123">
        <v>11390</v>
      </c>
      <c r="L123" t="s">
        <v>257</v>
      </c>
    </row>
    <row r="124" spans="1:12" x14ac:dyDescent="0.2">
      <c r="A124">
        <v>329009.45</v>
      </c>
      <c r="B124">
        <v>658786.23</v>
      </c>
      <c r="C124">
        <v>482358.95</v>
      </c>
      <c r="D124">
        <v>692082.74</v>
      </c>
      <c r="E124">
        <v>665773.63</v>
      </c>
      <c r="F124">
        <v>826279.2</v>
      </c>
      <c r="G124">
        <v>798414.3</v>
      </c>
      <c r="H124">
        <v>398210.66</v>
      </c>
      <c r="I124">
        <v>476441.48</v>
      </c>
      <c r="J124">
        <v>467878.24</v>
      </c>
      <c r="K124" t="s">
        <v>26</v>
      </c>
    </row>
    <row r="125" spans="1:12" x14ac:dyDescent="0.2">
      <c r="A125">
        <v>665743.48</v>
      </c>
      <c r="B125">
        <v>1224719.3400000001</v>
      </c>
      <c r="C125">
        <v>1127773.08</v>
      </c>
      <c r="D125">
        <v>1080274.1200000001</v>
      </c>
      <c r="E125">
        <v>1200982.6000000001</v>
      </c>
      <c r="F125">
        <v>2143112.4900000002</v>
      </c>
      <c r="G125">
        <v>1824638.04</v>
      </c>
      <c r="H125">
        <v>1157794.57</v>
      </c>
      <c r="I125">
        <v>1285572.1599999999</v>
      </c>
      <c r="J125">
        <v>1420221.86</v>
      </c>
      <c r="K125" t="s">
        <v>32</v>
      </c>
    </row>
    <row r="126" spans="1:12" x14ac:dyDescent="0.2">
      <c r="A126">
        <v>329102.74</v>
      </c>
      <c r="B126">
        <v>408660.39</v>
      </c>
      <c r="C126">
        <v>532703.16</v>
      </c>
      <c r="D126">
        <v>483094.49</v>
      </c>
      <c r="E126">
        <v>388698.22</v>
      </c>
      <c r="F126">
        <v>535536.73</v>
      </c>
      <c r="G126">
        <v>631332.9</v>
      </c>
      <c r="H126">
        <v>497981.05</v>
      </c>
      <c r="I126">
        <v>567256.87</v>
      </c>
      <c r="J126">
        <v>527903.87</v>
      </c>
      <c r="K126" t="s">
        <v>36</v>
      </c>
    </row>
    <row r="127" spans="1:12" x14ac:dyDescent="0.2">
      <c r="A127">
        <v>659910.76</v>
      </c>
      <c r="B127">
        <v>849101.62</v>
      </c>
      <c r="C127">
        <v>722371.15</v>
      </c>
      <c r="D127">
        <v>707898.56</v>
      </c>
      <c r="E127">
        <v>678168.12</v>
      </c>
      <c r="F127">
        <v>1154029.27</v>
      </c>
      <c r="G127">
        <v>1220284.99</v>
      </c>
      <c r="H127">
        <v>923727.87</v>
      </c>
      <c r="I127">
        <v>1011889.26</v>
      </c>
      <c r="J127">
        <v>995523.62</v>
      </c>
      <c r="K127" t="s">
        <v>39</v>
      </c>
    </row>
    <row r="128" spans="1:12" x14ac:dyDescent="0.2">
      <c r="A128">
        <v>1983766.43</v>
      </c>
      <c r="B128">
        <v>3141267.58</v>
      </c>
      <c r="C128">
        <v>2865206.34</v>
      </c>
      <c r="D128">
        <v>2963349.91</v>
      </c>
      <c r="E128">
        <v>2933622.57</v>
      </c>
      <c r="F128">
        <v>4658957.6900000004</v>
      </c>
      <c r="G128">
        <v>4474670.2300000004</v>
      </c>
      <c r="H128">
        <v>2977714.15</v>
      </c>
      <c r="I128">
        <v>3341159.77</v>
      </c>
      <c r="J128">
        <v>3411527.59</v>
      </c>
      <c r="K128" t="s">
        <v>42</v>
      </c>
    </row>
    <row r="129" spans="1:11" x14ac:dyDescent="0.2">
      <c r="A129" s="35">
        <v>347575.26</v>
      </c>
      <c r="B129" s="35">
        <v>380886.77</v>
      </c>
      <c r="C129" s="35">
        <v>448167.97</v>
      </c>
      <c r="D129" s="35">
        <v>315131.42</v>
      </c>
      <c r="E129" s="35">
        <v>234951.92</v>
      </c>
      <c r="F129" s="35">
        <v>380703.72</v>
      </c>
      <c r="G129" s="35">
        <v>310444.02</v>
      </c>
      <c r="H129" s="35">
        <v>140473.04999999999</v>
      </c>
      <c r="I129" s="35">
        <v>110125.66</v>
      </c>
      <c r="J129" s="35">
        <v>96343.37</v>
      </c>
      <c r="K129" s="26" t="s">
        <v>278</v>
      </c>
    </row>
    <row r="130" spans="1:11" x14ac:dyDescent="0.2">
      <c r="A130" s="35">
        <v>402704.73</v>
      </c>
      <c r="B130" s="35">
        <v>602845.28</v>
      </c>
      <c r="C130" s="35">
        <v>421317.76</v>
      </c>
      <c r="D130" s="35">
        <v>469977.84</v>
      </c>
      <c r="E130" s="35">
        <v>488795.23</v>
      </c>
      <c r="F130" s="35">
        <v>560527.05000000005</v>
      </c>
      <c r="G130" s="35">
        <v>576592.15</v>
      </c>
      <c r="H130" s="35">
        <v>475744.62</v>
      </c>
      <c r="I130" s="35">
        <v>473695.85</v>
      </c>
      <c r="J130" s="35">
        <v>497889.18</v>
      </c>
      <c r="K130" t="s">
        <v>47</v>
      </c>
    </row>
    <row r="131" spans="1:11" x14ac:dyDescent="0.2">
      <c r="A131">
        <v>690924.78</v>
      </c>
      <c r="B131">
        <v>916440.3</v>
      </c>
      <c r="C131">
        <v>823363.83</v>
      </c>
      <c r="D131">
        <v>951703.16</v>
      </c>
      <c r="E131">
        <v>935357.83</v>
      </c>
      <c r="F131">
        <v>1422907.34</v>
      </c>
      <c r="G131">
        <v>1420541.39</v>
      </c>
      <c r="H131">
        <v>1046135.55</v>
      </c>
      <c r="I131">
        <v>1096572.05</v>
      </c>
      <c r="J131">
        <v>1132694.79</v>
      </c>
      <c r="K131" t="s">
        <v>76</v>
      </c>
    </row>
    <row r="132" spans="1:11" x14ac:dyDescent="0.2">
      <c r="A132" s="35">
        <v>1774448.95</v>
      </c>
      <c r="B132" s="35">
        <v>3568816.34</v>
      </c>
      <c r="C132" s="35">
        <v>2969807.92</v>
      </c>
      <c r="D132" s="35">
        <v>2735022.42</v>
      </c>
      <c r="E132" s="35">
        <v>2540367.5499999998</v>
      </c>
      <c r="F132" s="35">
        <v>4651985.7699999996</v>
      </c>
      <c r="G132" s="35">
        <v>4388125.3600000003</v>
      </c>
      <c r="H132" s="35">
        <v>3040004.95</v>
      </c>
      <c r="I132" s="35">
        <v>3256497.96</v>
      </c>
      <c r="J132" s="35">
        <v>3474310.18</v>
      </c>
    </row>
    <row r="133" spans="1:11" x14ac:dyDescent="0.2">
      <c r="A133" s="35">
        <v>3000</v>
      </c>
      <c r="B133" s="35">
        <v>0</v>
      </c>
      <c r="C133" s="35">
        <v>-13060.9</v>
      </c>
      <c r="D133" s="35">
        <v>-101542.49</v>
      </c>
      <c r="E133" s="35">
        <v>21969.82</v>
      </c>
      <c r="F133" s="35">
        <v>57405.21</v>
      </c>
      <c r="G133" s="35">
        <v>65495.59</v>
      </c>
      <c r="H133" s="35">
        <v>-180899.7</v>
      </c>
      <c r="I133" s="35">
        <v>133834.16</v>
      </c>
      <c r="J133" s="35">
        <v>79254.289999999994</v>
      </c>
    </row>
    <row r="134" spans="1:11" x14ac:dyDescent="0.2">
      <c r="A134" s="35">
        <v>85154.39</v>
      </c>
      <c r="B134" s="35">
        <v>144109.35999999999</v>
      </c>
      <c r="C134" s="35">
        <v>98485.96</v>
      </c>
      <c r="D134" s="35">
        <v>108837.69</v>
      </c>
      <c r="E134" s="35">
        <v>75798.84</v>
      </c>
      <c r="F134" s="35">
        <v>38857.56</v>
      </c>
      <c r="G134" s="35">
        <v>9296.85</v>
      </c>
      <c r="H134" s="35">
        <v>20500.62</v>
      </c>
      <c r="I134" s="35">
        <v>23983.41</v>
      </c>
      <c r="J134" s="35">
        <v>20094.48</v>
      </c>
    </row>
    <row r="135" spans="1:11" x14ac:dyDescent="0.2">
      <c r="A135" s="35">
        <v>0</v>
      </c>
      <c r="B135" s="35">
        <v>0</v>
      </c>
      <c r="C135" s="35">
        <v>0</v>
      </c>
      <c r="D135" s="35">
        <v>0</v>
      </c>
      <c r="E135" s="35">
        <v>0</v>
      </c>
      <c r="F135" s="35">
        <v>0</v>
      </c>
      <c r="G135" s="35">
        <v>0</v>
      </c>
      <c r="H135" s="35">
        <v>0</v>
      </c>
      <c r="I135" s="35">
        <v>0</v>
      </c>
      <c r="J135" s="35">
        <v>0</v>
      </c>
    </row>
    <row r="136" spans="1:11" x14ac:dyDescent="0.2">
      <c r="A136" s="35">
        <v>17816.97</v>
      </c>
      <c r="B136" s="35">
        <v>20466.86</v>
      </c>
      <c r="C136" s="35">
        <v>19707.09</v>
      </c>
      <c r="D136" s="35">
        <v>24371.74</v>
      </c>
      <c r="E136" s="35">
        <v>17519.29</v>
      </c>
      <c r="F136" s="35">
        <v>25477.26</v>
      </c>
      <c r="G136" s="35">
        <v>79845.429999999993</v>
      </c>
      <c r="H136" s="35">
        <v>79698.009999999995</v>
      </c>
      <c r="I136" s="35">
        <v>80965.88</v>
      </c>
      <c r="J136" s="35">
        <v>77972.639999999999</v>
      </c>
    </row>
    <row r="137" spans="1:11" x14ac:dyDescent="0.2">
      <c r="A137" s="35">
        <v>53953.5</v>
      </c>
      <c r="B137" s="35">
        <v>67810.78</v>
      </c>
      <c r="C137" s="35">
        <v>68548.41</v>
      </c>
      <c r="D137" s="35">
        <v>91066.69</v>
      </c>
      <c r="E137" s="35">
        <v>73098.600000000006</v>
      </c>
      <c r="F137" s="35">
        <v>77760.210000000006</v>
      </c>
      <c r="G137" s="35">
        <v>62940.62</v>
      </c>
      <c r="H137" s="35">
        <v>46203.31</v>
      </c>
      <c r="I137" s="35">
        <v>49236.02</v>
      </c>
      <c r="J137" s="35">
        <v>37986.9</v>
      </c>
    </row>
    <row r="138" spans="1:11" x14ac:dyDescent="0.2">
      <c r="A138" s="35">
        <v>160536.28</v>
      </c>
      <c r="B138" s="35">
        <v>124947.81</v>
      </c>
      <c r="C138" s="35">
        <v>109949.99</v>
      </c>
      <c r="D138" s="35">
        <v>100092.2</v>
      </c>
      <c r="E138" s="35">
        <v>96005.89</v>
      </c>
      <c r="F138" s="35">
        <v>102358.05</v>
      </c>
      <c r="G138" s="35">
        <v>112572.08</v>
      </c>
      <c r="H138" s="35">
        <v>83566.539999999994</v>
      </c>
      <c r="I138" s="35">
        <v>88668.99</v>
      </c>
      <c r="J138" s="35">
        <v>78678.259999999995</v>
      </c>
    </row>
    <row r="139" spans="1:11" x14ac:dyDescent="0.2">
      <c r="A139" s="35">
        <v>159866.76</v>
      </c>
      <c r="B139" s="35">
        <v>209926.3</v>
      </c>
      <c r="C139" s="35">
        <v>155817.28</v>
      </c>
      <c r="D139" s="35">
        <v>142629.32999999999</v>
      </c>
      <c r="E139" s="35">
        <v>100609.52</v>
      </c>
      <c r="F139" s="35">
        <v>90144.57</v>
      </c>
      <c r="G139" s="35">
        <v>85565.9</v>
      </c>
      <c r="H139" s="35">
        <v>120738.88</v>
      </c>
      <c r="I139" s="35">
        <v>74373.13</v>
      </c>
      <c r="J139" s="35">
        <v>67719.34</v>
      </c>
    </row>
    <row r="140" spans="1:11" x14ac:dyDescent="0.2">
      <c r="A140" s="35">
        <v>0</v>
      </c>
      <c r="B140" s="35">
        <v>0</v>
      </c>
      <c r="C140" s="35">
        <v>0</v>
      </c>
      <c r="D140" s="35">
        <v>0</v>
      </c>
      <c r="E140" s="35">
        <v>0</v>
      </c>
      <c r="F140" s="35">
        <v>0</v>
      </c>
      <c r="G140" s="35">
        <v>2083.33</v>
      </c>
      <c r="H140" s="35">
        <v>0</v>
      </c>
      <c r="I140" s="35">
        <v>0</v>
      </c>
      <c r="J140" s="35">
        <v>0</v>
      </c>
    </row>
    <row r="141" spans="1:11" x14ac:dyDescent="0.2">
      <c r="A141" s="35">
        <v>392173.51</v>
      </c>
      <c r="B141" s="35">
        <v>423151.75</v>
      </c>
      <c r="C141" s="35">
        <v>354022.77</v>
      </c>
      <c r="D141" s="35">
        <v>358159.96</v>
      </c>
      <c r="E141" s="35">
        <v>287233.3</v>
      </c>
      <c r="F141" s="35">
        <v>295740.09000000003</v>
      </c>
      <c r="G141" s="35">
        <v>343007.36</v>
      </c>
      <c r="H141" s="35">
        <v>330206.74</v>
      </c>
      <c r="I141" s="35">
        <v>293244.02</v>
      </c>
      <c r="J141" s="35">
        <v>262357.14</v>
      </c>
    </row>
    <row r="142" spans="1:11" x14ac:dyDescent="0.2">
      <c r="A142" s="35">
        <v>142664.51999999999</v>
      </c>
      <c r="B142" s="35">
        <v>157429.06</v>
      </c>
      <c r="C142" s="35">
        <v>166918.13</v>
      </c>
      <c r="D142" s="35">
        <v>203136.34</v>
      </c>
      <c r="E142" s="35">
        <v>198956.83</v>
      </c>
      <c r="F142" s="35">
        <v>260410.56</v>
      </c>
      <c r="G142" s="35">
        <v>289777.71999999997</v>
      </c>
      <c r="H142" s="35">
        <v>213846.53</v>
      </c>
      <c r="I142" s="35">
        <v>251283.35</v>
      </c>
      <c r="J142" s="35">
        <v>258248.29</v>
      </c>
    </row>
    <row r="143" spans="1:11" x14ac:dyDescent="0.2">
      <c r="A143" s="35">
        <v>163760.14000000001</v>
      </c>
      <c r="B143" s="35">
        <v>239027.42</v>
      </c>
      <c r="C143" s="35">
        <v>321224.42</v>
      </c>
      <c r="D143" s="35">
        <v>202142.58</v>
      </c>
      <c r="E143" s="35">
        <v>129011.19</v>
      </c>
      <c r="F143" s="35">
        <v>255836.12</v>
      </c>
      <c r="G143" s="35">
        <v>184646.03</v>
      </c>
      <c r="H143" s="35">
        <v>49105</v>
      </c>
      <c r="I143" s="35">
        <v>8340</v>
      </c>
      <c r="J143" s="35">
        <v>3760</v>
      </c>
    </row>
    <row r="144" spans="1:11" x14ac:dyDescent="0.2">
      <c r="A144" s="35">
        <v>0</v>
      </c>
      <c r="B144" s="35">
        <v>0</v>
      </c>
      <c r="C144" s="35">
        <v>300</v>
      </c>
      <c r="D144" s="35">
        <v>0</v>
      </c>
      <c r="E144" s="35">
        <v>407.6</v>
      </c>
      <c r="F144" s="35">
        <v>0</v>
      </c>
      <c r="G144" s="35">
        <v>0</v>
      </c>
      <c r="H144" s="35">
        <v>0</v>
      </c>
      <c r="I144" s="35">
        <v>0</v>
      </c>
      <c r="J144" s="35">
        <v>0</v>
      </c>
    </row>
    <row r="145" spans="1:11" x14ac:dyDescent="0.2">
      <c r="A145" s="35">
        <v>1229.25</v>
      </c>
      <c r="B145" s="35">
        <v>0</v>
      </c>
      <c r="C145" s="35">
        <v>0</v>
      </c>
      <c r="D145" s="35">
        <v>0</v>
      </c>
      <c r="E145" s="35">
        <v>2196</v>
      </c>
      <c r="F145" s="35">
        <v>8951.2900000000009</v>
      </c>
      <c r="G145" s="35">
        <v>8335.9500000000007</v>
      </c>
      <c r="H145" s="35">
        <v>4860</v>
      </c>
      <c r="I145" s="35">
        <v>6571.42</v>
      </c>
      <c r="J145" s="35">
        <v>6091.42</v>
      </c>
    </row>
    <row r="146" spans="1:11" x14ac:dyDescent="0.2">
      <c r="A146" s="35">
        <v>1186.04</v>
      </c>
      <c r="B146" s="35">
        <v>3155.85</v>
      </c>
      <c r="C146" s="35">
        <v>2105.85</v>
      </c>
      <c r="D146" s="35">
        <v>882.73</v>
      </c>
      <c r="E146" s="35">
        <v>267.60000000000002</v>
      </c>
      <c r="F146" s="35">
        <v>310.39999999999998</v>
      </c>
      <c r="G146" s="35">
        <v>327.60000000000002</v>
      </c>
      <c r="H146" s="35">
        <v>327.60000000000002</v>
      </c>
      <c r="I146" s="35">
        <v>2007.6</v>
      </c>
      <c r="J146" s="35">
        <v>2969.17</v>
      </c>
    </row>
    <row r="147" spans="1:11" x14ac:dyDescent="0.2">
      <c r="A147" s="35">
        <v>192163.12</v>
      </c>
      <c r="B147" s="35">
        <v>386239.7</v>
      </c>
      <c r="C147" s="35">
        <v>331551.27</v>
      </c>
      <c r="D147" s="35">
        <v>210916.32</v>
      </c>
      <c r="E147" s="35">
        <v>227622.18</v>
      </c>
      <c r="F147" s="35">
        <v>362570.57</v>
      </c>
      <c r="G147" s="35">
        <v>241025.18</v>
      </c>
      <c r="H147" s="35">
        <v>64362.89</v>
      </c>
      <c r="I147" s="35">
        <v>26177.47</v>
      </c>
      <c r="J147" s="35">
        <v>59722.01</v>
      </c>
    </row>
    <row r="148" spans="1:11" x14ac:dyDescent="0.2">
      <c r="A148" s="35">
        <v>2612883.33</v>
      </c>
      <c r="B148" s="35">
        <v>4696657.75</v>
      </c>
      <c r="C148" s="35">
        <v>3924718.71</v>
      </c>
      <c r="D148" s="35">
        <v>3527426.88</v>
      </c>
      <c r="E148" s="35">
        <v>3361883.36</v>
      </c>
      <c r="F148" s="35">
        <v>5689479.3099999996</v>
      </c>
      <c r="G148" s="35">
        <v>5349953.97</v>
      </c>
      <c r="H148" s="35">
        <v>3495823.54</v>
      </c>
      <c r="I148" s="35">
        <v>3998137.04</v>
      </c>
      <c r="J148" s="35">
        <v>4167891.5</v>
      </c>
    </row>
    <row r="149" spans="1:11" x14ac:dyDescent="0.2">
      <c r="A149" s="35">
        <v>1835931.4</v>
      </c>
      <c r="B149" s="35">
        <v>2686424.4</v>
      </c>
      <c r="C149" s="35">
        <v>2164558.84</v>
      </c>
      <c r="D149" s="35">
        <v>2457516.14</v>
      </c>
      <c r="E149" s="35">
        <v>2243620.06</v>
      </c>
      <c r="F149" s="35">
        <v>3468756.93</v>
      </c>
      <c r="G149" s="35">
        <v>3491184.61</v>
      </c>
      <c r="H149" s="35">
        <v>2815117.23</v>
      </c>
      <c r="I149" s="35">
        <v>2766370.52</v>
      </c>
      <c r="J149" s="35">
        <v>2838248.02</v>
      </c>
    </row>
    <row r="150" spans="1:11" x14ac:dyDescent="0.2">
      <c r="A150" s="35">
        <v>1965.77</v>
      </c>
      <c r="B150" s="35">
        <v>0</v>
      </c>
      <c r="C150" s="35">
        <v>-26879.599999999999</v>
      </c>
      <c r="D150" s="35">
        <v>-275213.90999999997</v>
      </c>
      <c r="E150" s="35">
        <v>-32494.76</v>
      </c>
      <c r="F150" s="35">
        <v>-21572.41</v>
      </c>
      <c r="G150" s="35">
        <v>34619.83</v>
      </c>
      <c r="H150" s="35">
        <v>-147164.78</v>
      </c>
      <c r="I150" s="35">
        <v>91875.53</v>
      </c>
      <c r="J150" s="35">
        <v>48318.05</v>
      </c>
    </row>
    <row r="151" spans="1:11" x14ac:dyDescent="0.2">
      <c r="A151" s="35">
        <v>77365.52</v>
      </c>
      <c r="B151" s="35">
        <v>107996.05</v>
      </c>
      <c r="C151" s="35">
        <v>95564.49</v>
      </c>
      <c r="D151" s="35">
        <v>92600.34</v>
      </c>
      <c r="E151" s="35">
        <v>96002.35</v>
      </c>
      <c r="F151" s="35">
        <v>35407.08</v>
      </c>
      <c r="G151" s="35">
        <v>9654.82</v>
      </c>
      <c r="H151" s="35">
        <v>21306.92</v>
      </c>
      <c r="I151" s="35">
        <v>18486.82</v>
      </c>
      <c r="J151" s="35">
        <v>12988.08</v>
      </c>
    </row>
    <row r="152" spans="1:11" x14ac:dyDescent="0.2">
      <c r="A152" s="35">
        <v>0</v>
      </c>
      <c r="B152" s="35">
        <v>0</v>
      </c>
      <c r="C152" s="35">
        <v>0</v>
      </c>
      <c r="D152" s="35">
        <v>0</v>
      </c>
      <c r="E152" s="35">
        <v>0</v>
      </c>
      <c r="F152" s="35">
        <v>0</v>
      </c>
      <c r="G152" s="35">
        <v>0</v>
      </c>
      <c r="H152" s="35">
        <v>0</v>
      </c>
      <c r="I152" s="35">
        <v>0</v>
      </c>
      <c r="J152" s="35">
        <v>0</v>
      </c>
    </row>
    <row r="153" spans="1:11" x14ac:dyDescent="0.2">
      <c r="A153">
        <v>27212.37</v>
      </c>
      <c r="B153">
        <v>37212.879999999997</v>
      </c>
      <c r="C153">
        <v>37260.1</v>
      </c>
      <c r="D153">
        <v>42225.58</v>
      </c>
      <c r="E153">
        <v>41112.35</v>
      </c>
      <c r="F153">
        <v>59424.06</v>
      </c>
      <c r="G153">
        <v>59422.91</v>
      </c>
      <c r="H153">
        <v>47421.11</v>
      </c>
      <c r="I153">
        <v>49423.39</v>
      </c>
      <c r="J153">
        <v>49397.760000000002</v>
      </c>
    </row>
    <row r="154" spans="1:11" x14ac:dyDescent="0.2">
      <c r="A154">
        <v>1413152.96</v>
      </c>
      <c r="B154">
        <v>2391527.56</v>
      </c>
      <c r="C154">
        <v>2226140.25</v>
      </c>
      <c r="D154">
        <v>2363066.52</v>
      </c>
      <c r="E154">
        <v>2404576.02</v>
      </c>
      <c r="F154">
        <v>3586153.45</v>
      </c>
      <c r="G154">
        <v>3319993.2</v>
      </c>
      <c r="H154">
        <v>2024405.24</v>
      </c>
      <c r="I154">
        <v>2272011.4500000002</v>
      </c>
      <c r="J154">
        <v>2359183.9500000002</v>
      </c>
      <c r="K154" t="s">
        <v>42</v>
      </c>
    </row>
    <row r="155" spans="1:11" x14ac:dyDescent="0.2">
      <c r="A155">
        <v>42454.400000000001</v>
      </c>
      <c r="B155">
        <v>69192.13</v>
      </c>
      <c r="C155">
        <v>76323.3</v>
      </c>
      <c r="D155">
        <v>86799.08</v>
      </c>
      <c r="E155">
        <v>93677.43</v>
      </c>
      <c r="F155">
        <v>124359.79</v>
      </c>
      <c r="G155">
        <v>112855.48</v>
      </c>
      <c r="H155">
        <v>73446.42</v>
      </c>
      <c r="I155">
        <v>88264.75</v>
      </c>
      <c r="J155">
        <v>88700.800000000003</v>
      </c>
      <c r="K155" t="s">
        <v>42</v>
      </c>
    </row>
    <row r="156" spans="1:11" x14ac:dyDescent="0.2">
      <c r="A156">
        <v>1820975.48</v>
      </c>
      <c r="B156">
        <v>2979808.46</v>
      </c>
      <c r="C156">
        <v>2736450.82</v>
      </c>
      <c r="D156">
        <v>2819875.28</v>
      </c>
      <c r="E156">
        <v>2782499.17</v>
      </c>
      <c r="F156">
        <v>4432322.22</v>
      </c>
      <c r="G156">
        <v>4227528.28</v>
      </c>
      <c r="H156">
        <v>2719645.16</v>
      </c>
      <c r="I156">
        <v>3083021.84</v>
      </c>
      <c r="J156">
        <v>3178874.03</v>
      </c>
      <c r="K156" t="s">
        <v>42</v>
      </c>
    </row>
    <row r="157" spans="1:11" x14ac:dyDescent="0.2">
      <c r="A157">
        <v>34301.160000000003</v>
      </c>
      <c r="B157">
        <v>30522.240000000002</v>
      </c>
      <c r="C157">
        <v>22072.93</v>
      </c>
      <c r="D157">
        <v>21576</v>
      </c>
      <c r="E157">
        <v>21624</v>
      </c>
      <c r="F157">
        <v>43468</v>
      </c>
      <c r="G157">
        <v>43172</v>
      </c>
      <c r="H157">
        <v>43332</v>
      </c>
      <c r="I157">
        <v>46024</v>
      </c>
      <c r="J157">
        <v>46560</v>
      </c>
      <c r="K157" t="s">
        <v>42</v>
      </c>
    </row>
    <row r="158" spans="1:11" x14ac:dyDescent="0.2">
      <c r="A158" s="35">
        <v>4679.6099999999997</v>
      </c>
      <c r="B158" s="35">
        <v>6964.61</v>
      </c>
      <c r="C158" s="35">
        <v>5762.68</v>
      </c>
      <c r="D158" s="35">
        <v>9367.15</v>
      </c>
      <c r="E158" s="35">
        <v>16988.21</v>
      </c>
      <c r="F158" s="35">
        <v>21203.21</v>
      </c>
      <c r="G158" s="35">
        <v>13480.22</v>
      </c>
      <c r="H158" s="35">
        <v>4718.4799999999996</v>
      </c>
      <c r="I158" s="35">
        <v>4197.46</v>
      </c>
      <c r="J158" s="35">
        <v>4951.3999999999996</v>
      </c>
      <c r="K158" t="s">
        <v>292</v>
      </c>
    </row>
    <row r="159" spans="1:11" x14ac:dyDescent="0.2">
      <c r="A159" s="35">
        <v>376595.93</v>
      </c>
      <c r="B159" s="35">
        <v>548429.93999999994</v>
      </c>
      <c r="C159" s="35">
        <v>574505.72</v>
      </c>
      <c r="D159" s="35">
        <v>707438.02</v>
      </c>
      <c r="E159" s="35">
        <v>966219.33</v>
      </c>
      <c r="F159" s="35">
        <v>1131075.6299999999</v>
      </c>
      <c r="G159" s="35">
        <v>778135.69</v>
      </c>
      <c r="H159" s="35">
        <v>346837.33</v>
      </c>
      <c r="I159" s="35">
        <v>324122.7</v>
      </c>
      <c r="J159" s="35">
        <v>387850.82</v>
      </c>
    </row>
    <row r="160" spans="1:11" x14ac:dyDescent="0.2">
      <c r="A160" s="35">
        <v>1493.25</v>
      </c>
      <c r="B160" s="35">
        <v>4655.24</v>
      </c>
      <c r="C160" s="35">
        <v>4525.8100000000004</v>
      </c>
      <c r="D160" s="35">
        <v>4308.4399999999996</v>
      </c>
      <c r="E160" s="35">
        <v>3622.77</v>
      </c>
      <c r="F160" s="35">
        <v>8250.2999999999993</v>
      </c>
      <c r="G160" s="35">
        <v>7058.9</v>
      </c>
      <c r="H160" s="35">
        <v>4772.5</v>
      </c>
      <c r="I160" s="35">
        <v>5883.63</v>
      </c>
      <c r="J160" s="35">
        <v>6874.6</v>
      </c>
    </row>
    <row r="161" spans="1:11" x14ac:dyDescent="0.2">
      <c r="A161" s="35">
        <v>249682.47</v>
      </c>
      <c r="B161" s="35">
        <v>825233.3</v>
      </c>
      <c r="C161" s="35">
        <v>656766.97</v>
      </c>
      <c r="D161" s="35">
        <v>685718.48</v>
      </c>
      <c r="E161" s="35">
        <v>495254.52</v>
      </c>
      <c r="F161" s="35">
        <v>1409156.12</v>
      </c>
      <c r="G161" s="35">
        <v>1165229.76</v>
      </c>
      <c r="H161" s="35">
        <v>923682.21</v>
      </c>
      <c r="I161" s="35">
        <v>1120079.6499999999</v>
      </c>
      <c r="J161" s="35">
        <v>1205327.8600000001</v>
      </c>
    </row>
    <row r="162" spans="1:11" x14ac:dyDescent="0.2">
      <c r="A162" s="35">
        <v>2343.48</v>
      </c>
      <c r="B162" s="35">
        <v>6626.45</v>
      </c>
      <c r="C162" s="35">
        <v>6995.19</v>
      </c>
      <c r="D162" s="35">
        <v>11274.93</v>
      </c>
      <c r="E162" s="35">
        <v>9472.66</v>
      </c>
      <c r="F162" s="35">
        <v>12749.34</v>
      </c>
      <c r="G162" s="35">
        <v>10055.32</v>
      </c>
      <c r="H162" s="35">
        <v>3231.17</v>
      </c>
      <c r="I162" s="35">
        <v>1896.31</v>
      </c>
      <c r="J162" s="35">
        <v>3532.18</v>
      </c>
    </row>
    <row r="163" spans="1:11" x14ac:dyDescent="0.2">
      <c r="A163" s="35">
        <v>134189.66</v>
      </c>
      <c r="B163" s="35">
        <v>369694.13</v>
      </c>
      <c r="C163" s="35">
        <v>310835.68</v>
      </c>
      <c r="D163" s="35">
        <v>325740.68</v>
      </c>
      <c r="E163" s="35">
        <v>271145.40999999997</v>
      </c>
      <c r="F163" s="35">
        <v>461825.87</v>
      </c>
      <c r="G163" s="35">
        <v>411810.88</v>
      </c>
      <c r="H163" s="35">
        <v>136611.43</v>
      </c>
      <c r="I163" s="35">
        <v>72823.77</v>
      </c>
      <c r="J163" s="35">
        <v>142784.38</v>
      </c>
    </row>
    <row r="164" spans="1:11" x14ac:dyDescent="0.2">
      <c r="A164" s="35">
        <v>2271.81</v>
      </c>
      <c r="B164" s="35">
        <v>4551.5600000000004</v>
      </c>
      <c r="C164" s="35">
        <v>4288.79</v>
      </c>
      <c r="D164" s="35">
        <v>4678.3500000000004</v>
      </c>
      <c r="E164" s="35">
        <v>3991.94</v>
      </c>
      <c r="F164" s="35">
        <v>5076.3599999999997</v>
      </c>
      <c r="G164" s="35">
        <v>4442.92</v>
      </c>
      <c r="H164" s="35">
        <v>3277.7</v>
      </c>
      <c r="I164" s="35">
        <v>6208.61</v>
      </c>
      <c r="J164" s="35">
        <v>6059.2</v>
      </c>
    </row>
    <row r="165" spans="1:11" x14ac:dyDescent="0.2">
      <c r="A165" s="35">
        <v>143826.71</v>
      </c>
      <c r="B165" s="35">
        <v>321756.34000000003</v>
      </c>
      <c r="C165" s="35">
        <v>199754.89</v>
      </c>
      <c r="D165" s="35">
        <v>179693.32</v>
      </c>
      <c r="E165" s="35">
        <v>150047.81</v>
      </c>
      <c r="F165" s="35">
        <v>222794.43</v>
      </c>
      <c r="G165" s="35">
        <v>190396.96</v>
      </c>
      <c r="H165" s="35">
        <v>132494.74</v>
      </c>
      <c r="I165" s="35">
        <v>270221.46000000002</v>
      </c>
      <c r="J165" s="35">
        <v>260685.75</v>
      </c>
    </row>
    <row r="166" spans="1:11" x14ac:dyDescent="0.2">
      <c r="A166" s="35">
        <v>1307.57</v>
      </c>
      <c r="B166" s="35">
        <v>1798.48</v>
      </c>
      <c r="C166" s="35">
        <v>2586.5</v>
      </c>
      <c r="D166" s="35">
        <v>1628.99</v>
      </c>
      <c r="E166" s="35">
        <v>1320.49</v>
      </c>
      <c r="F166" s="35">
        <v>1994.06</v>
      </c>
      <c r="G166" s="35">
        <v>4902.57</v>
      </c>
      <c r="H166" s="35">
        <v>358.54</v>
      </c>
      <c r="I166" s="35">
        <v>530.46</v>
      </c>
      <c r="J166" s="35">
        <v>243.36</v>
      </c>
    </row>
    <row r="167" spans="1:11" x14ac:dyDescent="0.2">
      <c r="A167" s="35">
        <v>67386.789999999994</v>
      </c>
      <c r="B167" s="35">
        <v>87856.88</v>
      </c>
      <c r="C167" s="35">
        <v>83879.789999999994</v>
      </c>
      <c r="D167" s="35">
        <v>47299.16</v>
      </c>
      <c r="E167" s="35">
        <v>41221.040000000001</v>
      </c>
      <c r="F167" s="35">
        <v>53203.15</v>
      </c>
      <c r="G167" s="35">
        <v>281180.28999999998</v>
      </c>
      <c r="H167" s="35">
        <v>13323.14</v>
      </c>
      <c r="I167" s="35">
        <v>12852</v>
      </c>
      <c r="J167" s="35">
        <v>12155.14</v>
      </c>
    </row>
    <row r="168" spans="1:11" x14ac:dyDescent="0.2">
      <c r="A168" s="35">
        <v>7579.99</v>
      </c>
      <c r="B168" s="35">
        <v>14570.1</v>
      </c>
      <c r="C168" s="35">
        <v>17659.93</v>
      </c>
      <c r="D168" s="35">
        <v>15786.2</v>
      </c>
      <c r="E168" s="35">
        <v>11659.7</v>
      </c>
      <c r="F168" s="35">
        <v>24021.4</v>
      </c>
      <c r="G168" s="35">
        <v>24228.95</v>
      </c>
      <c r="H168" s="35">
        <v>24707.47</v>
      </c>
      <c r="I168" s="35">
        <v>22997.38</v>
      </c>
      <c r="J168" s="35">
        <v>23135.45</v>
      </c>
    </row>
    <row r="169" spans="1:11" x14ac:dyDescent="0.2">
      <c r="A169" s="35">
        <v>552271.52</v>
      </c>
      <c r="B169" s="35">
        <v>1053135.99</v>
      </c>
      <c r="C169" s="35">
        <v>818019.03</v>
      </c>
      <c r="D169" s="35">
        <v>622876.06999999995</v>
      </c>
      <c r="E169" s="35">
        <v>484652.36</v>
      </c>
      <c r="F169" s="35">
        <v>1093303.8</v>
      </c>
      <c r="G169" s="35">
        <v>1215272.04</v>
      </c>
      <c r="H169" s="35">
        <v>1065660.51</v>
      </c>
      <c r="I169" s="35">
        <v>1078032.22</v>
      </c>
      <c r="J169" s="35">
        <v>1078082.46</v>
      </c>
    </row>
    <row r="170" spans="1:11" x14ac:dyDescent="0.2">
      <c r="A170">
        <v>25250.76</v>
      </c>
      <c r="B170">
        <v>47840.39</v>
      </c>
      <c r="C170">
        <v>50278.16</v>
      </c>
      <c r="D170">
        <v>52815.37</v>
      </c>
      <c r="E170">
        <v>52275.68</v>
      </c>
      <c r="F170">
        <v>83620.820000000007</v>
      </c>
      <c r="G170">
        <v>75328.02</v>
      </c>
      <c r="H170">
        <v>55386.37</v>
      </c>
      <c r="I170">
        <v>55457.82</v>
      </c>
      <c r="J170">
        <v>58103.83</v>
      </c>
      <c r="K170" t="s">
        <v>227</v>
      </c>
    </row>
    <row r="171" spans="1:11" x14ac:dyDescent="0.2">
      <c r="A171">
        <v>200</v>
      </c>
      <c r="B171">
        <v>0</v>
      </c>
      <c r="C171">
        <v>-522.44000000000005</v>
      </c>
      <c r="D171">
        <v>-6279.92</v>
      </c>
      <c r="E171">
        <v>1163.5999999999999</v>
      </c>
      <c r="F171">
        <v>4674.5200000000004</v>
      </c>
      <c r="G171">
        <v>1020.91</v>
      </c>
      <c r="H171">
        <v>-3386.53</v>
      </c>
      <c r="I171">
        <v>2029.66</v>
      </c>
      <c r="J171">
        <v>2848.88</v>
      </c>
      <c r="K171" t="s">
        <v>228</v>
      </c>
    </row>
    <row r="172" spans="1:11" x14ac:dyDescent="0.2">
      <c r="A172">
        <v>1174.75</v>
      </c>
      <c r="B172">
        <v>1652.5</v>
      </c>
      <c r="C172">
        <v>1197.3800000000001</v>
      </c>
      <c r="D172">
        <v>1824.74</v>
      </c>
      <c r="E172">
        <v>1485.11</v>
      </c>
      <c r="F172">
        <v>867.73</v>
      </c>
      <c r="G172">
        <v>285.68</v>
      </c>
      <c r="H172">
        <v>579.13</v>
      </c>
      <c r="I172">
        <v>686.3</v>
      </c>
      <c r="J172">
        <v>643.79</v>
      </c>
      <c r="K172" t="s">
        <v>229</v>
      </c>
    </row>
    <row r="173" spans="1:11" x14ac:dyDescent="0.2">
      <c r="A173">
        <v>0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230</v>
      </c>
    </row>
    <row r="174" spans="1:11" x14ac:dyDescent="0.2">
      <c r="A174">
        <v>5575.05</v>
      </c>
      <c r="B174">
        <v>8670.81</v>
      </c>
      <c r="C174">
        <v>8459.26</v>
      </c>
      <c r="D174">
        <v>5686.49</v>
      </c>
      <c r="E174">
        <v>5219.91</v>
      </c>
      <c r="F174">
        <v>8012.98</v>
      </c>
      <c r="G174">
        <v>8432.07</v>
      </c>
      <c r="H174">
        <v>11767.29</v>
      </c>
      <c r="I174">
        <v>10993.46</v>
      </c>
      <c r="J174">
        <v>10655.51</v>
      </c>
      <c r="K174" t="s">
        <v>231</v>
      </c>
    </row>
    <row r="175" spans="1:11" x14ac:dyDescent="0.2">
      <c r="A175">
        <v>0</v>
      </c>
      <c r="B175">
        <v>0</v>
      </c>
      <c r="C175">
        <v>0</v>
      </c>
      <c r="D175">
        <v>0</v>
      </c>
      <c r="E175">
        <v>0</v>
      </c>
      <c r="F175">
        <v>2313.17</v>
      </c>
      <c r="G175">
        <v>2717.47</v>
      </c>
      <c r="H175">
        <v>2524.52</v>
      </c>
      <c r="I175">
        <v>2749.7</v>
      </c>
      <c r="J175">
        <v>2640.23</v>
      </c>
      <c r="K175" t="s">
        <v>232</v>
      </c>
    </row>
    <row r="176" spans="1:11" x14ac:dyDescent="0.2">
      <c r="A176">
        <v>19675.71</v>
      </c>
      <c r="B176">
        <v>39169.58</v>
      </c>
      <c r="C176">
        <v>41818.9</v>
      </c>
      <c r="D176">
        <v>47128.88</v>
      </c>
      <c r="E176">
        <v>47055.77</v>
      </c>
      <c r="F176">
        <v>73294.67</v>
      </c>
      <c r="G176">
        <v>64178.48</v>
      </c>
      <c r="H176">
        <v>41094.559999999998</v>
      </c>
      <c r="I176">
        <v>41714.660000000003</v>
      </c>
      <c r="J176">
        <v>44808.09</v>
      </c>
      <c r="K176" t="s">
        <v>233</v>
      </c>
    </row>
    <row r="177" spans="1:11" x14ac:dyDescent="0.2">
      <c r="A177">
        <v>0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0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9443.1</v>
      </c>
      <c r="B181">
        <v>15670.32</v>
      </c>
      <c r="C181">
        <v>15739.71</v>
      </c>
      <c r="D181">
        <v>23469.11</v>
      </c>
      <c r="E181">
        <v>28646.55</v>
      </c>
      <c r="F181">
        <v>37750.39</v>
      </c>
      <c r="G181">
        <v>28834.01</v>
      </c>
      <c r="H181">
        <v>8789.35</v>
      </c>
      <c r="I181">
        <v>6789.32</v>
      </c>
      <c r="J181">
        <v>8960.6</v>
      </c>
      <c r="K181" t="s">
        <v>238</v>
      </c>
    </row>
    <row r="182" spans="1:11" x14ac:dyDescent="0.2">
      <c r="A182">
        <v>15807.66</v>
      </c>
      <c r="B182">
        <v>32170.07</v>
      </c>
      <c r="C182">
        <v>34538.449999999997</v>
      </c>
      <c r="D182">
        <v>29346.26</v>
      </c>
      <c r="E182">
        <v>23629.13</v>
      </c>
      <c r="F182">
        <v>45870.43</v>
      </c>
      <c r="G182">
        <v>46494.01</v>
      </c>
      <c r="H182">
        <v>46597.02</v>
      </c>
      <c r="I182">
        <v>48668.5</v>
      </c>
      <c r="J182">
        <v>49143.23</v>
      </c>
      <c r="K182" t="s">
        <v>239</v>
      </c>
    </row>
    <row r="183" spans="1:11" x14ac:dyDescent="0.2">
      <c r="A183">
        <v>6744.25</v>
      </c>
      <c r="B183">
        <v>11649.68</v>
      </c>
      <c r="C183">
        <v>10370.629999999999</v>
      </c>
      <c r="D183">
        <v>14071.56</v>
      </c>
      <c r="E183">
        <v>20610.98</v>
      </c>
      <c r="F183">
        <v>30343.37</v>
      </c>
      <c r="G183">
        <v>20718.77</v>
      </c>
      <c r="H183">
        <v>10608.26</v>
      </c>
      <c r="I183">
        <v>10603.56</v>
      </c>
      <c r="J183">
        <v>12474.56</v>
      </c>
      <c r="K183" t="s">
        <v>240</v>
      </c>
    </row>
    <row r="184" spans="1:11" x14ac:dyDescent="0.2">
      <c r="A184">
        <v>0</v>
      </c>
      <c r="B184">
        <v>3.14</v>
      </c>
      <c r="C184">
        <v>0</v>
      </c>
      <c r="D184">
        <v>85.95</v>
      </c>
      <c r="E184">
        <v>2.08</v>
      </c>
      <c r="F184">
        <v>26.93</v>
      </c>
      <c r="G184">
        <v>29.6</v>
      </c>
      <c r="H184">
        <v>28.7</v>
      </c>
      <c r="I184">
        <v>0.81</v>
      </c>
      <c r="J184">
        <v>11.9</v>
      </c>
      <c r="K184" t="s">
        <v>241</v>
      </c>
    </row>
    <row r="185" spans="1:11" x14ac:dyDescent="0.2">
      <c r="A185">
        <v>4989.8</v>
      </c>
      <c r="B185">
        <v>11180.58</v>
      </c>
      <c r="C185">
        <v>11365.64</v>
      </c>
      <c r="D185">
        <v>16683.96</v>
      </c>
      <c r="E185">
        <v>14161.98</v>
      </c>
      <c r="F185">
        <v>18642.22</v>
      </c>
      <c r="G185">
        <v>15559.1</v>
      </c>
      <c r="H185">
        <v>7718.78</v>
      </c>
      <c r="I185">
        <v>9967.0400000000009</v>
      </c>
      <c r="J185">
        <v>10744.76</v>
      </c>
      <c r="K185" t="s">
        <v>242</v>
      </c>
    </row>
    <row r="186" spans="1:11" x14ac:dyDescent="0.2">
      <c r="A186">
        <v>13516.71</v>
      </c>
      <c r="B186">
        <v>25006.99</v>
      </c>
      <c r="C186">
        <v>28541.89</v>
      </c>
      <c r="D186">
        <v>21973.9</v>
      </c>
      <c r="E186">
        <v>17500.64</v>
      </c>
      <c r="F186">
        <v>34608.300000000003</v>
      </c>
      <c r="G186">
        <v>39020.550000000003</v>
      </c>
      <c r="H186">
        <v>37030.629999999997</v>
      </c>
      <c r="I186">
        <v>34886.410000000003</v>
      </c>
      <c r="J186">
        <v>34872.61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250495.87</v>
      </c>
      <c r="B188">
        <v>361376.43</v>
      </c>
      <c r="C188">
        <v>326045.84000000003</v>
      </c>
      <c r="D188">
        <v>156977.9</v>
      </c>
      <c r="E188">
        <v>131827.07999999999</v>
      </c>
      <c r="F188">
        <v>195006.46</v>
      </c>
      <c r="G188">
        <v>238020.64</v>
      </c>
      <c r="H188">
        <v>354261.51</v>
      </c>
      <c r="I188">
        <v>303877</v>
      </c>
      <c r="J188">
        <v>309672.77</v>
      </c>
    </row>
    <row r="189" spans="1:11" x14ac:dyDescent="0.2">
      <c r="A189">
        <v>0</v>
      </c>
      <c r="B189">
        <v>0</v>
      </c>
      <c r="C189">
        <v>0</v>
      </c>
      <c r="D189">
        <v>0</v>
      </c>
      <c r="E189">
        <v>0</v>
      </c>
      <c r="F189">
        <v>85620.31</v>
      </c>
      <c r="G189">
        <v>105614.6</v>
      </c>
      <c r="H189">
        <v>61386.98</v>
      </c>
      <c r="I189">
        <v>74439.06</v>
      </c>
      <c r="J189">
        <v>74871</v>
      </c>
    </row>
    <row r="190" spans="1:11" x14ac:dyDescent="0.2">
      <c r="A190">
        <v>1523953.08</v>
      </c>
      <c r="B190">
        <v>3207439.91</v>
      </c>
      <c r="C190">
        <v>2643762.08</v>
      </c>
      <c r="D190">
        <v>2578044.52</v>
      </c>
      <c r="E190">
        <v>2408540.4700000002</v>
      </c>
      <c r="F190">
        <v>4371359</v>
      </c>
      <c r="G190">
        <v>4044490.12</v>
      </c>
      <c r="H190">
        <v>2624356.46</v>
      </c>
      <c r="I190">
        <v>2878181.9</v>
      </c>
      <c r="J190">
        <v>3089766.41</v>
      </c>
    </row>
    <row r="191" spans="1:11" x14ac:dyDescent="0.2">
      <c r="A191">
        <v>0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0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639118.98</v>
      </c>
      <c r="B195">
        <v>1015036.54</v>
      </c>
      <c r="C195">
        <v>982719.83</v>
      </c>
      <c r="D195">
        <v>1107697.1200000001</v>
      </c>
      <c r="E195">
        <v>1282496.3700000001</v>
      </c>
      <c r="F195">
        <v>1664705.33</v>
      </c>
      <c r="G195">
        <v>1482608.3</v>
      </c>
      <c r="H195">
        <v>514630.45</v>
      </c>
      <c r="I195">
        <v>415200.21</v>
      </c>
      <c r="J195">
        <v>554095.78</v>
      </c>
    </row>
    <row r="196" spans="1:10" x14ac:dyDescent="0.2">
      <c r="A196">
        <v>1135329.97</v>
      </c>
      <c r="B196">
        <v>2553779.7999999998</v>
      </c>
      <c r="C196">
        <v>1987088.09</v>
      </c>
      <c r="D196">
        <v>1627325.3</v>
      </c>
      <c r="E196">
        <v>1257871.18</v>
      </c>
      <c r="F196">
        <v>2987280.44</v>
      </c>
      <c r="G196">
        <v>2905517.06</v>
      </c>
      <c r="H196">
        <v>2525374.5</v>
      </c>
      <c r="I196">
        <v>2841297.75</v>
      </c>
      <c r="J196">
        <v>2920214.4</v>
      </c>
    </row>
    <row r="197" spans="1:10" x14ac:dyDescent="0.2">
      <c r="A197">
        <v>670599.48</v>
      </c>
      <c r="B197">
        <v>1377128.67</v>
      </c>
      <c r="C197">
        <v>1238086.8899999999</v>
      </c>
      <c r="D197">
        <v>1408545.81</v>
      </c>
      <c r="E197">
        <v>1461473.85</v>
      </c>
      <c r="F197">
        <v>2553279.37</v>
      </c>
      <c r="G197">
        <v>1951792.85</v>
      </c>
      <c r="H197">
        <v>1319500.76</v>
      </c>
      <c r="I197">
        <v>1467358.93</v>
      </c>
      <c r="J197">
        <v>1628520.81</v>
      </c>
    </row>
    <row r="198" spans="1:10" x14ac:dyDescent="0.2">
      <c r="A198">
        <v>0</v>
      </c>
      <c r="B198">
        <v>1333.33</v>
      </c>
      <c r="C198">
        <v>0</v>
      </c>
      <c r="D198">
        <v>9545.74</v>
      </c>
      <c r="E198">
        <v>256.44</v>
      </c>
      <c r="F198">
        <v>2378.23</v>
      </c>
      <c r="G198">
        <v>4446.3599999999997</v>
      </c>
      <c r="H198">
        <v>5747.1</v>
      </c>
      <c r="I198">
        <v>50.1</v>
      </c>
      <c r="J198">
        <v>2880</v>
      </c>
    </row>
    <row r="199" spans="1:10" x14ac:dyDescent="0.2">
      <c r="A199">
        <v>287970.55</v>
      </c>
      <c r="B199">
        <v>691654.49</v>
      </c>
      <c r="C199">
        <v>511978.79</v>
      </c>
      <c r="D199">
        <v>517789.48</v>
      </c>
      <c r="E199">
        <v>423657.39</v>
      </c>
      <c r="F199">
        <v>686905.31</v>
      </c>
      <c r="G199">
        <v>626744.55000000005</v>
      </c>
      <c r="H199">
        <v>297311.31</v>
      </c>
      <c r="I199">
        <v>374758.13</v>
      </c>
      <c r="J199">
        <v>428285.97</v>
      </c>
    </row>
    <row r="200" spans="1:10" x14ac:dyDescent="0.2">
      <c r="A200">
        <v>815878.92</v>
      </c>
      <c r="B200">
        <v>1498699.85</v>
      </c>
      <c r="C200">
        <v>1219742.24</v>
      </c>
      <c r="D200">
        <v>799141.39</v>
      </c>
      <c r="E200">
        <v>654979.87</v>
      </c>
      <c r="F200">
        <v>1409422.86</v>
      </c>
      <c r="G200">
        <v>1805141.6</v>
      </c>
      <c r="H200">
        <v>1417445.78</v>
      </c>
      <c r="I200">
        <v>1414330.8</v>
      </c>
      <c r="J200">
        <v>1414623.4</v>
      </c>
    </row>
    <row r="201" spans="1:10" x14ac:dyDescent="0.2">
      <c r="A201">
        <v>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6624.33</v>
      </c>
      <c r="B202" s="35">
        <v>6624.33</v>
      </c>
      <c r="C202" s="35">
        <v>6624.33</v>
      </c>
      <c r="D202" s="35">
        <v>24179.89</v>
      </c>
      <c r="E202" s="35">
        <v>30327.759999999998</v>
      </c>
      <c r="F202" s="35">
        <v>17364.580000000002</v>
      </c>
      <c r="G202" s="35">
        <v>67078.45</v>
      </c>
      <c r="H202" s="35">
        <v>43528.04</v>
      </c>
      <c r="I202" s="35">
        <v>85411.59</v>
      </c>
      <c r="J202" s="35">
        <v>92567.78</v>
      </c>
    </row>
    <row r="203" spans="1:10" x14ac:dyDescent="0.2">
      <c r="A203" s="35">
        <v>70579.89</v>
      </c>
      <c r="B203" s="35">
        <v>90186.27</v>
      </c>
      <c r="C203" s="35">
        <v>98840.2</v>
      </c>
      <c r="D203" s="35">
        <v>84436.5</v>
      </c>
      <c r="E203" s="35">
        <v>102016.95</v>
      </c>
      <c r="F203" s="35">
        <v>188968.32000000001</v>
      </c>
      <c r="G203" s="35">
        <v>167769.32</v>
      </c>
      <c r="H203" s="35">
        <v>122233.82</v>
      </c>
      <c r="I203" s="35">
        <v>120145.78</v>
      </c>
      <c r="J203" s="35">
        <v>123795.57</v>
      </c>
    </row>
    <row r="204" spans="1:10" x14ac:dyDescent="0.2">
      <c r="A204" s="35">
        <v>0</v>
      </c>
      <c r="B204" s="35">
        <v>450</v>
      </c>
      <c r="C204" s="35">
        <v>0</v>
      </c>
      <c r="D204" s="35">
        <v>539</v>
      </c>
      <c r="E204" s="35">
        <v>320</v>
      </c>
      <c r="F204" s="35">
        <v>3890</v>
      </c>
      <c r="G204" s="35">
        <v>2680</v>
      </c>
      <c r="H204" s="35">
        <v>2150</v>
      </c>
      <c r="I204" s="35">
        <v>1800</v>
      </c>
      <c r="J204" s="35">
        <v>3939.79</v>
      </c>
    </row>
    <row r="205" spans="1:10" x14ac:dyDescent="0.2">
      <c r="A205" s="35">
        <v>52459.17</v>
      </c>
      <c r="B205" s="35">
        <v>37012.160000000003</v>
      </c>
      <c r="C205" s="35">
        <v>34090.31</v>
      </c>
      <c r="D205" s="35">
        <v>34966.769999999997</v>
      </c>
      <c r="E205" s="35">
        <v>33401.03</v>
      </c>
      <c r="F205" s="35">
        <v>35518.82</v>
      </c>
      <c r="G205" s="35">
        <v>34107.71</v>
      </c>
      <c r="H205" s="35">
        <v>31431.38</v>
      </c>
      <c r="I205" s="35">
        <v>29257.64</v>
      </c>
      <c r="J205" s="35">
        <v>21565.59</v>
      </c>
    </row>
    <row r="206" spans="1:10" x14ac:dyDescent="0.2">
      <c r="A206" s="35">
        <v>13001.13</v>
      </c>
      <c r="B206" s="35">
        <v>23156.3</v>
      </c>
      <c r="C206" s="35">
        <v>27363.29</v>
      </c>
      <c r="D206" s="35">
        <v>59014.18</v>
      </c>
      <c r="E206" s="35">
        <v>32891.089999999997</v>
      </c>
      <c r="F206" s="35">
        <v>14668.84</v>
      </c>
      <c r="G206" s="35">
        <v>18142.240000000002</v>
      </c>
      <c r="H206" s="35">
        <v>14503.29</v>
      </c>
      <c r="I206" s="35">
        <v>14668.34</v>
      </c>
      <c r="J206" s="35">
        <v>16379.56</v>
      </c>
    </row>
    <row r="207" spans="1:10" x14ac:dyDescent="0.2">
      <c r="A207" s="35">
        <v>18534.53</v>
      </c>
      <c r="B207" s="35">
        <v>135135.67999999999</v>
      </c>
      <c r="C207" s="35">
        <v>0</v>
      </c>
      <c r="D207" s="35">
        <v>0</v>
      </c>
      <c r="E207" s="35">
        <v>86948.78</v>
      </c>
      <c r="F207" s="35">
        <v>88214.66</v>
      </c>
      <c r="G207" s="35">
        <v>38262.400000000001</v>
      </c>
      <c r="H207" s="35">
        <v>0</v>
      </c>
      <c r="I207" s="35">
        <v>0</v>
      </c>
      <c r="J207" s="35">
        <v>37700</v>
      </c>
    </row>
    <row r="208" spans="1:10" x14ac:dyDescent="0.2">
      <c r="A208" s="35">
        <v>7453.16</v>
      </c>
      <c r="B208" s="35">
        <v>8920.75</v>
      </c>
      <c r="C208" s="35">
        <v>7921</v>
      </c>
      <c r="D208" s="35">
        <v>7891.01</v>
      </c>
      <c r="E208" s="35">
        <v>8791.01</v>
      </c>
      <c r="F208" s="35">
        <v>9258.1</v>
      </c>
      <c r="G208" s="35">
        <v>9453.2000000000007</v>
      </c>
      <c r="H208" s="35">
        <v>10070.290000000001</v>
      </c>
      <c r="I208" s="35">
        <v>9258.4500000000007</v>
      </c>
      <c r="J208" s="35">
        <v>9201.42</v>
      </c>
    </row>
    <row r="209" spans="1:11" x14ac:dyDescent="0.2">
      <c r="A209" s="20">
        <f>A210+A211</f>
        <v>105873.51000000001</v>
      </c>
      <c r="B209" s="20">
        <f t="shared" ref="B209:J209" si="0">B210+B211</f>
        <v>149268.85999999999</v>
      </c>
      <c r="C209" s="20">
        <f t="shared" si="0"/>
        <v>77431.399999999994</v>
      </c>
      <c r="D209" s="20">
        <f t="shared" si="0"/>
        <v>97938.18</v>
      </c>
      <c r="E209" s="20">
        <f t="shared" si="0"/>
        <v>121871.26000000001</v>
      </c>
      <c r="F209" s="20">
        <f t="shared" si="0"/>
        <v>172255.4</v>
      </c>
      <c r="G209" s="20">
        <f t="shared" si="0"/>
        <v>157667.67000000001</v>
      </c>
      <c r="H209" s="20">
        <f t="shared" si="0"/>
        <v>112249.35</v>
      </c>
      <c r="I209" s="20">
        <f t="shared" si="0"/>
        <v>116254.11</v>
      </c>
      <c r="J209" s="20">
        <f t="shared" si="0"/>
        <v>127002.85</v>
      </c>
      <c r="K209" t="s">
        <v>312</v>
      </c>
    </row>
    <row r="210" spans="1:11" x14ac:dyDescent="0.2">
      <c r="A210" s="35">
        <v>85415.61</v>
      </c>
      <c r="B210" s="35">
        <v>76110.12</v>
      </c>
      <c r="C210" s="35">
        <v>77431.399999999994</v>
      </c>
      <c r="D210" s="35">
        <v>97938.18</v>
      </c>
      <c r="E210" s="35">
        <v>112133.58</v>
      </c>
      <c r="F210" s="35">
        <v>161958.04999999999</v>
      </c>
      <c r="G210" s="35">
        <v>139362.76</v>
      </c>
      <c r="H210" s="35">
        <v>112249.35</v>
      </c>
      <c r="I210" s="35">
        <v>116254.11</v>
      </c>
      <c r="J210" s="35">
        <v>113499.13</v>
      </c>
      <c r="K210" t="s">
        <v>312</v>
      </c>
    </row>
    <row r="211" spans="1:11" x14ac:dyDescent="0.2">
      <c r="A211" s="35">
        <v>20457.900000000001</v>
      </c>
      <c r="B211" s="35">
        <v>73158.740000000005</v>
      </c>
      <c r="C211" s="35">
        <v>0</v>
      </c>
      <c r="D211" s="35">
        <v>0</v>
      </c>
      <c r="E211" s="35">
        <v>9737.68</v>
      </c>
      <c r="F211" s="35">
        <v>10297.35</v>
      </c>
      <c r="G211" s="35">
        <v>18304.91</v>
      </c>
      <c r="H211" s="35">
        <v>0</v>
      </c>
      <c r="I211" s="35">
        <v>0</v>
      </c>
      <c r="J211" s="35">
        <v>13503.72</v>
      </c>
      <c r="K211" t="s">
        <v>312</v>
      </c>
    </row>
    <row r="212" spans="1:11" x14ac:dyDescent="0.2">
      <c r="A212" s="35">
        <v>-202192.97</v>
      </c>
      <c r="B212" s="35">
        <v>-454726.87</v>
      </c>
      <c r="C212" s="35">
        <v>-228044.94</v>
      </c>
      <c r="D212" s="35">
        <v>-241935.91</v>
      </c>
      <c r="E212" s="35">
        <v>-248175.35</v>
      </c>
      <c r="F212" s="35">
        <v>-153312.60999999999</v>
      </c>
      <c r="G212" s="35">
        <v>51965.64</v>
      </c>
      <c r="H212" s="35">
        <v>-23811.59</v>
      </c>
      <c r="I212" s="35">
        <v>60625.21</v>
      </c>
      <c r="J212" s="35">
        <v>67673.179999999993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70.273090790138596</v>
      </c>
      <c r="F9" s="6">
        <f>IF(Input!B170 = 0, "***", Input!B132/Input!B170)</f>
        <v>74.598395623447047</v>
      </c>
      <c r="G9" s="6">
        <f>IF(Input!C170 = 0, "***", Input!C132/Input!C170)</f>
        <v>59.067553784784479</v>
      </c>
      <c r="H9" s="6">
        <f>IF(Input!D170 = 0, "***", Input!D132/Input!D170)</f>
        <v>51.784592629001743</v>
      </c>
      <c r="I9" s="6">
        <f>IF(Input!E170 = 0, "***", Input!E132/Input!E170)</f>
        <v>48.59559072211016</v>
      </c>
      <c r="J9" s="6">
        <f>IF(Input!F170 = 0, "***", Input!F132/Input!F170)</f>
        <v>55.631908058304127</v>
      </c>
      <c r="K9" s="6">
        <f>IF(Input!G170 = 0, "***", Input!G132/Input!G170)</f>
        <v>58.253560361735246</v>
      </c>
      <c r="L9" s="6">
        <f>IF(Input!H170 = 0, "***", Input!H132/Input!H170)</f>
        <v>54.887239405651606</v>
      </c>
      <c r="M9" s="6">
        <f>IF(Input!I170 = 0, "***", Input!I132/Input!I170)</f>
        <v>58.720266321323123</v>
      </c>
      <c r="N9" s="6">
        <f>IF(Input!J170 = 0, "***", Input!J132/Input!J170)</f>
        <v>59.794856552485442</v>
      </c>
      <c r="O9" s="6">
        <f>AVERAGE(E9:N9)</f>
        <v>59.160705424898154</v>
      </c>
    </row>
    <row r="10" spans="1:15" ht="12" customHeight="1" x14ac:dyDescent="0.2">
      <c r="B10" t="s">
        <v>180</v>
      </c>
      <c r="E10" s="6">
        <f>IF(Input!A171 = 0, "***", Input!A133/Input!A171)</f>
        <v>15</v>
      </c>
      <c r="F10" s="6" t="str">
        <f>IF(Input!B171 = 0, "***", Input!B133/Input!B171)</f>
        <v>***</v>
      </c>
      <c r="G10" s="6">
        <f>IF(Input!C171 = 0, "***", Input!C133/Input!C171)</f>
        <v>24.999808590460145</v>
      </c>
      <c r="H10" s="6">
        <f>IF(Input!D171 = 0, "***", Input!D133/Input!D171)</f>
        <v>16.169392285252041</v>
      </c>
      <c r="I10" s="6">
        <f>IF(Input!E171 = 0, "***", Input!E133/Input!E171)</f>
        <v>18.880904090752836</v>
      </c>
      <c r="J10" s="6">
        <f>IF(Input!F171 = 0, "***", Input!F133/Input!F171)</f>
        <v>12.280450185259662</v>
      </c>
      <c r="K10" s="6">
        <f>IF(Input!G171 = 0, "***", Input!G133/Input!G171)</f>
        <v>64.154127200242925</v>
      </c>
      <c r="L10" s="6">
        <f>IF(Input!H171 = 0, "***", Input!H133/Input!H171)</f>
        <v>53.417421372319161</v>
      </c>
      <c r="M10" s="6">
        <f>IF(Input!I171 = 0, "***", Input!I133/Input!I171)</f>
        <v>65.939201639683489</v>
      </c>
      <c r="N10" s="6">
        <f>IF(Input!J171 = 0, "***", Input!J133/Input!J171)</f>
        <v>27.819455364915331</v>
      </c>
      <c r="O10" s="6">
        <f>AVERAGE(E10:N10)</f>
        <v>33.184528969876176</v>
      </c>
    </row>
    <row r="11" spans="1:15" ht="12" customHeight="1" x14ac:dyDescent="0.2">
      <c r="B11" t="s">
        <v>181</v>
      </c>
      <c r="E11" s="6">
        <f>IF(Input!A172 = 0, "***", Input!A134/Input!A172)</f>
        <v>72.48724409448819</v>
      </c>
      <c r="F11" s="6">
        <f>IF(Input!B172 = 0, "***", Input!B134/Input!B172)</f>
        <v>87.206874432677751</v>
      </c>
      <c r="G11" s="6">
        <f>IF(Input!C172 = 0, "***", Input!C134/Input!C172)</f>
        <v>82.251215153084232</v>
      </c>
      <c r="H11" s="6">
        <f>IF(Input!D172 = 0, "***", Input!D134/Input!D172)</f>
        <v>59.645587864572491</v>
      </c>
      <c r="I11" s="6">
        <f>IF(Input!E172 = 0, "***", Input!E134/Input!E172)</f>
        <v>51.039209216825689</v>
      </c>
      <c r="J11" s="6">
        <f>IF(Input!F172 = 0, "***", Input!F134/Input!F172)</f>
        <v>44.780703675106309</v>
      </c>
      <c r="K11" s="6">
        <f>IF(Input!G172 = 0, "***", Input!G134/Input!G172)</f>
        <v>32.542880145617474</v>
      </c>
      <c r="L11" s="6">
        <f>IF(Input!H172 = 0, "***", Input!H134/Input!H172)</f>
        <v>35.398995044290572</v>
      </c>
      <c r="M11" s="6">
        <f>IF(Input!I172 = 0, "***", Input!I134/Input!I172)</f>
        <v>34.945956578755649</v>
      </c>
      <c r="N11" s="6">
        <f>IF(Input!J172 = 0, "***", Input!J134/Input!J172)</f>
        <v>31.212786778297271</v>
      </c>
      <c r="O11" s="6">
        <f>AVERAGE(E11:N11)</f>
        <v>53.15114529837156</v>
      </c>
    </row>
    <row r="12" spans="1:15" ht="12" customHeight="1" x14ac:dyDescent="0.2">
      <c r="B12" t="s">
        <v>182</v>
      </c>
      <c r="E12" s="6" t="str">
        <f>IF(Input!A173 = 0, "***", Input!A135/Input!A173)</f>
        <v>***</v>
      </c>
      <c r="F12" s="6" t="str">
        <f>IF(Input!B173 = 0, "***", Input!B135/Input!B173)</f>
        <v>***</v>
      </c>
      <c r="G12" s="6" t="str">
        <f>IF(Input!C173 = 0, "***", Input!C135/Input!C173)</f>
        <v>***</v>
      </c>
      <c r="H12" s="6" t="str">
        <f>IF(Input!D173 = 0, "***", Input!D135/Input!D173)</f>
        <v>***</v>
      </c>
      <c r="I12" s="6" t="str">
        <f>IF(Input!E173 = 0, "***", Input!E135/Input!E173)</f>
        <v>***</v>
      </c>
      <c r="J12" s="6" t="str">
        <f>IF(Input!F173 = 0, "***", Input!F135/Input!F173)</f>
        <v>***</v>
      </c>
      <c r="K12" s="6" t="str">
        <f>IF(Input!G173 = 0, "***", Input!G135/Input!G173)</f>
        <v>***</v>
      </c>
      <c r="L12" s="6" t="str">
        <f>IF(Input!H173 = 0, "***", Input!H135/Input!H173)</f>
        <v>***</v>
      </c>
      <c r="M12" s="6" t="str">
        <f>IF(Input!I173 = 0, "***", Input!I135/Input!I173)</f>
        <v>***</v>
      </c>
      <c r="N12" s="6" t="str">
        <f>IF(Input!J173 = 0, "***", Input!J135/Input!J173)</f>
        <v>***</v>
      </c>
      <c r="O12" s="6" t="e">
        <f>AVERAGE(E12:N12)</f>
        <v>#DIV/0!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44.93159164491798</v>
      </c>
      <c r="F16" s="6">
        <f>IF(Input!B174 = 0, "***", Input!B188/Input!B174)</f>
        <v>41.677355402782439</v>
      </c>
      <c r="G16" s="6">
        <f>IF(Input!C174 = 0, "***", Input!C188/Input!C174)</f>
        <v>38.543068779065784</v>
      </c>
      <c r="H16" s="6">
        <f>IF(Input!D174 = 0, "***", Input!D188/Input!D174)</f>
        <v>27.605412125933572</v>
      </c>
      <c r="I16" s="6">
        <f>IF(Input!E174 = 0, "***", Input!E188/Input!E174)</f>
        <v>25.254665310321439</v>
      </c>
      <c r="J16" s="6">
        <f>IF(Input!F174 = 0, "***", Input!F188/Input!F174)</f>
        <v>24.336321817850539</v>
      </c>
      <c r="K16" s="6">
        <f>IF(Input!G174 = 0, "***", Input!G188/Input!G174)</f>
        <v>28.228019928677064</v>
      </c>
      <c r="L16" s="6">
        <f>IF(Input!H174 = 0, "***", Input!H188/Input!H174)</f>
        <v>30.105615651522143</v>
      </c>
      <c r="M16" s="6">
        <f>IF(Input!I174 = 0, "***", Input!I188/Input!I174)</f>
        <v>27.641616015340031</v>
      </c>
      <c r="N16" s="6">
        <f>IF(Input!J174 = 0, "***", Input!J188/Input!J174)</f>
        <v>29.062219452658766</v>
      </c>
      <c r="O16" s="6">
        <f t="shared" ref="O16:O22" si="1">AVERAGE(E16:N16)</f>
        <v>31.738588612906977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 t="str">
        <f>IF(Input!B175 = 0, "***", Input!B189/Input!B175)</f>
        <v>***</v>
      </c>
      <c r="G17" s="6" t="str">
        <f>IF(Input!C175 = 0, "***", Input!C189/Input!C175)</f>
        <v>***</v>
      </c>
      <c r="H17" s="6" t="str">
        <f>IF(Input!D175 = 0, "***", Input!D189/Input!D175)</f>
        <v>***</v>
      </c>
      <c r="I17" s="6" t="str">
        <f>IF(Input!E175 = 0, "***", Input!E189/Input!E175)</f>
        <v>***</v>
      </c>
      <c r="J17" s="6">
        <f>IF(Input!F175 = 0, "***", Input!F189/Input!F175)</f>
        <v>37.014274783089867</v>
      </c>
      <c r="K17" s="6">
        <f>IF(Input!G175 = 0, "***", Input!G189/Input!G175)</f>
        <v>38.865047268231116</v>
      </c>
      <c r="L17" s="6">
        <f>IF(Input!H175 = 0, "***", Input!H189/Input!H175)</f>
        <v>24.316297751651799</v>
      </c>
      <c r="M17" s="6">
        <f>IF(Input!I175 = 0, "***", Input!I189/Input!I175)</f>
        <v>27.071702367531003</v>
      </c>
      <c r="N17" s="6">
        <f>IF(Input!J175 = 0, "***", Input!J189/Input!J175)</f>
        <v>28.357756710589609</v>
      </c>
      <c r="O17" s="6">
        <f t="shared" si="1"/>
        <v>31.125015776218682</v>
      </c>
    </row>
    <row r="18" spans="1:15" ht="12" customHeight="1" x14ac:dyDescent="0.2">
      <c r="B18" t="s">
        <v>233</v>
      </c>
      <c r="E18" s="6">
        <f>IF(Input!A176 = 0, "***", Input!A190/Input!A176)</f>
        <v>77.453524167615811</v>
      </c>
      <c r="F18" s="6">
        <f>IF(Input!B176 = 0, "***", Input!B190/Input!B176)</f>
        <v>81.885991884518546</v>
      </c>
      <c r="G18" s="6">
        <f>IF(Input!C176 = 0, "***", Input!C190/Input!C176)</f>
        <v>63.219311842253141</v>
      </c>
      <c r="H18" s="6">
        <f>IF(Input!D176 = 0, "***", Input!D190/Input!D176)</f>
        <v>54.702011165977211</v>
      </c>
      <c r="I18" s="6">
        <f>IF(Input!E176 = 0, "***", Input!E190/Input!E176)</f>
        <v>51.184806241615007</v>
      </c>
      <c r="J18" s="6">
        <f>IF(Input!F176 = 0, "***", Input!F190/Input!F176)</f>
        <v>59.640885210343399</v>
      </c>
      <c r="K18" s="6">
        <f>IF(Input!G176 = 0, "***", Input!G190/Input!G176)</f>
        <v>63.019412737727663</v>
      </c>
      <c r="L18" s="6">
        <f>IF(Input!H176 = 0, "***", Input!H190/Input!H176)</f>
        <v>63.861407933312833</v>
      </c>
      <c r="M18" s="6">
        <f>IF(Input!I176 = 0, "***", Input!I190/Input!I176)</f>
        <v>68.996892219665696</v>
      </c>
      <c r="N18" s="6">
        <f>IF(Input!J176 = 0, "***", Input!J190/Input!J176)</f>
        <v>68.955548205692324</v>
      </c>
      <c r="O18" s="6">
        <f t="shared" si="1"/>
        <v>65.29197916087216</v>
      </c>
    </row>
    <row r="19" spans="1:15" ht="12" customHeight="1" x14ac:dyDescent="0.2">
      <c r="B19" t="s">
        <v>234</v>
      </c>
      <c r="E19" s="6" t="str">
        <f>IF(Input!A177 = 0, "***", Input!A191/Input!A177)</f>
        <v>***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 t="e">
        <f t="shared" si="1"/>
        <v>#DIV/0!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 t="str">
        <f>IF(Input!A179 = 0, "***", Input!A193/Input!A179)</f>
        <v>***</v>
      </c>
      <c r="F21" s="6" t="str">
        <f>IF(Input!B179 = 0, "***", Input!B193/Input!B179)</f>
        <v>***</v>
      </c>
      <c r="G21" s="6" t="str">
        <f>IF(Input!C179 = 0, "***", Input!C193/Input!C179)</f>
        <v>***</v>
      </c>
      <c r="H21" s="6" t="str">
        <f>IF(Input!D179 = 0, "***", Input!D193/Input!D179)</f>
        <v>***</v>
      </c>
      <c r="I21" s="6" t="str">
        <f>IF(Input!E179 = 0, "***", Input!E193/Input!E179)</f>
        <v>***</v>
      </c>
      <c r="J21" s="6" t="str">
        <f>IF(Input!F179 = 0, "***", Input!F193/Input!F179)</f>
        <v>***</v>
      </c>
      <c r="K21" s="6" t="str">
        <f>IF(Input!G179 = 0, "***", Input!G193/Input!G179)</f>
        <v>***</v>
      </c>
      <c r="L21" s="6" t="str">
        <f>IF(Input!H179 = 0, "***", Input!H193/Input!H179)</f>
        <v>***</v>
      </c>
      <c r="M21" s="6" t="str">
        <f>IF(Input!I179 = 0, "***", Input!I193/Input!I179)</f>
        <v>***</v>
      </c>
      <c r="N21" s="6" t="str">
        <f>IF(Input!J179 = 0, "***", Input!J193/Input!J179)</f>
        <v>***</v>
      </c>
      <c r="O21" s="6" t="e">
        <f t="shared" si="1"/>
        <v>#DIV/0!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67.681056009149529</v>
      </c>
      <c r="F26" s="6">
        <f>IF(Input!B181 = 0, "***", Input!B195/Input!B181)</f>
        <v>64.774461529821991</v>
      </c>
      <c r="G26" s="6">
        <f>IF(Input!C181 = 0, "***", Input!C195/Input!C181)</f>
        <v>62.435701166031649</v>
      </c>
      <c r="H26" s="6">
        <f>IF(Input!D181 = 0, "***", Input!D195/Input!D181)</f>
        <v>47.198088039981066</v>
      </c>
      <c r="I26" s="6">
        <f>IF(Input!E181 = 0, "***", Input!E195/Input!E181)</f>
        <v>44.769662315357351</v>
      </c>
      <c r="J26" s="6">
        <f>IF(Input!F181 = 0, "***", Input!F195/Input!F181)</f>
        <v>44.097698858210471</v>
      </c>
      <c r="K26" s="6">
        <f>IF(Input!G181 = 0, "***", Input!G195/Input!G181)</f>
        <v>51.41873433490521</v>
      </c>
      <c r="L26" s="6">
        <f>IF(Input!H181 = 0, "***", Input!H195/Input!H181)</f>
        <v>58.551593690090847</v>
      </c>
      <c r="M26" s="6">
        <f>IF(Input!I181 = 0, "***", Input!I195/Input!I181)</f>
        <v>61.154903583864076</v>
      </c>
      <c r="N26" s="6">
        <f>IF(Input!J181 = 0, "***", Input!J195/Input!J181)</f>
        <v>61.836906010758206</v>
      </c>
      <c r="O26" s="6">
        <f>AVERAGE(E26:N26)</f>
        <v>56.391880553817046</v>
      </c>
    </row>
    <row r="27" spans="1:15" ht="12" customHeight="1" x14ac:dyDescent="0.2">
      <c r="B27" t="s">
        <v>239</v>
      </c>
      <c r="E27" s="6">
        <f>IF(Input!A182 = 0, "***", Input!A196/Input!A182)</f>
        <v>71.821507421085727</v>
      </c>
      <c r="F27" s="6">
        <f>IF(Input!B182 = 0, "***", Input!B196/Input!B182)</f>
        <v>79.38371909044649</v>
      </c>
      <c r="G27" s="6">
        <f>IF(Input!C182 = 0, "***", Input!C196/Input!C182)</f>
        <v>57.532636525379694</v>
      </c>
      <c r="H27" s="6">
        <f>IF(Input!D182 = 0, "***", Input!D196/Input!D182)</f>
        <v>55.452561927823176</v>
      </c>
      <c r="I27" s="6">
        <f>IF(Input!E182 = 0, "***", Input!E196/Input!E182)</f>
        <v>53.233918472664882</v>
      </c>
      <c r="J27" s="6">
        <f>IF(Input!F182 = 0, "***", Input!F196/Input!F182)</f>
        <v>65.124317343438904</v>
      </c>
      <c r="K27" s="6">
        <f>IF(Input!G182 = 0, "***", Input!G196/Input!G182)</f>
        <v>62.492287931284046</v>
      </c>
      <c r="L27" s="6">
        <f>IF(Input!H182 = 0, "***", Input!H196/Input!H182)</f>
        <v>54.19605159299887</v>
      </c>
      <c r="M27" s="6">
        <f>IF(Input!I182 = 0, "***", Input!I196/Input!I182)</f>
        <v>58.38063120909829</v>
      </c>
      <c r="N27" s="6">
        <f>IF(Input!J182 = 0, "***", Input!J196/Input!J182)</f>
        <v>59.422516590789812</v>
      </c>
      <c r="O27" s="6">
        <f>AVERAGE(E27:N27)</f>
        <v>61.704014810500986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99.432773103013673</v>
      </c>
      <c r="F31" s="6">
        <f>IF(Input!B183 = 0, "***", Input!B197/Input!B183)</f>
        <v>118.2117165450038</v>
      </c>
      <c r="G31" s="6">
        <f>IF(Input!C183 = 0, "***", Input!C197/Input!C183)</f>
        <v>119.38396124439885</v>
      </c>
      <c r="H31" s="6">
        <f>IF(Input!D183 = 0, "***", Input!D197/Input!D183)</f>
        <v>100.09876730085364</v>
      </c>
      <c r="I31" s="6">
        <f>IF(Input!E183 = 0, "***", Input!E197/Input!E183)</f>
        <v>70.907538118032235</v>
      </c>
      <c r="J31" s="6">
        <f>IF(Input!F183 = 0, "***", Input!F197/Input!F183)</f>
        <v>84.146202943180015</v>
      </c>
      <c r="K31" s="6">
        <f>IF(Input!G183 = 0, "***", Input!G197/Input!G183)</f>
        <v>94.204088852764912</v>
      </c>
      <c r="L31" s="6">
        <f>IF(Input!H183 = 0, "***", Input!H197/Input!H183)</f>
        <v>124.38427791174047</v>
      </c>
      <c r="M31" s="6">
        <f>IF(Input!I183 = 0, "***", Input!I197/Input!I183)</f>
        <v>138.38361173039999</v>
      </c>
      <c r="N31" s="6">
        <f>IF(Input!J183 = 0, "***", Input!J197/Input!J183)</f>
        <v>130.54735477644101</v>
      </c>
      <c r="O31" s="6">
        <f t="shared" ref="O31:O36" si="2">AVERAGE(E31:N31)</f>
        <v>107.97002925258285</v>
      </c>
    </row>
    <row r="32" spans="1:15" ht="12" customHeight="1" x14ac:dyDescent="0.2">
      <c r="B32" t="s">
        <v>7</v>
      </c>
      <c r="E32" s="6" t="str">
        <f>IF(Input!A184 = 0, "***", Input!A198/Input!A184)</f>
        <v>***</v>
      </c>
      <c r="F32" s="6">
        <f>IF(Input!B184 = 0, "***", Input!B198/Input!B184)</f>
        <v>424.6273885350318</v>
      </c>
      <c r="G32" s="6" t="str">
        <f>IF(Input!C184 = 0, "***", Input!C198/Input!C184)</f>
        <v>***</v>
      </c>
      <c r="H32" s="6">
        <f>IF(Input!D184 = 0, "***", Input!D198/Input!D184)</f>
        <v>111.06154741128563</v>
      </c>
      <c r="I32" s="6">
        <f>IF(Input!E184 = 0, "***", Input!E198/Input!E184)</f>
        <v>123.28846153846153</v>
      </c>
      <c r="J32" s="6">
        <f>IF(Input!F184 = 0, "***", Input!F198/Input!F184)</f>
        <v>88.311548458967692</v>
      </c>
      <c r="K32" s="6">
        <f>IF(Input!G184 = 0, "***", Input!G198/Input!G184)</f>
        <v>150.21486486486484</v>
      </c>
      <c r="L32" s="6">
        <f>IF(Input!H184 = 0, "***", Input!H198/Input!H184)</f>
        <v>200.2473867595819</v>
      </c>
      <c r="M32" s="6">
        <f>IF(Input!I184 = 0, "***", Input!I198/Input!I184)</f>
        <v>61.851851851851848</v>
      </c>
      <c r="N32" s="6">
        <f>IF(Input!J184 = 0, "***", Input!J198/Input!J184)</f>
        <v>242.01680672268907</v>
      </c>
      <c r="O32" s="6">
        <f t="shared" si="2"/>
        <v>175.20248201784176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99.432773103013673</v>
      </c>
      <c r="F33" s="15">
        <f>IF((Input!B183+Input!B184) = 0, "***", (Input!B197+Input!B198)/(Input!B183+Input!B184))</f>
        <v>118.29428413036501</v>
      </c>
      <c r="G33" s="15">
        <f>IF((Input!C183+Input!C184) = 0, "***", (Input!C197+Input!C198)/(Input!C183+Input!C184))</f>
        <v>119.38396124439885</v>
      </c>
      <c r="H33" s="15">
        <f>IF((Input!D183+Input!D184) = 0, "***", (Input!D197+Input!D198)/(Input!D183+Input!D184))</f>
        <v>100.16532215057592</v>
      </c>
      <c r="I33" s="15">
        <f>IF((Input!E183+Input!E184) = 0, "***", (Input!E197+Input!E198)/(Input!E183+Input!E184))</f>
        <v>70.91282371467409</v>
      </c>
      <c r="J33" s="15">
        <f>IF((Input!F183+Input!F184) = 0, "***", (Input!F197+Input!F198)/(Input!F183+Input!F184))</f>
        <v>84.149896444882017</v>
      </c>
      <c r="K33" s="15">
        <f>IF((Input!G183+Input!G184) = 0, "***", (Input!G197+Input!G198)/(Input!G183+Input!G184))</f>
        <v>94.28399483911268</v>
      </c>
      <c r="L33" s="15">
        <f>IF((Input!H183+Input!H184) = 0, "***", (Input!H197+Input!H198)/(Input!H183+Input!H184))</f>
        <v>124.5889671485086</v>
      </c>
      <c r="M33" s="15">
        <f>IF((Input!I183+Input!I184) = 0, "***", (Input!I197+Input!I198)/(Input!I183+Input!I184))</f>
        <v>138.37776595875098</v>
      </c>
      <c r="N33" s="15">
        <f>IF((Input!J183+Input!J184) = 0, "***", (Input!J197+Input!J198)/(Input!J183+Input!J184))</f>
        <v>130.6535887673528</v>
      </c>
      <c r="O33" s="15">
        <f t="shared" si="2"/>
        <v>108.02433775016345</v>
      </c>
    </row>
    <row r="34" spans="2:15" ht="12" customHeight="1" x14ac:dyDescent="0.2">
      <c r="B34" t="s">
        <v>8</v>
      </c>
      <c r="E34" s="6">
        <f>IF(Input!A185 = 0, "***", Input!A199/Input!A185)</f>
        <v>57.71184215800232</v>
      </c>
      <c r="F34" s="6">
        <f>IF(Input!B185 = 0, "***", Input!B199/Input!B185)</f>
        <v>61.862129692735081</v>
      </c>
      <c r="G34" s="6">
        <f>IF(Input!C185 = 0, "***", Input!C199/Input!C185)</f>
        <v>45.046190975607182</v>
      </c>
      <c r="H34" s="6">
        <f>IF(Input!D185 = 0, "***", Input!D199/Input!D185)</f>
        <v>31.035166711020647</v>
      </c>
      <c r="I34" s="6">
        <f>IF(Input!E185 = 0, "***", Input!E199/Input!E185)</f>
        <v>29.915124156367966</v>
      </c>
      <c r="J34" s="6">
        <f>IF(Input!F185 = 0, "***", Input!F199/Input!F185)</f>
        <v>36.846754839284166</v>
      </c>
      <c r="K34" s="6">
        <f>IF(Input!G185 = 0, "***", Input!G199/Input!G185)</f>
        <v>40.281542634214063</v>
      </c>
      <c r="L34" s="6">
        <f>IF(Input!H185 = 0, "***", Input!H199/Input!H185)</f>
        <v>38.517914748185596</v>
      </c>
      <c r="M34" s="6">
        <f>IF(Input!I185 = 0, "***", Input!I199/Input!I185)</f>
        <v>37.599741748804057</v>
      </c>
      <c r="N34" s="6">
        <f>IF(Input!J185 = 0, "***", Input!J199/Input!J185)</f>
        <v>39.859984773973544</v>
      </c>
      <c r="O34" s="6">
        <f t="shared" si="2"/>
        <v>41.867639243819461</v>
      </c>
    </row>
    <row r="35" spans="2:15" ht="12" customHeight="1" x14ac:dyDescent="0.2">
      <c r="B35" t="s">
        <v>243</v>
      </c>
      <c r="E35" s="6">
        <f>IF(Input!A186 = 0, "***", Input!A200/Input!A186)</f>
        <v>60.360762345274857</v>
      </c>
      <c r="F35" s="6">
        <f>IF(Input!B186 = 0, "***", Input!B200/Input!B186)</f>
        <v>59.931237226071588</v>
      </c>
      <c r="G35" s="6">
        <f>IF(Input!C186 = 0, "***", Input!C200/Input!C186)</f>
        <v>42.735160145316236</v>
      </c>
      <c r="H35" s="6">
        <f>IF(Input!D186 = 0, "***", Input!D200/Input!D186)</f>
        <v>36.367754017265938</v>
      </c>
      <c r="I35" s="6">
        <f>IF(Input!E186 = 0, "***", Input!E200/Input!E186)</f>
        <v>37.426052418654407</v>
      </c>
      <c r="J35" s="6">
        <f>IF(Input!F186 = 0, "***", Input!F200/Input!F186)</f>
        <v>40.724995449068572</v>
      </c>
      <c r="K35" s="6">
        <f>IF(Input!G186 = 0, "***", Input!G200/Input!G186)</f>
        <v>46.261305901633882</v>
      </c>
      <c r="L35" s="6">
        <f>IF(Input!H186 = 0, "***", Input!H200/Input!H186)</f>
        <v>38.277657712007603</v>
      </c>
      <c r="M35" s="6">
        <f>IF(Input!I186 = 0, "***", Input!I200/Input!I186)</f>
        <v>40.541024427563627</v>
      </c>
      <c r="N35" s="6">
        <f>IF(Input!J186 = 0, "***", Input!J200/Input!J186)</f>
        <v>40.565458105946185</v>
      </c>
      <c r="O35" s="6">
        <f t="shared" si="2"/>
        <v>44.319140774880289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94.836718620601062</v>
      </c>
      <c r="F9" s="22">
        <f>Input!B170/Input!B$34*100</f>
        <v>96.661136579415754</v>
      </c>
      <c r="G9" s="22">
        <f>Input!C170/Input!C$34*100</f>
        <v>98.67537009524446</v>
      </c>
      <c r="H9" s="22">
        <f>Input!D170/Input!D$34*100</f>
        <v>109.21249482270439</v>
      </c>
      <c r="I9" s="22">
        <f>Input!E170/Input!E$34*100</f>
        <v>95.177534060915377</v>
      </c>
      <c r="J9" s="22">
        <f>Input!F170/Input!F$34*100</f>
        <v>93.784141797719627</v>
      </c>
      <c r="K9" s="22">
        <f>Input!G170/Input!G$34*100</f>
        <v>98.295039277945051</v>
      </c>
      <c r="L9" s="22">
        <f>Input!H170/Input!H$34*100</f>
        <v>105.3393971011604</v>
      </c>
      <c r="M9" s="22">
        <f>Input!I170/Input!I$34*100</f>
        <v>95.331298739741513</v>
      </c>
      <c r="N9" s="22">
        <f>Input!J170/Input!J$34*100</f>
        <v>94.329758996046849</v>
      </c>
      <c r="O9" s="22">
        <f>AVERAGE(E9:N9)</f>
        <v>98.164289009149471</v>
      </c>
    </row>
    <row r="10" spans="1:15" ht="12" customHeight="1" x14ac:dyDescent="0.2">
      <c r="B10" t="s">
        <v>180</v>
      </c>
      <c r="E10" s="22">
        <f>Input!A171/Input!A$34*100</f>
        <v>0.75115932051630185</v>
      </c>
      <c r="F10" s="22">
        <f>Input!B171/Input!B$34*100</f>
        <v>0</v>
      </c>
      <c r="G10" s="22">
        <f>Input!C171/Input!C$34*100</f>
        <v>-1.0253350630285498</v>
      </c>
      <c r="H10" s="22">
        <f>Input!D171/Input!D$34*100</f>
        <v>-12.985722347244707</v>
      </c>
      <c r="I10" s="22">
        <f>Input!E171/Input!E$34*100</f>
        <v>2.1185487904371811</v>
      </c>
      <c r="J10" s="22">
        <f>Input!F171/Input!F$34*100</f>
        <v>5.2426638068877622</v>
      </c>
      <c r="K10" s="22">
        <f>Input!G171/Input!G$34*100</f>
        <v>1.3321787636160738</v>
      </c>
      <c r="L10" s="22">
        <f>Input!H171/Input!H$34*100</f>
        <v>-6.4408450755121303</v>
      </c>
      <c r="M10" s="22">
        <f>Input!I171/Input!I$34*100</f>
        <v>3.4889601466502604</v>
      </c>
      <c r="N10" s="22">
        <f>Input!J171/Input!J$34*100</f>
        <v>4.6250679827587602</v>
      </c>
      <c r="O10" s="22">
        <f>AVERAGE(E10:N10)</f>
        <v>-0.28933236749190466</v>
      </c>
    </row>
    <row r="11" spans="1:15" ht="12" customHeight="1" x14ac:dyDescent="0.2">
      <c r="B11" t="s">
        <v>181</v>
      </c>
      <c r="E11" s="22">
        <f>Input!A172/Input!A$34*100</f>
        <v>4.4121220588826287</v>
      </c>
      <c r="F11" s="22">
        <f>Input!B172/Input!B$34*100</f>
        <v>3.3388634205842496</v>
      </c>
      <c r="G11" s="22">
        <f>Input!C172/Input!C$34*100</f>
        <v>2.3499649677840995</v>
      </c>
      <c r="H11" s="22">
        <f>Input!D172/Input!D$34*100</f>
        <v>3.7732275245403288</v>
      </c>
      <c r="I11" s="22">
        <f>Input!E172/Input!E$34*100</f>
        <v>2.7039171486474403</v>
      </c>
      <c r="J11" s="22">
        <f>Input!F172/Input!F$34*100</f>
        <v>0.97319439539262154</v>
      </c>
      <c r="K11" s="22">
        <f>Input!G172/Input!G$34*100</f>
        <v>0.37278195843888295</v>
      </c>
      <c r="L11" s="22">
        <f>Input!H172/Input!H$34*100</f>
        <v>1.1014479743517227</v>
      </c>
      <c r="M11" s="22">
        <f>Input!I172/Input!I$34*100</f>
        <v>1.179741113608227</v>
      </c>
      <c r="N11" s="22">
        <f>Input!J172/Input!J$34*100</f>
        <v>1.0451730211943859</v>
      </c>
      <c r="O11" s="22">
        <f>AVERAGE(E11:N11)</f>
        <v>2.1250433583424586</v>
      </c>
    </row>
    <row r="12" spans="1:15" ht="12" customHeight="1" x14ac:dyDescent="0.2">
      <c r="B12" t="s">
        <v>182</v>
      </c>
      <c r="E12" s="22">
        <f>Input!A173/Input!A$34*100</f>
        <v>0</v>
      </c>
      <c r="F12" s="22">
        <f>Input!B173/Input!B$34*100</f>
        <v>0</v>
      </c>
      <c r="G12" s="22">
        <f>Input!C173/Input!C$34*100</f>
        <v>0</v>
      </c>
      <c r="H12" s="22">
        <f>Input!D173/Input!D$34*100</f>
        <v>0</v>
      </c>
      <c r="I12" s="22">
        <f>Input!E173/Input!E$34*100</f>
        <v>0</v>
      </c>
      <c r="J12" s="22">
        <f>Input!F173/Input!F$34*100</f>
        <v>0</v>
      </c>
      <c r="K12" s="22">
        <f>Input!G173/Input!G$34*100</f>
        <v>0</v>
      </c>
      <c r="L12" s="22">
        <f>Input!H173/Input!H$34*100</f>
        <v>0</v>
      </c>
      <c r="M12" s="22">
        <f>Input!I173/Input!I$34*100</f>
        <v>0</v>
      </c>
      <c r="N12" s="22">
        <f>Input!J173/Input!J$34*100</f>
        <v>0</v>
      </c>
      <c r="O12" s="22">
        <f>AVERAGE(E12:N12)</f>
        <v>0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22.078741392338291</v>
      </c>
      <c r="F16" s="22">
        <f>Input!B174/Input!B$170*100</f>
        <v>18.124455089099399</v>
      </c>
      <c r="G16" s="22">
        <f>Input!C174/Input!C$170*100</f>
        <v>16.824919607240997</v>
      </c>
      <c r="H16" s="22">
        <f>Input!D174/Input!D$170*100</f>
        <v>10.766733244508179</v>
      </c>
      <c r="I16" s="22">
        <f>Input!E174/Input!E$170*100</f>
        <v>9.9853507405355604</v>
      </c>
      <c r="J16" s="22">
        <f>Input!F174/Input!F$170*100</f>
        <v>9.5825178466319745</v>
      </c>
      <c r="K16" s="22">
        <f>Input!G174/Input!G$170*100</f>
        <v>11.193802784143269</v>
      </c>
      <c r="L16" s="22">
        <f>Input!H174/Input!H$170*100</f>
        <v>21.245822753865255</v>
      </c>
      <c r="M16" s="22">
        <f>Input!I174/Input!I$170*100</f>
        <v>19.823101593246903</v>
      </c>
      <c r="N16" s="22">
        <f>Input!J174/Input!J$170*100</f>
        <v>18.338739460032151</v>
      </c>
      <c r="O16" s="22">
        <f t="shared" ref="O16:O22" si="1">AVERAGE(E16:N16)</f>
        <v>15.796418451164197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0</v>
      </c>
      <c r="G17" s="22">
        <f>Input!C175/Input!C$170*100</f>
        <v>0</v>
      </c>
      <c r="H17" s="22">
        <f>Input!D175/Input!D$170*100</f>
        <v>0</v>
      </c>
      <c r="I17" s="22">
        <f>Input!E175/Input!E$170*100</f>
        <v>0</v>
      </c>
      <c r="J17" s="22">
        <f>Input!F175/Input!F$170*100</f>
        <v>2.7662608426944386</v>
      </c>
      <c r="K17" s="22">
        <f>Input!G175/Input!G$170*100</f>
        <v>3.6075155035271069</v>
      </c>
      <c r="L17" s="22">
        <f>Input!H175/Input!H$170*100</f>
        <v>4.5580167106094871</v>
      </c>
      <c r="M17" s="22">
        <f>Input!I175/Input!I$170*100</f>
        <v>4.9581826332156584</v>
      </c>
      <c r="N17" s="22">
        <f>Input!J175/Input!J$170*100</f>
        <v>4.5439861709632563</v>
      </c>
      <c r="O17" s="22">
        <f t="shared" si="1"/>
        <v>2.0433961861009946</v>
      </c>
    </row>
    <row r="18" spans="1:15" ht="12" customHeight="1" x14ac:dyDescent="0.2">
      <c r="B18" t="s">
        <v>233</v>
      </c>
      <c r="E18" s="22">
        <f>Input!A176/Input!A$170*100</f>
        <v>77.921258607661713</v>
      </c>
      <c r="F18" s="22">
        <f>Input!B176/Input!B$170*100</f>
        <v>81.875544910900615</v>
      </c>
      <c r="G18" s="22">
        <f>Input!C176/Input!C$170*100</f>
        <v>83.175080392759</v>
      </c>
      <c r="H18" s="22">
        <f>Input!D176/Input!D$170*100</f>
        <v>89.233266755491812</v>
      </c>
      <c r="I18" s="22">
        <f>Input!E176/Input!E$170*100</f>
        <v>90.014649259464434</v>
      </c>
      <c r="J18" s="22">
        <f>Input!F176/Input!F$170*100</f>
        <v>87.651221310673577</v>
      </c>
      <c r="K18" s="22">
        <f>Input!G176/Input!G$170*100</f>
        <v>85.19868171232963</v>
      </c>
      <c r="L18" s="22">
        <f>Input!H176/Input!H$170*100</f>
        <v>74.196160535525252</v>
      </c>
      <c r="M18" s="22">
        <f>Input!I176/Input!I$170*100</f>
        <v>75.218715773537454</v>
      </c>
      <c r="N18" s="22">
        <f>Input!J176/Input!J$170*100</f>
        <v>77.117274369004591</v>
      </c>
      <c r="O18" s="22">
        <f t="shared" si="1"/>
        <v>82.160185362734808</v>
      </c>
    </row>
    <row r="19" spans="1:15" ht="12" customHeight="1" x14ac:dyDescent="0.2">
      <c r="B19" t="s">
        <v>234</v>
      </c>
      <c r="E19" s="22">
        <f>Input!A177/Input!A$170*100</f>
        <v>0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</v>
      </c>
      <c r="F21" s="22">
        <f>Input!B179/Input!B$170*100</f>
        <v>0</v>
      </c>
      <c r="G21" s="22">
        <f>Input!C179/Input!C$170*100</f>
        <v>0</v>
      </c>
      <c r="H21" s="22">
        <f>Input!D179/Input!D$170*100</f>
        <v>0</v>
      </c>
      <c r="I21" s="22">
        <f>Input!E179/Input!E$170*100</f>
        <v>0</v>
      </c>
      <c r="J21" s="22">
        <f>Input!F179/Input!F$170*100</f>
        <v>0</v>
      </c>
      <c r="K21" s="22">
        <f>Input!G179/Input!G$170*100</f>
        <v>0</v>
      </c>
      <c r="L21" s="22">
        <f>Input!H179/Input!H$170*100</f>
        <v>0</v>
      </c>
      <c r="M21" s="22">
        <f>Input!I179/Input!I$170*100</f>
        <v>0</v>
      </c>
      <c r="N21" s="22">
        <f>Input!J179/Input!J$170*100</f>
        <v>0</v>
      </c>
      <c r="O21" s="22">
        <f t="shared" si="1"/>
        <v>0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37.397290220175556</v>
      </c>
      <c r="F26" s="22">
        <f>Input!B181/Input!B$170*100</f>
        <v>32.755418590860145</v>
      </c>
      <c r="G26" s="22">
        <f>Input!C181/Input!C$170*100</f>
        <v>31.305262563307799</v>
      </c>
      <c r="H26" s="22">
        <f>Input!D181/Input!D$170*100</f>
        <v>44.436136677637592</v>
      </c>
      <c r="I26" s="22">
        <f>Input!E181/Input!E$170*100</f>
        <v>54.799000223430859</v>
      </c>
      <c r="J26" s="22">
        <f>Input!F181/Input!F$170*100</f>
        <v>45.144725918736498</v>
      </c>
      <c r="K26" s="22">
        <f>Input!G181/Input!G$170*100</f>
        <v>38.277934293241742</v>
      </c>
      <c r="L26" s="22">
        <f>Input!H181/Input!H$170*100</f>
        <v>15.869156978512944</v>
      </c>
      <c r="M26" s="22">
        <f>Input!I181/Input!I$170*100</f>
        <v>12.24231316701594</v>
      </c>
      <c r="N26" s="22">
        <f>Input!J181/Input!J$170*100</f>
        <v>15.421702837833582</v>
      </c>
      <c r="O26" s="22">
        <f>AVERAGE(E26:N26)</f>
        <v>32.76489414707526</v>
      </c>
    </row>
    <row r="27" spans="1:15" ht="12" customHeight="1" x14ac:dyDescent="0.2">
      <c r="B27" t="s">
        <v>239</v>
      </c>
      <c r="E27" s="22">
        <f>Input!A182/Input!A$170*100</f>
        <v>62.602709779824451</v>
      </c>
      <c r="F27" s="22">
        <f>Input!B182/Input!B$170*100</f>
        <v>67.24458140913984</v>
      </c>
      <c r="G27" s="22">
        <f>Input!C182/Input!C$170*100</f>
        <v>68.694737436692193</v>
      </c>
      <c r="H27" s="22">
        <f>Input!D182/Input!D$170*100</f>
        <v>55.563863322362408</v>
      </c>
      <c r="I27" s="22">
        <f>Input!E182/Input!E$170*100</f>
        <v>45.200999776569148</v>
      </c>
      <c r="J27" s="22">
        <f>Input!F182/Input!F$170*100</f>
        <v>54.855274081263495</v>
      </c>
      <c r="K27" s="22">
        <f>Input!G182/Input!G$170*100</f>
        <v>61.722065706758258</v>
      </c>
      <c r="L27" s="22">
        <f>Input!H182/Input!H$170*100</f>
        <v>84.130843021487038</v>
      </c>
      <c r="M27" s="22">
        <f>Input!I182/Input!I$170*100</f>
        <v>87.757686832984064</v>
      </c>
      <c r="N27" s="22">
        <f>Input!J182/Input!J$170*100</f>
        <v>84.578297162166422</v>
      </c>
      <c r="O27" s="22">
        <f>AVERAGE(E27:N27)</f>
        <v>67.235105852924733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26.709097072721772</v>
      </c>
      <c r="F31" s="22">
        <f>Input!B183/Input!B$170*100</f>
        <v>24.351139277919767</v>
      </c>
      <c r="G31" s="22">
        <f>Input!C183/Input!C$170*100</f>
        <v>20.626510596250931</v>
      </c>
      <c r="H31" s="22">
        <f>Input!D183/Input!D$170*100</f>
        <v>26.642926102761372</v>
      </c>
      <c r="I31" s="22">
        <f>Input!E183/Input!E$170*100</f>
        <v>39.427473731570778</v>
      </c>
      <c r="J31" s="22">
        <f>Input!F183/Input!F$170*100</f>
        <v>36.286860138420067</v>
      </c>
      <c r="K31" s="22">
        <f>Input!G183/Input!G$170*100</f>
        <v>27.504731970918655</v>
      </c>
      <c r="L31" s="22">
        <f>Input!H183/Input!H$170*100</f>
        <v>19.153195993888026</v>
      </c>
      <c r="M31" s="22">
        <f>Input!I183/Input!I$170*100</f>
        <v>19.120044747521629</v>
      </c>
      <c r="N31" s="22">
        <f>Input!J183/Input!J$170*100</f>
        <v>21.46942809105699</v>
      </c>
      <c r="O31" s="22">
        <f>AVERAGE(E31:N31)</f>
        <v>26.129140772303003</v>
      </c>
    </row>
    <row r="32" spans="1:15" ht="12" customHeight="1" x14ac:dyDescent="0.2">
      <c r="B32" t="s">
        <v>7</v>
      </c>
      <c r="E32" s="22">
        <f>Input!A184/Input!A$170*100</f>
        <v>0</v>
      </c>
      <c r="F32" s="22">
        <f>Input!B184/Input!B$170*100</f>
        <v>6.5634916437763164E-3</v>
      </c>
      <c r="G32" s="22">
        <f>Input!C184/Input!C$170*100</f>
        <v>0</v>
      </c>
      <c r="H32" s="22">
        <f>Input!D184/Input!D$170*100</f>
        <v>0.16273671849690724</v>
      </c>
      <c r="I32" s="22">
        <f>Input!E184/Input!E$170*100</f>
        <v>3.9789056785105425E-3</v>
      </c>
      <c r="J32" s="22">
        <f>Input!F184/Input!F$170*100</f>
        <v>3.2204898253808081E-2</v>
      </c>
      <c r="K32" s="22">
        <f>Input!G184/Input!G$170*100</f>
        <v>3.9294806899212276E-2</v>
      </c>
      <c r="L32" s="22">
        <f>Input!H184/Input!H$170*100</f>
        <v>5.1817802827663191E-2</v>
      </c>
      <c r="M32" s="22">
        <f>Input!I184/Input!I$170*100</f>
        <v>1.4605694922735874E-3</v>
      </c>
      <c r="N32" s="22">
        <f>Input!J184/Input!J$170*100</f>
        <v>2.0480577614246771E-2</v>
      </c>
      <c r="O32" s="22">
        <f>AVERAGE(E32:N32)</f>
        <v>3.1853777090639794E-2</v>
      </c>
    </row>
    <row r="33" spans="2:15" ht="12" customHeight="1" x14ac:dyDescent="0.2">
      <c r="B33" s="14" t="s">
        <v>294</v>
      </c>
      <c r="E33" s="32">
        <f>SUM(E31:E32)</f>
        <v>26.709097072721772</v>
      </c>
      <c r="F33" s="32">
        <f t="shared" ref="F33:O33" si="2">SUM(F31:F32)</f>
        <v>24.357702769563545</v>
      </c>
      <c r="G33" s="32">
        <f t="shared" si="2"/>
        <v>20.626510596250931</v>
      </c>
      <c r="H33" s="32">
        <f t="shared" si="2"/>
        <v>26.805662821258281</v>
      </c>
      <c r="I33" s="32">
        <f t="shared" si="2"/>
        <v>39.431452637249286</v>
      </c>
      <c r="J33" s="32">
        <f t="shared" si="2"/>
        <v>36.319065036673877</v>
      </c>
      <c r="K33" s="32">
        <f t="shared" si="2"/>
        <v>27.544026777817869</v>
      </c>
      <c r="L33" s="32">
        <f t="shared" si="2"/>
        <v>19.20501379671569</v>
      </c>
      <c r="M33" s="32">
        <f t="shared" si="2"/>
        <v>19.121505317013902</v>
      </c>
      <c r="N33" s="32">
        <f t="shared" si="2"/>
        <v>21.489908668671237</v>
      </c>
      <c r="O33" s="32">
        <f t="shared" si="2"/>
        <v>26.160994549393642</v>
      </c>
    </row>
    <row r="34" spans="2:15" ht="12" customHeight="1" x14ac:dyDescent="0.2">
      <c r="B34" t="s">
        <v>8</v>
      </c>
      <c r="E34" s="22">
        <f>Input!A185/Input!A$170*100</f>
        <v>19.760989372201077</v>
      </c>
      <c r="F34" s="22">
        <f>Input!B185/Input!B$170*100</f>
        <v>23.370587070882991</v>
      </c>
      <c r="G34" s="22">
        <f>Input!C185/Input!C$170*100</f>
        <v>22.605520965763262</v>
      </c>
      <c r="H34" s="22">
        <f>Input!D185/Input!D$170*100</f>
        <v>31.589213518716235</v>
      </c>
      <c r="I34" s="22">
        <f>Input!E185/Input!E$170*100</f>
        <v>27.090953192765738</v>
      </c>
      <c r="J34" s="22">
        <f>Input!F185/Input!F$170*100</f>
        <v>22.293754115302864</v>
      </c>
      <c r="K34" s="22">
        <f>Input!G185/Input!G$170*100</f>
        <v>20.655129392754514</v>
      </c>
      <c r="L34" s="22">
        <f>Input!H185/Input!H$170*100</f>
        <v>13.936244603139725</v>
      </c>
      <c r="M34" s="22">
        <f>Input!I185/Input!I$170*100</f>
        <v>17.972289570704366</v>
      </c>
      <c r="N34" s="22">
        <f>Input!J185/Input!J$170*100</f>
        <v>18.492343792139003</v>
      </c>
      <c r="O34" s="22">
        <f>AVERAGE(E34:N34)</f>
        <v>21.776702559436977</v>
      </c>
    </row>
    <row r="35" spans="2:15" ht="12" customHeight="1" x14ac:dyDescent="0.2">
      <c r="B35" t="s">
        <v>243</v>
      </c>
      <c r="E35" s="22">
        <f>Input!A186/Input!A$170*100</f>
        <v>53.529913555077158</v>
      </c>
      <c r="F35" s="22">
        <f>Input!B186/Input!B$170*100</f>
        <v>52.271710159553464</v>
      </c>
      <c r="G35" s="22">
        <f>Input!C186/Input!C$170*100</f>
        <v>56.767968437985793</v>
      </c>
      <c r="H35" s="22">
        <f>Input!D186/Input!D$170*100</f>
        <v>41.605123660025484</v>
      </c>
      <c r="I35" s="22">
        <f>Input!E186/Input!E$170*100</f>
        <v>33.477594169984968</v>
      </c>
      <c r="J35" s="22">
        <f>Input!F186/Input!F$170*100</f>
        <v>41.387180848023256</v>
      </c>
      <c r="K35" s="22">
        <f>Input!G186/Input!G$170*100</f>
        <v>51.800843829427613</v>
      </c>
      <c r="L35" s="22">
        <f>Input!H186/Input!H$170*100</f>
        <v>66.858741600144583</v>
      </c>
      <c r="M35" s="22">
        <f>Input!I186/Input!I$170*100</f>
        <v>62.906205112281732</v>
      </c>
      <c r="N35" s="22">
        <f>Input!J186/Input!J$170*100</f>
        <v>60.017747539189756</v>
      </c>
      <c r="O35" s="22">
        <f>AVERAGE(E35:N35)</f>
        <v>52.062302891169381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95.267140989879238</v>
      </c>
      <c r="F9" s="22">
        <f>Input!B132/Input!B$27*100</f>
        <v>96.118711451726597</v>
      </c>
      <c r="G9" s="22">
        <f>Input!C132/Input!C$27*100</f>
        <v>97.203975586830694</v>
      </c>
      <c r="H9" s="22">
        <f>Input!D132/Input!D$27*100</f>
        <v>99.733976839633911</v>
      </c>
      <c r="I9" s="22">
        <f>Input!E132/Input!E$27*100</f>
        <v>96.294025318730604</v>
      </c>
      <c r="J9" s="22">
        <f>Input!F132/Input!F$27*100</f>
        <v>97.972667833432311</v>
      </c>
      <c r="K9" s="22">
        <f>Input!G132/Input!G$27*100</f>
        <v>98.324135837769646</v>
      </c>
      <c r="L9" s="22">
        <f>Input!H132/Input!H$27*100</f>
        <v>105.57017478228714</v>
      </c>
      <c r="M9" s="22">
        <f>Input!I132/Input!I$27*100</f>
        <v>95.377768439579455</v>
      </c>
      <c r="N9" s="22">
        <f>Input!J132/Input!J$27*100</f>
        <v>97.219970585049808</v>
      </c>
      <c r="O9" s="22">
        <f>AVERAGE(E9:N9)</f>
        <v>97.908254766491936</v>
      </c>
    </row>
    <row r="10" spans="1:15" ht="12" customHeight="1" x14ac:dyDescent="0.2">
      <c r="B10" t="s">
        <v>180</v>
      </c>
      <c r="E10" s="22">
        <f>Input!A133/Input!A$27*100</f>
        <v>0.16106488888825893</v>
      </c>
      <c r="F10" s="22">
        <f>Input!B133/Input!B$27*100</f>
        <v>0</v>
      </c>
      <c r="G10" s="22">
        <f>Input!C133/Input!C$27*100</f>
        <v>-0.42749276685275894</v>
      </c>
      <c r="H10" s="22">
        <f>Input!D133/Input!D$27*100</f>
        <v>-3.7027982921978237</v>
      </c>
      <c r="I10" s="22">
        <f>Input!E133/Input!E$27*100</f>
        <v>0.83277807706524754</v>
      </c>
      <c r="J10" s="22">
        <f>Input!F133/Input!F$27*100</f>
        <v>1.2089765208457264</v>
      </c>
      <c r="K10" s="22">
        <f>Input!G133/Input!G$27*100</f>
        <v>1.467550892378076</v>
      </c>
      <c r="L10" s="22">
        <f>Input!H133/Input!H$27*100</f>
        <v>-6.2820992929841477</v>
      </c>
      <c r="M10" s="22">
        <f>Input!I133/Input!I$27*100</f>
        <v>3.9197947238344431</v>
      </c>
      <c r="N10" s="22">
        <f>Input!J133/Input!J$27*100</f>
        <v>2.2177351311042144</v>
      </c>
      <c r="O10" s="22">
        <f>AVERAGE(E10:N10)</f>
        <v>-6.0449011791876471E-2</v>
      </c>
    </row>
    <row r="11" spans="1:15" ht="12" customHeight="1" x14ac:dyDescent="0.2">
      <c r="B11" t="s">
        <v>181</v>
      </c>
      <c r="E11" s="22">
        <f>Input!A134/Input!A$27*100</f>
        <v>4.5717941212324895</v>
      </c>
      <c r="F11" s="22">
        <f>Input!B134/Input!B$27*100</f>
        <v>3.8812885482734005</v>
      </c>
      <c r="G11" s="22">
        <f>Input!C134/Input!C$27*100</f>
        <v>3.2235171800220619</v>
      </c>
      <c r="H11" s="22">
        <f>Input!D134/Input!D$27*100</f>
        <v>3.9688214525639078</v>
      </c>
      <c r="I11" s="22">
        <f>Input!E134/Input!E$27*100</f>
        <v>2.8731966042041477</v>
      </c>
      <c r="J11" s="22">
        <f>Input!F134/Input!F$27*100</f>
        <v>0.81835564572194863</v>
      </c>
      <c r="K11" s="22">
        <f>Input!G134/Input!G$27*100</f>
        <v>0.20831326985229262</v>
      </c>
      <c r="L11" s="22">
        <f>Input!H134/Input!H$27*100</f>
        <v>0.71192451069701412</v>
      </c>
      <c r="M11" s="22">
        <f>Input!I134/Input!I$27*100</f>
        <v>0.70243683658610201</v>
      </c>
      <c r="N11" s="22">
        <f>Input!J134/Input!J$27*100</f>
        <v>0.56229428384597235</v>
      </c>
      <c r="O11" s="22">
        <f>AVERAGE(E11:N11)</f>
        <v>2.1521942452999339</v>
      </c>
    </row>
    <row r="12" spans="1:15" ht="12" customHeight="1" x14ac:dyDescent="0.2">
      <c r="B12" t="s">
        <v>182</v>
      </c>
      <c r="E12" s="22">
        <f>Input!A135/Input!A$27*100</f>
        <v>0</v>
      </c>
      <c r="F12" s="22">
        <f>Input!B135/Input!B$27*100</f>
        <v>0</v>
      </c>
      <c r="G12" s="22">
        <f>Input!C135/Input!C$27*100</f>
        <v>0</v>
      </c>
      <c r="H12" s="22">
        <f>Input!D135/Input!D$27*100</f>
        <v>0</v>
      </c>
      <c r="I12" s="22">
        <f>Input!E135/Input!E$27*100</f>
        <v>0</v>
      </c>
      <c r="J12" s="22">
        <f>Input!F135/Input!F$27*100</f>
        <v>0</v>
      </c>
      <c r="K12" s="22">
        <f>Input!G135/Input!G$27*100</f>
        <v>0</v>
      </c>
      <c r="L12" s="22">
        <f>Input!H135/Input!H$27*100</f>
        <v>0</v>
      </c>
      <c r="M12" s="22">
        <f>Input!I135/Input!I$27*100</f>
        <v>0</v>
      </c>
      <c r="N12" s="22">
        <f>Input!J135/Input!J$27*100</f>
        <v>0</v>
      </c>
      <c r="O12" s="22">
        <f>AVERAGE(E12:N12)</f>
        <v>0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14.116825958842039</v>
      </c>
      <c r="F16" s="22">
        <f>Input!B188/Input!B$132*100</f>
        <v>10.12594640832652</v>
      </c>
      <c r="G16" s="22">
        <f>Input!C188/Input!C$132*100</f>
        <v>10.978684439632042</v>
      </c>
      <c r="H16" s="22">
        <f>Input!D188/Input!D$132*100</f>
        <v>5.7395471003122527</v>
      </c>
      <c r="I16" s="22">
        <f>Input!E188/Input!E$132*100</f>
        <v>5.189291604673504</v>
      </c>
      <c r="J16" s="22">
        <f>Input!F188/Input!F$132*100</f>
        <v>4.1918971734085941</v>
      </c>
      <c r="K16" s="22">
        <f>Input!G188/Input!G$132*100</f>
        <v>5.4241987289077809</v>
      </c>
      <c r="L16" s="22">
        <f>Input!H188/Input!H$132*100</f>
        <v>11.653320169758276</v>
      </c>
      <c r="M16" s="22">
        <f>Input!I188/Input!I$132*100</f>
        <v>9.3314045865393389</v>
      </c>
      <c r="N16" s="22">
        <f>Input!J188/Input!J$132*100</f>
        <v>8.9132159754371738</v>
      </c>
      <c r="O16" s="22">
        <f t="shared" ref="O16:O22" si="1">AVERAGE(E16:N16)</f>
        <v>8.5664332145837516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0</v>
      </c>
      <c r="G17" s="22">
        <f>Input!C189/Input!C$132*100</f>
        <v>0</v>
      </c>
      <c r="H17" s="22">
        <f>Input!D189/Input!D$132*100</f>
        <v>0</v>
      </c>
      <c r="I17" s="22">
        <f>Input!E189/Input!E$132*100</f>
        <v>0</v>
      </c>
      <c r="J17" s="22">
        <f>Input!F189/Input!F$132*100</f>
        <v>1.8405110039706765</v>
      </c>
      <c r="K17" s="22">
        <f>Input!G189/Input!G$132*100</f>
        <v>2.4068273199925172</v>
      </c>
      <c r="L17" s="22">
        <f>Input!H189/Input!H$132*100</f>
        <v>2.0193052646180725</v>
      </c>
      <c r="M17" s="22">
        <f>Input!I189/Input!I$132*100</f>
        <v>2.2858623255517103</v>
      </c>
      <c r="N17" s="22">
        <f>Input!J189/Input!J$132*100</f>
        <v>2.1549889365376123</v>
      </c>
      <c r="O17" s="22">
        <f t="shared" si="1"/>
        <v>1.0707494850670589</v>
      </c>
    </row>
    <row r="18" spans="1:15" ht="12" customHeight="1" x14ac:dyDescent="0.2">
      <c r="B18" t="s">
        <v>233</v>
      </c>
      <c r="E18" s="22">
        <f>Input!A190/Input!A$132*100</f>
        <v>85.883174041157972</v>
      </c>
      <c r="F18" s="22">
        <f>Input!B190/Input!B$132*100</f>
        <v>89.874053591673487</v>
      </c>
      <c r="G18" s="22">
        <f>Input!C190/Input!C$132*100</f>
        <v>89.021315560367967</v>
      </c>
      <c r="H18" s="22">
        <f>Input!D190/Input!D$132*100</f>
        <v>94.260452899687749</v>
      </c>
      <c r="I18" s="22">
        <f>Input!E190/Input!E$132*100</f>
        <v>94.810708395326515</v>
      </c>
      <c r="J18" s="22">
        <f>Input!F190/Input!F$132*100</f>
        <v>93.967591822620747</v>
      </c>
      <c r="K18" s="22">
        <f>Input!G190/Input!G$132*100</f>
        <v>92.168973951099701</v>
      </c>
      <c r="L18" s="22">
        <f>Input!H190/Input!H$132*100</f>
        <v>86.327374565623643</v>
      </c>
      <c r="M18" s="22">
        <f>Input!I190/Input!I$132*100</f>
        <v>88.382733087908946</v>
      </c>
      <c r="N18" s="22">
        <f>Input!J190/Input!J$132*100</f>
        <v>88.931795088025211</v>
      </c>
      <c r="O18" s="22">
        <f t="shared" si="1"/>
        <v>90.362817300349178</v>
      </c>
    </row>
    <row r="19" spans="1:15" ht="12" customHeight="1" x14ac:dyDescent="0.2">
      <c r="B19" t="s">
        <v>234</v>
      </c>
      <c r="E19" s="22">
        <f>Input!A191/Input!A$132*100</f>
        <v>0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0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0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Input!A193/Input!A$132*100</f>
        <v>0</v>
      </c>
      <c r="F21" s="22">
        <f>Input!B193/Input!B$132*100</f>
        <v>0</v>
      </c>
      <c r="G21" s="22">
        <f>Input!C193/Input!C$132*100</f>
        <v>0</v>
      </c>
      <c r="H21" s="22">
        <f>Input!D193/Input!D$132*100</f>
        <v>0</v>
      </c>
      <c r="I21" s="22">
        <f>Input!E193/Input!E$132*100</f>
        <v>0</v>
      </c>
      <c r="J21" s="22">
        <f>Input!F193/Input!F$132*100</f>
        <v>0</v>
      </c>
      <c r="K21" s="22">
        <f>Input!G193/Input!G$132*100</f>
        <v>0</v>
      </c>
      <c r="L21" s="22">
        <f>Input!H193/Input!H$132*100</f>
        <v>0</v>
      </c>
      <c r="M21" s="22">
        <f>Input!I193/Input!I$132*100</f>
        <v>0</v>
      </c>
      <c r="N21" s="22">
        <f>Input!J193/Input!J$132*100</f>
        <v>0</v>
      </c>
      <c r="O21" s="22">
        <f t="shared" si="1"/>
        <v>0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36.01788487631611</v>
      </c>
      <c r="F26" s="22">
        <f>Input!B195/Input!B$132*100</f>
        <v>28.441826177023167</v>
      </c>
      <c r="G26" s="22">
        <f>Input!C195/Input!C$132*100</f>
        <v>33.090349829762729</v>
      </c>
      <c r="H26" s="22">
        <f>Input!D195/Input!D$132*100</f>
        <v>40.500476774885094</v>
      </c>
      <c r="I26" s="22">
        <f>Input!E195/Input!E$132*100</f>
        <v>50.484677699492742</v>
      </c>
      <c r="J26" s="22">
        <f>Input!F195/Input!F$132*100</f>
        <v>35.784832807001479</v>
      </c>
      <c r="K26" s="22">
        <f>Input!G195/Input!G$132*100</f>
        <v>33.786826454748322</v>
      </c>
      <c r="L26" s="22">
        <f>Input!H195/Input!H$132*100</f>
        <v>16.928605659013812</v>
      </c>
      <c r="M26" s="22">
        <f>Input!I195/Input!I$132*100</f>
        <v>12.749899281374033</v>
      </c>
      <c r="N26" s="22">
        <f>Input!J195/Input!J$132*100</f>
        <v>15.94836820240385</v>
      </c>
      <c r="O26" s="22">
        <f>AVERAGE(E26:N26)</f>
        <v>30.373374776202134</v>
      </c>
    </row>
    <row r="27" spans="1:15" ht="12" customHeight="1" x14ac:dyDescent="0.2">
      <c r="B27" t="s">
        <v>239</v>
      </c>
      <c r="E27" s="22">
        <f>Input!A196/Input!A$132*100</f>
        <v>63.98211512368389</v>
      </c>
      <c r="F27" s="22">
        <f>Input!B196/Input!B$132*100</f>
        <v>71.55817382297684</v>
      </c>
      <c r="G27" s="22">
        <f>Input!C196/Input!C$132*100</f>
        <v>66.909650170237285</v>
      </c>
      <c r="H27" s="22">
        <f>Input!D196/Input!D$132*100</f>
        <v>59.499523225114913</v>
      </c>
      <c r="I27" s="22">
        <f>Input!E196/Input!E$132*100</f>
        <v>49.515322300507265</v>
      </c>
      <c r="J27" s="22">
        <f>Input!F196/Input!F$132*100</f>
        <v>64.215167192998535</v>
      </c>
      <c r="K27" s="22">
        <f>Input!G196/Input!G$132*100</f>
        <v>66.213173545251678</v>
      </c>
      <c r="L27" s="22">
        <f>Input!H196/Input!H$132*100</f>
        <v>83.071394340986188</v>
      </c>
      <c r="M27" s="22">
        <f>Input!I196/Input!I$132*100</f>
        <v>87.250100718625973</v>
      </c>
      <c r="N27" s="22">
        <f>Input!J196/Input!J$132*100</f>
        <v>84.051631797596144</v>
      </c>
      <c r="O27" s="22">
        <f>AVERAGE(E27:N27)</f>
        <v>69.626625223797873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37.791984942705739</v>
      </c>
      <c r="F31" s="22">
        <f>Input!B197/Input!B$132*100</f>
        <v>38.587826853538779</v>
      </c>
      <c r="G31" s="22">
        <f>Input!C197/Input!C$132*100</f>
        <v>41.689123450111879</v>
      </c>
      <c r="H31" s="22">
        <f>Input!D197/Input!D$132*100</f>
        <v>51.500338706547055</v>
      </c>
      <c r="I31" s="22">
        <f>Input!E197/Input!E$132*100</f>
        <v>57.530015686115973</v>
      </c>
      <c r="J31" s="22">
        <f>Input!F197/Input!F$132*100</f>
        <v>54.885794932257504</v>
      </c>
      <c r="K31" s="22">
        <f>Input!G197/Input!G$132*100</f>
        <v>44.478967437703282</v>
      </c>
      <c r="L31" s="22">
        <f>Input!H197/Input!H$132*100</f>
        <v>43.404559587970404</v>
      </c>
      <c r="M31" s="22">
        <f>Input!I197/Input!I$132*100</f>
        <v>45.05941499192587</v>
      </c>
      <c r="N31" s="22">
        <f>Input!J197/Input!J$132*100</f>
        <v>46.873212972596477</v>
      </c>
      <c r="O31" s="22">
        <f>AVERAGE(E31:N31)</f>
        <v>46.180123956147298</v>
      </c>
    </row>
    <row r="32" spans="1:15" ht="12" customHeight="1" x14ac:dyDescent="0.2">
      <c r="B32" t="s">
        <v>7</v>
      </c>
      <c r="E32" s="22">
        <f>Input!A198/Input!A$132*100</f>
        <v>0</v>
      </c>
      <c r="F32" s="22">
        <f>Input!B198/Input!B$132*100</f>
        <v>3.7360566444839802E-2</v>
      </c>
      <c r="G32" s="22">
        <f>Input!C198/Input!C$132*100</f>
        <v>0</v>
      </c>
      <c r="H32" s="22">
        <f>Input!D198/Input!D$132*100</f>
        <v>0.34901871115191813</v>
      </c>
      <c r="I32" s="22">
        <f>Input!E198/Input!E$132*100</f>
        <v>1.0094602255488581E-2</v>
      </c>
      <c r="J32" s="22">
        <f>Input!F198/Input!F$132*100</f>
        <v>5.1122899286082726E-2</v>
      </c>
      <c r="K32" s="22">
        <f>Input!G198/Input!G$132*100</f>
        <v>0.10132709608824848</v>
      </c>
      <c r="L32" s="22">
        <f>Input!H198/Input!H$132*100</f>
        <v>0.18904903427871064</v>
      </c>
      <c r="M32" s="22">
        <f>Input!I198/Input!I$132*100</f>
        <v>1.5384625022151098E-3</v>
      </c>
      <c r="N32" s="22">
        <f>Input!J198/Input!J$132*100</f>
        <v>8.2894153106387286E-2</v>
      </c>
      <c r="O32" s="22">
        <f>AVERAGE(E32:N32)</f>
        <v>8.2240552511389078E-2</v>
      </c>
    </row>
    <row r="33" spans="2:15" ht="12" customHeight="1" x14ac:dyDescent="0.2">
      <c r="B33" s="14" t="s">
        <v>294</v>
      </c>
      <c r="E33" s="32">
        <f>SUM(E31:E32)</f>
        <v>37.791984942705739</v>
      </c>
      <c r="F33" s="32">
        <f t="shared" ref="F33:O33" si="2">SUM(F31:F32)</f>
        <v>38.625187419983618</v>
      </c>
      <c r="G33" s="32">
        <f t="shared" si="2"/>
        <v>41.689123450111879</v>
      </c>
      <c r="H33" s="32">
        <f t="shared" si="2"/>
        <v>51.849357417698975</v>
      </c>
      <c r="I33" s="32">
        <f t="shared" si="2"/>
        <v>57.540110288371459</v>
      </c>
      <c r="J33" s="32">
        <f t="shared" si="2"/>
        <v>54.936917831543589</v>
      </c>
      <c r="K33" s="32">
        <f t="shared" si="2"/>
        <v>44.58029453379153</v>
      </c>
      <c r="L33" s="32">
        <f t="shared" si="2"/>
        <v>43.593608622249114</v>
      </c>
      <c r="M33" s="32">
        <f t="shared" si="2"/>
        <v>45.060953454428088</v>
      </c>
      <c r="N33" s="32">
        <f t="shared" si="2"/>
        <v>46.956107125702864</v>
      </c>
      <c r="O33" s="32">
        <f t="shared" si="2"/>
        <v>46.262364508658685</v>
      </c>
    </row>
    <row r="34" spans="2:15" ht="12" customHeight="1" x14ac:dyDescent="0.2">
      <c r="B34" t="s">
        <v>8</v>
      </c>
      <c r="E34" s="22">
        <f>Input!A199/Input!A$132*100</f>
        <v>16.22873117876961</v>
      </c>
      <c r="F34" s="22">
        <f>Input!B199/Input!B$132*100</f>
        <v>19.380501099140339</v>
      </c>
      <c r="G34" s="22">
        <f>Input!C199/Input!C$132*100</f>
        <v>17.239458032019794</v>
      </c>
      <c r="H34" s="22">
        <f>Input!D199/Input!D$132*100</f>
        <v>18.93181848213149</v>
      </c>
      <c r="I34" s="22">
        <f>Input!E199/Input!E$132*100</f>
        <v>16.677011560787729</v>
      </c>
      <c r="J34" s="22">
        <f>Input!F199/Input!F$132*100</f>
        <v>14.765851487116654</v>
      </c>
      <c r="K34" s="22">
        <f>Input!G199/Input!G$132*100</f>
        <v>14.282740318066029</v>
      </c>
      <c r="L34" s="22">
        <f>Input!H199/Input!H$132*100</f>
        <v>9.7799613780234136</v>
      </c>
      <c r="M34" s="22">
        <f>Input!I199/Input!I$132*100</f>
        <v>11.508010586931244</v>
      </c>
      <c r="N34" s="22">
        <f>Input!J199/Input!J$132*100</f>
        <v>12.327223184200554</v>
      </c>
      <c r="O34" s="22">
        <f>AVERAGE(E34:N34)</f>
        <v>15.112130730718686</v>
      </c>
    </row>
    <row r="35" spans="2:15" ht="12" customHeight="1" x14ac:dyDescent="0.2">
      <c r="B35" t="s">
        <v>243</v>
      </c>
      <c r="E35" s="22">
        <f>Input!A200/Input!A$132*100</f>
        <v>45.979283878524654</v>
      </c>
      <c r="F35" s="22">
        <f>Input!B200/Input!B$132*100</f>
        <v>41.994311480876043</v>
      </c>
      <c r="G35" s="22">
        <f>Input!C200/Input!C$132*100</f>
        <v>41.071418517868317</v>
      </c>
      <c r="H35" s="22">
        <f>Input!D200/Input!D$132*100</f>
        <v>29.218824100169531</v>
      </c>
      <c r="I35" s="22">
        <f>Input!E200/Input!E$132*100</f>
        <v>25.782878150840808</v>
      </c>
      <c r="J35" s="22">
        <f>Input!F200/Input!F$132*100</f>
        <v>30.297230681339769</v>
      </c>
      <c r="K35" s="22">
        <f>Input!G200/Input!G$132*100</f>
        <v>41.136965148142437</v>
      </c>
      <c r="L35" s="22">
        <f>Input!H200/Input!H$132*100</f>
        <v>46.626429999727463</v>
      </c>
      <c r="M35" s="22">
        <f>Input!I200/Input!I$132*100</f>
        <v>43.43103595864067</v>
      </c>
      <c r="N35" s="22">
        <f>Input!J200/Input!J$132*100</f>
        <v>40.71666969009658</v>
      </c>
      <c r="O35" s="22">
        <f>AVERAGE(E35:N35)</f>
        <v>38.625504760622633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0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0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0</v>
      </c>
      <c r="F7" s="6">
        <f>Input!B8/Input!B$6</f>
        <v>0</v>
      </c>
      <c r="G7" s="6">
        <f>Input!C8/Input!C$6</f>
        <v>0</v>
      </c>
      <c r="H7" s="6">
        <f>Input!D8/Input!D$6</f>
        <v>0</v>
      </c>
      <c r="I7" s="6">
        <f>Input!E8/Input!E$6</f>
        <v>0</v>
      </c>
      <c r="J7" s="6">
        <f>Input!F8/Input!F$6</f>
        <v>0</v>
      </c>
      <c r="K7" s="6">
        <f>Input!G8/Input!G$6</f>
        <v>0</v>
      </c>
      <c r="L7" s="6">
        <f>Input!H8/Input!H$6</f>
        <v>0</v>
      </c>
      <c r="M7" s="6">
        <f>Input!I8/Input!I$6</f>
        <v>0</v>
      </c>
      <c r="N7" s="6">
        <f>Input!J8/Input!J$6</f>
        <v>0</v>
      </c>
      <c r="O7" s="6">
        <f t="shared" ref="O7:O13" si="1">AVERAGE(E7:N7)</f>
        <v>0</v>
      </c>
    </row>
    <row r="8" spans="1:15" ht="12" customHeight="1" x14ac:dyDescent="0.2">
      <c r="B8" t="s">
        <v>50</v>
      </c>
      <c r="E8" s="6">
        <f>Input!A9/Input!A$6</f>
        <v>3.8708784976525821</v>
      </c>
      <c r="F8" s="6">
        <f>Input!B9/Input!B$6</f>
        <v>6.3225289135301583</v>
      </c>
      <c r="G8" s="6">
        <f>Input!C9/Input!C$6</f>
        <v>4.6025663389644986</v>
      </c>
      <c r="H8" s="6">
        <f>Input!D9/Input!D$6</f>
        <v>6.6877113489456388</v>
      </c>
      <c r="I8" s="6">
        <f>Input!E9/Input!E$6</f>
        <v>6.3537167477770868</v>
      </c>
      <c r="J8" s="6">
        <f>Input!F9/Input!F$6</f>
        <v>4.4720846774858352</v>
      </c>
      <c r="K8" s="6">
        <f>Input!G9/Input!G$6</f>
        <v>5.061826413195571</v>
      </c>
      <c r="L8" s="6">
        <f>Input!H9/Input!H$6</f>
        <v>2.9263307341194369</v>
      </c>
      <c r="M8" s="6">
        <f>Input!I9/Input!I$6</f>
        <v>2.79629512480231</v>
      </c>
      <c r="N8" s="6">
        <f>Input!J9/Input!J$6</f>
        <v>3.114989621766914</v>
      </c>
      <c r="O8" s="6">
        <f t="shared" si="1"/>
        <v>4.6208928418240038</v>
      </c>
    </row>
    <row r="9" spans="1:15" ht="12" customHeight="1" x14ac:dyDescent="0.2">
      <c r="B9" t="s">
        <v>51</v>
      </c>
      <c r="E9" s="6">
        <f>Input!A10/Input!A$6</f>
        <v>6.1244747417840379</v>
      </c>
      <c r="F9" s="6">
        <f>Input!B10/Input!B$6</f>
        <v>4.1462208339058115</v>
      </c>
      <c r="G9" s="6">
        <f>Input!C10/Input!C$6</f>
        <v>2.3293903781048906</v>
      </c>
      <c r="H9" s="6">
        <f>Input!D10/Input!D$6</f>
        <v>4.2377327540531953</v>
      </c>
      <c r="I9" s="6">
        <f>Input!E10/Input!E$6</f>
        <v>3.4390383841340699</v>
      </c>
      <c r="J9" s="6">
        <f>Input!F10/Input!F$6</f>
        <v>2.8067072906069015</v>
      </c>
      <c r="K9" s="6">
        <f>Input!G10/Input!G$6</f>
        <v>3.2060934376165857</v>
      </c>
      <c r="L9" s="6">
        <f>Input!H10/Input!H$6</f>
        <v>2.3249208824648155</v>
      </c>
      <c r="M9" s="6">
        <f>Input!I10/Input!I$6</f>
        <v>3.0255846455339337</v>
      </c>
      <c r="N9" s="6">
        <f>Input!J10/Input!J$6</f>
        <v>2.5055316769377991</v>
      </c>
      <c r="O9" s="6">
        <f t="shared" si="1"/>
        <v>3.4145695025142038</v>
      </c>
    </row>
    <row r="10" spans="1:15" ht="12" customHeight="1" x14ac:dyDescent="0.2">
      <c r="B10" t="s">
        <v>52</v>
      </c>
      <c r="E10" s="6">
        <f>Input!A11/Input!A$6</f>
        <v>0.43757746478873238</v>
      </c>
      <c r="F10" s="6">
        <f>Input!B11/Input!B$6</f>
        <v>0.45000646563916885</v>
      </c>
      <c r="G10" s="6">
        <f>Input!C11/Input!C$6</f>
        <v>0.90762774825275927</v>
      </c>
      <c r="H10" s="6">
        <f>Input!D11/Input!D$6</f>
        <v>1.4844079686340996</v>
      </c>
      <c r="I10" s="6">
        <f>Input!E11/Input!E$6</f>
        <v>0.68100150023784256</v>
      </c>
      <c r="J10" s="6">
        <f>Input!F11/Input!F$6</f>
        <v>0.78553881640257284</v>
      </c>
      <c r="K10" s="6">
        <f>Input!G11/Input!G$6</f>
        <v>0.45199918208190432</v>
      </c>
      <c r="L10" s="6">
        <f>Input!H11/Input!H$6</f>
        <v>1.010430581970331</v>
      </c>
      <c r="M10" s="6">
        <f>Input!I11/Input!I$6</f>
        <v>0.71884291411675716</v>
      </c>
      <c r="N10" s="6">
        <f>Input!J11/Input!J$6</f>
        <v>0.73813375498607114</v>
      </c>
      <c r="O10" s="6">
        <f t="shared" si="1"/>
        <v>0.76655663971102395</v>
      </c>
    </row>
    <row r="11" spans="1:15" ht="12" customHeight="1" x14ac:dyDescent="0.2">
      <c r="B11" t="s">
        <v>53</v>
      </c>
      <c r="E11" s="6">
        <f>Input!A12/Input!A$6</f>
        <v>1.5732420657276995</v>
      </c>
      <c r="F11" s="6">
        <f>Input!B12/Input!B$6</f>
        <v>2.2723018079543524</v>
      </c>
      <c r="G11" s="6">
        <f>Input!C12/Input!C$6</f>
        <v>1.3666861928598564</v>
      </c>
      <c r="H11" s="6">
        <f>Input!D12/Input!D$6</f>
        <v>1.9557948500582811</v>
      </c>
      <c r="I11" s="6">
        <f>Input!E12/Input!E$6</f>
        <v>1.5309605181309234</v>
      </c>
      <c r="J11" s="6">
        <f>Input!F12/Input!F$6</f>
        <v>0.9884111744510401</v>
      </c>
      <c r="K11" s="6">
        <f>Input!G12/Input!G$6</f>
        <v>1.3846338139711321</v>
      </c>
      <c r="L11" s="6">
        <f>Input!H12/Input!H$6</f>
        <v>0.95940661848611641</v>
      </c>
      <c r="M11" s="6">
        <f>Input!I12/Input!I$6</f>
        <v>1.1874154232276697</v>
      </c>
      <c r="N11" s="6">
        <f>Input!J12/Input!J$6</f>
        <v>0.88189487988235793</v>
      </c>
      <c r="O11" s="6">
        <f t="shared" si="1"/>
        <v>1.4100747344749429</v>
      </c>
    </row>
    <row r="12" spans="1:15" ht="12" customHeight="1" x14ac:dyDescent="0.2">
      <c r="B12" t="s">
        <v>54</v>
      </c>
      <c r="E12" s="6">
        <f>Input!A13/Input!A$6</f>
        <v>0.35098967136150239</v>
      </c>
      <c r="F12" s="6">
        <f>Input!B13/Input!B$6</f>
        <v>0.11979839328866654</v>
      </c>
      <c r="G12" s="6">
        <f>Input!C13/Input!C$6</f>
        <v>0.26921630818226067</v>
      </c>
      <c r="H12" s="6">
        <f>Input!D13/Input!D$6</f>
        <v>0.30178425347038257</v>
      </c>
      <c r="I12" s="6">
        <f>Input!E13/Input!E$6</f>
        <v>0.17599985363533241</v>
      </c>
      <c r="J12" s="6">
        <f>Input!F13/Input!F$6</f>
        <v>0.2145410392381682</v>
      </c>
      <c r="K12" s="6">
        <f>Input!G13/Input!G$6</f>
        <v>0.31404166240939513</v>
      </c>
      <c r="L12" s="6">
        <f>Input!H13/Input!H$6</f>
        <v>0.35233567896538609</v>
      </c>
      <c r="M12" s="6">
        <f>Input!I13/Input!I$6</f>
        <v>0.46208192945059479</v>
      </c>
      <c r="N12" s="6">
        <f>Input!J13/Input!J$6</f>
        <v>0.35189699106697908</v>
      </c>
      <c r="O12" s="6">
        <f t="shared" si="1"/>
        <v>0.29126857810686679</v>
      </c>
    </row>
    <row r="13" spans="1:15" ht="13.5" customHeight="1" x14ac:dyDescent="0.2">
      <c r="B13" s="4" t="s">
        <v>55</v>
      </c>
      <c r="E13" s="8">
        <f>SUM(E7:E12)</f>
        <v>12.357162441314554</v>
      </c>
      <c r="F13" s="8">
        <f t="shared" ref="F13:N13" si="2">SUM(F7:F12)</f>
        <v>13.310856414318158</v>
      </c>
      <c r="G13" s="8">
        <f t="shared" si="2"/>
        <v>9.4754869663642651</v>
      </c>
      <c r="H13" s="8">
        <f t="shared" si="2"/>
        <v>14.667431175161598</v>
      </c>
      <c r="I13" s="8">
        <f t="shared" si="2"/>
        <v>12.180717003915255</v>
      </c>
      <c r="J13" s="8">
        <f t="shared" si="2"/>
        <v>9.267282998184518</v>
      </c>
      <c r="K13" s="8">
        <f t="shared" si="2"/>
        <v>10.418594509274586</v>
      </c>
      <c r="L13" s="8">
        <f t="shared" si="2"/>
        <v>7.5734244960060852</v>
      </c>
      <c r="M13" s="8">
        <f t="shared" si="2"/>
        <v>8.1902200371312652</v>
      </c>
      <c r="N13" s="8">
        <f t="shared" si="2"/>
        <v>7.5924469246401207</v>
      </c>
      <c r="O13" s="8">
        <f t="shared" si="1"/>
        <v>10.503362296631039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20.14653821596244</v>
      </c>
      <c r="F15" s="6">
        <f>Input!B14/Input!B$6</f>
        <v>21.65102621816683</v>
      </c>
      <c r="G15" s="6">
        <f>Input!C14/Input!C$6</f>
        <v>18.298086000898124</v>
      </c>
      <c r="H15" s="6">
        <f>Input!D14/Input!D$6</f>
        <v>19.795808837554308</v>
      </c>
      <c r="I15" s="6">
        <f>Input!E14/Input!E$6</f>
        <v>18.785700903801821</v>
      </c>
      <c r="J15" s="6">
        <f>Input!F14/Input!F$6</f>
        <v>19.820349931455372</v>
      </c>
      <c r="K15" s="6">
        <f>Input!G14/Input!G$6</f>
        <v>18.557147981714028</v>
      </c>
      <c r="L15" s="6">
        <f>Input!H14/Input!H$6</f>
        <v>15.769286610878661</v>
      </c>
      <c r="M15" s="6">
        <f>Input!I14/Input!I$6</f>
        <v>16.311222409406589</v>
      </c>
      <c r="N15" s="6">
        <f>Input!J14/Input!J$6</f>
        <v>17.306013695600281</v>
      </c>
      <c r="O15" s="6">
        <f>AVERAGE(E15:N15)</f>
        <v>18.644118080543844</v>
      </c>
    </row>
    <row r="16" spans="1:15" ht="12" customHeight="1" x14ac:dyDescent="0.2">
      <c r="B16" t="s">
        <v>57</v>
      </c>
      <c r="E16" s="6">
        <f>Input!A15/Input!A$6</f>
        <v>2.6508867605633801</v>
      </c>
      <c r="F16" s="6">
        <f>Input!B15/Input!B$6</f>
        <v>1.822996662113779</v>
      </c>
      <c r="G16" s="6">
        <f>Input!C15/Input!C$6</f>
        <v>1.9899887989583933</v>
      </c>
      <c r="H16" s="6">
        <f>Input!D15/Input!D$6</f>
        <v>1.7884268305605595</v>
      </c>
      <c r="I16" s="6">
        <f>Input!E15/Input!E$6</f>
        <v>1.8736556405283766</v>
      </c>
      <c r="J16" s="6">
        <f>Input!F15/Input!F$6</f>
        <v>2.0837433318577236</v>
      </c>
      <c r="K16" s="6">
        <f>Input!G15/Input!G$6</f>
        <v>2.5422859610257071</v>
      </c>
      <c r="L16" s="6">
        <f>Input!H15/Input!H$6</f>
        <v>2.6727596044123243</v>
      </c>
      <c r="M16" s="6">
        <f>Input!I15/Input!I$6</f>
        <v>2.3308454239152856</v>
      </c>
      <c r="N16" s="6">
        <f>Input!J15/Input!J$6</f>
        <v>2.2781400544623969</v>
      </c>
      <c r="O16" s="6">
        <f>AVERAGE(E16:N16)</f>
        <v>2.2033729068397925</v>
      </c>
    </row>
    <row r="17" spans="2:15" ht="12" customHeight="1" x14ac:dyDescent="0.2">
      <c r="B17" t="s">
        <v>58</v>
      </c>
      <c r="E17" s="6">
        <f>Input!A16/Input!A$6</f>
        <v>1.980203192488263</v>
      </c>
      <c r="F17" s="6">
        <f>Input!B16/Input!B$6</f>
        <v>1.0967930429722543</v>
      </c>
      <c r="G17" s="6">
        <f>Input!C16/Input!C$6</f>
        <v>1.372336020247523</v>
      </c>
      <c r="H17" s="6">
        <f>Input!D16/Input!D$6</f>
        <v>1.1837045671293842</v>
      </c>
      <c r="I17" s="6">
        <f>Input!E16/Input!E$6</f>
        <v>1.2105181309231952</v>
      </c>
      <c r="J17" s="6">
        <f>Input!F16/Input!F$6</f>
        <v>1.645271486186376</v>
      </c>
      <c r="K17" s="6">
        <f>Input!G16/Input!G$6</f>
        <v>1.9814252470750753</v>
      </c>
      <c r="L17" s="6">
        <f>Input!H16/Input!H$6</f>
        <v>2.898827310764549</v>
      </c>
      <c r="M17" s="6">
        <f>Input!I16/Input!I$6</f>
        <v>2.8481444681289969</v>
      </c>
      <c r="N17" s="6">
        <f>Input!J16/Input!J$6</f>
        <v>2.9606926957393505</v>
      </c>
      <c r="O17" s="6">
        <f>AVERAGE(E17:N17)</f>
        <v>1.9177916161654966</v>
      </c>
    </row>
    <row r="18" spans="2:15" ht="12" customHeight="1" x14ac:dyDescent="0.2">
      <c r="B18" t="s">
        <v>59</v>
      </c>
      <c r="E18" s="6">
        <f>Input!A17/Input!A$6</f>
        <v>0.22682178403755868</v>
      </c>
      <c r="F18" s="6">
        <f>Input!B17/Input!B$6</f>
        <v>0.17478825031722042</v>
      </c>
      <c r="G18" s="6">
        <f>Input!C17/Input!C$6</f>
        <v>0.49362844993849442</v>
      </c>
      <c r="H18" s="6">
        <f>Input!D17/Input!D$6</f>
        <v>0.12649909929002862</v>
      </c>
      <c r="I18" s="6">
        <f>Input!E17/Input!E$6</f>
        <v>0.10280270042811665</v>
      </c>
      <c r="J18" s="6">
        <f>Input!F17/Input!F$6</f>
        <v>0.48709888382675409</v>
      </c>
      <c r="K18" s="6">
        <f>Input!G17/Input!G$6</f>
        <v>0.72903983749162748</v>
      </c>
      <c r="L18" s="6">
        <f>Input!H17/Input!H$6</f>
        <v>0.67880258653480419</v>
      </c>
      <c r="M18" s="6">
        <f>Input!I17/Input!I$6</f>
        <v>0.60928848930757062</v>
      </c>
      <c r="N18" s="6">
        <f>Input!J17/Input!J$6</f>
        <v>0.50166046861158542</v>
      </c>
      <c r="O18" s="6">
        <f>AVERAGE(E18:N18)</f>
        <v>0.41304305497837601</v>
      </c>
    </row>
    <row r="19" spans="2:15" ht="13.5" customHeight="1" x14ac:dyDescent="0.2">
      <c r="B19" s="4" t="s">
        <v>60</v>
      </c>
      <c r="E19" s="8">
        <f t="shared" ref="E19:N19" si="3">SUM(E15:E18)</f>
        <v>25.004449953051644</v>
      </c>
      <c r="F19" s="8">
        <f t="shared" si="3"/>
        <v>24.745604173570086</v>
      </c>
      <c r="G19" s="8">
        <f t="shared" si="3"/>
        <v>22.154039270042535</v>
      </c>
      <c r="H19" s="8">
        <f t="shared" si="3"/>
        <v>22.894439334534283</v>
      </c>
      <c r="I19" s="8">
        <f t="shared" si="3"/>
        <v>21.97267737568151</v>
      </c>
      <c r="J19" s="8">
        <f t="shared" si="3"/>
        <v>24.036463633326225</v>
      </c>
      <c r="K19" s="8">
        <f t="shared" si="3"/>
        <v>23.809899027306439</v>
      </c>
      <c r="L19" s="8">
        <f t="shared" si="3"/>
        <v>22.019676112590339</v>
      </c>
      <c r="M19" s="8">
        <f t="shared" si="3"/>
        <v>22.099500790758441</v>
      </c>
      <c r="N19" s="8">
        <f t="shared" si="3"/>
        <v>23.046506914413616</v>
      </c>
      <c r="O19" s="8">
        <f>AVERAGE(E19:N19)</f>
        <v>23.178325658527513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4.5958298591549296</v>
      </c>
      <c r="F21" s="6">
        <f>Input!B18/Input!B$6</f>
        <v>3.2373681615763226</v>
      </c>
      <c r="G21" s="6">
        <f>Input!C18/Input!C$6</f>
        <v>3.2088192782066072</v>
      </c>
      <c r="H21" s="6">
        <f>Input!D18/Input!D$6</f>
        <v>4.4227165412737097</v>
      </c>
      <c r="I21" s="6">
        <f>Input!E18/Input!E$6</f>
        <v>2.9071504628782612</v>
      </c>
      <c r="J21" s="6">
        <f>Input!F18/Input!F$6</f>
        <v>2.1039470332788288</v>
      </c>
      <c r="K21" s="6">
        <f>Input!G18/Input!G$6</f>
        <v>3.7988517828800665</v>
      </c>
      <c r="L21" s="6">
        <f>Input!H18/Input!H$6</f>
        <v>2.9595620007607453</v>
      </c>
      <c r="M21" s="6">
        <f>Input!I18/Input!I$6</f>
        <v>3.2272627724678538</v>
      </c>
      <c r="N21" s="6">
        <f>Input!J18/Input!J$6</f>
        <v>3.0553683725070861</v>
      </c>
      <c r="O21" s="6">
        <f>AVERAGE(E21:N21)</f>
        <v>3.3516876264984412</v>
      </c>
    </row>
    <row r="22" spans="2:15" ht="12" customHeight="1" x14ac:dyDescent="0.2">
      <c r="B22" t="s">
        <v>255</v>
      </c>
      <c r="E22" s="6">
        <f>Input!A19/Input!A$6</f>
        <v>7.5713769014084509</v>
      </c>
      <c r="F22" s="6">
        <f>Input!B19/Input!B$6</f>
        <v>4.9171355602072238</v>
      </c>
      <c r="G22" s="6">
        <f>Input!C19/Input!C$6</f>
        <v>7.15009101091856</v>
      </c>
      <c r="H22" s="6">
        <f>Input!D19/Input!D$6</f>
        <v>5.6948729469110946</v>
      </c>
      <c r="I22" s="6">
        <f>Input!E19/Input!E$6</f>
        <v>4.0422218156537015</v>
      </c>
      <c r="J22" s="6">
        <f>Input!F19/Input!F$6</f>
        <v>3.8435404805851534</v>
      </c>
      <c r="K22" s="6">
        <f>Input!G19/Input!G$6</f>
        <v>4.3685124238600856</v>
      </c>
      <c r="L22" s="6">
        <f>Input!H19/Input!H$6</f>
        <v>6.5113594522632186</v>
      </c>
      <c r="M22" s="6">
        <f>Input!I19/Input!I$6</f>
        <v>6.5241102248504435</v>
      </c>
      <c r="N22" s="6">
        <f>Input!J19/Input!J$6</f>
        <v>5.5111384055963759</v>
      </c>
      <c r="O22" s="6">
        <f>AVERAGE(E22:N22)</f>
        <v>5.6134359222254311</v>
      </c>
    </row>
    <row r="23" spans="2:15" ht="12" customHeight="1" x14ac:dyDescent="0.2">
      <c r="B23" t="s">
        <v>62</v>
      </c>
      <c r="E23" s="6">
        <f>Input!A20/Input!A$6</f>
        <v>0.19345953051643192</v>
      </c>
      <c r="F23" s="6">
        <f>Input!B20/Input!B$6</f>
        <v>0.10252947927358544</v>
      </c>
      <c r="G23" s="6">
        <f>Input!C20/Input!C$6</f>
        <v>0.10554123503761248</v>
      </c>
      <c r="H23" s="6">
        <f>Input!D20/Input!D$6</f>
        <v>0.12071696513722581</v>
      </c>
      <c r="I23" s="6">
        <f>Input!E20/Input!E$6</f>
        <v>0.16208844085037871</v>
      </c>
      <c r="J23" s="6">
        <f>Input!F20/Input!F$6</f>
        <v>5.8921013462292712E-2</v>
      </c>
      <c r="K23" s="6">
        <f>Input!G20/Input!G$6</f>
        <v>7.0967052437449427E-2</v>
      </c>
      <c r="L23" s="6">
        <f>Input!H20/Input!H$6</f>
        <v>0</v>
      </c>
      <c r="M23" s="6">
        <f>Input!I20/Input!I$6</f>
        <v>0</v>
      </c>
      <c r="N23" s="6">
        <f>Input!J20/Input!J$6</f>
        <v>0</v>
      </c>
      <c r="O23" s="6">
        <f>AVERAGE(E23:N23)</f>
        <v>8.1422371671497643E-2</v>
      </c>
    </row>
    <row r="24" spans="2:15" ht="13.5" customHeight="1" x14ac:dyDescent="0.2">
      <c r="B24" s="4" t="s">
        <v>63</v>
      </c>
      <c r="E24" s="8">
        <f t="shared" ref="E24:N24" si="4">SUM(E21:E23)</f>
        <v>12.360666291079813</v>
      </c>
      <c r="F24" s="8">
        <f t="shared" si="4"/>
        <v>8.2570332010571317</v>
      </c>
      <c r="G24" s="8">
        <f t="shared" si="4"/>
        <v>10.464451524162779</v>
      </c>
      <c r="H24" s="8">
        <f t="shared" si="4"/>
        <v>10.23830645332203</v>
      </c>
      <c r="I24" s="8">
        <f t="shared" si="4"/>
        <v>7.1114607193823414</v>
      </c>
      <c r="J24" s="8">
        <f t="shared" si="4"/>
        <v>6.0064085273262746</v>
      </c>
      <c r="K24" s="8">
        <f t="shared" si="4"/>
        <v>8.2383312591776026</v>
      </c>
      <c r="L24" s="8">
        <f t="shared" si="4"/>
        <v>9.4709214530239638</v>
      </c>
      <c r="M24" s="8">
        <f t="shared" si="4"/>
        <v>9.7513729973182972</v>
      </c>
      <c r="N24" s="8">
        <f t="shared" si="4"/>
        <v>8.5665067781034629</v>
      </c>
      <c r="O24" s="8">
        <f>AVERAGE(E24:N24)</f>
        <v>9.0465459203953689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2.2529769014084509</v>
      </c>
      <c r="F26" s="6">
        <f>Input!B21/Input!B$6</f>
        <v>1.1748597764505258</v>
      </c>
      <c r="G26" s="6">
        <f>Input!C21/Input!C$6</f>
        <v>1.0108995053233432</v>
      </c>
      <c r="H26" s="6">
        <f>Input!D21/Input!D$6</f>
        <v>1.088797499205256</v>
      </c>
      <c r="I26" s="6">
        <f>Input!E21/Input!E$6</f>
        <v>1.0078425848000294</v>
      </c>
      <c r="J26" s="6">
        <f>Input!F21/Input!F$6</f>
        <v>1.054389878791026</v>
      </c>
      <c r="K26" s="6">
        <f>Input!G21/Input!G$6</f>
        <v>1.2338845146103687</v>
      </c>
      <c r="L26" s="6">
        <f>Input!H21/Input!H$6</f>
        <v>1.5536508178014454</v>
      </c>
      <c r="M26" s="6">
        <f>Input!I21/Input!I$6</f>
        <v>1.438455098672901</v>
      </c>
      <c r="N26" s="6">
        <f>Input!J21/Input!J$6</f>
        <v>1.3365773526848312</v>
      </c>
      <c r="O26" s="6">
        <f>AVERAGE(E26:N26)</f>
        <v>1.3152333929748177</v>
      </c>
    </row>
    <row r="27" spans="2:15" ht="12" customHeight="1" x14ac:dyDescent="0.2">
      <c r="B27" t="s">
        <v>65</v>
      </c>
      <c r="E27" s="6">
        <f>Input!A22/Input!A$6</f>
        <v>21.101271737089203</v>
      </c>
      <c r="F27" s="6">
        <f>Input!B22/Input!B$6</f>
        <v>14.65809498023939</v>
      </c>
      <c r="G27" s="6">
        <f>Input!C22/Input!C$6</f>
        <v>11.705507290106191</v>
      </c>
      <c r="H27" s="6">
        <f>Input!D22/Input!D$6</f>
        <v>12.110675426512662</v>
      </c>
      <c r="I27" s="6">
        <f>Input!E22/Input!E$6</f>
        <v>9.4895182772878623</v>
      </c>
      <c r="J27" s="6">
        <f>Input!F22/Input!F$6</f>
        <v>10.413395043499452</v>
      </c>
      <c r="K27" s="6">
        <f>Input!G22/Input!G$6</f>
        <v>13.059866698141116</v>
      </c>
      <c r="L27" s="6">
        <f>Input!H22/Input!H$6</f>
        <v>14.400236211487258</v>
      </c>
      <c r="M27" s="6">
        <f>Input!I22/Input!I$6</f>
        <v>14.246334147012309</v>
      </c>
      <c r="N27" s="6">
        <f>Input!J22/Input!J$6</f>
        <v>13.240116824291507</v>
      </c>
      <c r="O27" s="6">
        <f>AVERAGE(E27:N27)</f>
        <v>13.442501663566693</v>
      </c>
    </row>
    <row r="28" spans="2:15" ht="12" customHeight="1" x14ac:dyDescent="0.2">
      <c r="B28" t="s">
        <v>66</v>
      </c>
      <c r="E28" s="6">
        <f>Input!A23/Input!A$6</f>
        <v>1.4311320187793426</v>
      </c>
      <c r="F28" s="6">
        <f>Input!B23/Input!B$6</f>
        <v>1.3232474076827958</v>
      </c>
      <c r="G28" s="6">
        <f>Input!C23/Input!C$6</f>
        <v>1.473893636857595</v>
      </c>
      <c r="H28" s="6">
        <f>Input!D23/Input!D$6</f>
        <v>1.8031457030836069</v>
      </c>
      <c r="I28" s="6">
        <f>Input!E23/Input!E$6</f>
        <v>1.91012056789491</v>
      </c>
      <c r="J28" s="6">
        <f>Input!F23/Input!F$6</f>
        <v>1.4754379414561698</v>
      </c>
      <c r="K28" s="6">
        <f>Input!G23/Input!G$6</f>
        <v>1.6298795345487536</v>
      </c>
      <c r="L28" s="6">
        <f>Input!H23/Input!H$6</f>
        <v>1.6141591860022824</v>
      </c>
      <c r="M28" s="6">
        <f>Input!I23/Input!I$6</f>
        <v>1.7099927800316304</v>
      </c>
      <c r="N28" s="6">
        <f>Input!J23/Input!J$6</f>
        <v>1.5780649053772247</v>
      </c>
      <c r="O28" s="6">
        <f>AVERAGE(E28:N28)</f>
        <v>1.594907368171431</v>
      </c>
    </row>
    <row r="29" spans="2:15" ht="13.5" customHeight="1" x14ac:dyDescent="0.2">
      <c r="B29" s="4" t="s">
        <v>15</v>
      </c>
      <c r="E29" s="8">
        <f t="shared" ref="E29:N29" si="5">SUM(E26:E28)</f>
        <v>24.785380657276999</v>
      </c>
      <c r="F29" s="8">
        <f t="shared" si="5"/>
        <v>17.156202164372711</v>
      </c>
      <c r="G29" s="8">
        <f t="shared" si="5"/>
        <v>14.190300432287128</v>
      </c>
      <c r="H29" s="8">
        <f t="shared" si="5"/>
        <v>15.002618628801525</v>
      </c>
      <c r="I29" s="8">
        <f t="shared" si="5"/>
        <v>12.407481429982802</v>
      </c>
      <c r="J29" s="8">
        <f t="shared" si="5"/>
        <v>12.943222863746648</v>
      </c>
      <c r="K29" s="8">
        <f t="shared" si="5"/>
        <v>15.923630747300237</v>
      </c>
      <c r="L29" s="8">
        <f t="shared" si="5"/>
        <v>17.568046215290984</v>
      </c>
      <c r="M29" s="8">
        <f t="shared" si="5"/>
        <v>17.39478202571684</v>
      </c>
      <c r="N29" s="8">
        <f t="shared" si="5"/>
        <v>16.154759082353561</v>
      </c>
      <c r="O29" s="8">
        <f>AVERAGE(E29:N29)</f>
        <v>16.352642424712943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74.507659342723016</v>
      </c>
      <c r="F31" s="7">
        <f t="shared" si="6"/>
        <v>63.469695953318094</v>
      </c>
      <c r="G31" s="7">
        <f t="shared" si="6"/>
        <v>56.284278192856704</v>
      </c>
      <c r="H31" s="7">
        <f t="shared" si="6"/>
        <v>62.802795591819432</v>
      </c>
      <c r="I31" s="7">
        <f t="shared" si="6"/>
        <v>53.672336528961907</v>
      </c>
      <c r="J31" s="7">
        <f t="shared" si="6"/>
        <v>52.253378022583661</v>
      </c>
      <c r="K31" s="7">
        <f t="shared" si="6"/>
        <v>58.390455543058863</v>
      </c>
      <c r="L31" s="7">
        <f t="shared" si="6"/>
        <v>56.632068276911369</v>
      </c>
      <c r="M31" s="7">
        <f t="shared" si="6"/>
        <v>57.435875850924845</v>
      </c>
      <c r="N31" s="7">
        <f t="shared" si="6"/>
        <v>55.360219699510765</v>
      </c>
      <c r="O31" s="7">
        <f>AVERAGE(E31:N31)</f>
        <v>59.080876300266866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73.302549322059946</v>
      </c>
      <c r="F33" s="6">
        <f>(Input!B27+Input!B203+Input!B207)/Input!B$34</f>
        <v>79.571988016864651</v>
      </c>
      <c r="G33" s="6">
        <f>(Input!C27+Input!C203+Input!C207)/Input!C$34</f>
        <v>61.901497259244287</v>
      </c>
      <c r="H33" s="6">
        <f>(Input!D27+Input!D203+Input!D207)/Input!D$34</f>
        <v>58.452088794522929</v>
      </c>
      <c r="I33" s="6">
        <f>(Input!E27+Input!E203+Input!E207)/Input!E$34</f>
        <v>51.47261426116885</v>
      </c>
      <c r="J33" s="6">
        <f>(Input!F27+Input!F203+Input!F207)/Input!F$34</f>
        <v>56.362253116677117</v>
      </c>
      <c r="K33" s="6">
        <f>(Input!G27+Input!G203+Input!G207)/Input!G$34</f>
        <v>60.924816085056094</v>
      </c>
      <c r="L33" s="6">
        <f>(Input!H27+Input!H203+Input!H207)/Input!H$34</f>
        <v>57.092021582012727</v>
      </c>
      <c r="M33" s="6">
        <f>(Input!I27+Input!I203+Input!I207)/Input!I$34</f>
        <v>60.756947717683119</v>
      </c>
      <c r="N33" s="6">
        <f>(Input!J27+Input!J203+Input!J207)/Input!J$34</f>
        <v>60.639070726421146</v>
      </c>
      <c r="O33" s="6">
        <f>AVERAGE(E33:N33)</f>
        <v>62.047584688171085</v>
      </c>
    </row>
    <row r="34" spans="2:15" ht="12" customHeight="1" x14ac:dyDescent="0.2">
      <c r="B34" t="s">
        <v>69</v>
      </c>
      <c r="E34" s="6">
        <f>Input!A28/Input!A$34</f>
        <v>0.87430588184038549</v>
      </c>
      <c r="F34" s="6">
        <f>Input!B28/Input!B$34</f>
        <v>0.34169635274884941</v>
      </c>
      <c r="G34" s="6">
        <f>Input!C28/Input!C$34</f>
        <v>0.33351376069365751</v>
      </c>
      <c r="H34" s="6">
        <f>Input!D28/Input!D$34</f>
        <v>0.26667885299871646</v>
      </c>
      <c r="I34" s="6">
        <f>Input!E28/Input!E$34</f>
        <v>0.18088211812639157</v>
      </c>
      <c r="J34" s="6">
        <f>Input!F28/Input!F$34</f>
        <v>0.25245373448895375</v>
      </c>
      <c r="K34" s="6">
        <f>Input!G28/Input!G$34</f>
        <v>0.1725840322016384</v>
      </c>
      <c r="L34" s="6">
        <f>Input!H28/Input!H$34</f>
        <v>0.14837700320108971</v>
      </c>
      <c r="M34" s="6">
        <f>Input!I28/Input!I$34</f>
        <v>0.2254739162557427</v>
      </c>
      <c r="N34" s="6">
        <f>Input!J28/Input!J$34</f>
        <v>0.22574513162273832</v>
      </c>
      <c r="O34" s="6">
        <f>AVERAGE(E34:N34)</f>
        <v>0.30217107841781632</v>
      </c>
    </row>
    <row r="35" spans="2:15" ht="12" customHeight="1" x14ac:dyDescent="0.2">
      <c r="B35" t="s">
        <v>75</v>
      </c>
      <c r="E35" s="6">
        <f>(Input!A29-Input!A203-Input!A207)/Input!A$34</f>
        <v>23.957728133658286</v>
      </c>
      <c r="F35" s="6">
        <f>(Input!B29-Input!B203-Input!B207)/Input!B$34</f>
        <v>14.981920837518279</v>
      </c>
      <c r="G35" s="6">
        <f>(Input!C29-Input!C203-Input!C207)/Input!C$34</f>
        <v>14.791091611697817</v>
      </c>
      <c r="H35" s="6">
        <f>(Input!D29-Input!D203-Input!D207)/Input!D$34</f>
        <v>14.221948259508492</v>
      </c>
      <c r="I35" s="6">
        <f>(Input!E29-Input!E203-Input!E207)/Input!E$34</f>
        <v>9.5558017121355388</v>
      </c>
      <c r="J35" s="6">
        <f>(Input!F29-Input!F203-Input!F207)/Input!F$34</f>
        <v>7.1951116084271192</v>
      </c>
      <c r="K35" s="6">
        <f>(Input!G29-Input!G203-Input!G207)/Input!G$34</f>
        <v>8.7137983738678901</v>
      </c>
      <c r="L35" s="6">
        <f>(Input!H29-Input!H203-Input!H207)/Input!H$34</f>
        <v>9.2467071911070153</v>
      </c>
      <c r="M35" s="6">
        <f>(Input!I29-Input!I203-Input!I207)/Input!I$34</f>
        <v>7.7450538713489125</v>
      </c>
      <c r="N35" s="6">
        <f>(Input!J29-Input!J203-Input!J207)/Input!J$34</f>
        <v>6.7996050100249192</v>
      </c>
      <c r="O35" s="6">
        <f>AVERAGE(E35:N35)</f>
        <v>11.720876660929425</v>
      </c>
    </row>
    <row r="36" spans="2:15" ht="13.5" customHeight="1" x14ac:dyDescent="0.2">
      <c r="B36" s="1" t="s">
        <v>71</v>
      </c>
      <c r="E36" s="7">
        <f t="shared" ref="E36:N36" si="7">SUM(E33:E35)</f>
        <v>98.13458333755861</v>
      </c>
      <c r="F36" s="7">
        <f t="shared" si="7"/>
        <v>94.89560520713178</v>
      </c>
      <c r="G36" s="7">
        <f t="shared" si="7"/>
        <v>77.026102631635766</v>
      </c>
      <c r="H36" s="7">
        <f t="shared" si="7"/>
        <v>72.940715907030139</v>
      </c>
      <c r="I36" s="7">
        <f t="shared" si="7"/>
        <v>61.209298091430782</v>
      </c>
      <c r="J36" s="7">
        <f t="shared" si="7"/>
        <v>63.809818459593188</v>
      </c>
      <c r="K36" s="7">
        <f t="shared" si="7"/>
        <v>69.811198491125623</v>
      </c>
      <c r="L36" s="7">
        <f t="shared" si="7"/>
        <v>66.487105776320831</v>
      </c>
      <c r="M36" s="7">
        <f t="shared" si="7"/>
        <v>68.727475505287771</v>
      </c>
      <c r="N36" s="7">
        <f t="shared" si="7"/>
        <v>67.664420868068802</v>
      </c>
      <c r="O36" s="7">
        <f>AVERAGE(E36:N36)</f>
        <v>74.070632427518333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23.626923994835593</v>
      </c>
      <c r="F38" s="11">
        <f t="shared" si="8"/>
        <v>31.425909253813685</v>
      </c>
      <c r="G38" s="11">
        <f t="shared" si="8"/>
        <v>20.741824438779062</v>
      </c>
      <c r="H38" s="11">
        <f t="shared" si="8"/>
        <v>10.137920315210707</v>
      </c>
      <c r="I38" s="11">
        <f t="shared" si="8"/>
        <v>7.5369615624688748</v>
      </c>
      <c r="J38" s="11">
        <f t="shared" si="8"/>
        <v>11.556440437009527</v>
      </c>
      <c r="K38" s="11">
        <f t="shared" si="8"/>
        <v>11.42074294806676</v>
      </c>
      <c r="L38" s="11">
        <f t="shared" si="8"/>
        <v>9.8550374994094625</v>
      </c>
      <c r="M38" s="11">
        <f t="shared" si="8"/>
        <v>11.291599654362926</v>
      </c>
      <c r="N38" s="11">
        <f t="shared" si="8"/>
        <v>12.304201168558038</v>
      </c>
      <c r="O38" s="11">
        <f>AVERAGE(E38:N38)</f>
        <v>14.989756127251463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3.2529656338028166</v>
      </c>
      <c r="F40" s="8">
        <f>(Input!B25 + Input!B26) / Input!B$6</f>
        <v>2.4025995910483227</v>
      </c>
      <c r="G40" s="8">
        <f>(Input!C25 + Input!C26) / Input!C$6</f>
        <v>2.0672738251969611</v>
      </c>
      <c r="H40" s="8">
        <f>(Input!D25 + Input!D26) / Input!D$6</f>
        <v>2.5113067712196671</v>
      </c>
      <c r="I40" s="8">
        <f>(Input!E25 + Input!E26) / Input!E$6</f>
        <v>2.4157782941197992</v>
      </c>
      <c r="J40" s="8">
        <f>(Input!F25 + Input!F26) / Input!F$6</f>
        <v>1.9512028199808233</v>
      </c>
      <c r="K40" s="8">
        <f>(Input!G25 + Input!G26) / Input!G$6</f>
        <v>2.1519970550772842</v>
      </c>
      <c r="L40" s="8">
        <f>(Input!H25 + Input!H26) / Input!H$6</f>
        <v>2.8557559908710539</v>
      </c>
      <c r="M40" s="8">
        <f>(Input!I25 + Input!I26) / Input!I$6</f>
        <v>2.4335477549336448</v>
      </c>
      <c r="N40" s="8">
        <f>(Input!J25 + Input!J26) / Input!J$6</f>
        <v>2.0210084776801049</v>
      </c>
      <c r="O40" s="8">
        <f>AVERAGE(E40:N40)</f>
        <v>2.4063436213930478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20.373958361032777</v>
      </c>
      <c r="F42" s="11">
        <f t="shared" si="9"/>
        <v>29.023309662765364</v>
      </c>
      <c r="G42" s="11">
        <f t="shared" si="9"/>
        <v>18.674550613582102</v>
      </c>
      <c r="H42" s="11">
        <f t="shared" si="9"/>
        <v>7.6266135439910396</v>
      </c>
      <c r="I42" s="11">
        <f t="shared" si="9"/>
        <v>5.1211832683490757</v>
      </c>
      <c r="J42" s="11">
        <f t="shared" si="9"/>
        <v>9.6052376170287044</v>
      </c>
      <c r="K42" s="11">
        <f t="shared" si="9"/>
        <v>9.2687458929894753</v>
      </c>
      <c r="L42" s="11">
        <f t="shared" si="9"/>
        <v>6.9992815085384086</v>
      </c>
      <c r="M42" s="11">
        <f t="shared" si="9"/>
        <v>8.858051899429281</v>
      </c>
      <c r="N42" s="11">
        <f t="shared" si="9"/>
        <v>10.283192690877932</v>
      </c>
      <c r="O42" s="11">
        <f>AVERAGE(E42:N42)</f>
        <v>12.583412505858416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0</v>
      </c>
      <c r="F7" s="6">
        <f>Input!B8/Input!B5</f>
        <v>0</v>
      </c>
      <c r="G7" s="6">
        <f>Input!C8/Input!C5</f>
        <v>0</v>
      </c>
      <c r="H7" s="6">
        <f>Input!D8/Input!D5</f>
        <v>0</v>
      </c>
      <c r="I7" s="6">
        <f>Input!E8/Input!E5</f>
        <v>0</v>
      </c>
      <c r="J7" s="6">
        <f>Input!F8/Input!F5</f>
        <v>0</v>
      </c>
      <c r="K7" s="6">
        <f>Input!G8/Input!G5</f>
        <v>0</v>
      </c>
      <c r="L7" s="6">
        <f>Input!H8/Input!H5</f>
        <v>0</v>
      </c>
      <c r="M7" s="6">
        <f>Input!I8/Input!I5</f>
        <v>0</v>
      </c>
      <c r="N7" s="6">
        <f>Input!J8/Input!J5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Input!A9/Input!A5</f>
        <v>3.787378362487138</v>
      </c>
      <c r="F8" s="6">
        <f>Input!B9/Input!B5</f>
        <v>8.4090382134795227</v>
      </c>
      <c r="G8" s="6">
        <f>Input!C9/Input!C5</f>
        <v>6.2963062990433194</v>
      </c>
      <c r="H8" s="6">
        <f>Input!D9/Input!D5</f>
        <v>7.6999575423356585</v>
      </c>
      <c r="I8" s="6">
        <f>Input!E9/Input!E5</f>
        <v>8.515557108528272</v>
      </c>
      <c r="J8" s="6">
        <f>Input!F9/Input!F5</f>
        <v>6.7102260105684763</v>
      </c>
      <c r="K8" s="6">
        <f>Input!G9/Input!G5</f>
        <v>6.5279850896974185</v>
      </c>
      <c r="L8" s="6">
        <f>Input!H9/Input!H5</f>
        <v>3.2446221163173212</v>
      </c>
      <c r="M8" s="6">
        <f>Input!I9/Input!I5</f>
        <v>3.2913698352960217</v>
      </c>
      <c r="N8" s="6">
        <f>Input!J9/Input!J5</f>
        <v>3.8840728825219535</v>
      </c>
      <c r="O8" s="6">
        <f t="shared" ref="O8:O42" si="1">AVERAGE(E8:N8)</f>
        <v>5.8366513460275105</v>
      </c>
    </row>
    <row r="9" spans="1:15" ht="12" customHeight="1" x14ac:dyDescent="0.2">
      <c r="B9" t="s">
        <v>51</v>
      </c>
      <c r="E9" s="6">
        <f>Input!A10/Input!A5</f>
        <v>5.9923614581802154</v>
      </c>
      <c r="F9" s="6">
        <f>Input!B10/Input!B5</f>
        <v>5.5145227346017416</v>
      </c>
      <c r="G9" s="6">
        <f>Input!C10/Input!C5</f>
        <v>3.1866037837256798</v>
      </c>
      <c r="H9" s="6">
        <f>Input!D10/Input!D5</f>
        <v>4.8791523107705821</v>
      </c>
      <c r="I9" s="6">
        <f>Input!E10/Input!E5</f>
        <v>4.6091648276200283</v>
      </c>
      <c r="J9" s="6">
        <f>Input!F10/Input!F5</f>
        <v>4.2113782774056743</v>
      </c>
      <c r="K9" s="6">
        <f>Input!G10/Input!G5</f>
        <v>4.1347388172730639</v>
      </c>
      <c r="L9" s="6">
        <f>Input!H10/Input!H5</f>
        <v>2.5777980684070685</v>
      </c>
      <c r="M9" s="6">
        <f>Input!I10/Input!I5</f>
        <v>3.5612542997045851</v>
      </c>
      <c r="N9" s="6">
        <f>Input!J10/Input!J5</f>
        <v>3.1241412731172353</v>
      </c>
      <c r="O9" s="6">
        <f t="shared" si="1"/>
        <v>4.1791115850805882</v>
      </c>
    </row>
    <row r="10" spans="1:15" ht="12" customHeight="1" x14ac:dyDescent="0.2">
      <c r="B10" t="s">
        <v>52</v>
      </c>
      <c r="E10" s="6">
        <f>Input!A11/Input!A5</f>
        <v>0.42813832132882551</v>
      </c>
      <c r="F10" s="6">
        <f>Input!B11/Input!B5</f>
        <v>0.59851392024078254</v>
      </c>
      <c r="G10" s="6">
        <f>Input!C11/Input!C5</f>
        <v>1.2416338815435881</v>
      </c>
      <c r="H10" s="6">
        <f>Input!D11/Input!D5</f>
        <v>1.7090866721975499</v>
      </c>
      <c r="I10" s="6">
        <f>Input!E11/Input!E5</f>
        <v>0.91271099995095872</v>
      </c>
      <c r="J10" s="6">
        <f>Input!F11/Input!F5</f>
        <v>1.178676921005688</v>
      </c>
      <c r="K10" s="6">
        <f>Input!G11/Input!G5</f>
        <v>0.58292080374272159</v>
      </c>
      <c r="L10" s="6">
        <f>Input!H11/Input!H5</f>
        <v>1.1203331786934334</v>
      </c>
      <c r="M10" s="6">
        <f>Input!I11/Input!I5</f>
        <v>0.84611165068188254</v>
      </c>
      <c r="N10" s="6">
        <f>Input!J11/Input!J5</f>
        <v>0.92037715996924441</v>
      </c>
      <c r="O10" s="6">
        <f t="shared" si="1"/>
        <v>0.95385035093546766</v>
      </c>
    </row>
    <row r="11" spans="1:15" ht="12" customHeight="1" x14ac:dyDescent="0.2">
      <c r="B11" t="s">
        <v>53</v>
      </c>
      <c r="E11" s="6">
        <f>Input!A12/Input!A5</f>
        <v>1.5393050859914743</v>
      </c>
      <c r="F11" s="6">
        <f>Input!B12/Input!B5</f>
        <v>3.0221882726002365</v>
      </c>
      <c r="G11" s="6">
        <f>Input!C12/Input!C5</f>
        <v>1.8696253896592496</v>
      </c>
      <c r="H11" s="6">
        <f>Input!D12/Input!D5</f>
        <v>2.2518222634327265</v>
      </c>
      <c r="I11" s="6">
        <f>Input!E12/Input!E5</f>
        <v>2.0518670001471238</v>
      </c>
      <c r="J11" s="6">
        <f>Input!F12/Input!F5</f>
        <v>1.4830806771902663</v>
      </c>
      <c r="K11" s="6">
        <f>Input!G12/Input!G5</f>
        <v>1.7856931776109859</v>
      </c>
      <c r="L11" s="6">
        <f>Input!H12/Input!H5</f>
        <v>1.0637594365484373</v>
      </c>
      <c r="M11" s="6">
        <f>Input!I12/Input!I5</f>
        <v>1.3976433572093401</v>
      </c>
      <c r="N11" s="6">
        <f>Input!J12/Input!J5</f>
        <v>1.0996325523046417</v>
      </c>
      <c r="O11" s="6">
        <f t="shared" si="1"/>
        <v>1.7564617212694482</v>
      </c>
    </row>
    <row r="12" spans="1:15" ht="12" customHeight="1" x14ac:dyDescent="0.2">
      <c r="B12" t="s">
        <v>54</v>
      </c>
      <c r="E12" s="6">
        <f>Input!A13/Input!A5</f>
        <v>0.34341834484786127</v>
      </c>
      <c r="F12" s="6">
        <f>Input!B13/Input!B5</f>
        <v>0.15933327958722993</v>
      </c>
      <c r="G12" s="6">
        <f>Input!C13/Input!C5</f>
        <v>0.36828764914543693</v>
      </c>
      <c r="H12" s="6">
        <f>Input!D13/Input!D5</f>
        <v>0.3474620565126153</v>
      </c>
      <c r="I12" s="6">
        <f>Input!E13/Input!E5</f>
        <v>0.2358834780050022</v>
      </c>
      <c r="J12" s="6">
        <f>Input!F13/Input!F5</f>
        <v>0.32191225472047386</v>
      </c>
      <c r="K12" s="6">
        <f>Input!G13/Input!G5</f>
        <v>0.40500387062030896</v>
      </c>
      <c r="L12" s="6">
        <f>Input!H13/Input!H5</f>
        <v>0.390658555101008</v>
      </c>
      <c r="M12" s="6">
        <f>Input!I13/Input!I5</f>
        <v>0.54389199142082467</v>
      </c>
      <c r="N12" s="6">
        <f>Input!J13/Input!J5</f>
        <v>0.43877949091497714</v>
      </c>
      <c r="O12" s="6">
        <f t="shared" si="1"/>
        <v>0.35546309708757384</v>
      </c>
    </row>
    <row r="13" spans="1:15" ht="13.5" customHeight="1" x14ac:dyDescent="0.2">
      <c r="B13" s="4" t="s">
        <v>55</v>
      </c>
      <c r="E13" s="8">
        <f>SUM(E7:E12)</f>
        <v>12.090601572835515</v>
      </c>
      <c r="F13" s="8">
        <f t="shared" ref="F13:N13" si="2">SUM(F7:F12)</f>
        <v>17.703596420509513</v>
      </c>
      <c r="G13" s="8">
        <f t="shared" si="2"/>
        <v>12.962457003117274</v>
      </c>
      <c r="H13" s="8">
        <f t="shared" si="2"/>
        <v>16.887480845249133</v>
      </c>
      <c r="I13" s="8">
        <f t="shared" si="2"/>
        <v>16.325183414251388</v>
      </c>
      <c r="J13" s="8">
        <f t="shared" si="2"/>
        <v>13.90527414089058</v>
      </c>
      <c r="K13" s="8">
        <f t="shared" si="2"/>
        <v>13.436341758944499</v>
      </c>
      <c r="L13" s="8">
        <f t="shared" si="2"/>
        <v>8.3971713550672682</v>
      </c>
      <c r="M13" s="8">
        <f t="shared" si="2"/>
        <v>9.6402711343126537</v>
      </c>
      <c r="N13" s="8">
        <f t="shared" si="2"/>
        <v>9.4670033588280518</v>
      </c>
      <c r="O13" s="8">
        <f t="shared" si="1"/>
        <v>13.081538100400588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19.546496031162722</v>
      </c>
      <c r="F15" s="6">
        <f>Input!B30/Input!B5</f>
        <v>21.084464957540579</v>
      </c>
      <c r="G15" s="6">
        <f>Input!C30/Input!C5</f>
        <v>18.113034236267872</v>
      </c>
      <c r="H15" s="6">
        <f>Input!D30/Input!D5</f>
        <v>19.298370260114197</v>
      </c>
      <c r="I15" s="6">
        <f>Input!E30/Input!E5</f>
        <v>18.129430876367024</v>
      </c>
      <c r="J15" s="6">
        <f>Input!F30/Input!F5</f>
        <v>18.576227828077144</v>
      </c>
      <c r="K15" s="6">
        <f>Input!G30/Input!G5</f>
        <v>18.247852478879874</v>
      </c>
      <c r="L15" s="6">
        <f>Input!H30/Input!H5</f>
        <v>16.084858715364177</v>
      </c>
      <c r="M15" s="6">
        <f>Input!I30/Input!I5</f>
        <v>16.04981040832018</v>
      </c>
      <c r="N15" s="6">
        <f>Input!J30/Input!J5</f>
        <v>16.792615839099998</v>
      </c>
      <c r="O15" s="6">
        <f t="shared" si="1"/>
        <v>18.192316163119376</v>
      </c>
    </row>
    <row r="16" spans="1:15" ht="12" customHeight="1" x14ac:dyDescent="0.2">
      <c r="B16" t="s">
        <v>57</v>
      </c>
      <c r="E16" s="6">
        <f>Input!A31/Input!A5</f>
        <v>3.1388946053211821</v>
      </c>
      <c r="F16" s="6">
        <f>Input!B31/Input!B5</f>
        <v>2.0467222938836938</v>
      </c>
      <c r="G16" s="6">
        <f>Input!C31/Input!C5</f>
        <v>2.1400873374180369</v>
      </c>
      <c r="H16" s="6">
        <f>Input!D31/Input!D5</f>
        <v>2.3363537650675905</v>
      </c>
      <c r="I16" s="6">
        <f>Input!E31/Input!E5</f>
        <v>2.7635191996469031</v>
      </c>
      <c r="J16" s="6">
        <f>Input!F31/Input!F5</f>
        <v>2.6327708592777088</v>
      </c>
      <c r="K16" s="6">
        <f>Input!G31/Input!G5</f>
        <v>2.6619947157618387</v>
      </c>
      <c r="L16" s="6">
        <f>Input!H31/Input!H5</f>
        <v>2.7032784361688669</v>
      </c>
      <c r="M16" s="6">
        <f>Input!I31/Input!I5</f>
        <v>2.5612059406741938</v>
      </c>
      <c r="N16" s="6">
        <f>Input!J31/Input!J5</f>
        <v>2.5097610375945938</v>
      </c>
      <c r="O16" s="6">
        <f t="shared" si="1"/>
        <v>2.5494588190814609</v>
      </c>
    </row>
    <row r="17" spans="2:15" ht="12" customHeight="1" x14ac:dyDescent="0.2">
      <c r="B17" t="s">
        <v>58</v>
      </c>
      <c r="E17" s="6">
        <f>Input!A32/Input!A5</f>
        <v>2.4678355137439367</v>
      </c>
      <c r="F17" s="6">
        <f>Input!B32/Input!B5</f>
        <v>1.3310827152531441</v>
      </c>
      <c r="G17" s="6">
        <f>Input!C32/Input!C5</f>
        <v>1.4900980866387186</v>
      </c>
      <c r="H17" s="6">
        <f>Input!D32/Input!D5</f>
        <v>1.4247967400322092</v>
      </c>
      <c r="I17" s="6">
        <f>Input!E32/Input!E5</f>
        <v>1.8992859594919325</v>
      </c>
      <c r="J17" s="6">
        <f>Input!F32/Input!F5</f>
        <v>2.1350935680387737</v>
      </c>
      <c r="K17" s="6">
        <f>Input!G32/Input!G5</f>
        <v>2.2327917269698094</v>
      </c>
      <c r="L17" s="6">
        <f>Input!H32/Input!H5</f>
        <v>2.621478849479145</v>
      </c>
      <c r="M17" s="6">
        <f>Input!I32/Input!I5</f>
        <v>2.9583976771478286</v>
      </c>
      <c r="N17" s="6">
        <f>Input!J32/Input!J5</f>
        <v>3.0991892274695481</v>
      </c>
      <c r="O17" s="6">
        <f t="shared" si="1"/>
        <v>2.1660050064265048</v>
      </c>
    </row>
    <row r="18" spans="2:15" ht="12" customHeight="1" x14ac:dyDescent="0.2">
      <c r="B18" t="s">
        <v>59</v>
      </c>
      <c r="E18" s="6">
        <f>Input!A33/Input!A5</f>
        <v>0.23721850654123181</v>
      </c>
      <c r="F18" s="6">
        <f>Input!B33/Input!B5</f>
        <v>0.16527759862409977</v>
      </c>
      <c r="G18" s="6">
        <f>Input!C33/Input!C5</f>
        <v>0.38307911426421581</v>
      </c>
      <c r="H18" s="6">
        <f>Input!D33/Input!D5</f>
        <v>0.16294665950905277</v>
      </c>
      <c r="I18" s="6">
        <f>Input!E33/Input!E5</f>
        <v>0.14331935657888284</v>
      </c>
      <c r="J18" s="6">
        <f>Input!F33/Input!F5</f>
        <v>0.60170795328329574</v>
      </c>
      <c r="K18" s="6">
        <f>Input!G33/Input!G5</f>
        <v>0.76334522567399277</v>
      </c>
      <c r="L18" s="6">
        <f>Input!H33/Input!H5</f>
        <v>0.65051537261186798</v>
      </c>
      <c r="M18" s="6">
        <f>Input!I33/Input!I5</f>
        <v>0.61851948524948408</v>
      </c>
      <c r="N18" s="6">
        <f>Input!J33/Input!J5</f>
        <v>0.51727145805511721</v>
      </c>
      <c r="O18" s="6">
        <f t="shared" si="1"/>
        <v>0.42432007303912406</v>
      </c>
    </row>
    <row r="19" spans="2:15" ht="13.5" customHeight="1" x14ac:dyDescent="0.2">
      <c r="B19" s="4" t="s">
        <v>60</v>
      </c>
      <c r="E19" s="8">
        <f>SUM(E15:E18)</f>
        <v>25.39044465676907</v>
      </c>
      <c r="F19" s="8">
        <f t="shared" ref="F19:N19" si="3">SUM(F15:F18)</f>
        <v>24.627547565301519</v>
      </c>
      <c r="G19" s="8">
        <f t="shared" si="3"/>
        <v>22.126298774588843</v>
      </c>
      <c r="H19" s="8">
        <f t="shared" si="3"/>
        <v>23.222467424723053</v>
      </c>
      <c r="I19" s="8">
        <f t="shared" si="3"/>
        <v>22.935555392084744</v>
      </c>
      <c r="J19" s="8">
        <f t="shared" si="3"/>
        <v>23.945800208676921</v>
      </c>
      <c r="K19" s="8">
        <f t="shared" si="3"/>
        <v>23.905984147285515</v>
      </c>
      <c r="L19" s="8">
        <f t="shared" si="3"/>
        <v>22.060131373624056</v>
      </c>
      <c r="M19" s="8">
        <f t="shared" si="3"/>
        <v>22.187933511391687</v>
      </c>
      <c r="N19" s="8">
        <f t="shared" si="3"/>
        <v>22.918837562219256</v>
      </c>
      <c r="O19" s="8">
        <f t="shared" si="1"/>
        <v>23.33210006166647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4.4966915331471409</v>
      </c>
      <c r="F21" s="6">
        <f>Input!B18/Input!B5</f>
        <v>4.3057379339997848</v>
      </c>
      <c r="G21" s="6">
        <f>Input!C18/Input!C5</f>
        <v>4.3896616682790492</v>
      </c>
      <c r="H21" s="6">
        <f>Input!D18/Input!D5</f>
        <v>5.0921350836952808</v>
      </c>
      <c r="I21" s="6">
        <f>Input!E18/Input!E5</f>
        <v>3.8963030258447353</v>
      </c>
      <c r="J21" s="6">
        <f>Input!F18/Input!F5</f>
        <v>3.1569080475244862</v>
      </c>
      <c r="K21" s="6">
        <f>Input!G18/Input!G5</f>
        <v>4.8991896940527084</v>
      </c>
      <c r="L21" s="6">
        <f>Input!H18/Input!H5</f>
        <v>3.281467884104424</v>
      </c>
      <c r="M21" s="6">
        <f>Input!I18/Input!I5</f>
        <v>3.7986388652826673</v>
      </c>
      <c r="N21" s="6">
        <f>Input!J18/Input!J5</f>
        <v>3.8097312937558172</v>
      </c>
      <c r="O21" s="6">
        <f t="shared" si="1"/>
        <v>4.1126465029686097</v>
      </c>
    </row>
    <row r="22" spans="2:15" ht="12" customHeight="1" x14ac:dyDescent="0.2">
      <c r="B22" t="s">
        <v>255</v>
      </c>
      <c r="E22" s="6">
        <f>Input!A19/Input!A5</f>
        <v>7.4080519623695427</v>
      </c>
      <c r="F22" s="6">
        <f>Input!B19/Input!B5</f>
        <v>6.5398484359883904</v>
      </c>
      <c r="G22" s="6">
        <f>Input!C19/Input!C5</f>
        <v>9.7813175857250361</v>
      </c>
      <c r="H22" s="6">
        <f>Input!D19/Input!D5</f>
        <v>6.5568439802840279</v>
      </c>
      <c r="I22" s="6">
        <f>Input!E19/Input!E5</f>
        <v>5.4175803050365356</v>
      </c>
      <c r="J22" s="6">
        <f>Input!F19/Input!F5</f>
        <v>5.7671147049914175</v>
      </c>
      <c r="K22" s="6">
        <f>Input!G19/Input!G5</f>
        <v>5.6338526135101477</v>
      </c>
      <c r="L22" s="6">
        <f>Input!H19/Input!H5</f>
        <v>7.219587533212434</v>
      </c>
      <c r="M22" s="6">
        <f>Input!I19/Input!I5</f>
        <v>7.6791821456031721</v>
      </c>
      <c r="N22" s="6">
        <f>Input!J19/Input!J5</f>
        <v>6.8718248957953953</v>
      </c>
      <c r="O22" s="6">
        <f t="shared" si="1"/>
        <v>6.8875204162516113</v>
      </c>
    </row>
    <row r="23" spans="2:15" ht="12" customHeight="1" x14ac:dyDescent="0.2">
      <c r="B23" t="s">
        <v>62</v>
      </c>
      <c r="E23" s="6">
        <f>Input!A20/Input!A5</f>
        <v>0.18928634425988533</v>
      </c>
      <c r="F23" s="6">
        <f>Input!B20/Input!B5</f>
        <v>0.13636541975706762</v>
      </c>
      <c r="G23" s="6">
        <f>Input!C20/Input!C5</f>
        <v>0.14438030742771149</v>
      </c>
      <c r="H23" s="6">
        <f>Input!D20/Input!D5</f>
        <v>0.13898858035234982</v>
      </c>
      <c r="I23" s="6">
        <f>Input!E20/Input!E5</f>
        <v>0.21723873277426317</v>
      </c>
      <c r="J23" s="6">
        <f>Input!F20/Input!F5</f>
        <v>8.8409175053010672E-2</v>
      </c>
      <c r="K23" s="6">
        <f>Input!G20/Input!G5</f>
        <v>9.1522668371983446E-2</v>
      </c>
      <c r="L23" s="6">
        <f>Input!H20/Input!H5</f>
        <v>0</v>
      </c>
      <c r="M23" s="6">
        <f>Input!I20/Input!I5</f>
        <v>0</v>
      </c>
      <c r="N23" s="6">
        <f>Input!J20/Input!J5</f>
        <v>0</v>
      </c>
      <c r="O23" s="6">
        <f t="shared" si="1"/>
        <v>0.10061912279962718</v>
      </c>
    </row>
    <row r="24" spans="2:15" ht="13.5" customHeight="1" x14ac:dyDescent="0.2">
      <c r="B24" s="4" t="s">
        <v>63</v>
      </c>
      <c r="E24" s="8">
        <f>SUM(E21:E23)</f>
        <v>12.094029839776569</v>
      </c>
      <c r="F24" s="8">
        <f t="shared" ref="F24:N24" si="4">SUM(F21:F23)</f>
        <v>10.981951789745244</v>
      </c>
      <c r="G24" s="8">
        <f t="shared" si="4"/>
        <v>14.315359561431796</v>
      </c>
      <c r="H24" s="8">
        <f t="shared" si="4"/>
        <v>11.787967644331658</v>
      </c>
      <c r="I24" s="8">
        <f t="shared" si="4"/>
        <v>9.531122063655534</v>
      </c>
      <c r="J24" s="8">
        <f t="shared" si="4"/>
        <v>9.0124319275689135</v>
      </c>
      <c r="K24" s="8">
        <f t="shared" si="4"/>
        <v>10.624564975934838</v>
      </c>
      <c r="L24" s="8">
        <f t="shared" si="4"/>
        <v>10.501055417316858</v>
      </c>
      <c r="M24" s="8">
        <f t="shared" si="4"/>
        <v>11.47782101088584</v>
      </c>
      <c r="N24" s="8">
        <f t="shared" si="4"/>
        <v>10.681556189551213</v>
      </c>
      <c r="O24" s="8">
        <f t="shared" si="1"/>
        <v>11.100786042019847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2.2043771130383654</v>
      </c>
      <c r="F26" s="6">
        <f>Input!B21/Input!B5</f>
        <v>1.5625773943889067</v>
      </c>
      <c r="G26" s="6">
        <f>Input!C21/Input!C5</f>
        <v>1.3829095453079652</v>
      </c>
      <c r="H26" s="6">
        <f>Input!D21/Input!D5</f>
        <v>1.253596945000244</v>
      </c>
      <c r="I26" s="6">
        <f>Input!E21/Input!E5</f>
        <v>1.3507591584522585</v>
      </c>
      <c r="J26" s="6">
        <f>Input!F21/Input!F5</f>
        <v>1.582079701120797</v>
      </c>
      <c r="K26" s="6">
        <f>Input!G21/Input!G5</f>
        <v>1.5912793241560366</v>
      </c>
      <c r="L26" s="6">
        <f>Input!H21/Input!H5</f>
        <v>1.7226384378558477</v>
      </c>
      <c r="M26" s="6">
        <f>Input!I21/Input!I5</f>
        <v>1.6931287685646068</v>
      </c>
      <c r="N26" s="6">
        <f>Input!J21/Input!J5</f>
        <v>1.6665750070818663</v>
      </c>
      <c r="O26" s="6">
        <f t="shared" si="1"/>
        <v>1.6009921394966895</v>
      </c>
    </row>
    <row r="27" spans="2:15" ht="12" customHeight="1" x14ac:dyDescent="0.2">
      <c r="B27" t="s">
        <v>65</v>
      </c>
      <c r="E27" s="6">
        <f>Input!A22/Input!A5</f>
        <v>20.646088490371895</v>
      </c>
      <c r="F27" s="6">
        <f>Input!B22/Input!B5</f>
        <v>19.495439643125874</v>
      </c>
      <c r="G27" s="6">
        <f>Input!C22/Input!C5</f>
        <v>16.013122648607975</v>
      </c>
      <c r="H27" s="6">
        <f>Input!D22/Input!D5</f>
        <v>13.943736762481089</v>
      </c>
      <c r="I27" s="6">
        <f>Input!E22/Input!E5</f>
        <v>12.718309303123927</v>
      </c>
      <c r="J27" s="6">
        <f>Input!F22/Input!F5</f>
        <v>15.624980142034936</v>
      </c>
      <c r="K27" s="6">
        <f>Input!G22/Input!G5</f>
        <v>16.842658779576588</v>
      </c>
      <c r="L27" s="6">
        <f>Input!H22/Input!H5</f>
        <v>15.966522289232847</v>
      </c>
      <c r="M27" s="6">
        <f>Input!I22/Input!I5</f>
        <v>16.768600016187122</v>
      </c>
      <c r="N27" s="6">
        <f>Input!J22/Input!J5</f>
        <v>16.509069038080206</v>
      </c>
      <c r="O27" s="6">
        <f t="shared" si="1"/>
        <v>16.452852711282247</v>
      </c>
    </row>
    <row r="28" spans="2:15" ht="12" customHeight="1" x14ac:dyDescent="0.2">
      <c r="B28" t="s">
        <v>66</v>
      </c>
      <c r="E28" s="6">
        <f>Input!A23/Input!A5</f>
        <v>1.4002605468175804</v>
      </c>
      <c r="F28" s="6">
        <f>Input!B23/Input!B5</f>
        <v>1.75993469848436</v>
      </c>
      <c r="G28" s="6">
        <f>Input!C23/Input!C5</f>
        <v>2.0162850693324734</v>
      </c>
      <c r="H28" s="6">
        <f>Input!D23/Input!D5</f>
        <v>2.0760682738763356</v>
      </c>
      <c r="I28" s="6">
        <f>Input!E23/Input!E5</f>
        <v>2.5600355549016722</v>
      </c>
      <c r="J28" s="6">
        <f>Input!F23/Input!F5</f>
        <v>2.2138494160411968</v>
      </c>
      <c r="K28" s="6">
        <f>Input!G23/Input!G5</f>
        <v>2.1019743529332571</v>
      </c>
      <c r="L28" s="6">
        <f>Input!H23/Input!H5</f>
        <v>1.7897281852304838</v>
      </c>
      <c r="M28" s="6">
        <f>Input!I23/Input!I5</f>
        <v>2.0127412893043584</v>
      </c>
      <c r="N28" s="6">
        <f>Input!J23/Input!J5</f>
        <v>1.967685241390474</v>
      </c>
      <c r="O28" s="6">
        <f t="shared" si="1"/>
        <v>1.9898562628312191</v>
      </c>
    </row>
    <row r="29" spans="2:15" ht="13.5" customHeight="1" x14ac:dyDescent="0.2">
      <c r="B29" s="4" t="s">
        <v>15</v>
      </c>
      <c r="E29" s="8">
        <f>SUM(E26:E28)</f>
        <v>24.250726150227841</v>
      </c>
      <c r="F29" s="8">
        <f t="shared" ref="F29:N29" si="5">SUM(F26:F28)</f>
        <v>22.817951735999142</v>
      </c>
      <c r="G29" s="8">
        <f t="shared" si="5"/>
        <v>19.412317263248411</v>
      </c>
      <c r="H29" s="8">
        <f t="shared" si="5"/>
        <v>17.273401981357669</v>
      </c>
      <c r="I29" s="8">
        <f t="shared" si="5"/>
        <v>16.629104016477861</v>
      </c>
      <c r="J29" s="8">
        <f t="shared" si="5"/>
        <v>19.420909259196929</v>
      </c>
      <c r="K29" s="8">
        <f t="shared" si="5"/>
        <v>20.535912456665883</v>
      </c>
      <c r="L29" s="8">
        <f t="shared" si="5"/>
        <v>19.478888912319178</v>
      </c>
      <c r="M29" s="8">
        <f t="shared" si="5"/>
        <v>20.474470074056086</v>
      </c>
      <c r="N29" s="8">
        <f t="shared" si="5"/>
        <v>20.143329286552547</v>
      </c>
      <c r="O29" s="8">
        <f t="shared" si="1"/>
        <v>20.043701113610155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73.825802219608988</v>
      </c>
      <c r="F31" s="7">
        <f t="shared" ref="F31:N31" si="6">SUM(F13,F19,F24,F29)</f>
        <v>76.131047511555423</v>
      </c>
      <c r="G31" s="7">
        <f t="shared" si="6"/>
        <v>68.816432602386328</v>
      </c>
      <c r="H31" s="7">
        <f t="shared" si="6"/>
        <v>69.171317895661517</v>
      </c>
      <c r="I31" s="7">
        <f t="shared" si="6"/>
        <v>65.420964886469534</v>
      </c>
      <c r="J31" s="7">
        <f t="shared" si="6"/>
        <v>66.284415536333341</v>
      </c>
      <c r="K31" s="7">
        <f t="shared" si="6"/>
        <v>68.502803338830745</v>
      </c>
      <c r="L31" s="7">
        <f t="shared" si="6"/>
        <v>60.437247058327358</v>
      </c>
      <c r="M31" s="7">
        <f t="shared" si="6"/>
        <v>63.780495730646265</v>
      </c>
      <c r="N31" s="7">
        <f t="shared" si="6"/>
        <v>63.210726397151063</v>
      </c>
      <c r="O31" s="7">
        <f t="shared" si="1"/>
        <v>67.558125317697048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74.272672952531153</v>
      </c>
      <c r="F33" s="6">
        <f>(Input!B35+Input!B209)/Input!B36</f>
        <v>79.104044352385529</v>
      </c>
      <c r="G33" s="6">
        <f>(Input!C35+Input!C209)/Input!C36</f>
        <v>62.014732381287217</v>
      </c>
      <c r="H33" s="6">
        <f>(Input!D35+Input!D209)/Input!D36</f>
        <v>56.194404243684573</v>
      </c>
      <c r="I33" s="6">
        <f>(Input!E35+Input!E209)/Input!E36</f>
        <v>59.081976826914548</v>
      </c>
      <c r="J33" s="6">
        <f>(Input!F35+Input!F209)/Input!F36</f>
        <v>61.504498346292735</v>
      </c>
      <c r="K33" s="6">
        <f>(Input!G35+Input!G209)/Input!G36</f>
        <v>62.149883437213013</v>
      </c>
      <c r="L33" s="6">
        <f>(Input!H35+Input!H209)/Input!H36</f>
        <v>59.077248929854242</v>
      </c>
      <c r="M33" s="6">
        <f>(Input!I35+Input!I209)/Input!I36</f>
        <v>60.558107810896821</v>
      </c>
      <c r="N33" s="6">
        <f>(Input!J35+Input!J209)/Input!J36</f>
        <v>61.269114227041868</v>
      </c>
      <c r="O33" s="6">
        <f t="shared" si="1"/>
        <v>63.522668350810171</v>
      </c>
    </row>
    <row r="34" spans="2:15" ht="12" customHeight="1" x14ac:dyDescent="0.2">
      <c r="B34" t="s">
        <v>69</v>
      </c>
      <c r="E34" s="6">
        <f>Input!A28/Input!A5*Input!A6/Input!A34</f>
        <v>0.85544591003969805</v>
      </c>
      <c r="F34" s="6">
        <f>Input!B28/Input!B5*Input!B6/Input!B34</f>
        <v>0.45446018942242167</v>
      </c>
      <c r="G34" s="6">
        <f>Input!C28/Input!C5*Input!C6/Input!C34</f>
        <v>0.45624650197775224</v>
      </c>
      <c r="H34" s="6">
        <f>Input!D28/Input!D5*Input!D6/Input!D34</f>
        <v>0.3070431330521799</v>
      </c>
      <c r="I34" s="6">
        <f>Input!E28/Input!E5*Input!E6/Input!E34</f>
        <v>0.24242692395057402</v>
      </c>
      <c r="J34" s="6">
        <f>Input!F28/Input!F5*Input!F6/Input!F34</f>
        <v>0.37879909210155854</v>
      </c>
      <c r="K34" s="6">
        <f>Input!G28/Input!G5*Input!G6/Input!G34</f>
        <v>0.22257301949256425</v>
      </c>
      <c r="L34" s="6">
        <f>Input!H28/Input!H5*Input!H6/Input!H34</f>
        <v>0.16451568530035213</v>
      </c>
      <c r="M34" s="6">
        <f>Input!I28/Input!I5*Input!I6/Input!I34</f>
        <v>0.26539331990670278</v>
      </c>
      <c r="N34" s="6">
        <f>Input!J28/Input!J5*Input!J6/Input!J34</f>
        <v>0.28148104827388615</v>
      </c>
      <c r="O34" s="6">
        <f t="shared" si="1"/>
        <v>0.36283848235176897</v>
      </c>
    </row>
    <row r="35" spans="2:15" ht="12" customHeight="1" x14ac:dyDescent="0.2">
      <c r="B35" t="s">
        <v>75</v>
      </c>
      <c r="E35" s="6">
        <f>(Input!A29-Input!A203-Input!A207)/Input!A5*Input!A6/Input!A34</f>
        <v>23.440927221764365</v>
      </c>
      <c r="F35" s="6">
        <f>(Input!B29-Input!B203-Input!B207)/Input!B5*Input!B6/Input!B34</f>
        <v>19.926131862269958</v>
      </c>
      <c r="G35" s="6">
        <f>(Input!C29-Input!C203-Input!C207)/Input!C5*Input!C6/Input!C34</f>
        <v>20.234199015458909</v>
      </c>
      <c r="H35" s="6">
        <f>(Input!D29-Input!D203-Input!D207)/Input!D5*Input!D6/Input!D34</f>
        <v>16.374570021592604</v>
      </c>
      <c r="I35" s="6">
        <f>(Input!E29-Input!E203-Input!E207)/Input!E5*Input!E6/Input!E34</f>
        <v>12.807145553967542</v>
      </c>
      <c r="J35" s="6">
        <f>(Input!F29-Input!F203-Input!F207)/Input!F5*Input!F6/Input!F34</f>
        <v>10.796044472698554</v>
      </c>
      <c r="K35" s="6">
        <f>(Input!G29-Input!G203-Input!G207)/Input!G5*Input!G6/Input!G34</f>
        <v>11.237751202006978</v>
      </c>
      <c r="L35" s="6">
        <f>(Input!H29-Input!H203-Input!H207)/Input!H5*Input!H6/Input!H34</f>
        <v>10.252453800101364</v>
      </c>
      <c r="M35" s="6">
        <f>(Input!I29-Input!I203-Input!I207)/Input!I5*Input!I6/Input!I34</f>
        <v>9.1162897860084353</v>
      </c>
      <c r="N35" s="6">
        <f>(Input!J29-Input!J203-Input!J207)/Input!J5*Input!J6/Input!J34</f>
        <v>8.4784107294449296</v>
      </c>
      <c r="O35" s="6">
        <f t="shared" si="1"/>
        <v>14.266392366531363</v>
      </c>
    </row>
    <row r="36" spans="2:15" ht="13.5" customHeight="1" x14ac:dyDescent="0.2">
      <c r="B36" s="1" t="s">
        <v>71</v>
      </c>
      <c r="E36" s="7">
        <f>SUM(E33:E35)</f>
        <v>98.569046084335213</v>
      </c>
      <c r="F36" s="7">
        <f t="shared" ref="F36:N36" si="7">SUM(F33:F35)</f>
        <v>99.484636404077904</v>
      </c>
      <c r="G36" s="7">
        <f t="shared" si="7"/>
        <v>82.705177898723875</v>
      </c>
      <c r="H36" s="7">
        <f t="shared" si="7"/>
        <v>72.876017398329367</v>
      </c>
      <c r="I36" s="7">
        <f t="shared" si="7"/>
        <v>72.13154930483266</v>
      </c>
      <c r="J36" s="7">
        <f t="shared" si="7"/>
        <v>72.679341911092848</v>
      </c>
      <c r="K36" s="7">
        <f t="shared" si="7"/>
        <v>73.610207658712554</v>
      </c>
      <c r="L36" s="7">
        <f t="shared" si="7"/>
        <v>69.494218415255958</v>
      </c>
      <c r="M36" s="7">
        <f t="shared" si="7"/>
        <v>69.939790916811958</v>
      </c>
      <c r="N36" s="7">
        <f t="shared" si="7"/>
        <v>70.029006004760689</v>
      </c>
      <c r="O36" s="7">
        <f t="shared" si="1"/>
        <v>78.151899199693304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24.743243864726225</v>
      </c>
      <c r="F38" s="11">
        <f t="shared" ref="F38:N38" si="8">F36-F31</f>
        <v>23.353588892522481</v>
      </c>
      <c r="G38" s="11">
        <f t="shared" si="8"/>
        <v>13.888745296337547</v>
      </c>
      <c r="H38" s="11">
        <f t="shared" si="8"/>
        <v>3.7046995026678502</v>
      </c>
      <c r="I38" s="11">
        <f t="shared" si="8"/>
        <v>6.7105844183631262</v>
      </c>
      <c r="J38" s="11">
        <f t="shared" si="8"/>
        <v>6.3949263747595069</v>
      </c>
      <c r="K38" s="11">
        <f t="shared" si="8"/>
        <v>5.1074043198818089</v>
      </c>
      <c r="L38" s="11">
        <f t="shared" si="8"/>
        <v>9.0569713569285994</v>
      </c>
      <c r="M38" s="11">
        <f t="shared" si="8"/>
        <v>6.1592951861656928</v>
      </c>
      <c r="N38" s="11">
        <f t="shared" si="8"/>
        <v>6.8182796076096253</v>
      </c>
      <c r="O38" s="11">
        <f t="shared" si="1"/>
        <v>10.593773881996245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3.18279472291636</v>
      </c>
      <c r="F40" s="8">
        <f>(Input!B25 + Input!B26) / Input!B5</f>
        <v>3.1954858647748039</v>
      </c>
      <c r="G40" s="8">
        <f>(Input!C25 + Input!C26) / Input!C5</f>
        <v>2.828028592927013</v>
      </c>
      <c r="H40" s="8">
        <f>(Input!D25 + Input!D26) / Input!D5</f>
        <v>2.89141598750671</v>
      </c>
      <c r="I40" s="8">
        <f>(Input!E25 + Input!E26) / Input!E5</f>
        <v>3.2377423863469175</v>
      </c>
      <c r="J40" s="8">
        <f>(Input!F25 + Input!F26) / Input!F5</f>
        <v>2.927720036350173</v>
      </c>
      <c r="K40" s="8">
        <f>(Input!G25 + Input!G26) / Input!G5</f>
        <v>2.7753232809397193</v>
      </c>
      <c r="L40" s="8">
        <f>(Input!H25 + Input!H26) / Input!H5</f>
        <v>3.1663710935852563</v>
      </c>
      <c r="M40" s="8">
        <f>(Input!I25 + Input!I26) / Input!I5</f>
        <v>2.8643992553923354</v>
      </c>
      <c r="N40" s="8">
        <f>(Input!J25 + Input!J26) / Input!J5</f>
        <v>2.5199904900651533</v>
      </c>
      <c r="O40" s="8">
        <f t="shared" si="1"/>
        <v>2.9589271710804441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21.560449141809865</v>
      </c>
      <c r="F42" s="11">
        <f t="shared" ref="F42:N42" si="9">+F38-F40</f>
        <v>20.158103027747678</v>
      </c>
      <c r="G42" s="11">
        <f t="shared" si="9"/>
        <v>11.060716703410534</v>
      </c>
      <c r="H42" s="11">
        <f t="shared" si="9"/>
        <v>0.81328351516114017</v>
      </c>
      <c r="I42" s="11">
        <f t="shared" si="9"/>
        <v>3.4728420320162088</v>
      </c>
      <c r="J42" s="11">
        <f t="shared" si="9"/>
        <v>3.4672063384093339</v>
      </c>
      <c r="K42" s="11">
        <f t="shared" si="9"/>
        <v>2.3320810389420896</v>
      </c>
      <c r="L42" s="11">
        <f t="shared" si="9"/>
        <v>5.8906002633433427</v>
      </c>
      <c r="M42" s="11">
        <f t="shared" si="9"/>
        <v>3.2948959307733574</v>
      </c>
      <c r="N42" s="11">
        <f t="shared" si="9"/>
        <v>4.2982891175444724</v>
      </c>
      <c r="O42" s="11">
        <f t="shared" si="1"/>
        <v>7.6348467109158005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Input!A9/Input!A$7</f>
        <v>19.45670001887861</v>
      </c>
      <c r="F8" s="6">
        <f>Input!B9/Input!B$7</f>
        <v>45.449111111111115</v>
      </c>
      <c r="G8" s="6">
        <f>Input!C9/Input!C$7</f>
        <v>33.337813033579963</v>
      </c>
      <c r="H8" s="6">
        <f>Input!D9/Input!D$7</f>
        <v>40.69637090533918</v>
      </c>
      <c r="I8" s="6">
        <f>Input!E9/Input!E$7</f>
        <v>43.480837611118069</v>
      </c>
      <c r="J8" s="6">
        <f>Input!F9/Input!F$7</f>
        <v>31.258627312637188</v>
      </c>
      <c r="K8" s="6">
        <f>Input!G9/Input!G$7</f>
        <v>30.713058590657166</v>
      </c>
      <c r="L8" s="6">
        <f>Input!H9/Input!H$7</f>
        <v>14.996731968810916</v>
      </c>
      <c r="M8" s="6">
        <f>Input!I9/Input!I$7</f>
        <v>14.493992693575692</v>
      </c>
      <c r="N8" s="6">
        <f>Input!J9/Input!J$7</f>
        <v>17.104040809052837</v>
      </c>
      <c r="O8" s="6">
        <f t="shared" ref="O8:O42" si="1">AVERAGE(E8:N8)</f>
        <v>29.098728405476077</v>
      </c>
    </row>
    <row r="9" spans="1:15" ht="12" customHeight="1" x14ac:dyDescent="0.2">
      <c r="B9" t="s">
        <v>51</v>
      </c>
      <c r="E9" s="6">
        <f>Input!A10/Input!A$7</f>
        <v>30.784243911648105</v>
      </c>
      <c r="F9" s="6">
        <f>Input!B10/Input!B$7</f>
        <v>29.80485403050109</v>
      </c>
      <c r="G9" s="6">
        <f>Input!C10/Input!C$7</f>
        <v>16.872495731360271</v>
      </c>
      <c r="H9" s="6">
        <f>Input!D10/Input!D$7</f>
        <v>25.787647665720918</v>
      </c>
      <c r="I9" s="6">
        <f>Input!E10/Input!E$7</f>
        <v>23.534613747339424</v>
      </c>
      <c r="J9" s="6">
        <f>Input!F10/Input!F$7</f>
        <v>19.618102853559108</v>
      </c>
      <c r="K9" s="6">
        <f>Input!G10/Input!G$7</f>
        <v>19.453242280285036</v>
      </c>
      <c r="L9" s="6">
        <f>Input!H10/Input!H$7</f>
        <v>11.914653021442495</v>
      </c>
      <c r="M9" s="6">
        <f>Input!I10/Input!I$7</f>
        <v>15.682465472690012</v>
      </c>
      <c r="N9" s="6">
        <f>Input!J10/Input!J$7</f>
        <v>13.757579078677715</v>
      </c>
      <c r="O9" s="6">
        <f t="shared" si="1"/>
        <v>20.720989779322416</v>
      </c>
    </row>
    <row r="10" spans="1:15" ht="12" customHeight="1" x14ac:dyDescent="0.2">
      <c r="B10" t="s">
        <v>52</v>
      </c>
      <c r="E10" s="6">
        <f>Input!A11/Input!A$7</f>
        <v>2.1994525202945061</v>
      </c>
      <c r="F10" s="6">
        <f>Input!B11/Input!B$7</f>
        <v>3.2348438634713146</v>
      </c>
      <c r="G10" s="6">
        <f>Input!C11/Input!C$7</f>
        <v>6.5742287990893571</v>
      </c>
      <c r="H10" s="6">
        <f>Input!D11/Input!D$7</f>
        <v>9.0329881351560477</v>
      </c>
      <c r="I10" s="6">
        <f>Input!E11/Input!E$7</f>
        <v>4.6603455615374987</v>
      </c>
      <c r="J10" s="6">
        <f>Input!F11/Input!F$7</f>
        <v>5.4906977108811539</v>
      </c>
      <c r="K10" s="6">
        <f>Input!G11/Input!G$7</f>
        <v>2.7425431512272369</v>
      </c>
      <c r="L10" s="6">
        <f>Input!H11/Input!H$7</f>
        <v>5.17821052631579</v>
      </c>
      <c r="M10" s="6">
        <f>Input!I11/Input!I$7</f>
        <v>3.7259672101933528</v>
      </c>
      <c r="N10" s="6">
        <f>Input!J11/Input!J$7</f>
        <v>4.0530054352668623</v>
      </c>
      <c r="O10" s="6">
        <f t="shared" si="1"/>
        <v>4.6892282913433112</v>
      </c>
    </row>
    <row r="11" spans="1:15" ht="12" customHeight="1" x14ac:dyDescent="0.2">
      <c r="B11" t="s">
        <v>53</v>
      </c>
      <c r="E11" s="6">
        <f>Input!A12/Input!A$7</f>
        <v>7.9077912025674912</v>
      </c>
      <c r="F11" s="6">
        <f>Input!B12/Input!B$7</f>
        <v>16.334302106027597</v>
      </c>
      <c r="G11" s="6">
        <f>Input!C12/Input!C$7</f>
        <v>9.8993312464428005</v>
      </c>
      <c r="H11" s="6">
        <f>Input!D12/Input!D$7</f>
        <v>11.901493422749548</v>
      </c>
      <c r="I11" s="6">
        <f>Input!E12/Input!E$7</f>
        <v>10.476930011268312</v>
      </c>
      <c r="J11" s="6">
        <f>Input!F12/Input!F$7</f>
        <v>6.9087190341799936</v>
      </c>
      <c r="K11" s="6">
        <f>Input!G12/Input!G$7</f>
        <v>8.4013824228028504</v>
      </c>
      <c r="L11" s="6">
        <f>Input!H12/Input!H$7</f>
        <v>4.9167251461988304</v>
      </c>
      <c r="M11" s="6">
        <f>Input!I12/Input!I$7</f>
        <v>6.1547117526508064</v>
      </c>
      <c r="N11" s="6">
        <f>Input!J12/Input!J$7</f>
        <v>4.8423808250913307</v>
      </c>
      <c r="O11" s="6">
        <f t="shared" si="1"/>
        <v>8.7743767169979563</v>
      </c>
    </row>
    <row r="12" spans="1:15" ht="12" customHeight="1" x14ac:dyDescent="0.2">
      <c r="B12" t="s">
        <v>54</v>
      </c>
      <c r="E12" s="6">
        <f>Input!A13/Input!A$7</f>
        <v>1.7642250330375686</v>
      </c>
      <c r="F12" s="6">
        <f>Input!B13/Input!B$7</f>
        <v>0.86116339869281044</v>
      </c>
      <c r="G12" s="6">
        <f>Input!C13/Input!C$7</f>
        <v>1.9500170745589072</v>
      </c>
      <c r="H12" s="6">
        <f>Input!D13/Input!D$7</f>
        <v>1.8364315192158887</v>
      </c>
      <c r="I12" s="6">
        <f>Input!E13/Input!E$7</f>
        <v>1.2044322023287841</v>
      </c>
      <c r="J12" s="6">
        <f>Input!F13/Input!F$7</f>
        <v>1.4995821574161177</v>
      </c>
      <c r="K12" s="6">
        <f>Input!G13/Input!G$7</f>
        <v>1.9054742676167853</v>
      </c>
      <c r="L12" s="6">
        <f>Input!H13/Input!H$7</f>
        <v>1.8056345029239766</v>
      </c>
      <c r="M12" s="6">
        <f>Input!I13/Input!I$7</f>
        <v>2.3951020226320949</v>
      </c>
      <c r="N12" s="6">
        <f>Input!J13/Input!J$7</f>
        <v>1.932224895304286</v>
      </c>
      <c r="O12" s="6">
        <f t="shared" si="1"/>
        <v>1.7154287073727221</v>
      </c>
    </row>
    <row r="13" spans="1:15" ht="13.5" customHeight="1" x14ac:dyDescent="0.2">
      <c r="B13" s="4" t="s">
        <v>55</v>
      </c>
      <c r="E13" s="8">
        <f>SUM(E7:E12)</f>
        <v>62.112412686426275</v>
      </c>
      <c r="F13" s="8">
        <f t="shared" ref="F13:N13" si="2">SUM(F7:F12)</f>
        <v>95.684274509803927</v>
      </c>
      <c r="G13" s="8">
        <f t="shared" si="2"/>
        <v>68.63388588503129</v>
      </c>
      <c r="H13" s="8">
        <f t="shared" si="2"/>
        <v>89.254931648181582</v>
      </c>
      <c r="I13" s="8">
        <f t="shared" si="2"/>
        <v>83.357159133592091</v>
      </c>
      <c r="J13" s="8">
        <f t="shared" si="2"/>
        <v>64.775729068673556</v>
      </c>
      <c r="K13" s="8">
        <f t="shared" si="2"/>
        <v>63.215700712589069</v>
      </c>
      <c r="L13" s="8">
        <f t="shared" si="2"/>
        <v>38.811955165692005</v>
      </c>
      <c r="M13" s="8">
        <f t="shared" si="2"/>
        <v>42.452239151741956</v>
      </c>
      <c r="N13" s="8">
        <f t="shared" si="2"/>
        <v>41.689231043393036</v>
      </c>
      <c r="O13" s="8">
        <f t="shared" si="1"/>
        <v>64.998751900512488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101.26516518784217</v>
      </c>
      <c r="F15" s="6">
        <f>Input!B14/Input!B$7</f>
        <v>155.63707334785767</v>
      </c>
      <c r="G15" s="6">
        <f>Input!C14/Input!C$7</f>
        <v>132.53870233352305</v>
      </c>
      <c r="H15" s="6">
        <f>Input!D14/Input!D$7</f>
        <v>120.46237296879031</v>
      </c>
      <c r="I15" s="6">
        <f>Input!E14/Input!E$7</f>
        <v>128.55751095530235</v>
      </c>
      <c r="J15" s="6">
        <f>Input!F14/Input!F$7</f>
        <v>138.53873000940735</v>
      </c>
      <c r="K15" s="6">
        <f>Input!G14/Input!G$7</f>
        <v>112.59706017418844</v>
      </c>
      <c r="L15" s="6">
        <f>Input!H14/Input!H$7</f>
        <v>80.813751461988304</v>
      </c>
      <c r="M15" s="6">
        <f>Input!I14/Input!I$7</f>
        <v>84.545703466096413</v>
      </c>
      <c r="N15" s="6">
        <f>Input!J14/Input!J$7</f>
        <v>95.025281119130355</v>
      </c>
      <c r="O15" s="6">
        <f t="shared" si="1"/>
        <v>114.99813510241265</v>
      </c>
    </row>
    <row r="16" spans="1:15" ht="12" customHeight="1" x14ac:dyDescent="0.2">
      <c r="B16" t="s">
        <v>57</v>
      </c>
      <c r="E16" s="6">
        <f>Input!A15/Input!A$7</f>
        <v>13.324496885029262</v>
      </c>
      <c r="F16" s="6">
        <f>Input!B15/Input!B$7</f>
        <v>13.104499636891793</v>
      </c>
      <c r="G16" s="6">
        <f>Input!C15/Input!C$7</f>
        <v>14.41410500853728</v>
      </c>
      <c r="H16" s="6">
        <f>Input!D15/Input!D$7</f>
        <v>10.883017797265927</v>
      </c>
      <c r="I16" s="6">
        <f>Input!E15/Input!E$7</f>
        <v>12.822119694503568</v>
      </c>
      <c r="J16" s="6">
        <f>Input!F15/Input!F$7</f>
        <v>14.564785983066793</v>
      </c>
      <c r="K16" s="6">
        <f>Input!G15/Input!G$7</f>
        <v>15.425534441805226</v>
      </c>
      <c r="L16" s="6">
        <f>Input!H15/Input!H$7</f>
        <v>13.697241715399612</v>
      </c>
      <c r="M16" s="6">
        <f>Input!I15/Input!I$7</f>
        <v>12.081434554040809</v>
      </c>
      <c r="N16" s="6">
        <f>Input!J15/Input!J$7</f>
        <v>12.508998485253496</v>
      </c>
      <c r="O16" s="6">
        <f t="shared" si="1"/>
        <v>13.282623420179377</v>
      </c>
    </row>
    <row r="17" spans="2:15" ht="12" customHeight="1" x14ac:dyDescent="0.2">
      <c r="B17" t="s">
        <v>58</v>
      </c>
      <c r="E17" s="6">
        <f>Input!A16/Input!A$7</f>
        <v>9.9533528412308865</v>
      </c>
      <c r="F17" s="6">
        <f>Input!B16/Input!B$7</f>
        <v>7.8842294843863465</v>
      </c>
      <c r="G17" s="6">
        <f>Input!C16/Input!C$7</f>
        <v>9.9402546955037003</v>
      </c>
      <c r="H17" s="6">
        <f>Input!D16/Input!D$7</f>
        <v>7.2031338663915401</v>
      </c>
      <c r="I17" s="6">
        <f>Input!E16/Input!E$7</f>
        <v>8.2840240390634783</v>
      </c>
      <c r="J17" s="6">
        <f>Input!F16/Input!F$7</f>
        <v>11.499989808717466</v>
      </c>
      <c r="K17" s="6">
        <f>Input!G16/Input!G$7</f>
        <v>12.022464766429138</v>
      </c>
      <c r="L17" s="6">
        <f>Input!H16/Input!H$7</f>
        <v>14.855783625730993</v>
      </c>
      <c r="M17" s="6">
        <f>Input!I16/Input!I$7</f>
        <v>14.762742582197275</v>
      </c>
      <c r="N17" s="6">
        <f>Input!J16/Input!J$7</f>
        <v>16.256814577207521</v>
      </c>
      <c r="O17" s="6">
        <f t="shared" si="1"/>
        <v>11.266279028685835</v>
      </c>
    </row>
    <row r="18" spans="2:15" ht="12" customHeight="1" x14ac:dyDescent="0.2">
      <c r="B18" t="s">
        <v>59</v>
      </c>
      <c r="E18" s="6">
        <f>Input!A17/Input!A$7</f>
        <v>1.1401038323579384</v>
      </c>
      <c r="F18" s="6">
        <f>Input!B17/Input!B$7</f>
        <v>1.2564546114742194</v>
      </c>
      <c r="G18" s="6">
        <f>Input!C17/Input!C$7</f>
        <v>3.5755036994877631</v>
      </c>
      <c r="H18" s="6">
        <f>Input!D17/Input!D$7</f>
        <v>0.76977817900438483</v>
      </c>
      <c r="I18" s="6">
        <f>Input!E17/Input!E$7</f>
        <v>0.70351696506823591</v>
      </c>
      <c r="J18" s="6">
        <f>Input!F17/Input!F$7</f>
        <v>3.4046856381310753</v>
      </c>
      <c r="K18" s="6">
        <f>Input!G17/Input!G$7</f>
        <v>4.4235106888361049</v>
      </c>
      <c r="L18" s="6">
        <f>Input!H17/Input!H$7</f>
        <v>3.4786978557504877</v>
      </c>
      <c r="M18" s="6">
        <f>Input!I17/Input!I$7</f>
        <v>3.1581154771451483</v>
      </c>
      <c r="N18" s="6">
        <f>Input!J17/Input!J$7</f>
        <v>2.7545584959458256</v>
      </c>
      <c r="O18" s="6">
        <f t="shared" si="1"/>
        <v>2.4664925443201184</v>
      </c>
    </row>
    <row r="19" spans="2:15" ht="13.5" customHeight="1" x14ac:dyDescent="0.2">
      <c r="B19" s="4" t="s">
        <v>60</v>
      </c>
      <c r="E19" s="8">
        <f>SUM(E15:E18)</f>
        <v>125.68311874646025</v>
      </c>
      <c r="F19" s="8">
        <f t="shared" ref="F19:N19" si="3">SUM(F15:F18)</f>
        <v>177.88225708061003</v>
      </c>
      <c r="G19" s="8">
        <f t="shared" si="3"/>
        <v>160.46856573705182</v>
      </c>
      <c r="H19" s="8">
        <f t="shared" si="3"/>
        <v>139.31830281145216</v>
      </c>
      <c r="I19" s="8">
        <f t="shared" si="3"/>
        <v>150.36717165393762</v>
      </c>
      <c r="J19" s="8">
        <f t="shared" si="3"/>
        <v>168.00819143932267</v>
      </c>
      <c r="K19" s="8">
        <f t="shared" si="3"/>
        <v>144.46857007125894</v>
      </c>
      <c r="L19" s="8">
        <f t="shared" si="3"/>
        <v>112.84547465886939</v>
      </c>
      <c r="M19" s="8">
        <f t="shared" si="3"/>
        <v>114.54799607947965</v>
      </c>
      <c r="N19" s="8">
        <f t="shared" si="3"/>
        <v>126.54565267753721</v>
      </c>
      <c r="O19" s="8">
        <f t="shared" si="1"/>
        <v>142.01353009559796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23.100617330564472</v>
      </c>
      <c r="F21" s="6">
        <f>Input!B18/Input!B$7</f>
        <v>23.271622367465504</v>
      </c>
      <c r="G21" s="6">
        <f>Input!C18/Input!C$7</f>
        <v>23.24247154240182</v>
      </c>
      <c r="H21" s="6">
        <f>Input!D18/Input!D$7</f>
        <v>26.913319576992521</v>
      </c>
      <c r="I21" s="6">
        <f>Input!E18/Input!E$7</f>
        <v>19.894707649931139</v>
      </c>
      <c r="J21" s="6">
        <f>Input!F18/Input!F$7</f>
        <v>14.706004233301977</v>
      </c>
      <c r="K21" s="6">
        <f>Input!G18/Input!G$7</f>
        <v>23.04985352335709</v>
      </c>
      <c r="L21" s="6">
        <f>Input!H18/Input!H$7</f>
        <v>15.167034113060428</v>
      </c>
      <c r="M21" s="6">
        <f>Input!I18/Input!I$7</f>
        <v>16.727820547090793</v>
      </c>
      <c r="N21" s="6">
        <f>Input!J18/Input!J$7</f>
        <v>16.776667557694022</v>
      </c>
      <c r="O21" s="6">
        <f t="shared" si="1"/>
        <v>20.285011844185977</v>
      </c>
    </row>
    <row r="22" spans="2:15" ht="12" customHeight="1" x14ac:dyDescent="0.2">
      <c r="B22" t="s">
        <v>255</v>
      </c>
      <c r="E22" s="6">
        <f>Input!A19/Input!A$7</f>
        <v>38.056996413063999</v>
      </c>
      <c r="F22" s="6">
        <f>Input!B19/Input!B$7</f>
        <v>35.346527233115467</v>
      </c>
      <c r="G22" s="6">
        <f>Input!C19/Input!C$7</f>
        <v>51.790322993739331</v>
      </c>
      <c r="H22" s="6">
        <f>Input!D19/Input!D$7</f>
        <v>34.654704668558168</v>
      </c>
      <c r="I22" s="6">
        <f>Input!E19/Input!E$7</f>
        <v>27.662421434831604</v>
      </c>
      <c r="J22" s="6">
        <f>Input!F19/Input!F$7</f>
        <v>26.865278300407649</v>
      </c>
      <c r="K22" s="6">
        <f>Input!G19/Input!G$7</f>
        <v>26.506317498020586</v>
      </c>
      <c r="L22" s="6">
        <f>Input!H19/Input!H$7</f>
        <v>33.3691306042885</v>
      </c>
      <c r="M22" s="6">
        <f>Input!I19/Input!I$7</f>
        <v>33.816318274971039</v>
      </c>
      <c r="N22" s="6">
        <f>Input!J19/Input!J$7</f>
        <v>30.261011316047405</v>
      </c>
      <c r="O22" s="6">
        <f t="shared" si="1"/>
        <v>33.832902873704377</v>
      </c>
    </row>
    <row r="23" spans="2:15" ht="12" customHeight="1" x14ac:dyDescent="0.2">
      <c r="B23" t="s">
        <v>62</v>
      </c>
      <c r="E23" s="6">
        <f>Input!A20/Input!A$7</f>
        <v>0.9724107985652255</v>
      </c>
      <c r="F23" s="6">
        <f>Input!B20/Input!B$7</f>
        <v>0.73702687000726219</v>
      </c>
      <c r="G23" s="6">
        <f>Input!C20/Input!C$7</f>
        <v>0.76446784291405812</v>
      </c>
      <c r="H23" s="6">
        <f>Input!D20/Input!D$7</f>
        <v>0.73459246840340464</v>
      </c>
      <c r="I23" s="6">
        <f>Input!E20/Input!E$7</f>
        <v>1.1092312507825217</v>
      </c>
      <c r="J23" s="6">
        <f>Input!F20/Input!F$7</f>
        <v>0.4118414863593603</v>
      </c>
      <c r="K23" s="6">
        <f>Input!G20/Input!G$7</f>
        <v>0.43059857482185271</v>
      </c>
      <c r="L23" s="6">
        <f>Input!H20/Input!H$7</f>
        <v>0</v>
      </c>
      <c r="M23" s="6">
        <f>Input!I20/Input!I$7</f>
        <v>0</v>
      </c>
      <c r="N23" s="6">
        <f>Input!J20/Input!J$7</f>
        <v>0</v>
      </c>
      <c r="O23" s="6">
        <f t="shared" si="1"/>
        <v>0.51601692918536857</v>
      </c>
    </row>
    <row r="24" spans="2:15" ht="14.25" customHeight="1" x14ac:dyDescent="0.2">
      <c r="B24" s="4" t="s">
        <v>63</v>
      </c>
      <c r="E24" s="8">
        <f>SUM(E21:E23)</f>
        <v>62.130024542193702</v>
      </c>
      <c r="F24" s="8">
        <f t="shared" ref="F24:N24" si="4">SUM(F21:F23)</f>
        <v>59.355176470588233</v>
      </c>
      <c r="G24" s="8">
        <f t="shared" si="4"/>
        <v>75.797262379055212</v>
      </c>
      <c r="H24" s="8">
        <f t="shared" si="4"/>
        <v>62.302616713954095</v>
      </c>
      <c r="I24" s="8">
        <f t="shared" si="4"/>
        <v>48.666360335545264</v>
      </c>
      <c r="J24" s="8">
        <f t="shared" si="4"/>
        <v>41.983124020068985</v>
      </c>
      <c r="K24" s="8">
        <f t="shared" si="4"/>
        <v>49.98676959619953</v>
      </c>
      <c r="L24" s="8">
        <f t="shared" si="4"/>
        <v>48.536164717348925</v>
      </c>
      <c r="M24" s="8">
        <f t="shared" si="4"/>
        <v>50.544138822061832</v>
      </c>
      <c r="N24" s="8">
        <f t="shared" si="4"/>
        <v>47.037678873741427</v>
      </c>
      <c r="O24" s="8">
        <f t="shared" si="1"/>
        <v>54.633931647075727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11.324430809892393</v>
      </c>
      <c r="F26" s="6">
        <f>Input!B21/Input!B$7</f>
        <v>8.4454074074074068</v>
      </c>
      <c r="G26" s="6">
        <f>Input!C21/Input!C$7</f>
        <v>7.3222581104154809</v>
      </c>
      <c r="H26" s="6">
        <f>Input!D21/Input!D$7</f>
        <v>6.625600980139283</v>
      </c>
      <c r="I26" s="6">
        <f>Input!E21/Input!E$7</f>
        <v>6.8970401903092533</v>
      </c>
      <c r="J26" s="6">
        <f>Input!F21/Input!F$7</f>
        <v>7.3698918156161808</v>
      </c>
      <c r="K26" s="6">
        <f>Input!G21/Input!G$7</f>
        <v>7.4866983372921618</v>
      </c>
      <c r="L26" s="6">
        <f>Input!H21/Input!H$7</f>
        <v>7.9620818713450294</v>
      </c>
      <c r="M26" s="6">
        <f>Input!I21/Input!I$7</f>
        <v>7.4559217677982712</v>
      </c>
      <c r="N26" s="6">
        <f>Input!J21/Input!J$7</f>
        <v>7.3389886839525973</v>
      </c>
      <c r="O26" s="6">
        <f t="shared" si="1"/>
        <v>7.8228319974168041</v>
      </c>
    </row>
    <row r="27" spans="2:15" ht="12" customHeight="1" x14ac:dyDescent="0.2">
      <c r="B27" t="s">
        <v>65</v>
      </c>
      <c r="E27" s="6">
        <f>Input!A22/Input!A$7</f>
        <v>106.06406645270908</v>
      </c>
      <c r="F27" s="6">
        <f>Input!B22/Input!B$7</f>
        <v>105.36881626724765</v>
      </c>
      <c r="G27" s="6">
        <f>Input!C22/Input!C$7</f>
        <v>84.786613545816721</v>
      </c>
      <c r="H27" s="6">
        <f>Input!D22/Input!D$7</f>
        <v>73.696443126128443</v>
      </c>
      <c r="I27" s="6">
        <f>Input!E22/Input!E$7</f>
        <v>64.940289219982475</v>
      </c>
      <c r="J27" s="6">
        <f>Input!F22/Input!F$7</f>
        <v>72.786733301975531</v>
      </c>
      <c r="K27" s="6">
        <f>Input!G22/Input!G$7</f>
        <v>79.241842438638159</v>
      </c>
      <c r="L27" s="6">
        <f>Input!H22/Input!H$7</f>
        <v>73.797701754385969</v>
      </c>
      <c r="M27" s="6">
        <f>Input!I22/Input!I$7</f>
        <v>73.842800498975322</v>
      </c>
      <c r="N27" s="6">
        <f>Input!J22/Input!J$7</f>
        <v>72.69992069856545</v>
      </c>
      <c r="O27" s="6">
        <f t="shared" si="1"/>
        <v>80.722522730442464</v>
      </c>
    </row>
    <row r="28" spans="2:15" ht="12" customHeight="1" x14ac:dyDescent="0.2">
      <c r="B28" t="s">
        <v>66</v>
      </c>
      <c r="E28" s="6">
        <f>Input!A23/Input!A$7</f>
        <v>7.1934849915046248</v>
      </c>
      <c r="F28" s="6">
        <f>Input!B23/Input!B$7</f>
        <v>9.5120827886710249</v>
      </c>
      <c r="G28" s="6">
        <f>Input!C23/Input!C$7</f>
        <v>10.675867956744451</v>
      </c>
      <c r="H28" s="6">
        <f>Input!D23/Input!D$7</f>
        <v>10.972585762187258</v>
      </c>
      <c r="I28" s="6">
        <f>Input!E23/Input!E$7</f>
        <v>13.071662701890572</v>
      </c>
      <c r="J28" s="6">
        <f>Input!F23/Input!F$7</f>
        <v>10.312900595798055</v>
      </c>
      <c r="K28" s="6">
        <f>Input!G23/Input!G$7</f>
        <v>9.8894315122723668</v>
      </c>
      <c r="L28" s="6">
        <f>Input!H23/Input!H$7</f>
        <v>8.2721725146198839</v>
      </c>
      <c r="M28" s="6">
        <f>Input!I23/Input!I$7</f>
        <v>8.8633787757284139</v>
      </c>
      <c r="N28" s="6">
        <f>Input!J23/Input!J$7</f>
        <v>8.6649683685289141</v>
      </c>
      <c r="O28" s="6">
        <f t="shared" si="1"/>
        <v>9.7428535967945571</v>
      </c>
    </row>
    <row r="29" spans="2:15" ht="14.25" customHeight="1" x14ac:dyDescent="0.2">
      <c r="B29" s="4" t="s">
        <v>15</v>
      </c>
      <c r="E29" s="8">
        <f>SUM(E26:E28)</f>
        <v>124.58198225410609</v>
      </c>
      <c r="F29" s="8">
        <f t="shared" ref="F29:N29" si="5">SUM(F26:F28)</f>
        <v>123.32630646332608</v>
      </c>
      <c r="G29" s="8">
        <f t="shared" si="5"/>
        <v>102.78473961297665</v>
      </c>
      <c r="H29" s="8">
        <f t="shared" si="5"/>
        <v>91.29462986845499</v>
      </c>
      <c r="I29" s="8">
        <f t="shared" si="5"/>
        <v>84.908992112182304</v>
      </c>
      <c r="J29" s="8">
        <f t="shared" si="5"/>
        <v>90.469525713389771</v>
      </c>
      <c r="K29" s="8">
        <f t="shared" si="5"/>
        <v>96.617972288202694</v>
      </c>
      <c r="L29" s="8">
        <f t="shared" si="5"/>
        <v>90.031956140350886</v>
      </c>
      <c r="M29" s="8">
        <f t="shared" si="5"/>
        <v>90.162101042502002</v>
      </c>
      <c r="N29" s="8">
        <f t="shared" si="5"/>
        <v>88.70387775104696</v>
      </c>
      <c r="O29" s="8">
        <f t="shared" si="1"/>
        <v>98.288208324653851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374.50753822918631</v>
      </c>
      <c r="F31" s="7">
        <f t="shared" ref="F31:N31" si="6">SUM(F13,F19,F24,F29)</f>
        <v>456.24801452432825</v>
      </c>
      <c r="G31" s="7">
        <f t="shared" si="6"/>
        <v>407.68445361411494</v>
      </c>
      <c r="H31" s="7">
        <f t="shared" si="6"/>
        <v>382.17048104204281</v>
      </c>
      <c r="I31" s="7">
        <f t="shared" si="6"/>
        <v>367.29968323525731</v>
      </c>
      <c r="J31" s="7">
        <f t="shared" si="6"/>
        <v>365.23657024145501</v>
      </c>
      <c r="K31" s="7">
        <f t="shared" si="6"/>
        <v>354.28901266825022</v>
      </c>
      <c r="L31" s="7">
        <f t="shared" si="6"/>
        <v>290.2255506822612</v>
      </c>
      <c r="M31" s="7">
        <f t="shared" si="6"/>
        <v>297.70647509578544</v>
      </c>
      <c r="N31" s="7">
        <f t="shared" si="6"/>
        <v>303.97644034571863</v>
      </c>
      <c r="O31" s="7">
        <f t="shared" si="1"/>
        <v>359.93442196783997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368.45719463847462</v>
      </c>
      <c r="F33" s="6">
        <f>(Input!B27+Input!B203+Input!B207)/Input!B$7</f>
        <v>572.00401597676114</v>
      </c>
      <c r="G33" s="6">
        <f>(Input!C27+Input!C203+Input!C207)/Input!C$7</f>
        <v>448.78673591348894</v>
      </c>
      <c r="H33" s="6">
        <f>(Input!D27+Input!D203+Input!D207)/Input!D$7</f>
        <v>364.55431003353107</v>
      </c>
      <c r="I33" s="6">
        <f>(Input!E27+Input!E203+Input!E207)/Input!E$7</f>
        <v>353.96293226493049</v>
      </c>
      <c r="J33" s="6">
        <f>(Input!F27+Input!F203+Input!F207)/Input!F$7</f>
        <v>393.96609595484483</v>
      </c>
      <c r="K33" s="6">
        <f>(Input!G27+Input!G203+Input!G207)/Input!G$7</f>
        <v>369.67137925574036</v>
      </c>
      <c r="L33" s="6">
        <f>(Input!H27+Input!H203+Input!H207)/Input!H$7</f>
        <v>292.57696783625732</v>
      </c>
      <c r="M33" s="6">
        <f>(Input!I27+Input!I203+Input!I207)/Input!I$7</f>
        <v>314.93017107725206</v>
      </c>
      <c r="N33" s="6">
        <f>(Input!J27+Input!J203+Input!J207)/Input!J$7</f>
        <v>332.81248507529182</v>
      </c>
      <c r="O33" s="6">
        <f t="shared" si="1"/>
        <v>381.17222880265729</v>
      </c>
    </row>
    <row r="34" spans="2:15" ht="12" customHeight="1" x14ac:dyDescent="0.2">
      <c r="B34" t="s">
        <v>69</v>
      </c>
      <c r="E34" s="6">
        <f>Input!A28/Input!A$7</f>
        <v>4.3947215404946194</v>
      </c>
      <c r="F34" s="6">
        <f>Input!B28/Input!B$7</f>
        <v>2.4562875816993466</v>
      </c>
      <c r="G34" s="6">
        <f>Input!C28/Input!C$7</f>
        <v>2.4179795105293116</v>
      </c>
      <c r="H34" s="6">
        <f>Input!D28/Input!D$7</f>
        <v>1.6632241423781273</v>
      </c>
      <c r="I34" s="6">
        <f>Input!E28/Input!E$7</f>
        <v>1.2438762989858521</v>
      </c>
      <c r="J34" s="6">
        <f>Input!F28/Input!F$7</f>
        <v>1.7646244904358732</v>
      </c>
      <c r="K34" s="6">
        <f>Input!G28/Input!G$7</f>
        <v>1.0471821060965953</v>
      </c>
      <c r="L34" s="6">
        <f>Input!H28/Input!H$7</f>
        <v>0.76038109161793377</v>
      </c>
      <c r="M34" s="6">
        <f>Input!I28/Input!I$7</f>
        <v>1.1687311770471354</v>
      </c>
      <c r="N34" s="6">
        <f>Input!J28/Input!J$7</f>
        <v>1.2389833377884703</v>
      </c>
      <c r="O34" s="6">
        <f t="shared" si="1"/>
        <v>1.8155991277073262</v>
      </c>
    </row>
    <row r="35" spans="2:15" ht="12" customHeight="1" x14ac:dyDescent="0.2">
      <c r="B35" t="s">
        <v>75</v>
      </c>
      <c r="E35" s="6">
        <f>(Input!A29-Input!A203-Input!A207)/Input!A$7</f>
        <v>120.42415140645649</v>
      </c>
      <c r="F35" s="6">
        <f>(Input!B29-Input!B203-Input!B207)/Input!B$7</f>
        <v>107.69768482207699</v>
      </c>
      <c r="G35" s="6">
        <f>(Input!C29-Input!C203-Input!C207)/Input!C$7</f>
        <v>107.23562464428004</v>
      </c>
      <c r="H35" s="6">
        <f>(Input!D29-Input!D203-Input!D207)/Input!D$7</f>
        <v>88.699525406241932</v>
      </c>
      <c r="I35" s="6">
        <f>(Input!E29-Input!E203-Input!E207)/Input!E$7</f>
        <v>65.712605483911361</v>
      </c>
      <c r="J35" s="6">
        <f>(Input!F29-Input!F203-Input!F207)/Input!F$7</f>
        <v>50.293057384760104</v>
      </c>
      <c r="K35" s="6">
        <f>(Input!G29-Input!G203-Input!G207)/Input!G$7</f>
        <v>52.872410134600152</v>
      </c>
      <c r="L35" s="6">
        <f>(Input!H29-Input!H203-Input!H207)/Input!H$7</f>
        <v>47.386192982456144</v>
      </c>
      <c r="M35" s="6">
        <f>(Input!I29-Input!I203-Input!I207)/Input!I$7</f>
        <v>40.146044729573191</v>
      </c>
      <c r="N35" s="6">
        <f>(Input!J29-Input!J203-Input!J207)/Input!J$7</f>
        <v>37.319065312305085</v>
      </c>
      <c r="O35" s="6">
        <f t="shared" si="1"/>
        <v>71.778636230666137</v>
      </c>
    </row>
    <row r="36" spans="2:15" ht="13.5" customHeight="1" x14ac:dyDescent="0.2">
      <c r="B36" s="1" t="s">
        <v>71</v>
      </c>
      <c r="E36" s="7">
        <f>SUM(E33:E35)</f>
        <v>493.27606758542572</v>
      </c>
      <c r="F36" s="7">
        <f t="shared" ref="F36:N36" si="7">SUM(F33:F35)</f>
        <v>682.15798838053752</v>
      </c>
      <c r="G36" s="7">
        <f t="shared" si="7"/>
        <v>558.44034006829827</v>
      </c>
      <c r="H36" s="7">
        <f t="shared" si="7"/>
        <v>454.91705958215113</v>
      </c>
      <c r="I36" s="7">
        <f t="shared" si="7"/>
        <v>420.91941404782773</v>
      </c>
      <c r="J36" s="7">
        <f t="shared" si="7"/>
        <v>446.02377783004084</v>
      </c>
      <c r="K36" s="7">
        <f t="shared" si="7"/>
        <v>423.59097149643713</v>
      </c>
      <c r="L36" s="7">
        <f t="shared" si="7"/>
        <v>340.72354191033139</v>
      </c>
      <c r="M36" s="7">
        <f t="shared" si="7"/>
        <v>356.24494698387241</v>
      </c>
      <c r="N36" s="7">
        <f t="shared" si="7"/>
        <v>371.37053372538537</v>
      </c>
      <c r="O36" s="7">
        <f t="shared" si="1"/>
        <v>454.76646416103068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118.76852935623941</v>
      </c>
      <c r="F38" s="11">
        <f t="shared" ref="F38:N38" si="8">F36-F31</f>
        <v>225.90997385620926</v>
      </c>
      <c r="G38" s="11">
        <f t="shared" si="8"/>
        <v>150.75588645418333</v>
      </c>
      <c r="H38" s="11">
        <f t="shared" si="8"/>
        <v>72.746578540108317</v>
      </c>
      <c r="I38" s="11">
        <f t="shared" si="8"/>
        <v>53.619730812570424</v>
      </c>
      <c r="J38" s="11">
        <f t="shared" si="8"/>
        <v>80.787207588585829</v>
      </c>
      <c r="K38" s="11">
        <f t="shared" si="8"/>
        <v>69.301958828186912</v>
      </c>
      <c r="L38" s="11">
        <f t="shared" si="8"/>
        <v>50.497991228070191</v>
      </c>
      <c r="M38" s="11">
        <f t="shared" si="8"/>
        <v>58.538471888086974</v>
      </c>
      <c r="N38" s="11">
        <f t="shared" si="8"/>
        <v>67.394093379666742</v>
      </c>
      <c r="O38" s="11">
        <f t="shared" si="1"/>
        <v>94.832042193190745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16.350804228808759</v>
      </c>
      <c r="F40" s="8">
        <f>(Input!B25 + Input!B26) / Input!B$7</f>
        <v>17.270939724037763</v>
      </c>
      <c r="G40" s="8">
        <f>(Input!C25 + Input!C26) / Input!C$7</f>
        <v>14.973904382470121</v>
      </c>
      <c r="H40" s="8">
        <f>(Input!D25 + Input!D26) / Input!D$7</f>
        <v>15.281920299200412</v>
      </c>
      <c r="I40" s="8">
        <f>(Input!E25 + Input!E26) / Input!E$7</f>
        <v>16.532065857017653</v>
      </c>
      <c r="J40" s="8">
        <f>(Input!F25 + Input!F26) / Input!F$7</f>
        <v>13.638364691125743</v>
      </c>
      <c r="K40" s="8">
        <f>(Input!G25 + Input!G26) / Input!G$7</f>
        <v>13.057423594615994</v>
      </c>
      <c r="L40" s="8">
        <f>(Input!H25 + Input!H26) / Input!H$7</f>
        <v>14.635053606237818</v>
      </c>
      <c r="M40" s="8">
        <f>(Input!I25 + Input!I26) / Input!I$7</f>
        <v>12.613769936737057</v>
      </c>
      <c r="N40" s="8">
        <f>(Input!J25 + Input!J26) / Input!J$7</f>
        <v>11.097119308562773</v>
      </c>
      <c r="O40" s="8">
        <f t="shared" si="1"/>
        <v>14.54513656288141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102.41772512743066</v>
      </c>
      <c r="F42" s="11">
        <f t="shared" ref="F42:N42" si="9">+F38-F40</f>
        <v>208.6390341321715</v>
      </c>
      <c r="G42" s="11">
        <f t="shared" si="9"/>
        <v>135.7819820717132</v>
      </c>
      <c r="H42" s="11">
        <f t="shared" si="9"/>
        <v>57.464658240907909</v>
      </c>
      <c r="I42" s="11">
        <f t="shared" si="9"/>
        <v>37.087664955552768</v>
      </c>
      <c r="J42" s="11">
        <f t="shared" si="9"/>
        <v>67.148842897460085</v>
      </c>
      <c r="K42" s="11">
        <f t="shared" si="9"/>
        <v>56.244535233570915</v>
      </c>
      <c r="L42" s="11">
        <f t="shared" si="9"/>
        <v>35.862937621832373</v>
      </c>
      <c r="M42" s="11">
        <f t="shared" si="9"/>
        <v>45.924701951349917</v>
      </c>
      <c r="N42" s="11">
        <f t="shared" si="9"/>
        <v>56.296974071103968</v>
      </c>
      <c r="O42" s="11">
        <f t="shared" si="1"/>
        <v>80.286905630309306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0</v>
      </c>
      <c r="F7" s="6">
        <f>Input!B8/Input!B$7</f>
        <v>0</v>
      </c>
      <c r="G7" s="6">
        <f>Input!C8/Input!C$7</f>
        <v>0</v>
      </c>
      <c r="H7" s="6">
        <f>Input!D8/Input!D$7</f>
        <v>0</v>
      </c>
      <c r="I7" s="6">
        <f>Input!E8/Input!E$7</f>
        <v>0</v>
      </c>
      <c r="J7" s="6">
        <f>Input!F8/Input!F$7</f>
        <v>0</v>
      </c>
      <c r="K7" s="6">
        <f>Input!G8/Input!G$7</f>
        <v>0</v>
      </c>
      <c r="L7" s="6">
        <f>Input!H8/Input!H$7</f>
        <v>0</v>
      </c>
      <c r="M7" s="6">
        <f>Input!I8/Input!I$7</f>
        <v>0</v>
      </c>
      <c r="N7" s="6">
        <f>Input!J8/Input!J$7</f>
        <v>0</v>
      </c>
      <c r="O7" s="6">
        <f>AVERAGE(E7:N7)</f>
        <v>0</v>
      </c>
    </row>
    <row r="8" spans="1:15" ht="12" customHeight="1" x14ac:dyDescent="0.2">
      <c r="B8" t="s">
        <v>50</v>
      </c>
      <c r="E8" s="6">
        <f>Input!A9/Input!A$7</f>
        <v>19.45670001887861</v>
      </c>
      <c r="F8" s="6">
        <f>Input!B9/Input!B$7</f>
        <v>45.449111111111115</v>
      </c>
      <c r="G8" s="6">
        <f>Input!C9/Input!C$7</f>
        <v>33.337813033579963</v>
      </c>
      <c r="H8" s="6">
        <f>Input!D9/Input!D$7</f>
        <v>40.69637090533918</v>
      </c>
      <c r="I8" s="6">
        <f>Input!E9/Input!E$7</f>
        <v>43.480837611118069</v>
      </c>
      <c r="J8" s="6">
        <f>Input!F9/Input!F$7</f>
        <v>31.258627312637188</v>
      </c>
      <c r="K8" s="6">
        <f>Input!G9/Input!G$7</f>
        <v>30.713058590657166</v>
      </c>
      <c r="L8" s="6">
        <f>Input!H9/Input!H$7</f>
        <v>14.996731968810916</v>
      </c>
      <c r="M8" s="6">
        <f>Input!I9/Input!I$7</f>
        <v>14.493992693575692</v>
      </c>
      <c r="N8" s="6">
        <f>Input!J9/Input!J$7</f>
        <v>17.104040809052837</v>
      </c>
      <c r="O8" s="6">
        <f t="shared" ref="O8:O42" si="1">AVERAGE(E8:N8)</f>
        <v>29.098728405476077</v>
      </c>
    </row>
    <row r="9" spans="1:15" ht="12" customHeight="1" x14ac:dyDescent="0.2">
      <c r="B9" t="s">
        <v>51</v>
      </c>
      <c r="E9" s="6">
        <f>Input!A10/Input!A$7</f>
        <v>30.784243911648105</v>
      </c>
      <c r="F9" s="6">
        <f>Input!B10/Input!B$7</f>
        <v>29.80485403050109</v>
      </c>
      <c r="G9" s="6">
        <f>Input!C10/Input!C$7</f>
        <v>16.872495731360271</v>
      </c>
      <c r="H9" s="6">
        <f>Input!D10/Input!D$7</f>
        <v>25.787647665720918</v>
      </c>
      <c r="I9" s="6">
        <f>Input!E10/Input!E$7</f>
        <v>23.534613747339424</v>
      </c>
      <c r="J9" s="6">
        <f>Input!F10/Input!F$7</f>
        <v>19.618102853559108</v>
      </c>
      <c r="K9" s="6">
        <f>Input!G10/Input!G$7</f>
        <v>19.453242280285036</v>
      </c>
      <c r="L9" s="6">
        <f>Input!H10/Input!H$7</f>
        <v>11.914653021442495</v>
      </c>
      <c r="M9" s="6">
        <f>Input!I10/Input!I$7</f>
        <v>15.682465472690012</v>
      </c>
      <c r="N9" s="6">
        <f>Input!J10/Input!J$7</f>
        <v>13.757579078677715</v>
      </c>
      <c r="O9" s="6">
        <f t="shared" si="1"/>
        <v>20.720989779322416</v>
      </c>
    </row>
    <row r="10" spans="1:15" ht="12" customHeight="1" x14ac:dyDescent="0.2">
      <c r="B10" t="s">
        <v>52</v>
      </c>
      <c r="E10" s="6">
        <f>Input!A11/Input!A$7</f>
        <v>2.1994525202945061</v>
      </c>
      <c r="F10" s="6">
        <f>Input!B11/Input!B$7</f>
        <v>3.2348438634713146</v>
      </c>
      <c r="G10" s="6">
        <f>Input!C11/Input!C$7</f>
        <v>6.5742287990893571</v>
      </c>
      <c r="H10" s="6">
        <f>Input!D11/Input!D$7</f>
        <v>9.0329881351560477</v>
      </c>
      <c r="I10" s="6">
        <f>Input!E11/Input!E$7</f>
        <v>4.6603455615374987</v>
      </c>
      <c r="J10" s="6">
        <f>Input!F11/Input!F$7</f>
        <v>5.4906977108811539</v>
      </c>
      <c r="K10" s="6">
        <f>Input!G11/Input!G$7</f>
        <v>2.7425431512272369</v>
      </c>
      <c r="L10" s="6">
        <f>Input!H11/Input!H$7</f>
        <v>5.17821052631579</v>
      </c>
      <c r="M10" s="6">
        <f>Input!I11/Input!I$7</f>
        <v>3.7259672101933528</v>
      </c>
      <c r="N10" s="6">
        <f>Input!J11/Input!J$7</f>
        <v>4.0530054352668623</v>
      </c>
      <c r="O10" s="6">
        <f t="shared" si="1"/>
        <v>4.6892282913433112</v>
      </c>
    </row>
    <row r="11" spans="1:15" ht="12" customHeight="1" x14ac:dyDescent="0.2">
      <c r="B11" t="s">
        <v>53</v>
      </c>
      <c r="E11" s="6">
        <f>Input!A12/Input!A$7</f>
        <v>7.9077912025674912</v>
      </c>
      <c r="F11" s="6">
        <f>Input!B12/Input!B$7</f>
        <v>16.334302106027597</v>
      </c>
      <c r="G11" s="6">
        <f>Input!C12/Input!C$7</f>
        <v>9.8993312464428005</v>
      </c>
      <c r="H11" s="6">
        <f>Input!D12/Input!D$7</f>
        <v>11.901493422749548</v>
      </c>
      <c r="I11" s="6">
        <f>Input!E12/Input!E$7</f>
        <v>10.476930011268312</v>
      </c>
      <c r="J11" s="6">
        <f>Input!F12/Input!F$7</f>
        <v>6.9087190341799936</v>
      </c>
      <c r="K11" s="6">
        <f>Input!G12/Input!G$7</f>
        <v>8.4013824228028504</v>
      </c>
      <c r="L11" s="6">
        <f>Input!H12/Input!H$7</f>
        <v>4.9167251461988304</v>
      </c>
      <c r="M11" s="6">
        <f>Input!I12/Input!I$7</f>
        <v>6.1547117526508064</v>
      </c>
      <c r="N11" s="6">
        <f>Input!J12/Input!J$7</f>
        <v>4.8423808250913307</v>
      </c>
      <c r="O11" s="6">
        <f t="shared" si="1"/>
        <v>8.7743767169979563</v>
      </c>
    </row>
    <row r="12" spans="1:15" ht="12" customHeight="1" x14ac:dyDescent="0.2">
      <c r="B12" t="s">
        <v>54</v>
      </c>
      <c r="E12" s="6">
        <f>Input!A13/Input!A$7</f>
        <v>1.7642250330375686</v>
      </c>
      <c r="F12" s="6">
        <f>Input!B13/Input!B$7</f>
        <v>0.86116339869281044</v>
      </c>
      <c r="G12" s="6">
        <f>Input!C13/Input!C$7</f>
        <v>1.9500170745589072</v>
      </c>
      <c r="H12" s="6">
        <f>Input!D13/Input!D$7</f>
        <v>1.8364315192158887</v>
      </c>
      <c r="I12" s="6">
        <f>Input!E13/Input!E$7</f>
        <v>1.2044322023287841</v>
      </c>
      <c r="J12" s="6">
        <f>Input!F13/Input!F$7</f>
        <v>1.4995821574161177</v>
      </c>
      <c r="K12" s="6">
        <f>Input!G13/Input!G$7</f>
        <v>1.9054742676167853</v>
      </c>
      <c r="L12" s="6">
        <f>Input!H13/Input!H$7</f>
        <v>1.8056345029239766</v>
      </c>
      <c r="M12" s="6">
        <f>Input!I13/Input!I$7</f>
        <v>2.3951020226320949</v>
      </c>
      <c r="N12" s="6">
        <f>Input!J13/Input!J$7</f>
        <v>1.932224895304286</v>
      </c>
      <c r="O12" s="6">
        <f t="shared" si="1"/>
        <v>1.7154287073727221</v>
      </c>
    </row>
    <row r="13" spans="1:15" ht="13.5" customHeight="1" x14ac:dyDescent="0.2">
      <c r="B13" s="4" t="s">
        <v>55</v>
      </c>
      <c r="E13" s="8">
        <f>SUM(E7:E12)</f>
        <v>62.112412686426275</v>
      </c>
      <c r="F13" s="8">
        <f t="shared" ref="F13:N13" si="2">SUM(F7:F12)</f>
        <v>95.684274509803927</v>
      </c>
      <c r="G13" s="8">
        <f t="shared" si="2"/>
        <v>68.63388588503129</v>
      </c>
      <c r="H13" s="8">
        <f t="shared" si="2"/>
        <v>89.254931648181582</v>
      </c>
      <c r="I13" s="8">
        <f t="shared" si="2"/>
        <v>83.357159133592091</v>
      </c>
      <c r="J13" s="8">
        <f t="shared" si="2"/>
        <v>64.775729068673556</v>
      </c>
      <c r="K13" s="8">
        <f t="shared" si="2"/>
        <v>63.215700712589069</v>
      </c>
      <c r="L13" s="8">
        <f t="shared" si="2"/>
        <v>38.811955165692005</v>
      </c>
      <c r="M13" s="8">
        <f t="shared" si="2"/>
        <v>42.452239151741956</v>
      </c>
      <c r="N13" s="8">
        <f t="shared" si="2"/>
        <v>41.689231043393036</v>
      </c>
      <c r="O13" s="8">
        <f t="shared" si="1"/>
        <v>64.998751900512488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100.41518784217482</v>
      </c>
      <c r="F15" s="6">
        <f>Input!B30/Input!B$7</f>
        <v>113.95716920842411</v>
      </c>
      <c r="G15" s="6">
        <f>Input!C30/Input!C$7</f>
        <v>95.905268924302788</v>
      </c>
      <c r="H15" s="6">
        <f>Input!D30/Input!D$7</f>
        <v>101.99713825122518</v>
      </c>
      <c r="I15" s="6">
        <f>Input!E30/Input!E$7</f>
        <v>92.569732064604977</v>
      </c>
      <c r="J15" s="6">
        <f>Input!F30/Input!F$7</f>
        <v>86.534698181248046</v>
      </c>
      <c r="K15" s="6">
        <f>Input!G30/Input!G$7</f>
        <v>85.85303958828186</v>
      </c>
      <c r="L15" s="6">
        <f>Input!H30/Input!H$7</f>
        <v>74.344655945419106</v>
      </c>
      <c r="M15" s="6">
        <f>Input!I30/Input!I$7</f>
        <v>70.677513142653481</v>
      </c>
      <c r="N15" s="6">
        <f>Input!J30/Input!J$7</f>
        <v>73.948557426713009</v>
      </c>
      <c r="O15" s="6">
        <f t="shared" si="1"/>
        <v>89.620296057504717</v>
      </c>
    </row>
    <row r="16" spans="1:15" ht="12" customHeight="1" x14ac:dyDescent="0.2">
      <c r="B16" t="s">
        <v>57</v>
      </c>
      <c r="E16" s="6">
        <f>Input!A31/Input!A$7</f>
        <v>16.125278459505381</v>
      </c>
      <c r="F16" s="6">
        <f>Input!B31/Input!B$7</f>
        <v>11.0621103848947</v>
      </c>
      <c r="G16" s="6">
        <f>Input!C31/Input!C$7</f>
        <v>11.331378770631758</v>
      </c>
      <c r="H16" s="6">
        <f>Input!D31/Input!D$7</f>
        <v>12.348265411400567</v>
      </c>
      <c r="I16" s="6">
        <f>Input!E31/Input!E$7</f>
        <v>14.110659822211092</v>
      </c>
      <c r="J16" s="6">
        <f>Input!F31/Input!F$7</f>
        <v>12.264386171213546</v>
      </c>
      <c r="K16" s="6">
        <f>Input!G31/Input!G$7</f>
        <v>12.524231987331749</v>
      </c>
      <c r="L16" s="6">
        <f>Input!H31/Input!H$7</f>
        <v>12.494626705653021</v>
      </c>
      <c r="M16" s="6">
        <f>Input!I31/Input!I$7</f>
        <v>11.278617125545754</v>
      </c>
      <c r="N16" s="6">
        <f>Input!J31/Input!J$7</f>
        <v>11.05207252962666</v>
      </c>
      <c r="O16" s="6">
        <f t="shared" si="1"/>
        <v>12.459162736801421</v>
      </c>
    </row>
    <row r="17" spans="2:15" ht="12" customHeight="1" x14ac:dyDescent="0.2">
      <c r="B17" t="s">
        <v>58</v>
      </c>
      <c r="E17" s="6">
        <f>Input!A32/Input!A$7</f>
        <v>12.677881819898056</v>
      </c>
      <c r="F17" s="6">
        <f>Input!B32/Input!B$7</f>
        <v>7.1942265795206968</v>
      </c>
      <c r="G17" s="6">
        <f>Input!C32/Input!C$7</f>
        <v>7.8898022196926574</v>
      </c>
      <c r="H17" s="6">
        <f>Input!D32/Input!D$7</f>
        <v>7.530438483363425</v>
      </c>
      <c r="I17" s="6">
        <f>Input!E32/Input!E$7</f>
        <v>9.6978439964943028</v>
      </c>
      <c r="J17" s="6">
        <f>Input!F32/Input!F$7</f>
        <v>9.9460277516462838</v>
      </c>
      <c r="K17" s="6">
        <f>Input!G32/Input!G$7</f>
        <v>10.504904988123517</v>
      </c>
      <c r="L17" s="6">
        <f>Input!H32/Input!H$7</f>
        <v>12.116546783625731</v>
      </c>
      <c r="M17" s="6">
        <f>Input!I32/Input!I$7</f>
        <v>13.027704713534705</v>
      </c>
      <c r="N17" s="6">
        <f>Input!J32/Input!J$7</f>
        <v>13.64769936737058</v>
      </c>
      <c r="O17" s="6">
        <f t="shared" si="1"/>
        <v>10.423307670326995</v>
      </c>
    </row>
    <row r="18" spans="2:15" ht="12" customHeight="1" x14ac:dyDescent="0.2">
      <c r="B18" t="s">
        <v>59</v>
      </c>
      <c r="E18" s="6">
        <f>Input!A33/Input!A$7</f>
        <v>1.2186501793468001</v>
      </c>
      <c r="F18" s="6">
        <f>Input!B33/Input!B$7</f>
        <v>0.89329121278140888</v>
      </c>
      <c r="G18" s="6">
        <f>Input!C33/Input!C$7</f>
        <v>2.0283352305065452</v>
      </c>
      <c r="H18" s="6">
        <f>Input!D33/Input!D$7</f>
        <v>0.86121743616198088</v>
      </c>
      <c r="I18" s="6">
        <f>Input!E33/Input!E$7</f>
        <v>0.73179541755352451</v>
      </c>
      <c r="J18" s="6">
        <f>Input!F33/Input!F$7</f>
        <v>2.8029703668861714</v>
      </c>
      <c r="K18" s="6">
        <f>Input!G33/Input!G$7</f>
        <v>3.5914093428345208</v>
      </c>
      <c r="L18" s="6">
        <f>Input!H33/Input!H$7</f>
        <v>3.0066998050682261</v>
      </c>
      <c r="M18" s="6">
        <f>Input!I33/Input!I$7</f>
        <v>2.7237342956428763</v>
      </c>
      <c r="N18" s="6">
        <f>Input!J33/Input!J$7</f>
        <v>2.2778748997594227</v>
      </c>
      <c r="O18" s="6">
        <f t="shared" si="1"/>
        <v>2.0135978186541474</v>
      </c>
    </row>
    <row r="19" spans="2:15" ht="13.5" customHeight="1" x14ac:dyDescent="0.2">
      <c r="B19" s="4" t="s">
        <v>60</v>
      </c>
      <c r="E19" s="8">
        <f>SUM(E15:E18)</f>
        <v>130.43699830092507</v>
      </c>
      <c r="F19" s="8">
        <f t="shared" ref="F19:N19" si="3">SUM(F15:F18)</f>
        <v>133.10679738562089</v>
      </c>
      <c r="G19" s="8">
        <f t="shared" si="3"/>
        <v>117.15478514513374</v>
      </c>
      <c r="H19" s="8">
        <f t="shared" si="3"/>
        <v>122.73705958215115</v>
      </c>
      <c r="I19" s="8">
        <f t="shared" si="3"/>
        <v>117.11003130086389</v>
      </c>
      <c r="J19" s="8">
        <f t="shared" si="3"/>
        <v>111.54808247099405</v>
      </c>
      <c r="K19" s="8">
        <f t="shared" si="3"/>
        <v>112.47358590657164</v>
      </c>
      <c r="L19" s="8">
        <f t="shared" si="3"/>
        <v>101.96252923976608</v>
      </c>
      <c r="M19" s="8">
        <f t="shared" si="3"/>
        <v>97.707569277376805</v>
      </c>
      <c r="N19" s="8">
        <f t="shared" si="3"/>
        <v>100.92620422346967</v>
      </c>
      <c r="O19" s="8">
        <f t="shared" si="1"/>
        <v>114.51636428328732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23.100617330564472</v>
      </c>
      <c r="F21" s="6">
        <f>Input!B18/Input!B$7</f>
        <v>23.271622367465504</v>
      </c>
      <c r="G21" s="6">
        <f>Input!C18/Input!C$7</f>
        <v>23.24247154240182</v>
      </c>
      <c r="H21" s="6">
        <f>Input!D18/Input!D$7</f>
        <v>26.913319576992521</v>
      </c>
      <c r="I21" s="6">
        <f>Input!E18/Input!E$7</f>
        <v>19.894707649931139</v>
      </c>
      <c r="J21" s="6">
        <f>Input!F18/Input!F$7</f>
        <v>14.706004233301977</v>
      </c>
      <c r="K21" s="6">
        <f>Input!G18/Input!G$7</f>
        <v>23.04985352335709</v>
      </c>
      <c r="L21" s="6">
        <f>Input!H18/Input!H$7</f>
        <v>15.167034113060428</v>
      </c>
      <c r="M21" s="6">
        <f>Input!I18/Input!I$7</f>
        <v>16.727820547090793</v>
      </c>
      <c r="N21" s="6">
        <f>Input!J18/Input!J$7</f>
        <v>16.776667557694022</v>
      </c>
      <c r="O21" s="6">
        <f t="shared" si="1"/>
        <v>20.285011844185977</v>
      </c>
    </row>
    <row r="22" spans="2:15" ht="12" customHeight="1" x14ac:dyDescent="0.2">
      <c r="B22" t="s">
        <v>255</v>
      </c>
      <c r="E22" s="6">
        <f>Input!A19/Input!A$7</f>
        <v>38.056996413063999</v>
      </c>
      <c r="F22" s="6">
        <f>Input!B19/Input!B$7</f>
        <v>35.346527233115467</v>
      </c>
      <c r="G22" s="6">
        <f>Input!C19/Input!C$7</f>
        <v>51.790322993739331</v>
      </c>
      <c r="H22" s="6">
        <f>Input!D19/Input!D$7</f>
        <v>34.654704668558168</v>
      </c>
      <c r="I22" s="6">
        <f>Input!E19/Input!E$7</f>
        <v>27.662421434831604</v>
      </c>
      <c r="J22" s="6">
        <f>Input!F19/Input!F$7</f>
        <v>26.865278300407649</v>
      </c>
      <c r="K22" s="6">
        <f>Input!G19/Input!G$7</f>
        <v>26.506317498020586</v>
      </c>
      <c r="L22" s="6">
        <f>Input!H19/Input!H$7</f>
        <v>33.3691306042885</v>
      </c>
      <c r="M22" s="6">
        <f>Input!I19/Input!I$7</f>
        <v>33.816318274971039</v>
      </c>
      <c r="N22" s="6">
        <f>Input!J19/Input!J$7</f>
        <v>30.261011316047405</v>
      </c>
      <c r="O22" s="6">
        <f t="shared" si="1"/>
        <v>33.832902873704377</v>
      </c>
    </row>
    <row r="23" spans="2:15" ht="12" customHeight="1" x14ac:dyDescent="0.2">
      <c r="B23" t="s">
        <v>62</v>
      </c>
      <c r="E23" s="6">
        <f>Input!A20/Input!A$7</f>
        <v>0.9724107985652255</v>
      </c>
      <c r="F23" s="6">
        <f>Input!B20/Input!B$7</f>
        <v>0.73702687000726219</v>
      </c>
      <c r="G23" s="6">
        <f>Input!C20/Input!C$7</f>
        <v>0.76446784291405812</v>
      </c>
      <c r="H23" s="6">
        <f>Input!D20/Input!D$7</f>
        <v>0.73459246840340464</v>
      </c>
      <c r="I23" s="6">
        <f>Input!E20/Input!E$7</f>
        <v>1.1092312507825217</v>
      </c>
      <c r="J23" s="6">
        <f>Input!F20/Input!F$7</f>
        <v>0.4118414863593603</v>
      </c>
      <c r="K23" s="6">
        <f>Input!G20/Input!G$7</f>
        <v>0.43059857482185271</v>
      </c>
      <c r="L23" s="6">
        <f>Input!H20/Input!H$7</f>
        <v>0</v>
      </c>
      <c r="M23" s="6">
        <f>Input!I20/Input!I$7</f>
        <v>0</v>
      </c>
      <c r="N23" s="6">
        <f>Input!J20/Input!J$7</f>
        <v>0</v>
      </c>
      <c r="O23" s="6">
        <f t="shared" si="1"/>
        <v>0.51601692918536857</v>
      </c>
    </row>
    <row r="24" spans="2:15" ht="13.5" customHeight="1" x14ac:dyDescent="0.2">
      <c r="B24" s="4" t="s">
        <v>63</v>
      </c>
      <c r="E24" s="8">
        <f>SUM(E21:E23)</f>
        <v>62.130024542193702</v>
      </c>
      <c r="F24" s="8">
        <f t="shared" ref="F24:N24" si="4">SUM(F21:F23)</f>
        <v>59.355176470588233</v>
      </c>
      <c r="G24" s="8">
        <f t="shared" si="4"/>
        <v>75.797262379055212</v>
      </c>
      <c r="H24" s="8">
        <f t="shared" si="4"/>
        <v>62.302616713954095</v>
      </c>
      <c r="I24" s="8">
        <f t="shared" si="4"/>
        <v>48.666360335545264</v>
      </c>
      <c r="J24" s="8">
        <f t="shared" si="4"/>
        <v>41.983124020068985</v>
      </c>
      <c r="K24" s="8">
        <f t="shared" si="4"/>
        <v>49.98676959619953</v>
      </c>
      <c r="L24" s="8">
        <f t="shared" si="4"/>
        <v>48.536164717348925</v>
      </c>
      <c r="M24" s="8">
        <f t="shared" si="4"/>
        <v>50.544138822061832</v>
      </c>
      <c r="N24" s="8">
        <f t="shared" si="4"/>
        <v>47.037678873741427</v>
      </c>
      <c r="O24" s="8">
        <f t="shared" si="1"/>
        <v>54.633931647075727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11.324430809892393</v>
      </c>
      <c r="F26" s="6">
        <f>Input!B21/Input!B$7</f>
        <v>8.4454074074074068</v>
      </c>
      <c r="G26" s="6">
        <f>Input!C21/Input!C$7</f>
        <v>7.3222581104154809</v>
      </c>
      <c r="H26" s="6">
        <f>Input!D21/Input!D$7</f>
        <v>6.625600980139283</v>
      </c>
      <c r="I26" s="6">
        <f>Input!E21/Input!E$7</f>
        <v>6.8970401903092533</v>
      </c>
      <c r="J26" s="6">
        <f>Input!F21/Input!F$7</f>
        <v>7.3698918156161808</v>
      </c>
      <c r="K26" s="6">
        <f>Input!G21/Input!G$7</f>
        <v>7.4866983372921618</v>
      </c>
      <c r="L26" s="6">
        <f>Input!H21/Input!H$7</f>
        <v>7.9620818713450294</v>
      </c>
      <c r="M26" s="6">
        <f>Input!I21/Input!I$7</f>
        <v>7.4559217677982712</v>
      </c>
      <c r="N26" s="6">
        <f>Input!J21/Input!J$7</f>
        <v>7.3389886839525973</v>
      </c>
      <c r="O26" s="6">
        <f t="shared" si="1"/>
        <v>7.8228319974168041</v>
      </c>
    </row>
    <row r="27" spans="2:15" ht="12" customHeight="1" x14ac:dyDescent="0.2">
      <c r="B27" t="s">
        <v>65</v>
      </c>
      <c r="E27" s="6">
        <f>Input!A22/Input!A$7</f>
        <v>106.06406645270908</v>
      </c>
      <c r="F27" s="6">
        <f>Input!B22/Input!B$7</f>
        <v>105.36881626724765</v>
      </c>
      <c r="G27" s="6">
        <f>Input!C22/Input!C$7</f>
        <v>84.786613545816721</v>
      </c>
      <c r="H27" s="6">
        <f>Input!D22/Input!D$7</f>
        <v>73.696443126128443</v>
      </c>
      <c r="I27" s="6">
        <f>Input!E22/Input!E$7</f>
        <v>64.940289219982475</v>
      </c>
      <c r="J27" s="6">
        <f>Input!F22/Input!F$7</f>
        <v>72.786733301975531</v>
      </c>
      <c r="K27" s="6">
        <f>Input!G22/Input!G$7</f>
        <v>79.241842438638159</v>
      </c>
      <c r="L27" s="6">
        <f>Input!H22/Input!H$7</f>
        <v>73.797701754385969</v>
      </c>
      <c r="M27" s="6">
        <f>Input!I22/Input!I$7</f>
        <v>73.842800498975322</v>
      </c>
      <c r="N27" s="6">
        <f>Input!J22/Input!J$7</f>
        <v>72.69992069856545</v>
      </c>
      <c r="O27" s="6">
        <f t="shared" si="1"/>
        <v>80.722522730442464</v>
      </c>
    </row>
    <row r="28" spans="2:15" ht="12" customHeight="1" x14ac:dyDescent="0.2">
      <c r="B28" t="s">
        <v>66</v>
      </c>
      <c r="E28" s="6">
        <f>Input!A23/Input!A$7</f>
        <v>7.1934849915046248</v>
      </c>
      <c r="F28" s="6">
        <f>Input!B23/Input!B$7</f>
        <v>9.5120827886710249</v>
      </c>
      <c r="G28" s="6">
        <f>Input!C23/Input!C$7</f>
        <v>10.675867956744451</v>
      </c>
      <c r="H28" s="6">
        <f>Input!D23/Input!D$7</f>
        <v>10.972585762187258</v>
      </c>
      <c r="I28" s="6">
        <f>Input!E23/Input!E$7</f>
        <v>13.071662701890572</v>
      </c>
      <c r="J28" s="6">
        <f>Input!F23/Input!F$7</f>
        <v>10.312900595798055</v>
      </c>
      <c r="K28" s="6">
        <f>Input!G23/Input!G$7</f>
        <v>9.8894315122723668</v>
      </c>
      <c r="L28" s="6">
        <f>Input!H23/Input!H$7</f>
        <v>8.2721725146198839</v>
      </c>
      <c r="M28" s="6">
        <f>Input!I23/Input!I$7</f>
        <v>8.8633787757284139</v>
      </c>
      <c r="N28" s="6">
        <f>Input!J23/Input!J$7</f>
        <v>8.6649683685289141</v>
      </c>
      <c r="O28" s="6">
        <f t="shared" si="1"/>
        <v>9.7428535967945571</v>
      </c>
    </row>
    <row r="29" spans="2:15" ht="13.5" customHeight="1" x14ac:dyDescent="0.2">
      <c r="B29" s="4" t="s">
        <v>15</v>
      </c>
      <c r="E29" s="8">
        <f>SUM(E26:E28)</f>
        <v>124.58198225410609</v>
      </c>
      <c r="F29" s="8">
        <f t="shared" ref="F29:N29" si="5">SUM(F26:F28)</f>
        <v>123.32630646332608</v>
      </c>
      <c r="G29" s="8">
        <f t="shared" si="5"/>
        <v>102.78473961297665</v>
      </c>
      <c r="H29" s="8">
        <f t="shared" si="5"/>
        <v>91.29462986845499</v>
      </c>
      <c r="I29" s="8">
        <f t="shared" si="5"/>
        <v>84.908992112182304</v>
      </c>
      <c r="J29" s="8">
        <f t="shared" si="5"/>
        <v>90.469525713389771</v>
      </c>
      <c r="K29" s="8">
        <f t="shared" si="5"/>
        <v>96.617972288202694</v>
      </c>
      <c r="L29" s="8">
        <f t="shared" si="5"/>
        <v>90.031956140350886</v>
      </c>
      <c r="M29" s="8">
        <f t="shared" si="5"/>
        <v>90.162101042502002</v>
      </c>
      <c r="N29" s="8">
        <f t="shared" si="5"/>
        <v>88.70387775104696</v>
      </c>
      <c r="O29" s="8">
        <f t="shared" si="1"/>
        <v>98.288208324653851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379.26141778365115</v>
      </c>
      <c r="F31" s="7">
        <f t="shared" ref="F31:N31" si="6">SUM(F13,F19,F24,F29)</f>
        <v>411.47255482933912</v>
      </c>
      <c r="G31" s="7">
        <f t="shared" si="6"/>
        <v>364.37067302219691</v>
      </c>
      <c r="H31" s="7">
        <f t="shared" si="6"/>
        <v>365.58923781274183</v>
      </c>
      <c r="I31" s="7">
        <f t="shared" si="6"/>
        <v>334.04254288218357</v>
      </c>
      <c r="J31" s="7">
        <f t="shared" si="6"/>
        <v>308.77646127312636</v>
      </c>
      <c r="K31" s="7">
        <f t="shared" si="6"/>
        <v>322.29402850356297</v>
      </c>
      <c r="L31" s="7">
        <f t="shared" si="6"/>
        <v>279.34260526315791</v>
      </c>
      <c r="M31" s="7">
        <f t="shared" si="6"/>
        <v>280.86604829368258</v>
      </c>
      <c r="N31" s="7">
        <f t="shared" si="6"/>
        <v>278.35699189165109</v>
      </c>
      <c r="O31" s="7">
        <f t="shared" si="1"/>
        <v>332.43725615552933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381.56243156503683</v>
      </c>
      <c r="F33" s="6">
        <f>(Input!B35+Input!B209)/Input!B$7</f>
        <v>427.55109803921567</v>
      </c>
      <c r="G33" s="6">
        <f>(Input!C35+Input!C209)/Input!C$7</f>
        <v>328.78132185543541</v>
      </c>
      <c r="H33" s="6">
        <f>(Input!D35+Input!D209)/Input!D$7</f>
        <v>306.01505674490585</v>
      </c>
      <c r="I33" s="6">
        <f>(Input!E35+Input!E209)/Input!E$7</f>
        <v>304.11905721797922</v>
      </c>
      <c r="J33" s="6">
        <f>(Input!F35+Input!F209)/Input!F$7</f>
        <v>286.51983380370024</v>
      </c>
      <c r="K33" s="6">
        <f>(Input!G35+Input!G209)/Input!G$7</f>
        <v>292.4090997624703</v>
      </c>
      <c r="L33" s="6">
        <f>(Input!H35+Input!H209)/Input!H$7</f>
        <v>273.05153216374271</v>
      </c>
      <c r="M33" s="6">
        <f>(Input!I35+Input!I209)/Input!I$7</f>
        <v>266.68332709614185</v>
      </c>
      <c r="N33" s="6">
        <f>(Input!J35+Input!J209)/Input!J$7</f>
        <v>269.67450770738662</v>
      </c>
      <c r="O33" s="6">
        <f t="shared" si="1"/>
        <v>313.63672659560149</v>
      </c>
    </row>
    <row r="34" spans="2:15" ht="12" customHeight="1" x14ac:dyDescent="0.2">
      <c r="B34" t="s">
        <v>69</v>
      </c>
      <c r="E34" s="6">
        <f>Input!A28/Input!A$7</f>
        <v>4.3947215404946194</v>
      </c>
      <c r="F34" s="6">
        <f>Input!B28/Input!B$7</f>
        <v>2.4562875816993466</v>
      </c>
      <c r="G34" s="6">
        <f>Input!C28/Input!C$7</f>
        <v>2.4179795105293116</v>
      </c>
      <c r="H34" s="6">
        <f>Input!D28/Input!D$7</f>
        <v>1.6632241423781273</v>
      </c>
      <c r="I34" s="6">
        <f>Input!E28/Input!E$7</f>
        <v>1.2438762989858521</v>
      </c>
      <c r="J34" s="6">
        <f>Input!F28/Input!F$7</f>
        <v>1.7646244904358732</v>
      </c>
      <c r="K34" s="6">
        <f>Input!G28/Input!G$7</f>
        <v>1.0471821060965953</v>
      </c>
      <c r="L34" s="6">
        <f>Input!H28/Input!H$7</f>
        <v>0.76038109161793377</v>
      </c>
      <c r="M34" s="6">
        <f>Input!I28/Input!I$7</f>
        <v>1.1687311770471354</v>
      </c>
      <c r="N34" s="6">
        <f>Input!J28/Input!J$7</f>
        <v>1.2389833377884703</v>
      </c>
      <c r="O34" s="6">
        <f t="shared" si="1"/>
        <v>1.8155991277073262</v>
      </c>
    </row>
    <row r="35" spans="2:15" ht="12" customHeight="1" x14ac:dyDescent="0.2">
      <c r="B35" t="s">
        <v>75</v>
      </c>
      <c r="E35" s="6">
        <f>(Input!A29-Input!A203-Input!A207)/Input!A$7</f>
        <v>120.42415140645649</v>
      </c>
      <c r="F35" s="6">
        <f>(Input!B29-Input!B203-Input!B207)/Input!B$7</f>
        <v>107.69768482207699</v>
      </c>
      <c r="G35" s="6">
        <f>(Input!C29-Input!C203-Input!C207)/Input!C$7</f>
        <v>107.23562464428004</v>
      </c>
      <c r="H35" s="6">
        <f>(Input!D29-Input!D203-Input!D207)/Input!D$7</f>
        <v>88.699525406241932</v>
      </c>
      <c r="I35" s="6">
        <f>(Input!E29-Input!E203-Input!E207)/Input!E$7</f>
        <v>65.712605483911361</v>
      </c>
      <c r="J35" s="6">
        <f>(Input!F29-Input!F203-Input!F207)/Input!F$7</f>
        <v>50.293057384760104</v>
      </c>
      <c r="K35" s="6">
        <f>(Input!G29-Input!G203-Input!G207)/Input!G$7</f>
        <v>52.872410134600152</v>
      </c>
      <c r="L35" s="6">
        <f>(Input!H29-Input!H203-Input!H207)/Input!H$7</f>
        <v>47.386192982456144</v>
      </c>
      <c r="M35" s="6">
        <f>(Input!I29-Input!I203-Input!I207)/Input!I$7</f>
        <v>40.146044729573191</v>
      </c>
      <c r="N35" s="6">
        <f>(Input!J29-Input!J203-Input!J207)/Input!J$7</f>
        <v>37.319065312305085</v>
      </c>
      <c r="O35" s="6">
        <f t="shared" si="1"/>
        <v>71.778636230666137</v>
      </c>
    </row>
    <row r="36" spans="2:15" ht="13.5" customHeight="1" x14ac:dyDescent="0.2">
      <c r="B36" s="1" t="s">
        <v>71</v>
      </c>
      <c r="E36" s="7">
        <f>SUM(E33:E35)</f>
        <v>506.38130451198793</v>
      </c>
      <c r="F36" s="7">
        <f t="shared" ref="F36:N36" si="7">SUM(F33:F35)</f>
        <v>537.705070442992</v>
      </c>
      <c r="G36" s="7">
        <f t="shared" si="7"/>
        <v>438.43492601024479</v>
      </c>
      <c r="H36" s="7">
        <f t="shared" si="7"/>
        <v>396.37780629352591</v>
      </c>
      <c r="I36" s="7">
        <f t="shared" si="7"/>
        <v>371.07553900087646</v>
      </c>
      <c r="J36" s="7">
        <f t="shared" si="7"/>
        <v>338.57751567889625</v>
      </c>
      <c r="K36" s="7">
        <f t="shared" si="7"/>
        <v>346.32869200316708</v>
      </c>
      <c r="L36" s="7">
        <f t="shared" si="7"/>
        <v>321.19810623781677</v>
      </c>
      <c r="M36" s="7">
        <f t="shared" si="7"/>
        <v>307.99810300276215</v>
      </c>
      <c r="N36" s="7">
        <f t="shared" si="7"/>
        <v>308.23255635748018</v>
      </c>
      <c r="O36" s="7">
        <f t="shared" si="1"/>
        <v>387.23096195397494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127.11988672833678</v>
      </c>
      <c r="F38" s="11">
        <f t="shared" ref="F38:N38" si="8">F36-F31</f>
        <v>126.23251561365288</v>
      </c>
      <c r="G38" s="11">
        <f t="shared" si="8"/>
        <v>74.064252988047883</v>
      </c>
      <c r="H38" s="11">
        <f t="shared" si="8"/>
        <v>30.788568480784079</v>
      </c>
      <c r="I38" s="11">
        <f t="shared" si="8"/>
        <v>37.032996118692893</v>
      </c>
      <c r="J38" s="11">
        <f t="shared" si="8"/>
        <v>29.801054405769889</v>
      </c>
      <c r="K38" s="11">
        <f t="shared" si="8"/>
        <v>24.034663499604108</v>
      </c>
      <c r="L38" s="11">
        <f t="shared" si="8"/>
        <v>41.855500974658867</v>
      </c>
      <c r="M38" s="11">
        <f t="shared" si="8"/>
        <v>27.132054709079569</v>
      </c>
      <c r="N38" s="11">
        <f t="shared" si="8"/>
        <v>29.875564465829086</v>
      </c>
      <c r="O38" s="11">
        <f t="shared" si="1"/>
        <v>54.7937057984456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16.350804228808759</v>
      </c>
      <c r="F40" s="8">
        <f>(Input!B25 + Input!B26) / Input!B$7</f>
        <v>17.270939724037763</v>
      </c>
      <c r="G40" s="8">
        <f>(Input!C25 + Input!C26) / Input!C$7</f>
        <v>14.973904382470121</v>
      </c>
      <c r="H40" s="8">
        <f>(Input!D25 + Input!D26) / Input!D$7</f>
        <v>15.281920299200412</v>
      </c>
      <c r="I40" s="8">
        <f>(Input!E25 + Input!E26) / Input!E$7</f>
        <v>16.532065857017653</v>
      </c>
      <c r="J40" s="8">
        <f>(Input!F25 + Input!F26) / Input!F$7</f>
        <v>13.638364691125743</v>
      </c>
      <c r="K40" s="8">
        <f>(Input!G25 + Input!G26) / Input!G$7</f>
        <v>13.057423594615994</v>
      </c>
      <c r="L40" s="8">
        <f>(Input!H25 + Input!H26) / Input!H$7</f>
        <v>14.635053606237818</v>
      </c>
      <c r="M40" s="8">
        <f>(Input!I25 + Input!I26) / Input!I$7</f>
        <v>12.613769936737057</v>
      </c>
      <c r="N40" s="8">
        <f>(Input!J25 + Input!J26) / Input!J$7</f>
        <v>11.097119308562773</v>
      </c>
      <c r="O40" s="8">
        <f t="shared" si="1"/>
        <v>14.54513656288141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110.76908249952803</v>
      </c>
      <c r="F42" s="11">
        <f t="shared" ref="F42:N42" si="9">+F38-F40</f>
        <v>108.96157588961512</v>
      </c>
      <c r="G42" s="11">
        <f t="shared" si="9"/>
        <v>59.090348605577759</v>
      </c>
      <c r="H42" s="11">
        <f t="shared" si="9"/>
        <v>15.506648181583667</v>
      </c>
      <c r="I42" s="11">
        <f t="shared" si="9"/>
        <v>20.50093026167524</v>
      </c>
      <c r="J42" s="11">
        <f t="shared" si="9"/>
        <v>16.162689714644145</v>
      </c>
      <c r="K42" s="11">
        <f t="shared" si="9"/>
        <v>10.977239904988114</v>
      </c>
      <c r="L42" s="11">
        <f t="shared" si="9"/>
        <v>27.220447368421048</v>
      </c>
      <c r="M42" s="11">
        <f t="shared" si="9"/>
        <v>14.518284772342511</v>
      </c>
      <c r="N42" s="11">
        <f t="shared" si="9"/>
        <v>18.778445157266312</v>
      </c>
      <c r="O42" s="11">
        <f t="shared" si="1"/>
        <v>40.248569235564197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1.6856135211267604</v>
      </c>
      <c r="F7" s="6">
        <f>Input!B37/Input!B$6</f>
        <v>1.4087641738933654</v>
      </c>
      <c r="G7" s="6">
        <f>Input!C37/Input!C$6</f>
        <v>1.5315674111371591</v>
      </c>
      <c r="H7" s="6">
        <f>Input!D37/Input!D$6</f>
        <v>1.532389318639398</v>
      </c>
      <c r="I7" s="6">
        <f>Input!E37/Input!E$6</f>
        <v>0.93468183980387132</v>
      </c>
      <c r="J7" s="6">
        <f>Input!F37/Input!F$6</f>
        <v>1.8052301855667883</v>
      </c>
      <c r="K7" s="6">
        <f>Input!G37/Input!G$6</f>
        <v>2.5480774161826427</v>
      </c>
      <c r="L7" s="6">
        <f>Input!H37/Input!H$6</f>
        <v>3.5469252567516163</v>
      </c>
      <c r="M7" s="6">
        <f>Input!I37/Input!I$6</f>
        <v>3.7062519768961013</v>
      </c>
      <c r="N7" s="6">
        <f>Input!J37/Input!J$6</f>
        <v>3.351879303201974</v>
      </c>
      <c r="O7" s="6">
        <f>AVERAGE(E7:N7)</f>
        <v>2.2051380403199681</v>
      </c>
    </row>
    <row r="8" spans="1:15" ht="12" customHeight="1" x14ac:dyDescent="0.2">
      <c r="B8" t="s">
        <v>121</v>
      </c>
      <c r="E8" s="6">
        <f>Input!A38/Input!A$6</f>
        <v>1.2469780281690142</v>
      </c>
      <c r="F8" s="6">
        <f>Input!B38/Input!B$6</f>
        <v>1.2860459383662945</v>
      </c>
      <c r="G8" s="6">
        <f>Input!C38/Input!C$6</f>
        <v>1.0451400798098769</v>
      </c>
      <c r="H8" s="6">
        <f>Input!D38/Input!D$6</f>
        <v>1.1941703931334111</v>
      </c>
      <c r="I8" s="6">
        <f>Input!E38/Input!E$6</f>
        <v>0.82650481173844637</v>
      </c>
      <c r="J8" s="6">
        <f>Input!F38/Input!F$6</f>
        <v>1.751557661660847</v>
      </c>
      <c r="K8" s="6">
        <f>Input!G38/Input!G$6</f>
        <v>2.1558090910265331</v>
      </c>
      <c r="L8" s="6">
        <f>Input!H38/Input!H$6</f>
        <v>2.8723615443134269</v>
      </c>
      <c r="M8" s="6">
        <f>Input!I38/Input!I$6</f>
        <v>2.999515746407206</v>
      </c>
      <c r="N8" s="6">
        <f>Input!J38/Input!J$6</f>
        <v>2.5432621648291573</v>
      </c>
      <c r="O8" s="6">
        <f t="shared" ref="O8:O40" si="1">AVERAGE(E8:N8)</f>
        <v>1.7921345459454212</v>
      </c>
    </row>
    <row r="9" spans="1:15" ht="12" customHeight="1" x14ac:dyDescent="0.2">
      <c r="B9" t="s">
        <v>122</v>
      </c>
      <c r="E9" s="6">
        <f>Input!A39/Input!A$6</f>
        <v>1.4873239436619719E-3</v>
      </c>
      <c r="F9" s="6">
        <f>Input!B39/Input!B$6</f>
        <v>2.1567553806240959E-2</v>
      </c>
      <c r="G9" s="6">
        <f>Input!C39/Input!C$6</f>
        <v>5.7917360592999095E-2</v>
      </c>
      <c r="H9" s="6">
        <f>Input!D39/Input!D$6</f>
        <v>5.1081911624456931E-2</v>
      </c>
      <c r="I9" s="6">
        <f>Input!E39/Input!E$6</f>
        <v>6.4016978301438029E-2</v>
      </c>
      <c r="J9" s="6">
        <f>Input!F39/Input!F$6</f>
        <v>4.1165919272452306E-2</v>
      </c>
      <c r="K9" s="6">
        <f>Input!G39/Input!G$6</f>
        <v>1.2738017362882256E-2</v>
      </c>
      <c r="L9" s="6">
        <f>Input!H39/Input!H$6</f>
        <v>2.1321795359452261E-2</v>
      </c>
      <c r="M9" s="6">
        <f>Input!I39/Input!I$6</f>
        <v>2.9364470879460911E-2</v>
      </c>
      <c r="N9" s="6">
        <f>Input!J39/Input!J$6</f>
        <v>2.6658533494244224E-2</v>
      </c>
      <c r="O9" s="6">
        <f t="shared" si="1"/>
        <v>3.2731986463728893E-2</v>
      </c>
    </row>
    <row r="10" spans="1:15" ht="13.5" customHeight="1" x14ac:dyDescent="0.2">
      <c r="B10" s="4" t="s">
        <v>123</v>
      </c>
      <c r="E10" s="8">
        <f>SUM(E7:E9)</f>
        <v>2.9340788732394367</v>
      </c>
      <c r="F10" s="8">
        <f t="shared" ref="F10:N10" si="2">SUM(F7:F9)</f>
        <v>2.7163776660659007</v>
      </c>
      <c r="G10" s="8">
        <f t="shared" si="2"/>
        <v>2.634624851540035</v>
      </c>
      <c r="H10" s="8">
        <f t="shared" si="2"/>
        <v>2.7776416233972658</v>
      </c>
      <c r="I10" s="8">
        <f t="shared" si="2"/>
        <v>1.8252036298437557</v>
      </c>
      <c r="J10" s="8">
        <f t="shared" si="2"/>
        <v>3.5979537665000878</v>
      </c>
      <c r="K10" s="8">
        <f t="shared" si="2"/>
        <v>4.7166245245720582</v>
      </c>
      <c r="L10" s="8">
        <f t="shared" si="2"/>
        <v>6.4406085964244957</v>
      </c>
      <c r="M10" s="8">
        <f t="shared" si="2"/>
        <v>6.7351321941827678</v>
      </c>
      <c r="N10" s="8">
        <f t="shared" si="2"/>
        <v>5.9218000015253756</v>
      </c>
      <c r="O10" s="8">
        <f t="shared" si="1"/>
        <v>4.0300045727291183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13.48046910798122</v>
      </c>
      <c r="F12" s="6">
        <f>Input!B40/Input!B$6</f>
        <v>8.9497967364686293</v>
      </c>
      <c r="G12" s="6">
        <f>Input!C40/Input!C$6</f>
        <v>7.1495887123673878</v>
      </c>
      <c r="H12" s="6">
        <f>Input!D40/Input!D$6</f>
        <v>7.3741759033591183</v>
      </c>
      <c r="I12" s="6">
        <f>Input!E40/Input!E$6</f>
        <v>5.6466961835412928</v>
      </c>
      <c r="J12" s="6">
        <f>Input!F40/Input!F$6</f>
        <v>6.3848493436976685</v>
      </c>
      <c r="K12" s="6">
        <f>Input!G40/Input!G$6</f>
        <v>7.5180032672356862</v>
      </c>
      <c r="L12" s="6">
        <f>Input!H40/Input!H$6</f>
        <v>8.4405950931913267</v>
      </c>
      <c r="M12" s="6">
        <f>Input!I40/Input!I$6</f>
        <v>8.4159023241421984</v>
      </c>
      <c r="N12" s="6">
        <f>Input!J40/Input!J$6</f>
        <v>7.9878020263802334</v>
      </c>
      <c r="O12" s="6">
        <f t="shared" si="1"/>
        <v>8.1347878698364759</v>
      </c>
    </row>
    <row r="13" spans="1:15" ht="12" customHeight="1" x14ac:dyDescent="0.2">
      <c r="B13" t="s">
        <v>125</v>
      </c>
      <c r="E13" s="6">
        <f>Input!A41/Input!A$6</f>
        <v>3.7286373708920189</v>
      </c>
      <c r="F13" s="6">
        <f>Input!B41/Input!B$6</f>
        <v>2.8657088765143737</v>
      </c>
      <c r="G13" s="6">
        <f>Input!C41/Input!C$6</f>
        <v>2.3360355698878594</v>
      </c>
      <c r="H13" s="6">
        <f>Input!D41/Input!D$6</f>
        <v>2.1128299247642262</v>
      </c>
      <c r="I13" s="6">
        <f>Input!E41/Input!E$6</f>
        <v>1.8116917926012659</v>
      </c>
      <c r="J13" s="6">
        <f>Input!F41/Input!F$6</f>
        <v>1.5619026458798246</v>
      </c>
      <c r="K13" s="6">
        <f>Input!G41/Input!G$6</f>
        <v>2.2695214983403491</v>
      </c>
      <c r="L13" s="6">
        <f>Input!H41/Input!H$6</f>
        <v>2.4253179916317991</v>
      </c>
      <c r="M13" s="6">
        <f>Input!I41/Input!I$6</f>
        <v>2.4368826927043936</v>
      </c>
      <c r="N13" s="6">
        <f>Input!J41/Input!J$6</f>
        <v>2.4116504936293666</v>
      </c>
      <c r="O13" s="6">
        <f t="shared" si="1"/>
        <v>2.3960178856845475</v>
      </c>
    </row>
    <row r="14" spans="1:15" ht="12" customHeight="1" x14ac:dyDescent="0.2">
      <c r="B14" t="s">
        <v>126</v>
      </c>
      <c r="E14" s="6">
        <f>Input!A42/Input!A$6</f>
        <v>1.2883064788732395</v>
      </c>
      <c r="F14" s="6">
        <f>Input!B42/Input!B$6</f>
        <v>0.61670559520249579</v>
      </c>
      <c r="G14" s="6">
        <f>Input!C42/Input!C$6</f>
        <v>0.43360190688795303</v>
      </c>
      <c r="H14" s="6">
        <f>Input!D42/Input!D$6</f>
        <v>0.45726396100455652</v>
      </c>
      <c r="I14" s="6">
        <f>Input!E42/Input!E$6</f>
        <v>0.39562369643967948</v>
      </c>
      <c r="J14" s="6">
        <f>Input!F42/Input!F$6</f>
        <v>0.48752317299659076</v>
      </c>
      <c r="K14" s="6">
        <f>Input!G42/Input!G$6</f>
        <v>0.5633560948925922</v>
      </c>
      <c r="L14" s="6">
        <f>Input!H42/Input!H$6</f>
        <v>0.82411563332065429</v>
      </c>
      <c r="M14" s="6">
        <f>Input!I42/Input!I$6</f>
        <v>0.79117101010795576</v>
      </c>
      <c r="N14" s="6">
        <f>Input!J42/Input!J$6</f>
        <v>0.75554770149439743</v>
      </c>
      <c r="O14" s="6">
        <f t="shared" si="1"/>
        <v>0.66132152512201148</v>
      </c>
    </row>
    <row r="15" spans="1:15" ht="13.5" customHeight="1" x14ac:dyDescent="0.2">
      <c r="B15" s="4" t="s">
        <v>130</v>
      </c>
      <c r="E15" s="8">
        <f>SUM(E12:E14)</f>
        <v>18.497412957746477</v>
      </c>
      <c r="F15" s="8">
        <f t="shared" ref="F15:N15" si="3">SUM(F12:F14)</f>
        <v>12.4322112081855</v>
      </c>
      <c r="G15" s="8">
        <f t="shared" si="3"/>
        <v>9.9192261891432008</v>
      </c>
      <c r="H15" s="8">
        <f t="shared" si="3"/>
        <v>9.944269789127901</v>
      </c>
      <c r="I15" s="8">
        <f t="shared" si="3"/>
        <v>7.8540116725822386</v>
      </c>
      <c r="J15" s="8">
        <f t="shared" si="3"/>
        <v>8.4342751625740835</v>
      </c>
      <c r="K15" s="8">
        <f t="shared" si="3"/>
        <v>10.350880860468628</v>
      </c>
      <c r="L15" s="8">
        <f t="shared" si="3"/>
        <v>11.690028718143779</v>
      </c>
      <c r="M15" s="8">
        <f t="shared" si="3"/>
        <v>11.643956026954548</v>
      </c>
      <c r="N15" s="8">
        <f t="shared" si="3"/>
        <v>11.155000221503997</v>
      </c>
      <c r="O15" s="8">
        <f t="shared" si="1"/>
        <v>11.192127280643035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2.431908732394366</v>
      </c>
      <c r="F17" s="6">
        <f>Input!B43/Input!B$6</f>
        <v>1.4598716166522536</v>
      </c>
      <c r="G17" s="6">
        <f>Input!C43/Input!C$6</f>
        <v>1.3747265056089677</v>
      </c>
      <c r="H17" s="6">
        <f>Input!D43/Input!D$6</f>
        <v>1.4665258026915333</v>
      </c>
      <c r="I17" s="6">
        <f>Input!E43/Input!E$6</f>
        <v>1.0456035712978886</v>
      </c>
      <c r="J17" s="6">
        <f>Input!F43/Input!F$6</f>
        <v>1.0874614418945348</v>
      </c>
      <c r="K17" s="6">
        <f>Input!G43/Input!G$6</f>
        <v>1.1684102232454463</v>
      </c>
      <c r="L17" s="6">
        <f>Input!H43/Input!H$6</f>
        <v>1.5866880943324457</v>
      </c>
      <c r="M17" s="6">
        <f>Input!I43/Input!I$6</f>
        <v>1.472328439799216</v>
      </c>
      <c r="N17" s="6">
        <f>Input!J43/Input!J$6</f>
        <v>1.3441946560902971</v>
      </c>
      <c r="O17" s="6">
        <f t="shared" si="1"/>
        <v>1.4437719084006952</v>
      </c>
    </row>
    <row r="18" spans="2:15" ht="12" customHeight="1" x14ac:dyDescent="0.2">
      <c r="B18" t="s">
        <v>128</v>
      </c>
      <c r="E18" s="6">
        <f>Input!A44/Input!A$6</f>
        <v>2.3305307042253518</v>
      </c>
      <c r="F18" s="6">
        <f>Input!B44/Input!B$6</f>
        <v>4.3786336892128892</v>
      </c>
      <c r="G18" s="6">
        <f>Input!C44/Input!C$6</f>
        <v>3.1878755698249988</v>
      </c>
      <c r="H18" s="6">
        <f>Input!D44/Input!D$6</f>
        <v>5.0277931546042174</v>
      </c>
      <c r="I18" s="6">
        <f>Input!E44/Input!E$6</f>
        <v>3.9286303926232207</v>
      </c>
      <c r="J18" s="6">
        <f>Input!F44/Input!F$6</f>
        <v>2.5011949746127478</v>
      </c>
      <c r="K18" s="6">
        <f>Input!G44/Input!G$6</f>
        <v>3.0237222345971264</v>
      </c>
      <c r="L18" s="6">
        <f>Input!H44/Input!H$6</f>
        <v>1.9115443134271586</v>
      </c>
      <c r="M18" s="6">
        <f>Input!I44/Input!I$6</f>
        <v>2.3828293680808637</v>
      </c>
      <c r="N18" s="6">
        <f>Input!J44/Input!J$6</f>
        <v>2.4315642709670575</v>
      </c>
      <c r="O18" s="6">
        <f t="shared" si="1"/>
        <v>3.1104318672175628</v>
      </c>
    </row>
    <row r="19" spans="2:15" ht="13.5" customHeight="1" x14ac:dyDescent="0.2">
      <c r="B19" s="4" t="s">
        <v>129</v>
      </c>
      <c r="E19" s="8">
        <f>SUM(E17:E18)</f>
        <v>4.7624394366197178</v>
      </c>
      <c r="F19" s="8">
        <f t="shared" ref="F19:N19" si="4">SUM(F17:F18)</f>
        <v>5.8385053058651426</v>
      </c>
      <c r="G19" s="8">
        <f t="shared" si="4"/>
        <v>4.5626020754339667</v>
      </c>
      <c r="H19" s="8">
        <f t="shared" si="4"/>
        <v>6.4943189572957509</v>
      </c>
      <c r="I19" s="8">
        <f t="shared" si="4"/>
        <v>4.9742339639211091</v>
      </c>
      <c r="J19" s="8">
        <f t="shared" si="4"/>
        <v>3.5886564165072823</v>
      </c>
      <c r="K19" s="8">
        <f t="shared" si="4"/>
        <v>4.1921324578425727</v>
      </c>
      <c r="L19" s="8">
        <f t="shared" si="4"/>
        <v>3.4982324077596045</v>
      </c>
      <c r="M19" s="8">
        <f t="shared" si="4"/>
        <v>3.8551578078800794</v>
      </c>
      <c r="N19" s="8">
        <f t="shared" si="4"/>
        <v>3.7757589270573546</v>
      </c>
      <c r="O19" s="8">
        <f t="shared" si="1"/>
        <v>4.5542037756182578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29.801198873239439</v>
      </c>
      <c r="F21" s="6">
        <f>Input!B45/Input!B$6</f>
        <v>30.464838843943717</v>
      </c>
      <c r="G21" s="6">
        <f>Input!C45/Input!C$6</f>
        <v>25.944756981399827</v>
      </c>
      <c r="H21" s="6">
        <f>Input!D45/Input!D$6</f>
        <v>29.994285260146235</v>
      </c>
      <c r="I21" s="6">
        <f>Input!E45/Input!E$6</f>
        <v>28.347897654506202</v>
      </c>
      <c r="J21" s="6">
        <f>Input!F45/Input!F$6</f>
        <v>27.37404404554508</v>
      </c>
      <c r="K21" s="6">
        <f>Input!G45/Input!G$6</f>
        <v>26.87947830709745</v>
      </c>
      <c r="L21" s="6">
        <f>Input!H45/Input!H$6</f>
        <v>21.004832445796882</v>
      </c>
      <c r="M21" s="6">
        <f>Input!I45/Input!I$6</f>
        <v>21.559224369112286</v>
      </c>
      <c r="N21" s="6">
        <f>Input!J45/Input!J$6</f>
        <v>22.237874522285658</v>
      </c>
      <c r="O21" s="6">
        <f t="shared" si="1"/>
        <v>26.360843130307281</v>
      </c>
    </row>
    <row r="22" spans="2:15" ht="12" customHeight="1" x14ac:dyDescent="0.2">
      <c r="B22" t="s">
        <v>132</v>
      </c>
      <c r="E22" s="6">
        <f>Input!A46/Input!A$6</f>
        <v>5.4845900469483562</v>
      </c>
      <c r="F22" s="6">
        <f>Input!B46/Input!B$6</f>
        <v>4.1846002618583862</v>
      </c>
      <c r="G22" s="6">
        <f>Input!C46/Input!C$6</f>
        <v>6.5563047799099436</v>
      </c>
      <c r="H22" s="6">
        <f>Input!D46/Input!D$6</f>
        <v>5.3440716329341953</v>
      </c>
      <c r="I22" s="6">
        <f>Input!E46/Input!E$6</f>
        <v>3.5197383731567196</v>
      </c>
      <c r="J22" s="6">
        <f>Input!F46/Input!F$6</f>
        <v>2.680352562653872</v>
      </c>
      <c r="K22" s="6">
        <f>Input!G46/Input!G$6</f>
        <v>4.1551609418272069</v>
      </c>
      <c r="L22" s="6">
        <f>Input!H46/Input!H$6</f>
        <v>3.8761416888550779</v>
      </c>
      <c r="M22" s="6">
        <f>Input!I46/Input!I$6</f>
        <v>4.0752932682390153</v>
      </c>
      <c r="N22" s="6">
        <f>Input!J46/Input!J$6</f>
        <v>3.744597128042455</v>
      </c>
      <c r="O22" s="6">
        <f t="shared" si="1"/>
        <v>4.3620850684425232</v>
      </c>
    </row>
    <row r="23" spans="2:15" ht="12" customHeight="1" x14ac:dyDescent="0.2">
      <c r="B23" t="s">
        <v>133</v>
      </c>
      <c r="E23" s="6">
        <f>Input!A47/Input!A$6</f>
        <v>0.40400037558685448</v>
      </c>
      <c r="F23" s="6">
        <f>Input!B47/Input!B$6</f>
        <v>0.57933339260169237</v>
      </c>
      <c r="G23" s="6">
        <f>Input!C47/Input!C$6</f>
        <v>0.21755872296339251</v>
      </c>
      <c r="H23" s="6">
        <f>Input!D47/Input!D$6</f>
        <v>0.81238126523259513</v>
      </c>
      <c r="I23" s="6">
        <f>Input!E47/Input!E$6</f>
        <v>0.53999615792747635</v>
      </c>
      <c r="J23" s="6">
        <f>Input!F47/Input!F$6</f>
        <v>0.45931854201993721</v>
      </c>
      <c r="K23" s="6">
        <f>Input!G47/Input!G$6</f>
        <v>0.80069640480108006</v>
      </c>
      <c r="L23" s="6">
        <f>Input!H47/Input!H$6</f>
        <v>0.86425675161658433</v>
      </c>
      <c r="M23" s="6">
        <f>Input!I47/Input!I$6</f>
        <v>0.56952227875954065</v>
      </c>
      <c r="N23" s="6">
        <f>Input!J47/Input!J$6</f>
        <v>0.63655672766059157</v>
      </c>
      <c r="O23" s="6">
        <f t="shared" si="1"/>
        <v>0.58836206191697449</v>
      </c>
    </row>
    <row r="24" spans="2:15" ht="12" customHeight="1" x14ac:dyDescent="0.2">
      <c r="B24" t="s">
        <v>134</v>
      </c>
      <c r="E24" s="6">
        <f>Input!A48/Input!A$6</f>
        <v>1.744926572769953</v>
      </c>
      <c r="F24" s="6">
        <f>Input!B48/Input!B$6</f>
        <v>0.66171634432761395</v>
      </c>
      <c r="G24" s="6">
        <f>Input!C48/Input!C$6</f>
        <v>0.58828294829016148</v>
      </c>
      <c r="H24" s="6">
        <f>Input!D48/Input!D$6</f>
        <v>0.68503062413902716</v>
      </c>
      <c r="I24" s="6">
        <f>Input!E48/Input!E$6</f>
        <v>0.57811665264005274</v>
      </c>
      <c r="J24" s="6">
        <f>Input!F48/Input!F$6</f>
        <v>0.52649665116622324</v>
      </c>
      <c r="K24" s="6">
        <f>Input!G48/Input!G$6</f>
        <v>0.63859699121494906</v>
      </c>
      <c r="L24" s="6">
        <f>Input!H48/Input!H$6</f>
        <v>0.66101920882464815</v>
      </c>
      <c r="M24" s="6">
        <f>Input!I48/Input!I$6</f>
        <v>0.56336089527607791</v>
      </c>
      <c r="N24" s="6">
        <f>Input!J48/Input!J$6</f>
        <v>0.37190634778529269</v>
      </c>
      <c r="O24" s="6">
        <f t="shared" si="1"/>
        <v>0.7019453236433999</v>
      </c>
    </row>
    <row r="25" spans="2:15" ht="12" customHeight="1" x14ac:dyDescent="0.2">
      <c r="B25" t="s">
        <v>135</v>
      </c>
      <c r="E25" s="6">
        <f>Input!A49/Input!A$6</f>
        <v>0.61641652582159623</v>
      </c>
      <c r="F25" s="6">
        <f>Input!B49/Input!B$6</f>
        <v>0.31942237596075357</v>
      </c>
      <c r="G25" s="6">
        <f>Input!C49/Input!C$6</f>
        <v>0.29224837632042444</v>
      </c>
      <c r="H25" s="6">
        <f>Input!D49/Input!D$6</f>
        <v>0.24260358164670975</v>
      </c>
      <c r="I25" s="6">
        <f>Input!E49/Input!E$6</f>
        <v>0.20993505067876614</v>
      </c>
      <c r="J25" s="6">
        <f>Input!F49/Input!F$6</f>
        <v>0.17970760498240876</v>
      </c>
      <c r="K25" s="6">
        <f>Input!G49/Input!G$6</f>
        <v>0.23820885854362298</v>
      </c>
      <c r="L25" s="6">
        <f>Input!H49/Input!H$6</f>
        <v>0.21158767592240396</v>
      </c>
      <c r="M25" s="6">
        <f>Input!I49/Input!I$6</f>
        <v>0.24872275321460496</v>
      </c>
      <c r="N25" s="6">
        <f>Input!J49/Input!J$6</f>
        <v>0.23817115914096695</v>
      </c>
      <c r="O25" s="6">
        <f t="shared" si="1"/>
        <v>0.27970239622322579</v>
      </c>
    </row>
    <row r="26" spans="2:15" ht="14.25" customHeight="1" x14ac:dyDescent="0.2">
      <c r="B26" s="4" t="s">
        <v>136</v>
      </c>
      <c r="E26" s="8">
        <f>SUM(E21:E25)</f>
        <v>38.051132394366206</v>
      </c>
      <c r="F26" s="8">
        <f t="shared" ref="F26:N26" si="5">SUM(F21:F25)</f>
        <v>36.209911218692163</v>
      </c>
      <c r="G26" s="8">
        <f t="shared" si="5"/>
        <v>33.599151808883747</v>
      </c>
      <c r="H26" s="8">
        <f t="shared" si="5"/>
        <v>37.078372364098762</v>
      </c>
      <c r="I26" s="8">
        <f t="shared" si="5"/>
        <v>33.195683888909223</v>
      </c>
      <c r="J26" s="8">
        <f t="shared" si="5"/>
        <v>31.21991940636752</v>
      </c>
      <c r="K26" s="8">
        <f t="shared" si="5"/>
        <v>32.712141503484304</v>
      </c>
      <c r="L26" s="8">
        <f t="shared" si="5"/>
        <v>26.617837771015594</v>
      </c>
      <c r="M26" s="8">
        <f t="shared" si="5"/>
        <v>27.016123564601521</v>
      </c>
      <c r="N26" s="8">
        <f t="shared" si="5"/>
        <v>27.229105884914961</v>
      </c>
      <c r="O26" s="8">
        <f t="shared" si="1"/>
        <v>32.292937980533409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1.3898569014084508</v>
      </c>
      <c r="F28" s="6">
        <f>Input!B50/Input!B$6</f>
        <v>1.3006815187786407</v>
      </c>
      <c r="G28" s="6">
        <f>Input!C50/Input!C$6</f>
        <v>1.4471963804645347</v>
      </c>
      <c r="H28" s="6">
        <f>Input!D50/Input!D$6</f>
        <v>1.7768820599766875</v>
      </c>
      <c r="I28" s="6">
        <f>Input!E50/Input!E$6</f>
        <v>1.6633305280105384</v>
      </c>
      <c r="J28" s="6">
        <f>Input!F50/Input!F$6</f>
        <v>1.2744177407829824</v>
      </c>
      <c r="K28" s="6">
        <f>Input!G50/Input!G$6</f>
        <v>1.394975232140371</v>
      </c>
      <c r="L28" s="6">
        <f>Input!H50/Input!H$6</f>
        <v>1.2658780905287181</v>
      </c>
      <c r="M28" s="6">
        <f>Input!I50/Input!I$6</f>
        <v>1.355604414494946</v>
      </c>
      <c r="N28" s="6">
        <f>Input!J50/Input!J$6</f>
        <v>1.2828570348290289</v>
      </c>
      <c r="O28" s="6">
        <f t="shared" si="1"/>
        <v>1.4151679901414898</v>
      </c>
    </row>
    <row r="29" spans="2:15" ht="12" customHeight="1" x14ac:dyDescent="0.2">
      <c r="B29" t="s">
        <v>138</v>
      </c>
      <c r="E29" s="6">
        <f>Input!A51/Input!A$6</f>
        <v>0.20467455399061033</v>
      </c>
      <c r="F29" s="6">
        <f>Input!B51/Input!B$6</f>
        <v>9.7353937170151367E-2</v>
      </c>
      <c r="G29" s="6">
        <f>Input!C51/Input!C$6</f>
        <v>5.2102916003188615E-2</v>
      </c>
      <c r="H29" s="6">
        <f>Input!D51/Input!D$6</f>
        <v>6.2666101515312073E-2</v>
      </c>
      <c r="I29" s="6">
        <f>Input!E51/Input!E$6</f>
        <v>5.0552709575908378E-2</v>
      </c>
      <c r="J29" s="6">
        <f>Input!F51/Input!F$6</f>
        <v>0.12036185372308419</v>
      </c>
      <c r="K29" s="6">
        <f>Input!G51/Input!G$6</f>
        <v>7.7688126055428186E-2</v>
      </c>
      <c r="L29" s="6">
        <f>Input!H51/Input!H$6</f>
        <v>0.13097280334728034</v>
      </c>
      <c r="M29" s="6">
        <f>Input!I51/Input!I$6</f>
        <v>0.16170202159114352</v>
      </c>
      <c r="N29" s="6">
        <f>Input!J51/Input!J$6</f>
        <v>0.15652624611414645</v>
      </c>
      <c r="O29" s="6">
        <f t="shared" si="1"/>
        <v>0.11146012690862535</v>
      </c>
    </row>
    <row r="30" spans="2:15" ht="13.5" customHeight="1" x14ac:dyDescent="0.2">
      <c r="B30" s="4" t="s">
        <v>139</v>
      </c>
      <c r="E30" s="8">
        <f>SUM(E28:E29)</f>
        <v>1.594531455399061</v>
      </c>
      <c r="F30" s="8">
        <f t="shared" ref="F30:N30" si="6">SUM(F28:F29)</f>
        <v>1.398035455948792</v>
      </c>
      <c r="G30" s="8">
        <f t="shared" si="6"/>
        <v>1.4992992964677234</v>
      </c>
      <c r="H30" s="8">
        <f t="shared" si="6"/>
        <v>1.8395481614919995</v>
      </c>
      <c r="I30" s="8">
        <f t="shared" si="6"/>
        <v>1.7138832375864468</v>
      </c>
      <c r="J30" s="8">
        <f t="shared" si="6"/>
        <v>1.3947795945060666</v>
      </c>
      <c r="K30" s="8">
        <f t="shared" si="6"/>
        <v>1.4726633581957991</v>
      </c>
      <c r="L30" s="8">
        <f t="shared" si="6"/>
        <v>1.3968508938759985</v>
      </c>
      <c r="M30" s="8">
        <f t="shared" si="6"/>
        <v>1.5173064360860895</v>
      </c>
      <c r="N30" s="8">
        <f t="shared" si="6"/>
        <v>1.4393832809431752</v>
      </c>
      <c r="O30" s="8">
        <f t="shared" si="1"/>
        <v>1.5266281170501153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0.14954629107981221</v>
      </c>
      <c r="F32" s="6">
        <f>Input!B52/Input!B$6</f>
        <v>0.28364233700527758</v>
      </c>
      <c r="G32" s="6">
        <f>Input!C52/Input!C$6</f>
        <v>0.1080802294740225</v>
      </c>
      <c r="H32" s="6">
        <f>Input!D52/Input!D$6</f>
        <v>0.14394744092402245</v>
      </c>
      <c r="I32" s="6">
        <f>Input!E52/Input!E$6</f>
        <v>2.4156207691463278E-2</v>
      </c>
      <c r="J32" s="6">
        <f>Input!F52/Input!F$6</f>
        <v>2.7061416726549051E-2</v>
      </c>
      <c r="K32" s="6">
        <f>Input!G52/Input!G$6</f>
        <v>3.1918901359051559E-2</v>
      </c>
      <c r="L32" s="6">
        <f>Input!H52/Input!H$6</f>
        <v>5.1708254089007227E-2</v>
      </c>
      <c r="M32" s="6">
        <f>Input!I52/Input!I$6</f>
        <v>7.5049508354534819E-2</v>
      </c>
      <c r="N32" s="6">
        <f>Input!J52/Input!J$6</f>
        <v>5.520528714626096E-2</v>
      </c>
      <c r="O32" s="6">
        <f t="shared" si="1"/>
        <v>9.5031587385000157E-2</v>
      </c>
    </row>
    <row r="33" spans="2:15" ht="12" customHeight="1" x14ac:dyDescent="0.2">
      <c r="B33" t="s">
        <v>141</v>
      </c>
      <c r="E33" s="6">
        <f>Input!A53/Input!A$6</f>
        <v>0.7495913615023474</v>
      </c>
      <c r="F33" s="6">
        <f>Input!B53/Input!B$6</f>
        <v>0.43168870372016716</v>
      </c>
      <c r="G33" s="6">
        <f>Input!C53/Input!C$6</f>
        <v>0.47272461899368201</v>
      </c>
      <c r="H33" s="6">
        <f>Input!D53/Input!D$6</f>
        <v>0.51058429585673415</v>
      </c>
      <c r="I33" s="6">
        <f>Input!E53/Input!E$6</f>
        <v>0.43529913278934468</v>
      </c>
      <c r="J33" s="6">
        <f>Input!F53/Input!F$6</f>
        <v>0.59156329641841843</v>
      </c>
      <c r="K33" s="6">
        <f>Input!G53/Input!G$6</f>
        <v>0.70803586260280904</v>
      </c>
      <c r="L33" s="6">
        <f>Input!H53/Input!H$6</f>
        <v>0.9082812856599467</v>
      </c>
      <c r="M33" s="6">
        <f>Input!I53/Input!I$6</f>
        <v>0.88728787045313895</v>
      </c>
      <c r="N33" s="6">
        <f>Input!J53/Input!J$6</f>
        <v>0.72375611712092847</v>
      </c>
      <c r="O33" s="6">
        <f t="shared" si="1"/>
        <v>0.6418812545117516</v>
      </c>
    </row>
    <row r="34" spans="2:15" ht="12" customHeight="1" x14ac:dyDescent="0.2">
      <c r="B34" t="s">
        <v>142</v>
      </c>
      <c r="E34" s="6">
        <f>Input!A54/Input!A$6</f>
        <v>0.19840638497652582</v>
      </c>
      <c r="F34" s="6">
        <f>Input!B54/Input!B$6</f>
        <v>0.23472876643686708</v>
      </c>
      <c r="G34" s="6">
        <f>Input!C54/Input!C$6</f>
        <v>0.23372715739879676</v>
      </c>
      <c r="H34" s="6">
        <f>Input!D54/Input!D$6</f>
        <v>0.23083755430751299</v>
      </c>
      <c r="I34" s="6">
        <f>Input!E54/Input!E$6</f>
        <v>0.20850488492078012</v>
      </c>
      <c r="J34" s="6">
        <f>Input!F54/Input!F$6</f>
        <v>0.20795844456016532</v>
      </c>
      <c r="K34" s="6">
        <f>Input!G54/Input!G$6</f>
        <v>0.23780224833522742</v>
      </c>
      <c r="L34" s="6">
        <f>Input!H54/Input!H$6</f>
        <v>0.25071453023963486</v>
      </c>
      <c r="M34" s="6">
        <f>Input!I54/Input!I$6</f>
        <v>0.29635254074125006</v>
      </c>
      <c r="N34" s="6">
        <f>Input!J54/Input!J$6</f>
        <v>0.27776390335155837</v>
      </c>
      <c r="O34" s="6">
        <f t="shared" si="1"/>
        <v>0.23767964152683185</v>
      </c>
    </row>
    <row r="35" spans="2:15" ht="12" customHeight="1" x14ac:dyDescent="0.2">
      <c r="B35" t="s">
        <v>143</v>
      </c>
      <c r="E35" s="6">
        <f>Input!A55/Input!A$6</f>
        <v>1.4563061032863851</v>
      </c>
      <c r="F35" s="6">
        <f>Input!B55/Input!B$6</f>
        <v>0.66229400877710509</v>
      </c>
      <c r="G35" s="6">
        <f>Input!C55/Input!C$6</f>
        <v>0.725561122681461</v>
      </c>
      <c r="H35" s="6">
        <f>Input!D55/Input!D$6</f>
        <v>0.74259234926353712</v>
      </c>
      <c r="I35" s="6">
        <f>Input!E55/Input!E$6</f>
        <v>0.67646913535072628</v>
      </c>
      <c r="J35" s="6">
        <f>Input!F55/Input!F$6</f>
        <v>0.64933963759222235</v>
      </c>
      <c r="K35" s="6">
        <f>Input!G55/Input!G$6</f>
        <v>0.74327380460709203</v>
      </c>
      <c r="L35" s="6">
        <f>Input!H55/Input!H$6</f>
        <v>0.86968505135032337</v>
      </c>
      <c r="M35" s="6">
        <f>Input!I55/Input!I$6</f>
        <v>0.97201540259918862</v>
      </c>
      <c r="N35" s="6">
        <f>Input!J55/Input!J$6</f>
        <v>1.0070839087974734</v>
      </c>
      <c r="O35" s="6">
        <f t="shared" si="1"/>
        <v>0.85046205243055151</v>
      </c>
    </row>
    <row r="36" spans="2:15" ht="13.5" customHeight="1" x14ac:dyDescent="0.2">
      <c r="B36" s="4" t="s">
        <v>144</v>
      </c>
      <c r="E36" s="8">
        <f>SUM(E32:E35)</f>
        <v>2.5538501408450704</v>
      </c>
      <c r="F36" s="8">
        <f t="shared" ref="F36:N36" si="7">SUM(F32:F35)</f>
        <v>1.6123538159394171</v>
      </c>
      <c r="G36" s="8">
        <f t="shared" si="7"/>
        <v>1.5400931285479622</v>
      </c>
      <c r="H36" s="8">
        <f t="shared" si="7"/>
        <v>1.6279616403518067</v>
      </c>
      <c r="I36" s="8">
        <f t="shared" si="7"/>
        <v>1.3444293607523143</v>
      </c>
      <c r="J36" s="8">
        <f t="shared" si="7"/>
        <v>1.4759227952973553</v>
      </c>
      <c r="K36" s="8">
        <f t="shared" si="7"/>
        <v>1.7210308169041801</v>
      </c>
      <c r="L36" s="8">
        <f t="shared" si="7"/>
        <v>2.0803891213389125</v>
      </c>
      <c r="M36" s="8">
        <f t="shared" si="7"/>
        <v>2.2307053221481126</v>
      </c>
      <c r="N36" s="8">
        <f t="shared" si="7"/>
        <v>2.0638092164162209</v>
      </c>
      <c r="O36" s="8">
        <f t="shared" si="1"/>
        <v>1.8250545358541352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6.1142140845070427</v>
      </c>
      <c r="F38" s="8">
        <f>Input!B56/Input!B$6</f>
        <v>3.2623012826211699</v>
      </c>
      <c r="G38" s="8">
        <f>Input!C56/Input!C$6</f>
        <v>2.529280842840075</v>
      </c>
      <c r="H38" s="8">
        <f>Input!D56/Input!D$6</f>
        <v>3.0406830560559501</v>
      </c>
      <c r="I38" s="8">
        <f>Input!E56/Input!E$6</f>
        <v>2.7648907753668261</v>
      </c>
      <c r="J38" s="8">
        <f>Input!F56/Input!F$6</f>
        <v>2.5418708808312704</v>
      </c>
      <c r="K38" s="8">
        <f>Input!G56/Input!G$6</f>
        <v>3.2249820215913156</v>
      </c>
      <c r="L38" s="8">
        <f>Input!H56/Input!H$6</f>
        <v>4.9081207683529859</v>
      </c>
      <c r="M38" s="8">
        <f>Input!I56/Input!I$6</f>
        <v>4.4374944990717182</v>
      </c>
      <c r="N38" s="8">
        <f>Input!J56/Input!J$6</f>
        <v>3.7753621671496753</v>
      </c>
      <c r="O38" s="8">
        <f t="shared" si="1"/>
        <v>3.6599200378388028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74.507659342723016</v>
      </c>
      <c r="F40" s="11">
        <f t="shared" ref="F40:N40" si="8">SUM(F10,F15,F19,F26,F30,F36,F38)</f>
        <v>63.46969595331808</v>
      </c>
      <c r="G40" s="11">
        <f t="shared" si="8"/>
        <v>56.284278192856711</v>
      </c>
      <c r="H40" s="11">
        <f t="shared" si="8"/>
        <v>62.802795591819425</v>
      </c>
      <c r="I40" s="11">
        <f t="shared" si="8"/>
        <v>53.672336528961907</v>
      </c>
      <c r="J40" s="11">
        <f t="shared" si="8"/>
        <v>52.253378022583668</v>
      </c>
      <c r="K40" s="11">
        <f t="shared" si="8"/>
        <v>58.390455543058856</v>
      </c>
      <c r="L40" s="11">
        <f t="shared" si="8"/>
        <v>56.632068276911376</v>
      </c>
      <c r="M40" s="11">
        <f t="shared" si="8"/>
        <v>57.43587585092483</v>
      </c>
      <c r="N40" s="11">
        <f t="shared" si="8"/>
        <v>55.360219699510758</v>
      </c>
      <c r="O40" s="11">
        <f t="shared" si="1"/>
        <v>59.080876300266858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1.6457188005291785</v>
      </c>
      <c r="F7" s="6">
        <f>(Input!B37-Input!B57+Input!B77)/Input!B$5</f>
        <v>1.7385915833602064</v>
      </c>
      <c r="G7" s="6">
        <f>(Input!C37-Input!C57+Input!C77)/Input!C$5</f>
        <v>1.9511770396646246</v>
      </c>
      <c r="H7" s="6">
        <f>(Input!D37-Input!D57+Input!D77)/Input!D$5</f>
        <v>1.705965545849397</v>
      </c>
      <c r="I7" s="6">
        <f>(Input!E37-Input!E57+Input!E77)/Input!E$5</f>
        <v>1.2967000147123731</v>
      </c>
      <c r="J7" s="6">
        <f>(Input!F37-Input!F57+Input!F77)/Input!F$5</f>
        <v>2.6232368483053414</v>
      </c>
      <c r="K7" s="6">
        <f>(Input!G37-Input!G57+Input!G77)/Input!G$5</f>
        <v>3.1501208306687762</v>
      </c>
      <c r="L7" s="6">
        <f>(Input!H37-Input!H57+Input!H77)/Input!H$5</f>
        <v>3.6542419130361434</v>
      </c>
      <c r="M7" s="6">
        <f>(Input!I37-Input!I57+Input!I77)/Input!I$5</f>
        <v>4.1031625591841694</v>
      </c>
      <c r="N7" s="6">
        <f>(Input!J37-Input!J57+Input!J77)/Input!J$5</f>
        <v>3.9352167051110842</v>
      </c>
      <c r="O7" s="6">
        <f>AVERAGE(E7:N7)</f>
        <v>2.5804131840421296</v>
      </c>
    </row>
    <row r="8" spans="1:15" ht="12" customHeight="1" x14ac:dyDescent="0.2">
      <c r="B8" t="s">
        <v>121</v>
      </c>
      <c r="E8" s="6">
        <f>(Input!A38-Input!A58+Input!A78)/Input!A$5</f>
        <v>1.2061972659120976</v>
      </c>
      <c r="F8" s="6">
        <f>(Input!B38-Input!B58+Input!B78)/Input!B$5</f>
        <v>1.5827348704718907</v>
      </c>
      <c r="G8" s="6">
        <f>(Input!C38-Input!C58+Input!C78)/Input!C$5</f>
        <v>1.3224704396431257</v>
      </c>
      <c r="H8" s="6">
        <f>(Input!D38-Input!D58+Input!D78)/Input!D$5</f>
        <v>1.3081145380898931</v>
      </c>
      <c r="I8" s="6">
        <f>(Input!E38-Input!E58+Input!E78)/Input!E$5</f>
        <v>1.1437521455544113</v>
      </c>
      <c r="J8" s="6">
        <f>(Input!F38-Input!F58+Input!F78)/Input!F$5</f>
        <v>2.5475440072700346</v>
      </c>
      <c r="K8" s="6">
        <f>(Input!G38-Input!G58+Input!G78)/Input!G$5</f>
        <v>2.6724615462286696</v>
      </c>
      <c r="L8" s="6">
        <f>(Input!H38-Input!H58+Input!H78)/Input!H$5</f>
        <v>2.9449926194593221</v>
      </c>
      <c r="M8" s="6">
        <f>(Input!I38-Input!I58+Input!I78)/Input!I$5</f>
        <v>3.3237829306786444</v>
      </c>
      <c r="N8" s="6">
        <f>(Input!J38-Input!J58+Input!J78)/Input!J$5</f>
        <v>2.9487432722269435</v>
      </c>
      <c r="O8" s="6">
        <f t="shared" ref="O8:O40" si="1">AVERAGE(E8:N8)</f>
        <v>2.1000793635535033</v>
      </c>
    </row>
    <row r="9" spans="1:15" ht="12" customHeight="1" x14ac:dyDescent="0.2">
      <c r="B9" t="s">
        <v>122</v>
      </c>
      <c r="E9" s="6">
        <f>(Input!A39-Input!A59+Input!A79)/Input!A$5</f>
        <v>1.4552403351462591E-3</v>
      </c>
      <c r="F9" s="6">
        <f>(Input!B39-Input!B59+Input!B79)/Input!B$5</f>
        <v>2.9234118026443087E-2</v>
      </c>
      <c r="G9" s="6">
        <f>(Input!C39-Input!C59+Input!C79)/Input!C$5</f>
        <v>7.4270127915726111E-2</v>
      </c>
      <c r="H9" s="6">
        <f>(Input!D39-Input!D59+Input!D79)/Input!D$5</f>
        <v>7.0554389732077505E-2</v>
      </c>
      <c r="I9" s="6">
        <f>(Input!E39-Input!E59+Input!E79)/Input!E$5</f>
        <v>8.5798636653425533E-2</v>
      </c>
      <c r="J9" s="6">
        <f>(Input!F39-Input!F59+Input!F79)/Input!F$5</f>
        <v>5.8323516542694624E-2</v>
      </c>
      <c r="K9" s="6">
        <f>(Input!G39-Input!G59+Input!G79)/Input!G$5</f>
        <v>1.5257648682306217E-2</v>
      </c>
      <c r="L9" s="6">
        <f>(Input!H39-Input!H59+Input!H79)/Input!H$5</f>
        <v>2.1976297920796251E-2</v>
      </c>
      <c r="M9" s="6">
        <f>(Input!I39-Input!I59+Input!I79)/Input!I$5</f>
        <v>3.3704423131398972E-2</v>
      </c>
      <c r="N9" s="6">
        <f>(Input!J39-Input!J59+Input!J79)/Input!J$5</f>
        <v>3.0349844198939741E-2</v>
      </c>
      <c r="O9" s="6">
        <f t="shared" si="1"/>
        <v>4.2092424313895427E-2</v>
      </c>
    </row>
    <row r="10" spans="1:15" ht="13.5" customHeight="1" x14ac:dyDescent="0.2">
      <c r="B10" s="4" t="s">
        <v>123</v>
      </c>
      <c r="E10" s="8">
        <f>SUM(E7:E9)</f>
        <v>2.8533713067764226</v>
      </c>
      <c r="F10" s="8">
        <f t="shared" ref="F10:N10" si="2">SUM(F7:F9)</f>
        <v>3.3505605718585403</v>
      </c>
      <c r="G10" s="8">
        <f t="shared" si="2"/>
        <v>3.3479176072234766</v>
      </c>
      <c r="H10" s="8">
        <f t="shared" si="2"/>
        <v>3.0846344736713673</v>
      </c>
      <c r="I10" s="8">
        <f t="shared" si="2"/>
        <v>2.5262507969202099</v>
      </c>
      <c r="J10" s="8">
        <f t="shared" si="2"/>
        <v>5.229104372118071</v>
      </c>
      <c r="K10" s="8">
        <f t="shared" si="2"/>
        <v>5.8378400255797516</v>
      </c>
      <c r="L10" s="8">
        <f t="shared" si="2"/>
        <v>6.6212108304162616</v>
      </c>
      <c r="M10" s="8">
        <f t="shared" si="2"/>
        <v>7.4606499129942119</v>
      </c>
      <c r="N10" s="8">
        <f t="shared" si="2"/>
        <v>6.9143098215369676</v>
      </c>
      <c r="O10" s="8">
        <f t="shared" si="1"/>
        <v>4.7225849719095283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13.047730045568132</v>
      </c>
      <c r="F12" s="6">
        <f>(Input!B40-Input!B60+Input!B80)/Input!B$5</f>
        <v>11.918809523809523</v>
      </c>
      <c r="G12" s="6">
        <f>(Input!C40-Input!C60+Input!C80)/Input!C$5</f>
        <v>9.7390895410082763</v>
      </c>
      <c r="H12" s="6">
        <f>(Input!D40-Input!D60+Input!D80)/Input!D$5</f>
        <v>8.5725977258308514</v>
      </c>
      <c r="I12" s="6">
        <f>(Input!E40-Input!E60+Input!E80)/Input!E$5</f>
        <v>7.5308822519739103</v>
      </c>
      <c r="J12" s="6">
        <f>(Input!F40-Input!F60+Input!F80)/Input!F$5</f>
        <v>9.5494958096327967</v>
      </c>
      <c r="K12" s="6">
        <f>(Input!G40-Input!G60+Input!G80)/Input!G$5</f>
        <v>9.6993901248695753</v>
      </c>
      <c r="L12" s="6">
        <f>(Input!H40-Input!H60+Input!H80)/Input!H$5</f>
        <v>9.5648964615579253</v>
      </c>
      <c r="M12" s="6">
        <f>(Input!I40-Input!I60+Input!I80)/Input!I$5</f>
        <v>9.9745615313018483</v>
      </c>
      <c r="N12" s="6">
        <f>(Input!J40-Input!J60+Input!J80)/Input!J$5</f>
        <v>9.990085184735543</v>
      </c>
      <c r="O12" s="6">
        <f t="shared" si="1"/>
        <v>9.9587538200288375</v>
      </c>
    </row>
    <row r="13" spans="1:15" ht="12" customHeight="1" x14ac:dyDescent="0.2">
      <c r="B13" t="s">
        <v>125</v>
      </c>
      <c r="E13" s="6">
        <f>(Input!A41-Input!A61+Input!A81)/Input!A$5</f>
        <v>3.6097912685579892</v>
      </c>
      <c r="F13" s="6">
        <f>(Input!B41-Input!B61+Input!B81)/Input!B$5</f>
        <v>3.8135888960550357</v>
      </c>
      <c r="G13" s="6">
        <f>(Input!C41-Input!C61+Input!C81)/Input!C$5</f>
        <v>3.1744598516607545</v>
      </c>
      <c r="H13" s="6">
        <f>(Input!D41-Input!D61+Input!D81)/Input!D$5</f>
        <v>2.475000732028696</v>
      </c>
      <c r="I13" s="6">
        <f>(Input!E41-Input!E61+Input!E81)/Input!E$5</f>
        <v>2.4154894316119857</v>
      </c>
      <c r="J13" s="6">
        <f>(Input!F41-Input!F61+Input!F81)/Input!F$5</f>
        <v>2.3332344922755883</v>
      </c>
      <c r="K13" s="6">
        <f>(Input!G41-Input!G61+Input!G81)/Input!G$5</f>
        <v>2.9279645585809968</v>
      </c>
      <c r="L13" s="6">
        <f>(Input!H41-Input!H61+Input!H81)/Input!H$5</f>
        <v>2.749411665471722</v>
      </c>
      <c r="M13" s="6">
        <f>(Input!I41-Input!I61+Input!I81)/Input!I$5</f>
        <v>2.8854099388936096</v>
      </c>
      <c r="N13" s="6">
        <f>(Input!J41-Input!J61+Input!J81)/Input!J$5</f>
        <v>3.0157217433531627</v>
      </c>
      <c r="O13" s="6">
        <f t="shared" si="1"/>
        <v>2.9400072578489538</v>
      </c>
    </row>
    <row r="14" spans="1:15" ht="12" customHeight="1" x14ac:dyDescent="0.2">
      <c r="B14" t="s">
        <v>126</v>
      </c>
      <c r="E14" s="6">
        <f>(Input!A42-Input!A62+Input!A82)/Input!A$5</f>
        <v>1.2605159488460975</v>
      </c>
      <c r="F14" s="6">
        <f>(Input!B42-Input!B62+Input!B82)/Input!B$5</f>
        <v>0.8202257336343115</v>
      </c>
      <c r="G14" s="6">
        <f>(Input!C42-Input!C62+Input!C82)/Input!C$5</f>
        <v>0.59316698914328714</v>
      </c>
      <c r="H14" s="6">
        <f>(Input!D42-Input!D62+Input!D82)/Input!D$5</f>
        <v>0.52647503782148264</v>
      </c>
      <c r="I14" s="6">
        <f>(Input!E42-Input!E62+Input!E82)/Input!E$5</f>
        <v>0.5302339267323819</v>
      </c>
      <c r="J14" s="6">
        <f>(Input!F42-Input!F62+Input!F82)/Input!F$5</f>
        <v>0.73151358082864937</v>
      </c>
      <c r="K14" s="6">
        <f>(Input!G42-Input!G62+Input!G82)/Input!G$5</f>
        <v>0.72653226077883615</v>
      </c>
      <c r="L14" s="6">
        <f>(Input!H42-Input!H62+Input!H82)/Input!H$5</f>
        <v>0.91375311037071405</v>
      </c>
      <c r="M14" s="6">
        <f>(Input!I42-Input!I62+Input!I82)/Input!I$5</f>
        <v>0.93124519444781673</v>
      </c>
      <c r="N14" s="6">
        <f>(Input!J42-Input!J62+Input!J82)/Input!J$5</f>
        <v>0.94209056695398807</v>
      </c>
      <c r="O14" s="6">
        <f t="shared" si="1"/>
        <v>0.79757523495575655</v>
      </c>
    </row>
    <row r="15" spans="1:15" ht="13.5" customHeight="1" x14ac:dyDescent="0.2">
      <c r="B15" s="4" t="s">
        <v>130</v>
      </c>
      <c r="E15" s="8">
        <f>SUM(E12:E14)</f>
        <v>17.91803726297222</v>
      </c>
      <c r="F15" s="8">
        <f t="shared" ref="F15:N15" si="3">SUM(F12:F14)</f>
        <v>16.552624153498872</v>
      </c>
      <c r="G15" s="8">
        <f t="shared" si="3"/>
        <v>13.506716381812318</v>
      </c>
      <c r="H15" s="8">
        <f t="shared" si="3"/>
        <v>11.574073495681029</v>
      </c>
      <c r="I15" s="8">
        <f t="shared" si="3"/>
        <v>10.476605610318279</v>
      </c>
      <c r="J15" s="8">
        <f t="shared" si="3"/>
        <v>12.614243882737034</v>
      </c>
      <c r="K15" s="8">
        <f t="shared" si="3"/>
        <v>13.353886944229409</v>
      </c>
      <c r="L15" s="8">
        <f t="shared" si="3"/>
        <v>13.228061237400361</v>
      </c>
      <c r="M15" s="8">
        <f t="shared" si="3"/>
        <v>13.791216664643274</v>
      </c>
      <c r="N15" s="8">
        <f t="shared" si="3"/>
        <v>13.947897495042694</v>
      </c>
      <c r="O15" s="8">
        <f t="shared" si="1"/>
        <v>13.696336312833546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2.3510782007937676</v>
      </c>
      <c r="F17" s="6">
        <f>(Input!B43-Input!B63+Input!B83)/Input!B$5</f>
        <v>1.9079729657099858</v>
      </c>
      <c r="G17" s="6">
        <f>(Input!C43-Input!C63+Input!C83)/Input!C$5</f>
        <v>1.8364506073309685</v>
      </c>
      <c r="H17" s="6">
        <f>(Input!D43-Input!D63+Input!D83)/Input!D$5</f>
        <v>1.6983953930994096</v>
      </c>
      <c r="I17" s="6">
        <f>(Input!E43-Input!E63+Input!E83)/Input!E$5</f>
        <v>1.4213535383257319</v>
      </c>
      <c r="J17" s="6">
        <f>(Input!F43-Input!F63+Input!F83)/Input!F$5</f>
        <v>1.6042024839285114</v>
      </c>
      <c r="K17" s="6">
        <f>(Input!G43-Input!G63+Input!G83)/Input!G$5</f>
        <v>1.4764464339806804</v>
      </c>
      <c r="L17" s="6">
        <f>(Input!H43-Input!H63+Input!H83)/Input!H$5</f>
        <v>1.7346160010121885</v>
      </c>
      <c r="M17" s="6">
        <f>(Input!I43-Input!I63+Input!I83)/Input!I$5</f>
        <v>1.6966375298450083</v>
      </c>
      <c r="N17" s="6">
        <f>(Input!J43-Input!J63+Input!J83)/Input!J$5</f>
        <v>1.6540951398162762</v>
      </c>
      <c r="O17" s="6">
        <f t="shared" si="1"/>
        <v>1.7381248293842528</v>
      </c>
    </row>
    <row r="18" spans="2:15" ht="12" customHeight="1" x14ac:dyDescent="0.2">
      <c r="B18" t="s">
        <v>128</v>
      </c>
      <c r="E18" s="6">
        <f>(Input!A44-Input!A64+Input!A84)/Input!A$5</f>
        <v>2.2831655152138763</v>
      </c>
      <c r="F18" s="6">
        <f>(Input!B44-Input!B64+Input!B84)/Input!B$5</f>
        <v>5.808340589057293</v>
      </c>
      <c r="G18" s="6">
        <f>(Input!C44-Input!C64+Input!C84)/Input!C$5</f>
        <v>4.3100373535418681</v>
      </c>
      <c r="H18" s="6">
        <f>(Input!D44-Input!D64+Input!D84)/Input!D$5</f>
        <v>5.7939187936167107</v>
      </c>
      <c r="I18" s="6">
        <f>(Input!E44-Input!E64+Input!E84)/Input!E$5</f>
        <v>5.2796633318620962</v>
      </c>
      <c r="J18" s="6">
        <f>(Input!F44-Input!F64+Input!F84)/Input!F$5</f>
        <v>3.7392899936050621</v>
      </c>
      <c r="K18" s="6">
        <f>(Input!G44-Input!G64+Input!G84)/Input!G$5</f>
        <v>3.8722826562552588</v>
      </c>
      <c r="L18" s="6">
        <f>(Input!H44-Input!H64+Input!H84)/Input!H$5</f>
        <v>2.0960657500738056</v>
      </c>
      <c r="M18" s="6">
        <f>(Input!I44-Input!I64+Input!I84)/Input!I$5</f>
        <v>2.7461855044312253</v>
      </c>
      <c r="N18" s="6">
        <f>(Input!J44-Input!J64+Input!J84)/Input!J$5</f>
        <v>2.9828254623447048</v>
      </c>
      <c r="O18" s="6">
        <f t="shared" si="1"/>
        <v>3.8911774950001905</v>
      </c>
    </row>
    <row r="19" spans="2:15" ht="13.5" customHeight="1" x14ac:dyDescent="0.2">
      <c r="B19" s="4" t="s">
        <v>129</v>
      </c>
      <c r="E19" s="8">
        <f>SUM(E17:E18)</f>
        <v>4.634243716007644</v>
      </c>
      <c r="F19" s="8">
        <f t="shared" ref="F19:N19" si="4">SUM(F17:F18)</f>
        <v>7.7163135547672788</v>
      </c>
      <c r="G19" s="8">
        <f t="shared" si="4"/>
        <v>6.1464879608728369</v>
      </c>
      <c r="H19" s="8">
        <f t="shared" si="4"/>
        <v>7.4923141867161203</v>
      </c>
      <c r="I19" s="8">
        <f t="shared" si="4"/>
        <v>6.7010168701878285</v>
      </c>
      <c r="J19" s="8">
        <f t="shared" si="4"/>
        <v>5.343492477533573</v>
      </c>
      <c r="K19" s="8">
        <f t="shared" si="4"/>
        <v>5.3487290902359392</v>
      </c>
      <c r="L19" s="8">
        <f t="shared" si="4"/>
        <v>3.8306817510859941</v>
      </c>
      <c r="M19" s="8">
        <f t="shared" si="4"/>
        <v>4.442823034276234</v>
      </c>
      <c r="N19" s="8">
        <f t="shared" si="4"/>
        <v>4.6369206021609806</v>
      </c>
      <c r="O19" s="8">
        <f t="shared" si="1"/>
        <v>5.6293023243844447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30.441008378656477</v>
      </c>
      <c r="F21" s="6">
        <f>(Input!B45-Input!B65+Input!B85)/Input!B$5</f>
        <v>32.507933999785024</v>
      </c>
      <c r="G21" s="6">
        <f>(Input!C45-Input!C65+Input!C85)/Input!C$5</f>
        <v>27.672668225303667</v>
      </c>
      <c r="H21" s="6">
        <f>(Input!D45-Input!D65+Input!D85)/Input!D$5</f>
        <v>31.293423698208972</v>
      </c>
      <c r="I21" s="6">
        <f>(Input!E45-Input!E65+Input!E85)/Input!E$5</f>
        <v>31.410199843068021</v>
      </c>
      <c r="J21" s="6">
        <f>(Input!F45-Input!F65+Input!F85)/Input!F$5</f>
        <v>29.287306889704148</v>
      </c>
      <c r="K21" s="6">
        <f>(Input!G45-Input!G65+Input!G85)/Input!G$5</f>
        <v>28.260124196425565</v>
      </c>
      <c r="L21" s="6">
        <f>(Input!H45-Input!H65+Input!H85)/Input!H$5</f>
        <v>21.362225127577918</v>
      </c>
      <c r="M21" s="6">
        <f>(Input!I45-Input!I65+Input!I85)/Input!I$5</f>
        <v>22.146927077010243</v>
      </c>
      <c r="N21" s="6">
        <f>(Input!J45-Input!J65+Input!J85)/Input!J$5</f>
        <v>22.535150337906199</v>
      </c>
      <c r="O21" s="6">
        <f t="shared" si="1"/>
        <v>27.691696777364619</v>
      </c>
    </row>
    <row r="22" spans="2:15" ht="12" customHeight="1" x14ac:dyDescent="0.2">
      <c r="B22" t="s">
        <v>132</v>
      </c>
      <c r="E22" s="6">
        <f>(Input!A46-Input!A66+Input!A86)/Input!A$5</f>
        <v>5.316614728796119</v>
      </c>
      <c r="F22" s="6">
        <f>(Input!B46-Input!B66+Input!B86)/Input!B$5</f>
        <v>5.5049043319359345</v>
      </c>
      <c r="G22" s="6">
        <f>(Input!C46-Input!C66+Input!C86)/Input!C$5</f>
        <v>8.9520509513060293</v>
      </c>
      <c r="H22" s="6">
        <f>(Input!D46-Input!D66+Input!D86)/Input!D$5</f>
        <v>6.2096281294226729</v>
      </c>
      <c r="I22" s="6">
        <f>(Input!E46-Input!E66+Input!E86)/Input!E$5</f>
        <v>4.7179920062772789</v>
      </c>
      <c r="J22" s="6">
        <f>(Input!F46-Input!F66+Input!F86)/Input!F$5</f>
        <v>3.9846652754871932</v>
      </c>
      <c r="K22" s="6">
        <f>(Input!G46-Input!G66+Input!G86)/Input!G$5</f>
        <v>5.3052029551344626</v>
      </c>
      <c r="L22" s="6">
        <f>(Input!H46-Input!H66+Input!H86)/Input!H$5</f>
        <v>4.2902441904601236</v>
      </c>
      <c r="M22" s="6">
        <f>(Input!I46-Input!I66+Input!I86)/Input!I$5</f>
        <v>4.7902788231961466</v>
      </c>
      <c r="N22" s="6">
        <f>(Input!J46-Input!J66+Input!J86)/Input!J$5</f>
        <v>4.643352353203027</v>
      </c>
      <c r="O22" s="6">
        <f t="shared" si="1"/>
        <v>5.3714933745218989</v>
      </c>
    </row>
    <row r="23" spans="2:15" ht="12" customHeight="1" x14ac:dyDescent="0.2">
      <c r="B23" t="s">
        <v>133</v>
      </c>
      <c r="E23" s="6">
        <f>(Input!A47-Input!A67+Input!A87)/Input!A$5</f>
        <v>0.39528553579303249</v>
      </c>
      <c r="F23" s="6">
        <f>(Input!B47-Input!B67+Input!B87)/Input!B$5</f>
        <v>0.77052026228098458</v>
      </c>
      <c r="G23" s="6">
        <f>(Input!C47-Input!C67+Input!C87)/Input!C$5</f>
        <v>0.29762012254111581</v>
      </c>
      <c r="H23" s="6">
        <f>(Input!D47-Input!D67+Input!D87)/Input!D$5</f>
        <v>0.93534258942950566</v>
      </c>
      <c r="I23" s="6">
        <f>(Input!E47-Input!E67+Input!E87)/Input!E$5</f>
        <v>0.72372885096366046</v>
      </c>
      <c r="J23" s="6">
        <f>(Input!F47-Input!F67+Input!F87)/Input!F$5</f>
        <v>0.68919339638517718</v>
      </c>
      <c r="K23" s="6">
        <f>(Input!G47-Input!G67+Input!G87)/Input!G$5</f>
        <v>1.0326182222072633</v>
      </c>
      <c r="L23" s="6">
        <f>(Input!H47-Input!H67+Input!H87)/Input!H$5</f>
        <v>0.95826030112605964</v>
      </c>
      <c r="M23" s="6">
        <f>(Input!I47-Input!I67+Input!I87)/Input!I$5</f>
        <v>0.67035429565780424</v>
      </c>
      <c r="N23" s="6">
        <f>(Input!J47-Input!J67+Input!J87)/Input!J$5</f>
        <v>0.79372101493262104</v>
      </c>
      <c r="O23" s="6">
        <f t="shared" si="1"/>
        <v>0.7266644591317224</v>
      </c>
    </row>
    <row r="24" spans="2:15" ht="12" customHeight="1" x14ac:dyDescent="0.2">
      <c r="B24" t="s">
        <v>134</v>
      </c>
      <c r="E24" s="6">
        <f>(Input!A48-Input!A68+Input!A88)/Input!A$5</f>
        <v>1.7052903130971631</v>
      </c>
      <c r="F24" s="6">
        <f>(Input!B48-Input!B68+Input!B88)/Input!B$5</f>
        <v>0.88024373857895311</v>
      </c>
      <c r="G24" s="6">
        <f>(Input!C48-Input!C68+Input!C88)/Input!C$5</f>
        <v>0.80396834354509294</v>
      </c>
      <c r="H24" s="6">
        <f>(Input!D48-Input!D68+Input!D88)/Input!D$5</f>
        <v>0.78877287589673506</v>
      </c>
      <c r="I24" s="6">
        <f>(Input!E48-Input!E68+Input!E88)/Input!E$5</f>
        <v>0.77483227894659401</v>
      </c>
      <c r="J24" s="6">
        <f>(Input!F48-Input!F68+Input!F88)/Input!F$5</f>
        <v>0.78999209047154262</v>
      </c>
      <c r="K24" s="6">
        <f>(Input!G48-Input!G68+Input!G88)/Input!G$5</f>
        <v>0.82240230890915822</v>
      </c>
      <c r="L24" s="6">
        <f>(Input!H48-Input!H68+Input!H88)/Input!H$5</f>
        <v>0.73291700054826869</v>
      </c>
      <c r="M24" s="6">
        <f>(Input!I48-Input!I68+Input!I88)/Input!I$5</f>
        <v>0.66310205981142001</v>
      </c>
      <c r="N24" s="6">
        <f>(Input!J48-Input!J68+Input!J88)/Input!J$5</f>
        <v>0.46362348751568128</v>
      </c>
      <c r="O24" s="6">
        <f t="shared" si="1"/>
        <v>0.84251444973206091</v>
      </c>
    </row>
    <row r="25" spans="2:15" ht="12" customHeight="1" x14ac:dyDescent="0.2">
      <c r="B25" t="s">
        <v>135</v>
      </c>
      <c r="E25" s="6">
        <f>(Input!A49-Input!A69+Input!A89)/Input!A$5</f>
        <v>0.6031195795972365</v>
      </c>
      <c r="F25" s="6">
        <f>(Input!B49-Input!B69+Input!B89)/Input!B$5</f>
        <v>0.42483553692357301</v>
      </c>
      <c r="G25" s="6">
        <f>(Input!C49-Input!C69+Input!C89)/Input!C$5</f>
        <v>0.39979549607653447</v>
      </c>
      <c r="H25" s="6">
        <f>(Input!D49-Input!D69+Input!D89)/Input!D$5</f>
        <v>0.27932384949490019</v>
      </c>
      <c r="I25" s="6">
        <f>(Input!E49-Input!E69+Input!E89)/Input!E$5</f>
        <v>0.28136506301799813</v>
      </c>
      <c r="J25" s="6">
        <f>(Input!F49-Input!F69+Input!F89)/Input!F$5</f>
        <v>0.25863451247012886</v>
      </c>
      <c r="K25" s="6">
        <f>(Input!G49-Input!G69+Input!G89)/Input!G$5</f>
        <v>0.30010231900642859</v>
      </c>
      <c r="L25" s="6">
        <f>(Input!H49-Input!H69+Input!H89)/Input!H$5</f>
        <v>0.23460166167601537</v>
      </c>
      <c r="M25" s="6">
        <f>(Input!I49-Input!I69+Input!I89)/Input!I$5</f>
        <v>0.29275828578365909</v>
      </c>
      <c r="N25" s="6">
        <f>(Input!J49-Input!J69+Input!J89)/Input!J$5</f>
        <v>0.2969750313625511</v>
      </c>
      <c r="O25" s="6">
        <f t="shared" si="1"/>
        <v>0.33715113354090248</v>
      </c>
    </row>
    <row r="26" spans="2:15" ht="13.5" customHeight="1" x14ac:dyDescent="0.2">
      <c r="B26" s="4" t="s">
        <v>136</v>
      </c>
      <c r="E26" s="8">
        <f>SUM(E21:E25)</f>
        <v>38.461318535940023</v>
      </c>
      <c r="F26" s="8">
        <f t="shared" ref="F26:N26" si="5">SUM(F21:F25)</f>
        <v>40.088437869504467</v>
      </c>
      <c r="G26" s="8">
        <f t="shared" si="5"/>
        <v>38.126103138772443</v>
      </c>
      <c r="H26" s="8">
        <f t="shared" si="5"/>
        <v>39.506491142452781</v>
      </c>
      <c r="I26" s="8">
        <f t="shared" si="5"/>
        <v>37.908118042273557</v>
      </c>
      <c r="J26" s="8">
        <f t="shared" si="5"/>
        <v>35.009792164518196</v>
      </c>
      <c r="K26" s="8">
        <f t="shared" si="5"/>
        <v>35.720450001682877</v>
      </c>
      <c r="L26" s="8">
        <f t="shared" si="5"/>
        <v>27.57824828138839</v>
      </c>
      <c r="M26" s="8">
        <f t="shared" si="5"/>
        <v>28.563420541459273</v>
      </c>
      <c r="N26" s="8">
        <f t="shared" si="5"/>
        <v>28.732822224920078</v>
      </c>
      <c r="O26" s="8">
        <f t="shared" si="1"/>
        <v>34.969520194291206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1.3598757900926064</v>
      </c>
      <c r="F28" s="6">
        <f>(Input!B50-Input!B70+Input!B90)/Input!B$5</f>
        <v>1.7299217994195419</v>
      </c>
      <c r="G28" s="6">
        <f>(Input!C50-Input!C70+Input!C90)/Input!C$5</f>
        <v>1.9797632484144898</v>
      </c>
      <c r="H28" s="6">
        <f>(Input!D50-Input!D70+Input!D90)/Input!D$5</f>
        <v>2.0458293885120296</v>
      </c>
      <c r="I28" s="6">
        <f>(Input!E50-Input!E70+Input!E90)/Input!E$5</f>
        <v>2.2292756608307589</v>
      </c>
      <c r="J28" s="6">
        <f>(Input!F50-Input!F70+Input!F90)/Input!F$5</f>
        <v>1.9122247652384639</v>
      </c>
      <c r="K28" s="6">
        <f>(Input!G50-Input!G70+Input!G90)/Input!G$5</f>
        <v>1.7990299888930028</v>
      </c>
      <c r="L28" s="6">
        <f>(Input!H50-Input!H70+Input!H90)/Input!H$5</f>
        <v>1.4035652228923283</v>
      </c>
      <c r="M28" s="6">
        <f>(Input!I50-Input!I70+Input!I90)/Input!I$5</f>
        <v>1.5956096475253936</v>
      </c>
      <c r="N28" s="6">
        <f>(Input!J50-Input!J70+Input!J90)/Input!J$5</f>
        <v>1.5995912751406256</v>
      </c>
      <c r="O28" s="6">
        <f t="shared" si="1"/>
        <v>1.7654686786959242</v>
      </c>
    </row>
    <row r="29" spans="2:15" ht="12" customHeight="1" x14ac:dyDescent="0.2">
      <c r="B29" t="s">
        <v>138</v>
      </c>
      <c r="E29" s="6">
        <f>(Input!A51-Input!A71+Input!A91)/Input!A$5</f>
        <v>0.20362928119947082</v>
      </c>
      <c r="F29" s="6">
        <f>(Input!B51-Input!B71+Input!B91)/Input!B$5</f>
        <v>0.12734171772546488</v>
      </c>
      <c r="G29" s="6">
        <f>(Input!C51-Input!C71+Input!C91)/Input!C$5</f>
        <v>6.5414382457271839E-2</v>
      </c>
      <c r="H29" s="6">
        <f>(Input!D51-Input!D71+Input!D91)/Input!D$5</f>
        <v>7.144160851105362E-2</v>
      </c>
      <c r="I29" s="6">
        <f>(Input!E51-Input!E71+Input!E91)/Input!E$5</f>
        <v>6.6643617282134276E-2</v>
      </c>
      <c r="J29" s="6">
        <f>(Input!F51-Input!F71+Input!F91)/Input!F$5</f>
        <v>0.17395240819898355</v>
      </c>
      <c r="K29" s="6">
        <f>(Input!G51-Input!G71+Input!G91)/Input!G$5</f>
        <v>9.564151324425299E-2</v>
      </c>
      <c r="L29" s="6">
        <f>(Input!H51-Input!H71+Input!H91)/Input!H$5</f>
        <v>0.14141622031968284</v>
      </c>
      <c r="M29" s="6">
        <f>(Input!I51-Input!I71+Input!I91)/Input!I$5</f>
        <v>0.17642527619278867</v>
      </c>
      <c r="N29" s="6">
        <f>(Input!J51-Input!J71+Input!J91)/Input!J$5</f>
        <v>0.1818611144834284</v>
      </c>
      <c r="O29" s="6">
        <f t="shared" si="1"/>
        <v>0.13037671396145317</v>
      </c>
    </row>
    <row r="30" spans="2:15" ht="13.5" customHeight="1" x14ac:dyDescent="0.2">
      <c r="B30" s="4" t="s">
        <v>139</v>
      </c>
      <c r="E30" s="8">
        <f>SUM(E28:E29)</f>
        <v>1.5635050712920773</v>
      </c>
      <c r="F30" s="8">
        <f t="shared" ref="F30:N30" si="6">SUM(F28:F29)</f>
        <v>1.8572635171450069</v>
      </c>
      <c r="G30" s="8">
        <f t="shared" si="6"/>
        <v>2.0451776308717617</v>
      </c>
      <c r="H30" s="8">
        <f t="shared" si="6"/>
        <v>2.1172709970230832</v>
      </c>
      <c r="I30" s="8">
        <f t="shared" si="6"/>
        <v>2.2959192781128932</v>
      </c>
      <c r="J30" s="8">
        <f t="shared" si="6"/>
        <v>2.0861771734374472</v>
      </c>
      <c r="K30" s="8">
        <f t="shared" si="6"/>
        <v>1.8946715021372558</v>
      </c>
      <c r="L30" s="8">
        <f t="shared" si="6"/>
        <v>1.5449814432120113</v>
      </c>
      <c r="M30" s="8">
        <f t="shared" si="6"/>
        <v>1.7720349237181823</v>
      </c>
      <c r="N30" s="8">
        <f t="shared" si="6"/>
        <v>1.7814523896240539</v>
      </c>
      <c r="O30" s="8">
        <f t="shared" si="1"/>
        <v>1.8958453926573771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0.14632037336469206</v>
      </c>
      <c r="F32" s="6">
        <f>(Input!B52-Input!B72+Input!B92)/Input!B$5</f>
        <v>0.37729818338170479</v>
      </c>
      <c r="G32" s="6">
        <f>(Input!C52-Input!C72+Input!C92)/Input!C$5</f>
        <v>0.14784881221111471</v>
      </c>
      <c r="H32" s="6">
        <f>(Input!D52-Input!D72+Input!D92)/Input!D$5</f>
        <v>0.16573520081987214</v>
      </c>
      <c r="I32" s="6">
        <f>(Input!E52-Input!E72+Input!E92)/Input!E$5</f>
        <v>3.2375312637928498E-2</v>
      </c>
      <c r="J32" s="6">
        <f>(Input!F52-Input!F72+Input!F92)/Input!F$5</f>
        <v>4.0604826495237459E-2</v>
      </c>
      <c r="K32" s="6">
        <f>(Input!G52-Input!G72+Input!G92)/Input!G$5</f>
        <v>4.1164215273804317E-2</v>
      </c>
      <c r="L32" s="6">
        <f>(Input!H52-Input!H72+Input!H92)/Input!H$5</f>
        <v>5.7332461726624775E-2</v>
      </c>
      <c r="M32" s="6">
        <f>(Input!I52-Input!I72+Input!I92)/Input!I$5</f>
        <v>8.8336773097001331E-2</v>
      </c>
      <c r="N32" s="6">
        <f>(Input!J52-Input!J72+Input!J92)/Input!J$5</f>
        <v>6.8835336489822346E-2</v>
      </c>
      <c r="O32" s="6">
        <f t="shared" si="1"/>
        <v>0.11658514954978025</v>
      </c>
    </row>
    <row r="33" spans="2:15" ht="12" customHeight="1" x14ac:dyDescent="0.2">
      <c r="B33" t="s">
        <v>141</v>
      </c>
      <c r="E33" s="6">
        <f>(Input!A53-Input!A73+Input!A93)/Input!A$5</f>
        <v>0.73128840217551061</v>
      </c>
      <c r="F33" s="6">
        <f>(Input!B53-Input!B73+Input!B93)/Input!B$5</f>
        <v>0.5731919810813717</v>
      </c>
      <c r="G33" s="6">
        <f>(Input!C53-Input!C73+Input!C93)/Input!C$5</f>
        <v>0.64452891540363322</v>
      </c>
      <c r="H33" s="6">
        <f>(Input!D53-Input!D73+Input!D93)/Input!D$5</f>
        <v>0.58972744131569954</v>
      </c>
      <c r="I33" s="6">
        <f>(Input!E53-Input!E73+Input!E93)/Input!E$5</f>
        <v>0.58392060222647246</v>
      </c>
      <c r="J33" s="6">
        <f>(Input!F53-Input!F73+Input!F93)/Input!F$5</f>
        <v>0.88216434990407588</v>
      </c>
      <c r="K33" s="6">
        <f>(Input!G53-Input!G73+Input!G93)/Input!G$5</f>
        <v>0.90977836491535136</v>
      </c>
      <c r="L33" s="6">
        <f>(Input!H53-Input!H73+Input!H93)/Input!H$5</f>
        <v>0.97622980894943268</v>
      </c>
      <c r="M33" s="6">
        <f>(Input!I53-Input!I73+Input!I93)/Input!I$5</f>
        <v>1.0247262352798348</v>
      </c>
      <c r="N33" s="6">
        <f>(Input!J53-Input!J73+Input!J93)/Input!J$5</f>
        <v>0.8723398486503986</v>
      </c>
      <c r="O33" s="6">
        <f t="shared" si="1"/>
        <v>0.77878959499017808</v>
      </c>
    </row>
    <row r="34" spans="2:15" ht="12" customHeight="1" x14ac:dyDescent="0.2">
      <c r="B34" t="s">
        <v>142</v>
      </c>
      <c r="E34" s="6">
        <f>(Input!A54-Input!A74+Input!A94)/Input!A$5</f>
        <v>0.19412648831397911</v>
      </c>
      <c r="F34" s="6">
        <f>(Input!B54-Input!B74+Input!B94)/Input!B$5</f>
        <v>0.31057185854025582</v>
      </c>
      <c r="G34" s="6">
        <f>(Input!C54-Input!C74+Input!C94)/Input!C$5</f>
        <v>0.31712001504890902</v>
      </c>
      <c r="H34" s="6">
        <f>(Input!D54-Input!D74+Input!D94)/Input!D$5</f>
        <v>0.26679591039968764</v>
      </c>
      <c r="I34" s="6">
        <f>(Input!E54-Input!E74+Input!E94)/Input!E$5</f>
        <v>0.28287749497327247</v>
      </c>
      <c r="J34" s="6">
        <f>(Input!F54-Input!F74+Input!F94)/Input!F$5</f>
        <v>0.31104590892262118</v>
      </c>
      <c r="K34" s="6">
        <f>(Input!G54-Input!G74+Input!G94)/Input!G$5</f>
        <v>0.30668170038033049</v>
      </c>
      <c r="L34" s="6">
        <f>(Input!H54-Input!H74+Input!H94)/Input!H$5</f>
        <v>0.27798426890472777</v>
      </c>
      <c r="M34" s="6">
        <f>(Input!I54-Input!I74+Input!I94)/Input!I$5</f>
        <v>0.34882076807899315</v>
      </c>
      <c r="N34" s="6">
        <f>(Input!J54-Input!J74+Input!J94)/Input!J$5</f>
        <v>0.34634312654283522</v>
      </c>
      <c r="O34" s="6">
        <f t="shared" si="1"/>
        <v>0.29623675401056121</v>
      </c>
    </row>
    <row r="35" spans="2:15" ht="12" customHeight="1" x14ac:dyDescent="0.2">
      <c r="B35" t="s">
        <v>143</v>
      </c>
      <c r="E35" s="6">
        <f>(Input!A55-Input!A75+Input!A95)/Input!A$5</f>
        <v>1.4248915919447303</v>
      </c>
      <c r="F35" s="6">
        <f>(Input!B55-Input!B75+Input!B95)/Input!B$5</f>
        <v>0.8816913898742339</v>
      </c>
      <c r="G35" s="6">
        <f>(Input!C55-Input!C75+Input!C95)/Input!C$5</f>
        <v>0.99096286144254542</v>
      </c>
      <c r="H35" s="6">
        <f>(Input!D55-Input!D75+Input!D95)/Input!D$5</f>
        <v>0.85504196964521018</v>
      </c>
      <c r="I35" s="6">
        <f>(Input!E55-Input!E75+Input!E95)/Input!E$5</f>
        <v>0.908846795154725</v>
      </c>
      <c r="J35" s="6">
        <f>(Input!F55-Input!F75+Input!F95)/Input!F$5</f>
        <v>0.97423614149641546</v>
      </c>
      <c r="K35" s="6">
        <f>(Input!G55-Input!G75+Input!G95)/Input!G$5</f>
        <v>0.95854498333950378</v>
      </c>
      <c r="L35" s="6">
        <f>(Input!H55-Input!H75+Input!H95)/Input!H$5</f>
        <v>0.96377883682678922</v>
      </c>
      <c r="M35" s="6">
        <f>(Input!I55-Input!I75+Input!I95)/Input!I$5</f>
        <v>1.1439620007284206</v>
      </c>
      <c r="N35" s="6">
        <f>(Input!J55-Input!J75+Input!J95)/Input!J$5</f>
        <v>1.2555517785601555</v>
      </c>
      <c r="O35" s="6">
        <f t="shared" si="1"/>
        <v>1.035750834901273</v>
      </c>
    </row>
    <row r="36" spans="2:15" ht="13.5" customHeight="1" x14ac:dyDescent="0.2">
      <c r="B36" s="4" t="s">
        <v>144</v>
      </c>
      <c r="E36" s="8">
        <f>SUM(E32:E35)</f>
        <v>2.4966268557989117</v>
      </c>
      <c r="F36" s="8">
        <f t="shared" ref="F36:N36" si="7">SUM(F32:F35)</f>
        <v>2.1427534128775663</v>
      </c>
      <c r="G36" s="8">
        <f t="shared" si="7"/>
        <v>2.1004606041062024</v>
      </c>
      <c r="H36" s="8">
        <f t="shared" si="7"/>
        <v>1.8773005221804695</v>
      </c>
      <c r="I36" s="8">
        <f t="shared" si="7"/>
        <v>1.8080202049923983</v>
      </c>
      <c r="J36" s="8">
        <f t="shared" si="7"/>
        <v>2.2080512268183501</v>
      </c>
      <c r="K36" s="8">
        <f t="shared" si="7"/>
        <v>2.2161692639089901</v>
      </c>
      <c r="L36" s="8">
        <f t="shared" si="7"/>
        <v>2.2753253764075745</v>
      </c>
      <c r="M36" s="8">
        <f t="shared" si="7"/>
        <v>2.6058457771842498</v>
      </c>
      <c r="N36" s="8">
        <f t="shared" si="7"/>
        <v>2.5430700902432117</v>
      </c>
      <c r="O36" s="8">
        <f t="shared" si="1"/>
        <v>2.2273623334517927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5.8986991033367637</v>
      </c>
      <c r="F38" s="8">
        <f>(Input!B56-Input!B76+Input!B96)/Input!B$5</f>
        <v>4.4230941631731699</v>
      </c>
      <c r="G38" s="8">
        <f>(Input!C56-Input!C76+Input!C96)/Input!C$5</f>
        <v>3.5435695474578091</v>
      </c>
      <c r="H38" s="8">
        <f>(Input!D56-Input!D76+Input!D96)/Input!D$5</f>
        <v>3.5192330779366547</v>
      </c>
      <c r="I38" s="8">
        <f>(Input!E56-Input!E76+Input!E96)/Input!E$5</f>
        <v>3.70503432887058</v>
      </c>
      <c r="J38" s="8">
        <f>(Input!F56-Input!F76+Input!F96)/Input!F$5</f>
        <v>3.7935542391706774</v>
      </c>
      <c r="K38" s="8">
        <f>(Input!G56-Input!G76+Input!G96)/Input!G$5</f>
        <v>4.1310566793443506</v>
      </c>
      <c r="L38" s="8">
        <f>(Input!H56-Input!H76+Input!H96)/Input!H$5</f>
        <v>5.358738349289359</v>
      </c>
      <c r="M38" s="8">
        <f>(Input!I56-Input!I76+Input!I96)/Input!I$5</f>
        <v>5.1445050787098863</v>
      </c>
      <c r="N38" s="8">
        <f>(Input!J56-Input!J76+Input!J96)/Input!J$5</f>
        <v>4.6542539759621224</v>
      </c>
      <c r="O38" s="8">
        <f t="shared" si="1"/>
        <v>4.4171738543251369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73.825801852124073</v>
      </c>
      <c r="F40" s="11">
        <f t="shared" ref="F40:N40" si="8">SUM(F10,F15,F19,F26,F30,F36,F38)</f>
        <v>76.131047242824906</v>
      </c>
      <c r="G40" s="11">
        <f t="shared" si="8"/>
        <v>68.816432871116845</v>
      </c>
      <c r="H40" s="11">
        <f t="shared" si="8"/>
        <v>69.171317895661502</v>
      </c>
      <c r="I40" s="11">
        <f t="shared" si="8"/>
        <v>65.420965131675743</v>
      </c>
      <c r="J40" s="11">
        <f t="shared" si="8"/>
        <v>66.284415536333356</v>
      </c>
      <c r="K40" s="11">
        <f t="shared" si="8"/>
        <v>68.502803507118585</v>
      </c>
      <c r="L40" s="11">
        <f t="shared" si="8"/>
        <v>60.437247269199943</v>
      </c>
      <c r="M40" s="11">
        <f t="shared" si="8"/>
        <v>63.780495932985311</v>
      </c>
      <c r="N40" s="11">
        <f t="shared" si="8"/>
        <v>63.210726599490116</v>
      </c>
      <c r="O40" s="11">
        <f t="shared" si="1"/>
        <v>67.558125383853053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8.472618463281103</v>
      </c>
      <c r="F7" s="6">
        <f>Input!B37/Input!B$7</f>
        <v>10.126814814814814</v>
      </c>
      <c r="G7" s="6">
        <f>Input!C37/Input!C$7</f>
        <v>11.093616960728514</v>
      </c>
      <c r="H7" s="6">
        <f>Input!D37/Input!D$7</f>
        <v>9.3249664689192659</v>
      </c>
      <c r="I7" s="6">
        <f>Input!E37/Input!E$7</f>
        <v>6.3963741079253786</v>
      </c>
      <c r="J7" s="6">
        <f>Input!F37/Input!F$7</f>
        <v>12.618056600815303</v>
      </c>
      <c r="K7" s="6">
        <f>Input!G37/Input!G$7</f>
        <v>15.460674584323041</v>
      </c>
      <c r="L7" s="6">
        <f>Input!H37/Input!H$7</f>
        <v>18.177127680311891</v>
      </c>
      <c r="M7" s="6">
        <f>Input!I37/Input!I$7</f>
        <v>19.210557783123942</v>
      </c>
      <c r="N7" s="6">
        <f>Input!J37/Input!J$7</f>
        <v>18.404774124565623</v>
      </c>
      <c r="O7" s="6">
        <f>AVERAGE(E7:N7)</f>
        <v>12.92855815888089</v>
      </c>
    </row>
    <row r="8" spans="1:15" ht="12" customHeight="1" x14ac:dyDescent="0.2">
      <c r="B8" t="s">
        <v>121</v>
      </c>
      <c r="E8" s="6">
        <f>Input!A38/Input!A$7</f>
        <v>6.2678478383990939</v>
      </c>
      <c r="F8" s="6">
        <f>Input!B38/Input!B$7</f>
        <v>9.2446623093681914</v>
      </c>
      <c r="G8" s="6">
        <f>Input!C38/Input!C$7</f>
        <v>7.5702731929425155</v>
      </c>
      <c r="H8" s="6">
        <f>Input!D38/Input!D$7</f>
        <v>7.2668209956151664</v>
      </c>
      <c r="I8" s="6">
        <f>Input!E38/Input!E$7</f>
        <v>5.6560786277701265</v>
      </c>
      <c r="J8" s="6">
        <f>Input!F38/Input!F$7</f>
        <v>12.242900595798057</v>
      </c>
      <c r="K8" s="6">
        <f>Input!G38/Input!G$7</f>
        <v>13.080553444180524</v>
      </c>
      <c r="L8" s="6">
        <f>Input!H38/Input!H$7</f>
        <v>14.720153021442494</v>
      </c>
      <c r="M8" s="6">
        <f>Input!I38/Input!I$7</f>
        <v>15.547342956428761</v>
      </c>
      <c r="N8" s="6">
        <f>Input!J38/Input!J$7</f>
        <v>13.964752739909116</v>
      </c>
      <c r="O8" s="6">
        <f t="shared" ref="O8:O40" si="1">AVERAGE(E8:N8)</f>
        <v>10.556138572185406</v>
      </c>
    </row>
    <row r="9" spans="1:15" ht="12" customHeight="1" x14ac:dyDescent="0.2">
      <c r="B9" t="s">
        <v>122</v>
      </c>
      <c r="E9" s="6">
        <f>Input!A39/Input!A$7</f>
        <v>7.4759297715688124E-3</v>
      </c>
      <c r="F9" s="6">
        <f>Input!B39/Input!B$7</f>
        <v>0.15503703703703706</v>
      </c>
      <c r="G9" s="6">
        <f>Input!C39/Input!C$7</f>
        <v>0.419513375071144</v>
      </c>
      <c r="H9" s="6">
        <f>Input!D39/Input!D$7</f>
        <v>0.31084601496002068</v>
      </c>
      <c r="I9" s="6">
        <f>Input!E39/Input!E$7</f>
        <v>0.43809189933642168</v>
      </c>
      <c r="J9" s="6">
        <f>Input!F39/Input!F$7</f>
        <v>0.28773831922232673</v>
      </c>
      <c r="K9" s="6">
        <f>Input!G39/Input!G$7</f>
        <v>7.7288994457640536E-2</v>
      </c>
      <c r="L9" s="6">
        <f>Input!H39/Input!H$7</f>
        <v>0.10926900584795321</v>
      </c>
      <c r="M9" s="6">
        <f>Input!I39/Input!I$7</f>
        <v>0.15220440167513144</v>
      </c>
      <c r="N9" s="6">
        <f>Input!J39/Input!J$7</f>
        <v>0.14637886483115031</v>
      </c>
      <c r="O9" s="6">
        <f t="shared" si="1"/>
        <v>0.21038438422103942</v>
      </c>
    </row>
    <row r="10" spans="1:15" ht="13.5" customHeight="1" x14ac:dyDescent="0.2">
      <c r="B10" s="4" t="s">
        <v>123</v>
      </c>
      <c r="E10" s="8">
        <f>SUM(E7:E9)</f>
        <v>14.747942231451766</v>
      </c>
      <c r="F10" s="8">
        <f t="shared" ref="F10:N10" si="2">SUM(F7:F9)</f>
        <v>19.526514161220042</v>
      </c>
      <c r="G10" s="8">
        <f t="shared" si="2"/>
        <v>19.083403528742174</v>
      </c>
      <c r="H10" s="8">
        <f t="shared" si="2"/>
        <v>16.902633479494455</v>
      </c>
      <c r="I10" s="8">
        <f t="shared" si="2"/>
        <v>12.490544635031927</v>
      </c>
      <c r="J10" s="8">
        <f t="shared" si="2"/>
        <v>25.148695515835687</v>
      </c>
      <c r="K10" s="8">
        <f t="shared" si="2"/>
        <v>28.618517022961203</v>
      </c>
      <c r="L10" s="8">
        <f t="shared" si="2"/>
        <v>33.006549707602339</v>
      </c>
      <c r="M10" s="8">
        <f t="shared" si="2"/>
        <v>34.910105141227831</v>
      </c>
      <c r="N10" s="8">
        <f t="shared" si="2"/>
        <v>32.515905729305885</v>
      </c>
      <c r="O10" s="8">
        <f t="shared" si="1"/>
        <v>23.69508111528733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67.758635076458376</v>
      </c>
      <c r="F12" s="6">
        <f>Input!B40/Input!B$7</f>
        <v>64.335064633260714</v>
      </c>
      <c r="G12" s="6">
        <f>Input!C40/Input!C$7</f>
        <v>51.786684689812184</v>
      </c>
      <c r="H12" s="6">
        <f>Input!D40/Input!D$7</f>
        <v>44.873676811968018</v>
      </c>
      <c r="I12" s="6">
        <f>Input!E40/Input!E$7</f>
        <v>38.642433955177161</v>
      </c>
      <c r="J12" s="6">
        <f>Input!F40/Input!F$7</f>
        <v>44.628320006271558</v>
      </c>
      <c r="K12" s="6">
        <f>Input!G40/Input!G$7</f>
        <v>45.616118764845602</v>
      </c>
      <c r="L12" s="6">
        <f>Input!H40/Input!H$7</f>
        <v>43.255993177387914</v>
      </c>
      <c r="M12" s="6">
        <f>Input!I40/Input!I$7</f>
        <v>43.622014612848616</v>
      </c>
      <c r="N12" s="6">
        <f>Input!J40/Input!J$7</f>
        <v>43.860079301434553</v>
      </c>
      <c r="O12" s="6">
        <f t="shared" si="1"/>
        <v>48.837902102946472</v>
      </c>
    </row>
    <row r="13" spans="1:15" ht="12" customHeight="1" x14ac:dyDescent="0.2">
      <c r="B13" t="s">
        <v>125</v>
      </c>
      <c r="E13" s="6">
        <f>Input!A41/Input!A$7</f>
        <v>18.741734944308099</v>
      </c>
      <c r="F13" s="6">
        <f>Input!B41/Input!B$7</f>
        <v>20.599972403776324</v>
      </c>
      <c r="G13" s="6">
        <f>Input!C41/Input!C$7</f>
        <v>16.920628912919749</v>
      </c>
      <c r="H13" s="6">
        <f>Input!D41/Input!D$7</f>
        <v>12.857090533917978</v>
      </c>
      <c r="I13" s="6">
        <f>Input!E41/Input!E$7</f>
        <v>12.398078126956303</v>
      </c>
      <c r="J13" s="6">
        <f>Input!F41/Input!F$7</f>
        <v>10.917264816556914</v>
      </c>
      <c r="K13" s="6">
        <f>Input!G41/Input!G$7</f>
        <v>13.770513064133016</v>
      </c>
      <c r="L13" s="6">
        <f>Input!H41/Input!H$7</f>
        <v>12.429163742690058</v>
      </c>
      <c r="M13" s="6">
        <f>Input!I41/Input!I$7</f>
        <v>12.63105586741513</v>
      </c>
      <c r="N13" s="6">
        <f>Input!J41/Input!J$7</f>
        <v>13.242088568119041</v>
      </c>
      <c r="O13" s="6">
        <f t="shared" si="1"/>
        <v>14.450759098079264</v>
      </c>
    </row>
    <row r="14" spans="1:15" ht="12" customHeight="1" x14ac:dyDescent="0.2">
      <c r="B14" t="s">
        <v>126</v>
      </c>
      <c r="E14" s="6">
        <f>Input!A42/Input!A$7</f>
        <v>6.4755824051349826</v>
      </c>
      <c r="F14" s="6">
        <f>Input!B42/Input!B$7</f>
        <v>4.433150326797386</v>
      </c>
      <c r="G14" s="6">
        <f>Input!C42/Input!C$7</f>
        <v>3.140712862834377</v>
      </c>
      <c r="H14" s="6">
        <f>Input!D42/Input!D$7</f>
        <v>2.7825638380190871</v>
      </c>
      <c r="I14" s="6">
        <f>Input!E42/Input!E$7</f>
        <v>2.7073995242268687</v>
      </c>
      <c r="J14" s="6">
        <f>Input!F42/Input!F$7</f>
        <v>3.4076513013483849</v>
      </c>
      <c r="K14" s="6">
        <f>Input!G42/Input!G$7</f>
        <v>3.4182106096595408</v>
      </c>
      <c r="L14" s="6">
        <f>Input!H42/Input!H$7</f>
        <v>4.223391812865497</v>
      </c>
      <c r="M14" s="6">
        <f>Input!I42/Input!I$7</f>
        <v>4.1008642965339037</v>
      </c>
      <c r="N14" s="6">
        <f>Input!J42/Input!J$7</f>
        <v>4.1486233627372364</v>
      </c>
      <c r="O14" s="6">
        <f t="shared" si="1"/>
        <v>3.8838150340157256</v>
      </c>
    </row>
    <row r="15" spans="1:15" ht="13.5" customHeight="1" x14ac:dyDescent="0.2">
      <c r="B15" s="4" t="s">
        <v>130</v>
      </c>
      <c r="E15" s="8">
        <f>SUM(E12:E14)</f>
        <v>92.975952425901454</v>
      </c>
      <c r="F15" s="8">
        <f t="shared" ref="F15:N15" si="3">SUM(F12:F14)</f>
        <v>89.368187363834423</v>
      </c>
      <c r="G15" s="8">
        <f t="shared" si="3"/>
        <v>71.848026465566306</v>
      </c>
      <c r="H15" s="8">
        <f t="shared" si="3"/>
        <v>60.51333118390508</v>
      </c>
      <c r="I15" s="8">
        <f t="shared" si="3"/>
        <v>53.747911606360333</v>
      </c>
      <c r="J15" s="8">
        <f t="shared" si="3"/>
        <v>58.953236124176861</v>
      </c>
      <c r="K15" s="8">
        <f t="shared" si="3"/>
        <v>62.804842438638161</v>
      </c>
      <c r="L15" s="8">
        <f t="shared" si="3"/>
        <v>59.908548732943473</v>
      </c>
      <c r="M15" s="8">
        <f t="shared" si="3"/>
        <v>60.353934776797651</v>
      </c>
      <c r="N15" s="8">
        <f t="shared" si="3"/>
        <v>61.250791232290837</v>
      </c>
      <c r="O15" s="8">
        <f t="shared" si="1"/>
        <v>67.172476235041458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12.223819142911081</v>
      </c>
      <c r="F17" s="6">
        <f>Input!B43/Input!B$7</f>
        <v>10.494197530864199</v>
      </c>
      <c r="G17" s="6">
        <f>Input!C43/Input!C$7</f>
        <v>9.9575697211155383</v>
      </c>
      <c r="H17" s="6">
        <f>Input!D43/Input!D$7</f>
        <v>8.9241707505803465</v>
      </c>
      <c r="I17" s="6">
        <f>Input!E43/Input!E$7</f>
        <v>7.1554526104920493</v>
      </c>
      <c r="J17" s="6">
        <f>Input!F43/Input!F$7</f>
        <v>7.6010528378802134</v>
      </c>
      <c r="K17" s="6">
        <f>Input!G43/Input!G$7</f>
        <v>7.0894275534441809</v>
      </c>
      <c r="L17" s="6">
        <f>Input!H43/Input!H$7</f>
        <v>8.1313898635477582</v>
      </c>
      <c r="M17" s="6">
        <f>Input!I43/Input!I$7</f>
        <v>7.6314969259556262</v>
      </c>
      <c r="N17" s="6">
        <f>Input!J43/Input!J$7</f>
        <v>7.3808143990020501</v>
      </c>
      <c r="O17" s="6">
        <f t="shared" si="1"/>
        <v>8.6589391335793042</v>
      </c>
    </row>
    <row r="18" spans="2:15" ht="12" customHeight="1" x14ac:dyDescent="0.2">
      <c r="B18" t="s">
        <v>128</v>
      </c>
      <c r="E18" s="6">
        <f>Input!A44/Input!A$7</f>
        <v>11.714249575231262</v>
      </c>
      <c r="F18" s="6">
        <f>Input!B44/Input!B$7</f>
        <v>31.475539578794479</v>
      </c>
      <c r="G18" s="6">
        <f>Input!C44/Input!C$7</f>
        <v>23.090769778030733</v>
      </c>
      <c r="H18" s="6">
        <f>Input!D44/Input!D$7</f>
        <v>30.595359814289402</v>
      </c>
      <c r="I18" s="6">
        <f>Input!E44/Input!E$7</f>
        <v>26.885073244021534</v>
      </c>
      <c r="J18" s="6">
        <f>Input!F44/Input!F$7</f>
        <v>17.482656788962057</v>
      </c>
      <c r="K18" s="6">
        <f>Input!G44/Input!G$7</f>
        <v>18.346689627870152</v>
      </c>
      <c r="L18" s="6">
        <f>Input!H44/Input!H$7</f>
        <v>9.7961988304093559</v>
      </c>
      <c r="M18" s="6">
        <f>Input!I44/Input!I$7</f>
        <v>12.350882117080996</v>
      </c>
      <c r="N18" s="6">
        <f>Input!J44/Input!J$7</f>
        <v>13.351432771986101</v>
      </c>
      <c r="O18" s="6">
        <f t="shared" si="1"/>
        <v>19.508885212667607</v>
      </c>
    </row>
    <row r="19" spans="2:15" ht="13.5" customHeight="1" x14ac:dyDescent="0.2">
      <c r="B19" s="4" t="s">
        <v>129</v>
      </c>
      <c r="E19" s="8">
        <f>SUM(E17:E18)</f>
        <v>23.938068718142343</v>
      </c>
      <c r="F19" s="8">
        <f t="shared" ref="F19:N19" si="4">SUM(F17:F18)</f>
        <v>41.969737109658681</v>
      </c>
      <c r="G19" s="8">
        <f t="shared" si="4"/>
        <v>33.048339499146273</v>
      </c>
      <c r="H19" s="8">
        <f t="shared" si="4"/>
        <v>39.519530564869747</v>
      </c>
      <c r="I19" s="8">
        <f t="shared" si="4"/>
        <v>34.040525854513582</v>
      </c>
      <c r="J19" s="8">
        <f t="shared" si="4"/>
        <v>25.083709626842271</v>
      </c>
      <c r="K19" s="8">
        <f t="shared" si="4"/>
        <v>25.436117181314334</v>
      </c>
      <c r="L19" s="8">
        <f t="shared" si="4"/>
        <v>17.927588693957112</v>
      </c>
      <c r="M19" s="8">
        <f t="shared" si="4"/>
        <v>19.982379043036623</v>
      </c>
      <c r="N19" s="8">
        <f t="shared" si="4"/>
        <v>20.732247170988153</v>
      </c>
      <c r="O19" s="8">
        <f t="shared" si="1"/>
        <v>28.167824346246913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149.79364168397206</v>
      </c>
      <c r="F21" s="6">
        <f>Input!B45/Input!B$7</f>
        <v>218.99462454611475</v>
      </c>
      <c r="G21" s="6">
        <f>Input!C45/Input!C$7</f>
        <v>187.92590779738191</v>
      </c>
      <c r="H21" s="6">
        <f>Input!D45/Input!D$7</f>
        <v>182.52261413464021</v>
      </c>
      <c r="I21" s="6">
        <f>Input!E45/Input!E$7</f>
        <v>193.99516589457869</v>
      </c>
      <c r="J21" s="6">
        <f>Input!F45/Input!F$7</f>
        <v>191.33694967074317</v>
      </c>
      <c r="K21" s="6">
        <f>Input!G45/Input!G$7</f>
        <v>163.09350118764846</v>
      </c>
      <c r="L21" s="6">
        <f>Input!H45/Input!H$7</f>
        <v>107.64464814814815</v>
      </c>
      <c r="M21" s="6">
        <f>Input!I45/Input!I$7</f>
        <v>111.74758977100596</v>
      </c>
      <c r="N21" s="6">
        <f>Input!J45/Input!J$7</f>
        <v>122.10554753630937</v>
      </c>
      <c r="O21" s="6">
        <f t="shared" si="1"/>
        <v>162.91601903705427</v>
      </c>
    </row>
    <row r="22" spans="2:15" ht="12" customHeight="1" x14ac:dyDescent="0.2">
      <c r="B22" t="s">
        <v>132</v>
      </c>
      <c r="E22" s="6">
        <f>Input!A46/Input!A$7</f>
        <v>27.567908249952801</v>
      </c>
      <c r="F22" s="6">
        <f>Input!B46/Input!B$7</f>
        <v>30.080742193173567</v>
      </c>
      <c r="G22" s="6">
        <f>Input!C46/Input!C$7</f>
        <v>47.48934547524189</v>
      </c>
      <c r="H22" s="6">
        <f>Input!D46/Input!D$7</f>
        <v>32.519992262058288</v>
      </c>
      <c r="I22" s="6">
        <f>Input!E46/Input!E$7</f>
        <v>24.086873669713281</v>
      </c>
      <c r="J22" s="6">
        <f>Input!F46/Input!F$7</f>
        <v>18.734918469739728</v>
      </c>
      <c r="K22" s="6">
        <f>Input!G46/Input!G$7</f>
        <v>25.21178939034046</v>
      </c>
      <c r="L22" s="6">
        <f>Input!H46/Input!H$7</f>
        <v>19.864281676413256</v>
      </c>
      <c r="M22" s="6">
        <f>Input!I46/Input!I$7</f>
        <v>21.123403724494342</v>
      </c>
      <c r="N22" s="6">
        <f>Input!J46/Input!J$7</f>
        <v>20.561141406041166</v>
      </c>
      <c r="O22" s="6">
        <f t="shared" si="1"/>
        <v>26.724039651716879</v>
      </c>
    </row>
    <row r="23" spans="2:15" ht="12" customHeight="1" x14ac:dyDescent="0.2">
      <c r="B23" t="s">
        <v>133</v>
      </c>
      <c r="E23" s="6">
        <f>Input!A47/Input!A$7</f>
        <v>2.0306796299792338</v>
      </c>
      <c r="F23" s="6">
        <f>Input!B47/Input!B$7</f>
        <v>4.1645025417574439</v>
      </c>
      <c r="G23" s="6">
        <f>Input!C47/Input!C$7</f>
        <v>1.5758451906659079</v>
      </c>
      <c r="H23" s="6">
        <f>Input!D47/Input!D$7</f>
        <v>4.9435401083311836</v>
      </c>
      <c r="I23" s="6">
        <f>Input!E47/Input!E$7</f>
        <v>3.6953937648679105</v>
      </c>
      <c r="J23" s="6">
        <f>Input!F47/Input!F$7</f>
        <v>3.210508780181875</v>
      </c>
      <c r="K23" s="6">
        <f>Input!G47/Input!G$7</f>
        <v>4.8582929532858277</v>
      </c>
      <c r="L23" s="6">
        <f>Input!H47/Input!H$7</f>
        <v>4.4291052631578953</v>
      </c>
      <c r="M23" s="6">
        <f>Input!I47/Input!I$7</f>
        <v>2.9519959012741692</v>
      </c>
      <c r="N23" s="6">
        <f>Input!J47/Input!J$7</f>
        <v>3.4952579524191392</v>
      </c>
      <c r="O23" s="6">
        <f t="shared" si="1"/>
        <v>3.5355122085920585</v>
      </c>
    </row>
    <row r="24" spans="2:15" ht="12" customHeight="1" x14ac:dyDescent="0.2">
      <c r="B24" t="s">
        <v>134</v>
      </c>
      <c r="E24" s="6">
        <f>Input!A48/Input!A$7</f>
        <v>8.7707513686992638</v>
      </c>
      <c r="F24" s="6">
        <f>Input!B48/Input!B$7</f>
        <v>4.7567073347857658</v>
      </c>
      <c r="G24" s="6">
        <f>Input!C48/Input!C$7</f>
        <v>4.2611155378486059</v>
      </c>
      <c r="H24" s="6">
        <f>Input!D48/Input!D$7</f>
        <v>4.1685800876966725</v>
      </c>
      <c r="I24" s="6">
        <f>Input!E48/Input!E$7</f>
        <v>3.9562664329535497</v>
      </c>
      <c r="J24" s="6">
        <f>Input!F48/Input!F$7</f>
        <v>3.6800650674192541</v>
      </c>
      <c r="K24" s="6">
        <f>Input!G48/Input!G$7</f>
        <v>3.87474109263658</v>
      </c>
      <c r="L24" s="6">
        <f>Input!H48/Input!H$7</f>
        <v>3.3875623781676412</v>
      </c>
      <c r="M24" s="6">
        <f>Input!I48/Input!I$7</f>
        <v>2.9200596988327545</v>
      </c>
      <c r="N24" s="6">
        <f>Input!J48/Input!J$7</f>
        <v>2.0420939142831682</v>
      </c>
      <c r="O24" s="6">
        <f t="shared" si="1"/>
        <v>4.1817942913323254</v>
      </c>
    </row>
    <row r="25" spans="2:15" ht="12" customHeight="1" x14ac:dyDescent="0.2">
      <c r="B25" t="s">
        <v>135</v>
      </c>
      <c r="E25" s="6">
        <f>Input!A49/Input!A$7</f>
        <v>3.0983745516329999</v>
      </c>
      <c r="F25" s="6">
        <f>Input!B49/Input!B$7</f>
        <v>2.296148148148148</v>
      </c>
      <c r="G25" s="6">
        <f>Input!C49/Input!C$7</f>
        <v>2.1168454752418895</v>
      </c>
      <c r="H25" s="6">
        <f>Input!D49/Input!D$7</f>
        <v>1.4763025535207634</v>
      </c>
      <c r="I25" s="6">
        <f>Input!E49/Input!E$7</f>
        <v>1.4366633279078502</v>
      </c>
      <c r="J25" s="6">
        <f>Input!F49/Input!F$7</f>
        <v>1.2561061461273126</v>
      </c>
      <c r="K25" s="6">
        <f>Input!G49/Input!G$7</f>
        <v>1.4453523357086302</v>
      </c>
      <c r="L25" s="6">
        <f>Input!H49/Input!H$7</f>
        <v>1.0843352826510722</v>
      </c>
      <c r="M25" s="6">
        <f>Input!I49/Input!I$7</f>
        <v>1.2892007484629779</v>
      </c>
      <c r="N25" s="6">
        <f>Input!J49/Input!J$7</f>
        <v>1.3077697585315871</v>
      </c>
      <c r="O25" s="6">
        <f t="shared" si="1"/>
        <v>1.680709832793323</v>
      </c>
    </row>
    <row r="26" spans="2:15" ht="13.5" customHeight="1" x14ac:dyDescent="0.2">
      <c r="B26" s="4" t="s">
        <v>136</v>
      </c>
      <c r="E26" s="8">
        <f>SUM(E21:E25)</f>
        <v>191.26135548423633</v>
      </c>
      <c r="F26" s="8">
        <f t="shared" ref="F26:N26" si="5">SUM(F21:F25)</f>
        <v>260.29272476397966</v>
      </c>
      <c r="G26" s="8">
        <f t="shared" si="5"/>
        <v>243.36905947638022</v>
      </c>
      <c r="H26" s="8">
        <f t="shared" si="5"/>
        <v>225.6310291462471</v>
      </c>
      <c r="I26" s="8">
        <f t="shared" si="5"/>
        <v>227.17036309002125</v>
      </c>
      <c r="J26" s="8">
        <f t="shared" si="5"/>
        <v>218.21854813421135</v>
      </c>
      <c r="K26" s="8">
        <f t="shared" si="5"/>
        <v>198.48367695961997</v>
      </c>
      <c r="L26" s="8">
        <f t="shared" si="5"/>
        <v>136.40993274853801</v>
      </c>
      <c r="M26" s="8">
        <f t="shared" si="5"/>
        <v>140.03224984407018</v>
      </c>
      <c r="N26" s="8">
        <f t="shared" si="5"/>
        <v>149.5118105675844</v>
      </c>
      <c r="O26" s="8">
        <f t="shared" si="1"/>
        <v>199.03807502148885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6.9860185010383242</v>
      </c>
      <c r="F28" s="6">
        <f>Input!B50/Input!B$7</f>
        <v>9.349869281045752</v>
      </c>
      <c r="G28" s="6">
        <f>Input!C50/Input!C$7</f>
        <v>10.482491462720546</v>
      </c>
      <c r="H28" s="6">
        <f>Input!D50/Input!D$7</f>
        <v>10.812765024503481</v>
      </c>
      <c r="I28" s="6">
        <f>Input!E50/Input!E$7</f>
        <v>11.382787028921999</v>
      </c>
      <c r="J28" s="6">
        <f>Input!F50/Input!F$7</f>
        <v>8.9078253370962681</v>
      </c>
      <c r="K28" s="6">
        <f>Input!G50/Input!G$7</f>
        <v>8.4641298495645287</v>
      </c>
      <c r="L28" s="6">
        <f>Input!H50/Input!H$7</f>
        <v>6.4873167641325535</v>
      </c>
      <c r="M28" s="6">
        <f>Input!I50/Input!I$7</f>
        <v>7.0264831150316311</v>
      </c>
      <c r="N28" s="6">
        <f>Input!J50/Input!J$7</f>
        <v>7.0440167513142651</v>
      </c>
      <c r="O28" s="6">
        <f t="shared" si="1"/>
        <v>8.694370311536936</v>
      </c>
    </row>
    <row r="29" spans="2:15" ht="12" customHeight="1" x14ac:dyDescent="0.2">
      <c r="B29" t="s">
        <v>138</v>
      </c>
      <c r="E29" s="6">
        <f>Input!A51/Input!A$7</f>
        <v>1.0287823296205398</v>
      </c>
      <c r="F29" s="6">
        <f>Input!B51/Input!B$7</f>
        <v>0.69982280319535217</v>
      </c>
      <c r="G29" s="6">
        <f>Input!C51/Input!C$7</f>
        <v>0.37739755264655661</v>
      </c>
      <c r="H29" s="6">
        <f>Input!D51/Input!D$7</f>
        <v>0.3813386639153985</v>
      </c>
      <c r="I29" s="6">
        <f>Input!E51/Input!E$7</f>
        <v>0.34595092024539881</v>
      </c>
      <c r="J29" s="6">
        <f>Input!F51/Input!F$7</f>
        <v>0.84129586077140162</v>
      </c>
      <c r="K29" s="6">
        <f>Input!G51/Input!G$7</f>
        <v>0.47137925574030093</v>
      </c>
      <c r="L29" s="6">
        <f>Input!H51/Input!H$7</f>
        <v>0.67120370370370375</v>
      </c>
      <c r="M29" s="6">
        <f>Input!I51/Input!I$7</f>
        <v>0.83814755412991182</v>
      </c>
      <c r="N29" s="6">
        <f>Input!J51/Input!J$7</f>
        <v>0.85946716564198511</v>
      </c>
      <c r="O29" s="6">
        <f t="shared" si="1"/>
        <v>0.65147858096105493</v>
      </c>
    </row>
    <row r="30" spans="2:15" ht="13.5" customHeight="1" x14ac:dyDescent="0.2">
      <c r="B30" s="4" t="s">
        <v>139</v>
      </c>
      <c r="E30" s="8">
        <f>SUM(E28:E29)</f>
        <v>8.0148008306588636</v>
      </c>
      <c r="F30" s="8">
        <f t="shared" ref="F30:N30" si="6">SUM(F28:F29)</f>
        <v>10.049692084241105</v>
      </c>
      <c r="G30" s="8">
        <f t="shared" si="6"/>
        <v>10.859889015367102</v>
      </c>
      <c r="H30" s="8">
        <f t="shared" si="6"/>
        <v>11.194103688418879</v>
      </c>
      <c r="I30" s="8">
        <f t="shared" si="6"/>
        <v>11.728737949167398</v>
      </c>
      <c r="J30" s="8">
        <f t="shared" si="6"/>
        <v>9.7491211978676695</v>
      </c>
      <c r="K30" s="8">
        <f t="shared" si="6"/>
        <v>8.9355091053048294</v>
      </c>
      <c r="L30" s="8">
        <f t="shared" si="6"/>
        <v>7.1585204678362571</v>
      </c>
      <c r="M30" s="8">
        <f t="shared" si="6"/>
        <v>7.8646306691615431</v>
      </c>
      <c r="N30" s="8">
        <f t="shared" si="6"/>
        <v>7.9034839169562501</v>
      </c>
      <c r="O30" s="8">
        <f t="shared" si="1"/>
        <v>9.3458488924979886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0.75168397205965642</v>
      </c>
      <c r="F32" s="6">
        <f>Input!B52/Input!B$7</f>
        <v>2.0389455337690632</v>
      </c>
      <c r="G32" s="6">
        <f>Input!C52/Input!C$7</f>
        <v>0.78285856573705181</v>
      </c>
      <c r="H32" s="6">
        <f>Input!D52/Input!D$7</f>
        <v>0.87595563580087699</v>
      </c>
      <c r="I32" s="6">
        <f>Input!E52/Input!E$7</f>
        <v>0.16530987855264803</v>
      </c>
      <c r="J32" s="6">
        <f>Input!F52/Input!F$7</f>
        <v>0.18915177171527126</v>
      </c>
      <c r="K32" s="6">
        <f>Input!G52/Input!G$7</f>
        <v>0.19367062549485353</v>
      </c>
      <c r="L32" s="6">
        <f>Input!H52/Input!H$7</f>
        <v>0.26499220272904483</v>
      </c>
      <c r="M32" s="6">
        <f>Input!I52/Input!I$7</f>
        <v>0.38900294039026995</v>
      </c>
      <c r="N32" s="6">
        <f>Input!J52/Input!J$7</f>
        <v>0.30312572395972559</v>
      </c>
      <c r="O32" s="6">
        <f t="shared" si="1"/>
        <v>0.59546968502084607</v>
      </c>
    </row>
    <row r="33" spans="2:15" ht="12" customHeight="1" x14ac:dyDescent="0.2">
      <c r="B33" t="s">
        <v>141</v>
      </c>
      <c r="E33" s="6">
        <f>Input!A53/Input!A$7</f>
        <v>3.7677685482348497</v>
      </c>
      <c r="F33" s="6">
        <f>Input!B53/Input!B$7</f>
        <v>3.1031677559912856</v>
      </c>
      <c r="G33" s="6">
        <f>Input!C53/Input!C$7</f>
        <v>3.4240907797381896</v>
      </c>
      <c r="H33" s="6">
        <f>Input!D53/Input!D$7</f>
        <v>3.1070312096982202</v>
      </c>
      <c r="I33" s="6">
        <f>Input!E53/Input!E$7</f>
        <v>2.9789132340052586</v>
      </c>
      <c r="J33" s="6">
        <f>Input!F53/Input!F$7</f>
        <v>4.1348628096582001</v>
      </c>
      <c r="K33" s="6">
        <f>Input!G53/Input!G$7</f>
        <v>4.2960673000791765</v>
      </c>
      <c r="L33" s="6">
        <f>Input!H53/Input!H$7</f>
        <v>4.6547202729044832</v>
      </c>
      <c r="M33" s="6">
        <f>Input!I53/Input!I$7</f>
        <v>4.599065312305088</v>
      </c>
      <c r="N33" s="6">
        <f>Input!J53/Input!J$7</f>
        <v>3.9740595206272835</v>
      </c>
      <c r="O33" s="6">
        <f t="shared" si="1"/>
        <v>3.8039746743242042</v>
      </c>
    </row>
    <row r="34" spans="2:15" ht="12" customHeight="1" x14ac:dyDescent="0.2">
      <c r="B34" t="s">
        <v>142</v>
      </c>
      <c r="E34" s="6">
        <f>Input!A54/Input!A$7</f>
        <v>0.9972758164999056</v>
      </c>
      <c r="F34" s="6">
        <f>Input!B54/Input!B$7</f>
        <v>1.6873333333333334</v>
      </c>
      <c r="G34" s="6">
        <f>Input!C54/Input!C$7</f>
        <v>1.6929581673306773</v>
      </c>
      <c r="H34" s="6">
        <f>Input!D54/Input!D$7</f>
        <v>1.4047033789012122</v>
      </c>
      <c r="I34" s="6">
        <f>Input!E54/Input!E$7</f>
        <v>1.4268761737823963</v>
      </c>
      <c r="J34" s="6">
        <f>Input!F54/Input!F$7</f>
        <v>1.4535716525556599</v>
      </c>
      <c r="K34" s="6">
        <f>Input!G54/Input!G$7</f>
        <v>1.4428851939825811</v>
      </c>
      <c r="L34" s="6">
        <f>Input!H54/Input!H$7</f>
        <v>1.2848508771929825</v>
      </c>
      <c r="M34" s="6">
        <f>Input!I54/Input!I$7</f>
        <v>1.5360794796400248</v>
      </c>
      <c r="N34" s="6">
        <f>Input!J54/Input!J$7</f>
        <v>1.5251688496836855</v>
      </c>
      <c r="O34" s="6">
        <f t="shared" si="1"/>
        <v>1.4451702922902459</v>
      </c>
    </row>
    <row r="35" spans="2:15" ht="12" customHeight="1" x14ac:dyDescent="0.2">
      <c r="B35" t="s">
        <v>143</v>
      </c>
      <c r="E35" s="6">
        <f>Input!A55/Input!A$7</f>
        <v>7.3200207664715879</v>
      </c>
      <c r="F35" s="6">
        <f>Input!B55/Input!B$7</f>
        <v>4.7608598402323885</v>
      </c>
      <c r="G35" s="6">
        <f>Input!C55/Input!C$7</f>
        <v>5.2554638588503133</v>
      </c>
      <c r="H35" s="6">
        <f>Input!D55/Input!D$7</f>
        <v>4.5188573639411915</v>
      </c>
      <c r="I35" s="6">
        <f>Input!E55/Input!E$7</f>
        <v>4.6293289094779011</v>
      </c>
      <c r="J35" s="6">
        <f>Input!F55/Input!F$7</f>
        <v>4.5387033552837881</v>
      </c>
      <c r="K35" s="6">
        <f>Input!G55/Input!G$7</f>
        <v>4.5098764845605697</v>
      </c>
      <c r="L35" s="6">
        <f>Input!H55/Input!H$7</f>
        <v>4.456923976608187</v>
      </c>
      <c r="M35" s="6">
        <f>Input!I55/Input!I$7</f>
        <v>5.0382322017285937</v>
      </c>
      <c r="N35" s="6">
        <f>Input!J55/Input!J$7</f>
        <v>5.5297790252160741</v>
      </c>
      <c r="O35" s="6">
        <f t="shared" si="1"/>
        <v>5.0558045782370602</v>
      </c>
    </row>
    <row r="36" spans="2:15" ht="13.5" customHeight="1" x14ac:dyDescent="0.2">
      <c r="B36" s="4" t="s">
        <v>144</v>
      </c>
      <c r="E36" s="8">
        <f>SUM(E32:E35)</f>
        <v>12.836749103265999</v>
      </c>
      <c r="F36" s="8">
        <f t="shared" ref="F36:N36" si="7">SUM(F32:F35)</f>
        <v>11.590306463326071</v>
      </c>
      <c r="G36" s="8">
        <f t="shared" si="7"/>
        <v>11.155371371656232</v>
      </c>
      <c r="H36" s="8">
        <f t="shared" si="7"/>
        <v>9.9065475883414997</v>
      </c>
      <c r="I36" s="8">
        <f t="shared" si="7"/>
        <v>9.2004281958182048</v>
      </c>
      <c r="J36" s="8">
        <f t="shared" si="7"/>
        <v>10.31628958921292</v>
      </c>
      <c r="K36" s="8">
        <f t="shared" si="7"/>
        <v>10.442499604117181</v>
      </c>
      <c r="L36" s="8">
        <f t="shared" si="7"/>
        <v>10.661487329434697</v>
      </c>
      <c r="M36" s="8">
        <f t="shared" si="7"/>
        <v>11.562379934063976</v>
      </c>
      <c r="N36" s="8">
        <f t="shared" si="7"/>
        <v>11.33213311948677</v>
      </c>
      <c r="O36" s="8">
        <f t="shared" si="1"/>
        <v>10.900419229872355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30.732669435529548</v>
      </c>
      <c r="F38" s="8">
        <f>Input!B56/Input!B$7</f>
        <v>23.450852578068265</v>
      </c>
      <c r="G38" s="8">
        <f>Input!C56/Input!C$7</f>
        <v>18.320364257256688</v>
      </c>
      <c r="H38" s="8">
        <f>Input!D56/Input!D$7</f>
        <v>18.503305390766055</v>
      </c>
      <c r="I38" s="8">
        <f>Input!E56/Input!E$7</f>
        <v>18.921171904344558</v>
      </c>
      <c r="J38" s="8">
        <f>Input!F56/Input!F$7</f>
        <v>17.766970053308246</v>
      </c>
      <c r="K38" s="8">
        <f>Input!G56/Input!G$7</f>
        <v>19.567850356294539</v>
      </c>
      <c r="L38" s="8">
        <f>Input!H56/Input!H$7</f>
        <v>25.152923001949318</v>
      </c>
      <c r="M38" s="8">
        <f>Input!I56/Input!I$7</f>
        <v>23.000795687427605</v>
      </c>
      <c r="N38" s="8">
        <f>Input!J56/Input!J$7</f>
        <v>20.730068609106301</v>
      </c>
      <c r="O38" s="8">
        <f t="shared" si="1"/>
        <v>21.614697127405112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374.50753822918637</v>
      </c>
      <c r="F40" s="11">
        <f t="shared" ref="F40:N40" si="8">SUM(F10,F15,F19,F26,F30,F36,F38)</f>
        <v>456.24801452432825</v>
      </c>
      <c r="G40" s="11">
        <f t="shared" si="8"/>
        <v>407.684453614115</v>
      </c>
      <c r="H40" s="11">
        <f t="shared" si="8"/>
        <v>382.17048104204275</v>
      </c>
      <c r="I40" s="11">
        <f t="shared" si="8"/>
        <v>367.29968323525725</v>
      </c>
      <c r="J40" s="11">
        <f t="shared" si="8"/>
        <v>365.23657024145501</v>
      </c>
      <c r="K40" s="11">
        <f t="shared" si="8"/>
        <v>354.28901266825022</v>
      </c>
      <c r="L40" s="11">
        <f t="shared" si="8"/>
        <v>290.22555068226126</v>
      </c>
      <c r="M40" s="11">
        <f t="shared" si="8"/>
        <v>297.70647509578544</v>
      </c>
      <c r="N40" s="11">
        <f t="shared" si="8"/>
        <v>303.97644034571863</v>
      </c>
      <c r="O40" s="11">
        <f t="shared" si="1"/>
        <v>359.93442196783997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Input!O4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4</v>
      </c>
      <c r="F7" s="20">
        <f>Input!B1</f>
        <v>5</v>
      </c>
      <c r="G7" s="20">
        <f>Input!C1</f>
        <v>5</v>
      </c>
      <c r="H7" s="20">
        <f>Input!D1</f>
        <v>6</v>
      </c>
      <c r="I7" s="20">
        <f>Input!E1</f>
        <v>6</v>
      </c>
      <c r="J7" s="20">
        <f>Input!F1</f>
        <v>8</v>
      </c>
      <c r="K7" s="20">
        <f>Input!G1</f>
        <v>8</v>
      </c>
      <c r="L7" s="20">
        <f>Input!H1</f>
        <v>7</v>
      </c>
      <c r="M7" s="20">
        <f>Input!I1</f>
        <v>8</v>
      </c>
      <c r="N7" s="20">
        <f>Input!J1</f>
        <v>8</v>
      </c>
      <c r="O7" s="6">
        <f>AVERAGE(E7:N7)</f>
        <v>6.5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5445</v>
      </c>
      <c r="F9" s="20">
        <f>IF(Input!B123=0,"***",Input!B123)</f>
        <v>7033</v>
      </c>
      <c r="G9" s="20">
        <f>IF(Input!C123=0,"***",Input!C123)</f>
        <v>7028</v>
      </c>
      <c r="H9" s="20">
        <f>IF(Input!D123=0,"***",Input!D123)</f>
        <v>7835</v>
      </c>
      <c r="I9" s="20">
        <f>IF(Input!E123=0,"***",Input!E123)</f>
        <v>8068</v>
      </c>
      <c r="J9" s="20">
        <f>IF(Input!F123=0,"***",Input!F123)</f>
        <v>12923</v>
      </c>
      <c r="K9" s="20">
        <f>IF(Input!G123=0,"***",Input!G123)</f>
        <v>12738</v>
      </c>
      <c r="L9" s="20">
        <f>IF(Input!H123=0,"***",Input!H123)</f>
        <v>10368</v>
      </c>
      <c r="M9" s="20">
        <f>IF(Input!I123=0,"***",Input!I123)</f>
        <v>11390</v>
      </c>
      <c r="N9" s="20">
        <f>IF(Input!J123=0,"***",Input!J123)</f>
        <v>11390</v>
      </c>
      <c r="O9" s="20">
        <f>AVERAGE(E9:N9)</f>
        <v>9421.7999999999993</v>
      </c>
    </row>
    <row r="10" spans="1:15" ht="12" customHeight="1" x14ac:dyDescent="0.2">
      <c r="B10" t="s">
        <v>262</v>
      </c>
      <c r="E10" s="20">
        <f>IF(Input!A123=0,"***",E9/E7)</f>
        <v>1361.25</v>
      </c>
      <c r="F10" s="20">
        <f>IF(Input!B123=0,"***",F9/F7)</f>
        <v>1406.6</v>
      </c>
      <c r="G10" s="20">
        <f>IF(Input!C123=0,"***",G9/G7)</f>
        <v>1405.6</v>
      </c>
      <c r="H10" s="20">
        <f>IF(Input!D123=0,"***",H9/H7)</f>
        <v>1305.8333333333333</v>
      </c>
      <c r="I10" s="20">
        <f>IF(Input!E123=0,"***",I9/I7)</f>
        <v>1344.6666666666667</v>
      </c>
      <c r="J10" s="20">
        <f>IF(Input!F123=0,"***",J9/J7)</f>
        <v>1615.375</v>
      </c>
      <c r="K10" s="20">
        <f>IF(Input!G123=0,"***",K9/K7)</f>
        <v>1592.25</v>
      </c>
      <c r="L10" s="20">
        <f>IF(Input!H123=0,"***",L9/L7)</f>
        <v>1481.1428571428571</v>
      </c>
      <c r="M10" s="20">
        <f>IF(Input!I123=0,"***",M9/M7)</f>
        <v>1423.75</v>
      </c>
      <c r="N10" s="20">
        <f>IF(Input!J123=0,"***",N9/N7)</f>
        <v>1423.75</v>
      </c>
      <c r="O10" s="20">
        <f>AVERAGE(E10:N10)</f>
        <v>1436.0217857142857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5297</v>
      </c>
      <c r="F12" s="20">
        <f>Input!B7</f>
        <v>6885</v>
      </c>
      <c r="G12" s="20">
        <f>Input!C7</f>
        <v>7028</v>
      </c>
      <c r="H12" s="20">
        <f>Input!D7</f>
        <v>7754</v>
      </c>
      <c r="I12" s="20">
        <f>Input!E7</f>
        <v>7987</v>
      </c>
      <c r="J12" s="20">
        <f>Input!F7</f>
        <v>12756</v>
      </c>
      <c r="K12" s="20">
        <f>Input!G7</f>
        <v>12630</v>
      </c>
      <c r="L12" s="20">
        <f>Input!H7</f>
        <v>10260</v>
      </c>
      <c r="M12" s="20">
        <f>Input!I7</f>
        <v>11223</v>
      </c>
      <c r="N12" s="20">
        <f>Input!J7</f>
        <v>11223</v>
      </c>
      <c r="O12" s="20">
        <f>AVERAGE(E12:N12)</f>
        <v>9304.2999999999993</v>
      </c>
    </row>
    <row r="13" spans="1:15" ht="12" customHeight="1" x14ac:dyDescent="0.2">
      <c r="B13" t="s">
        <v>264</v>
      </c>
      <c r="E13" s="20">
        <f t="shared" ref="E13:N13" si="1">+E12/E7</f>
        <v>1324.25</v>
      </c>
      <c r="F13" s="20">
        <f t="shared" si="1"/>
        <v>1377</v>
      </c>
      <c r="G13" s="20">
        <f t="shared" si="1"/>
        <v>1405.6</v>
      </c>
      <c r="H13" s="20">
        <f t="shared" si="1"/>
        <v>1292.3333333333333</v>
      </c>
      <c r="I13" s="20">
        <f t="shared" si="1"/>
        <v>1331.1666666666667</v>
      </c>
      <c r="J13" s="20">
        <f t="shared" si="1"/>
        <v>1594.5</v>
      </c>
      <c r="K13" s="20">
        <f t="shared" si="1"/>
        <v>1578.75</v>
      </c>
      <c r="L13" s="20">
        <f t="shared" si="1"/>
        <v>1465.7142857142858</v>
      </c>
      <c r="M13" s="20">
        <f t="shared" si="1"/>
        <v>1402.875</v>
      </c>
      <c r="N13" s="20">
        <f t="shared" si="1"/>
        <v>1402.875</v>
      </c>
      <c r="O13" s="20">
        <f>AVERAGE(E13:N13)</f>
        <v>1417.5064285714286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27212</v>
      </c>
      <c r="F15" s="20">
        <f>Input!B5</f>
        <v>37212</v>
      </c>
      <c r="G15" s="20">
        <f>Input!C5</f>
        <v>37212</v>
      </c>
      <c r="H15" s="20">
        <f>Input!D5</f>
        <v>40982</v>
      </c>
      <c r="I15" s="20">
        <f>Input!E5</f>
        <v>40782</v>
      </c>
      <c r="J15" s="20">
        <f>Input!F5</f>
        <v>59422</v>
      </c>
      <c r="K15" s="20">
        <f>Input!G5</f>
        <v>59422</v>
      </c>
      <c r="L15" s="20">
        <f>Input!H5</f>
        <v>47422</v>
      </c>
      <c r="M15" s="20">
        <f>Input!I5</f>
        <v>49422</v>
      </c>
      <c r="N15" s="20">
        <f>Input!J5</f>
        <v>49422</v>
      </c>
      <c r="O15" s="20">
        <f>AVERAGE(E15:N15)</f>
        <v>44851</v>
      </c>
    </row>
    <row r="16" spans="1:15" ht="12" customHeight="1" x14ac:dyDescent="0.2">
      <c r="B16" t="s">
        <v>266</v>
      </c>
      <c r="E16" s="20">
        <f t="shared" ref="E16:N16" si="2">+E15/E7</f>
        <v>6803</v>
      </c>
      <c r="F16" s="20">
        <f t="shared" si="2"/>
        <v>7442.4</v>
      </c>
      <c r="G16" s="20">
        <f t="shared" si="2"/>
        <v>7442.4</v>
      </c>
      <c r="H16" s="20">
        <f t="shared" si="2"/>
        <v>6830.333333333333</v>
      </c>
      <c r="I16" s="20">
        <f t="shared" si="2"/>
        <v>6797</v>
      </c>
      <c r="J16" s="20">
        <f t="shared" si="2"/>
        <v>7427.75</v>
      </c>
      <c r="K16" s="20">
        <f t="shared" si="2"/>
        <v>7427.75</v>
      </c>
      <c r="L16" s="20">
        <f t="shared" si="2"/>
        <v>6774.5714285714284</v>
      </c>
      <c r="M16" s="20">
        <f t="shared" si="2"/>
        <v>6177.75</v>
      </c>
      <c r="N16" s="20">
        <f t="shared" si="2"/>
        <v>6177.75</v>
      </c>
      <c r="O16" s="20">
        <f>AVERAGE(E16:N16)</f>
        <v>6930.0704761904753</v>
      </c>
    </row>
    <row r="17" spans="2:15" ht="12" customHeight="1" x14ac:dyDescent="0.2">
      <c r="B17" t="s">
        <v>267</v>
      </c>
      <c r="E17" s="6">
        <f>+E15/E12</f>
        <v>5.1372474985841041</v>
      </c>
      <c r="F17" s="6">
        <f t="shared" ref="F17:N17" si="3">+F15/F12</f>
        <v>5.4047930283224401</v>
      </c>
      <c r="G17" s="6">
        <f t="shared" si="3"/>
        <v>5.2948207171314738</v>
      </c>
      <c r="H17" s="6">
        <f t="shared" si="3"/>
        <v>5.2852721176167137</v>
      </c>
      <c r="I17" s="6">
        <f t="shared" si="3"/>
        <v>5.1060473269062223</v>
      </c>
      <c r="J17" s="6">
        <f t="shared" si="3"/>
        <v>4.6583568516776417</v>
      </c>
      <c r="K17" s="6">
        <f t="shared" si="3"/>
        <v>4.7048297703879651</v>
      </c>
      <c r="L17" s="6">
        <f t="shared" si="3"/>
        <v>4.6220272904483428</v>
      </c>
      <c r="M17" s="6">
        <f t="shared" si="3"/>
        <v>4.4036353916065227</v>
      </c>
      <c r="N17" s="6">
        <f t="shared" si="3"/>
        <v>4.4036353916065227</v>
      </c>
      <c r="O17" s="6">
        <f>AVERAGE(E17:N17)</f>
        <v>4.9020665384287945</v>
      </c>
    </row>
    <row r="18" spans="2:15" ht="12" customHeight="1" x14ac:dyDescent="0.2">
      <c r="B18" t="s">
        <v>268</v>
      </c>
      <c r="E18" s="6">
        <f t="shared" ref="E18:M18" si="4">+(E17-F17)/F17*100</f>
        <v>-4.9501531018178095</v>
      </c>
      <c r="F18" s="6">
        <f t="shared" si="4"/>
        <v>2.0769789397240435</v>
      </c>
      <c r="G18" s="6">
        <f t="shared" si="4"/>
        <v>0.18066429319567215</v>
      </c>
      <c r="H18" s="6">
        <f t="shared" si="4"/>
        <v>3.5100495400046459</v>
      </c>
      <c r="I18" s="6">
        <f t="shared" si="4"/>
        <v>9.6104804651741365</v>
      </c>
      <c r="J18" s="6">
        <f t="shared" si="4"/>
        <v>-0.98777046095955212</v>
      </c>
      <c r="K18" s="6">
        <f t="shared" si="4"/>
        <v>1.7914753578097191</v>
      </c>
      <c r="L18" s="6">
        <f t="shared" si="4"/>
        <v>4.9593547017557897</v>
      </c>
      <c r="M18" s="6">
        <f t="shared" si="4"/>
        <v>0</v>
      </c>
      <c r="N18" s="6">
        <f>+(N17-(Input!K5/Input!K7))/(Input!K5/Input!K7)*100</f>
        <v>0.40632237617326689</v>
      </c>
      <c r="O18" s="6">
        <f>AVERAGE(E18:N18)</f>
        <v>1.6597402111059913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26625</v>
      </c>
      <c r="F20" s="20">
        <f>Input!B6</f>
        <v>49492.4</v>
      </c>
      <c r="G20" s="20">
        <f>Input!C6</f>
        <v>50905.98</v>
      </c>
      <c r="H20" s="20">
        <f>Input!D6</f>
        <v>47185</v>
      </c>
      <c r="I20" s="20">
        <f>Input!E6</f>
        <v>54658</v>
      </c>
      <c r="J20" s="20">
        <f>Input!F6</f>
        <v>89160.89</v>
      </c>
      <c r="K20" s="20">
        <f>Input!G6</f>
        <v>76633.59</v>
      </c>
      <c r="L20" s="20">
        <f>Input!H6</f>
        <v>52580</v>
      </c>
      <c r="M20" s="20">
        <f>Input!I6</f>
        <v>58172</v>
      </c>
      <c r="N20" s="20">
        <f>Input!J6</f>
        <v>61624.17</v>
      </c>
      <c r="O20" s="20">
        <f>AVERAGE(E20:N20)</f>
        <v>56703.703000000001</v>
      </c>
    </row>
    <row r="21" spans="2:15" ht="12" customHeight="1" x14ac:dyDescent="0.2">
      <c r="B21" t="s">
        <v>270</v>
      </c>
      <c r="E21" s="20">
        <f t="shared" ref="E21:N21" si="5">+E20/E7</f>
        <v>6656.25</v>
      </c>
      <c r="F21" s="20">
        <f t="shared" si="5"/>
        <v>9898.48</v>
      </c>
      <c r="G21" s="20">
        <f t="shared" si="5"/>
        <v>10181.196</v>
      </c>
      <c r="H21" s="20">
        <f t="shared" si="5"/>
        <v>7864.166666666667</v>
      </c>
      <c r="I21" s="20">
        <f t="shared" si="5"/>
        <v>9109.6666666666661</v>
      </c>
      <c r="J21" s="20">
        <f t="shared" si="5"/>
        <v>11145.11125</v>
      </c>
      <c r="K21" s="20">
        <f t="shared" si="5"/>
        <v>9579.1987499999996</v>
      </c>
      <c r="L21" s="20">
        <f t="shared" si="5"/>
        <v>7511.4285714285716</v>
      </c>
      <c r="M21" s="20">
        <f t="shared" si="5"/>
        <v>7271.5</v>
      </c>
      <c r="N21" s="20">
        <f t="shared" si="5"/>
        <v>7703.0212499999998</v>
      </c>
      <c r="O21" s="20">
        <f>AVERAGE(E21:N21)</f>
        <v>8692.0019154761903</v>
      </c>
    </row>
    <row r="22" spans="2:15" ht="12" customHeight="1" x14ac:dyDescent="0.2">
      <c r="B22" t="s">
        <v>271</v>
      </c>
      <c r="E22" s="6">
        <f>+E20/E12</f>
        <v>5.0264300547479701</v>
      </c>
      <c r="F22" s="6">
        <f t="shared" ref="F22:N22" si="6">+F20/F12</f>
        <v>7.1884386347131448</v>
      </c>
      <c r="G22" s="6">
        <f t="shared" si="6"/>
        <v>7.2433096186681851</v>
      </c>
      <c r="H22" s="6">
        <f t="shared" si="6"/>
        <v>6.0852463244776889</v>
      </c>
      <c r="I22" s="6">
        <f t="shared" si="6"/>
        <v>6.8433704770251662</v>
      </c>
      <c r="J22" s="6">
        <f t="shared" si="6"/>
        <v>6.9897216995923488</v>
      </c>
      <c r="K22" s="6">
        <f t="shared" si="6"/>
        <v>6.0675843230403794</v>
      </c>
      <c r="L22" s="6">
        <f t="shared" si="6"/>
        <v>5.1247563352826511</v>
      </c>
      <c r="M22" s="6">
        <f t="shared" si="6"/>
        <v>5.1832843268288338</v>
      </c>
      <c r="N22" s="6">
        <f t="shared" si="6"/>
        <v>5.4908821170809938</v>
      </c>
      <c r="O22" s="6">
        <f>AVERAGE(E22:N22)</f>
        <v>6.1243023911457355</v>
      </c>
    </row>
    <row r="23" spans="2:15" ht="12" customHeight="1" x14ac:dyDescent="0.2">
      <c r="B23" t="s">
        <v>272</v>
      </c>
      <c r="E23" s="6">
        <f t="shared" ref="E23:M23" si="7">+(E22-F22)/F22*100</f>
        <v>-30.076191643687167</v>
      </c>
      <c r="F23" s="6">
        <f t="shared" si="7"/>
        <v>-0.75754022461805715</v>
      </c>
      <c r="G23" s="6">
        <f t="shared" si="7"/>
        <v>19.030672423764138</v>
      </c>
      <c r="H23" s="6">
        <f t="shared" si="7"/>
        <v>-11.078227535578874</v>
      </c>
      <c r="I23" s="6">
        <f t="shared" si="7"/>
        <v>-2.0938061464695799</v>
      </c>
      <c r="J23" s="6">
        <f t="shared" si="7"/>
        <v>15.197767801105721</v>
      </c>
      <c r="K23" s="6">
        <f t="shared" si="7"/>
        <v>18.397518361343273</v>
      </c>
      <c r="L23" s="6">
        <f t="shared" si="7"/>
        <v>-1.1291680690414778</v>
      </c>
      <c r="M23" s="6">
        <f t="shared" si="7"/>
        <v>-5.6019740306441328</v>
      </c>
      <c r="N23" s="6">
        <f>+(N22-(Input!K6/Input!K7))/(Input!K6/Input!K7)*100</f>
        <v>3.9105808953713703</v>
      </c>
      <c r="O23" s="6">
        <f>AVERAGE(E23:N23)</f>
        <v>0.57996318315452156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-587</v>
      </c>
      <c r="F25" s="20">
        <f t="shared" ref="F25:N25" si="8">+F20-F15</f>
        <v>12280.400000000001</v>
      </c>
      <c r="G25" s="20">
        <f t="shared" si="8"/>
        <v>13693.980000000003</v>
      </c>
      <c r="H25" s="20">
        <f t="shared" si="8"/>
        <v>6203</v>
      </c>
      <c r="I25" s="20">
        <f t="shared" si="8"/>
        <v>13876</v>
      </c>
      <c r="J25" s="20">
        <f t="shared" si="8"/>
        <v>29738.89</v>
      </c>
      <c r="K25" s="20">
        <f t="shared" si="8"/>
        <v>17211.589999999997</v>
      </c>
      <c r="L25" s="20">
        <f t="shared" si="8"/>
        <v>5158</v>
      </c>
      <c r="M25" s="20">
        <f t="shared" si="8"/>
        <v>8750</v>
      </c>
      <c r="N25" s="20">
        <f t="shared" si="8"/>
        <v>12202.169999999998</v>
      </c>
      <c r="O25" s="20">
        <f>AVERAGE(E25:N25)</f>
        <v>11852.703</v>
      </c>
    </row>
    <row r="26" spans="2:15" ht="12" customHeight="1" x14ac:dyDescent="0.2">
      <c r="B26" t="s">
        <v>274</v>
      </c>
      <c r="E26" s="20">
        <f t="shared" ref="E26:N26" si="9">+E25/E7</f>
        <v>-146.75</v>
      </c>
      <c r="F26" s="20">
        <f t="shared" si="9"/>
        <v>2456.0800000000004</v>
      </c>
      <c r="G26" s="20">
        <f t="shared" si="9"/>
        <v>2738.7960000000007</v>
      </c>
      <c r="H26" s="20">
        <f t="shared" si="9"/>
        <v>1033.8333333333333</v>
      </c>
      <c r="I26" s="20">
        <f t="shared" si="9"/>
        <v>2312.6666666666665</v>
      </c>
      <c r="J26" s="20">
        <f t="shared" si="9"/>
        <v>3717.3612499999999</v>
      </c>
      <c r="K26" s="20">
        <f t="shared" si="9"/>
        <v>2151.4487499999996</v>
      </c>
      <c r="L26" s="20">
        <f t="shared" si="9"/>
        <v>736.85714285714289</v>
      </c>
      <c r="M26" s="20">
        <f t="shared" si="9"/>
        <v>1093.75</v>
      </c>
      <c r="N26" s="20">
        <f t="shared" si="9"/>
        <v>1525.2712499999998</v>
      </c>
      <c r="O26" s="20">
        <f>AVERAGE(E26:N26)</f>
        <v>1761.9314392857145</v>
      </c>
    </row>
    <row r="27" spans="2:15" ht="12" customHeight="1" x14ac:dyDescent="0.2">
      <c r="B27" t="s">
        <v>275</v>
      </c>
      <c r="E27" s="6">
        <f>+E25/E12</f>
        <v>-0.11081744383613366</v>
      </c>
      <c r="F27" s="6">
        <f t="shared" ref="F27:N27" si="10">+F25/F12</f>
        <v>1.7836456063907047</v>
      </c>
      <c r="G27" s="6">
        <f t="shared" si="10"/>
        <v>1.9484889015367108</v>
      </c>
      <c r="H27" s="6">
        <f t="shared" si="10"/>
        <v>0.79997420686097498</v>
      </c>
      <c r="I27" s="6">
        <f t="shared" si="10"/>
        <v>1.7373231501189432</v>
      </c>
      <c r="J27" s="6">
        <f t="shared" si="10"/>
        <v>2.3313648479147067</v>
      </c>
      <c r="K27" s="6">
        <f t="shared" si="10"/>
        <v>1.3627545526524145</v>
      </c>
      <c r="L27" s="6">
        <f t="shared" si="10"/>
        <v>0.50272904483430803</v>
      </c>
      <c r="M27" s="6">
        <f t="shared" si="10"/>
        <v>0.77964893522231138</v>
      </c>
      <c r="N27" s="6">
        <f t="shared" si="10"/>
        <v>1.087246725474472</v>
      </c>
      <c r="O27" s="6">
        <f>AVERAGE(E27:N27)</f>
        <v>1.2222358527169415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97.842863442598855</v>
      </c>
      <c r="F29" s="6">
        <f t="shared" ref="F29:N29" si="11">+F20/F15*100</f>
        <v>133.00118241427498</v>
      </c>
      <c r="G29" s="6">
        <f t="shared" si="11"/>
        <v>136.79990325701388</v>
      </c>
      <c r="H29" s="6">
        <f t="shared" si="11"/>
        <v>115.13591332780244</v>
      </c>
      <c r="I29" s="6">
        <f t="shared" si="11"/>
        <v>134.02481486930509</v>
      </c>
      <c r="J29" s="6">
        <f t="shared" si="11"/>
        <v>150.04693547844232</v>
      </c>
      <c r="K29" s="6">
        <f t="shared" si="11"/>
        <v>128.96501295816364</v>
      </c>
      <c r="L29" s="6">
        <f t="shared" si="11"/>
        <v>110.87680823246595</v>
      </c>
      <c r="M29" s="6">
        <f t="shared" si="11"/>
        <v>117.70466593824614</v>
      </c>
      <c r="N29" s="6">
        <f t="shared" si="11"/>
        <v>124.68975355105015</v>
      </c>
      <c r="O29" s="6">
        <f>AVERAGE(E29:N29)</f>
        <v>124.90878534693634</v>
      </c>
    </row>
    <row r="30" spans="2:15" ht="12" customHeight="1" x14ac:dyDescent="0.2">
      <c r="B30" t="s">
        <v>277</v>
      </c>
      <c r="E30" s="6">
        <f>+E25/E20*100</f>
        <v>-2.2046948356807512</v>
      </c>
      <c r="F30" s="6">
        <f t="shared" ref="F30:N30" si="12">+F25/F20*100</f>
        <v>24.812698515327607</v>
      </c>
      <c r="G30" s="6">
        <f t="shared" si="12"/>
        <v>26.900533100433393</v>
      </c>
      <c r="H30" s="6">
        <f t="shared" si="12"/>
        <v>13.146126947123026</v>
      </c>
      <c r="I30" s="6">
        <f t="shared" si="12"/>
        <v>25.386951589886202</v>
      </c>
      <c r="J30" s="6">
        <f t="shared" si="12"/>
        <v>33.354187020789048</v>
      </c>
      <c r="K30" s="6">
        <f t="shared" si="12"/>
        <v>22.459589848263661</v>
      </c>
      <c r="L30" s="6">
        <f t="shared" si="12"/>
        <v>9.8098136173449983</v>
      </c>
      <c r="M30" s="6">
        <f t="shared" si="12"/>
        <v>15.041600770129959</v>
      </c>
      <c r="N30" s="6">
        <f t="shared" si="12"/>
        <v>19.800948231838252</v>
      </c>
      <c r="O30" s="16">
        <f>AVERAGE(E30:N30)</f>
        <v>18.850775480545536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8.454464791391354</v>
      </c>
      <c r="F7" s="6">
        <f>(Input!B37-Input!B57+Input!B77)/Input!B$7</f>
        <v>9.3967276688453154</v>
      </c>
      <c r="G7" s="6">
        <f>(Input!C37-Input!C57+Input!C77)/Input!C$7</f>
        <v>10.331132612407515</v>
      </c>
      <c r="H7" s="6">
        <f>(Input!D37-Input!D57+Input!D77)/Input!D$7</f>
        <v>9.016492133092596</v>
      </c>
      <c r="I7" s="6">
        <f>(Input!E37-Input!E57+Input!E77)/Input!E$7</f>
        <v>6.6210116439213715</v>
      </c>
      <c r="J7" s="6">
        <f>(Input!F37-Input!F57+Input!F77)/Input!F$7</f>
        <v>12.219973345876451</v>
      </c>
      <c r="K7" s="6">
        <f>(Input!G37-Input!G57+Input!G77)/Input!G$7</f>
        <v>14.820782264449724</v>
      </c>
      <c r="L7" s="6">
        <f>(Input!H37-Input!H57+Input!H77)/Input!H$7</f>
        <v>16.890005847953216</v>
      </c>
      <c r="M7" s="6">
        <f>(Input!I37-Input!I57+Input!I77)/Input!I$7</f>
        <v>18.068831863138197</v>
      </c>
      <c r="N7" s="6">
        <f>(Input!J37-Input!J57+Input!J77)/Input!J$7</f>
        <v>17.329259556268376</v>
      </c>
      <c r="O7" s="6">
        <f>AVERAGE(E7:N7)</f>
        <v>12.314868172734412</v>
      </c>
    </row>
    <row r="8" spans="1:15" ht="12" customHeight="1" x14ac:dyDescent="0.2">
      <c r="B8" t="s">
        <v>121</v>
      </c>
      <c r="E8" s="6">
        <f>(Input!A38-Input!A58+Input!A78)/Input!A$7</f>
        <v>6.1965338871059092</v>
      </c>
      <c r="F8" s="6">
        <f>(Input!B38-Input!B58+Input!B78)/Input!B$7</f>
        <v>8.5543543936092945</v>
      </c>
      <c r="G8" s="6">
        <f>(Input!C38-Input!C58+Input!C78)/Input!C$7</f>
        <v>7.0022438816163914</v>
      </c>
      <c r="H8" s="6">
        <f>(Input!D38-Input!D58+Input!D78)/Input!D$7</f>
        <v>6.913741294815579</v>
      </c>
      <c r="I8" s="6">
        <f>(Input!E38-Input!E58+Input!E78)/Input!E$7</f>
        <v>5.8400525854513585</v>
      </c>
      <c r="J8" s="6">
        <f>(Input!F38-Input!F58+Input!F78)/Input!F$7</f>
        <v>11.867369081216683</v>
      </c>
      <c r="K8" s="6">
        <f>(Input!G38-Input!G58+Input!G78)/Input!G$7</f>
        <v>12.573476642913699</v>
      </c>
      <c r="L8" s="6">
        <f>(Input!H38-Input!H58+Input!H78)/Input!H$7</f>
        <v>13.611836257309939</v>
      </c>
      <c r="M8" s="6">
        <f>(Input!I38-Input!I58+Input!I78)/Input!I$7</f>
        <v>14.636728147554127</v>
      </c>
      <c r="N8" s="6">
        <f>(Input!J38-Input!J58+Input!J78)/Input!J$7</f>
        <v>12.985190234340195</v>
      </c>
      <c r="O8" s="6">
        <f t="shared" ref="O8:O40" si="1">AVERAGE(E8:N8)</f>
        <v>10.018152640593318</v>
      </c>
    </row>
    <row r="9" spans="1:15" ht="12" customHeight="1" x14ac:dyDescent="0.2">
      <c r="B9" t="s">
        <v>122</v>
      </c>
      <c r="E9" s="6">
        <f>(Input!A39-Input!A59+Input!A79)/Input!A$7</f>
        <v>7.4759297715688124E-3</v>
      </c>
      <c r="F9" s="6">
        <f>(Input!B39-Input!B59+Input!B79)/Input!B$7</f>
        <v>0.15800435729847495</v>
      </c>
      <c r="G9" s="6">
        <f>(Input!C39-Input!C59+Input!C79)/Input!C$7</f>
        <v>0.39324701195219125</v>
      </c>
      <c r="H9" s="6">
        <f>(Input!D39-Input!D59+Input!D79)/Input!D$7</f>
        <v>0.37289914882641217</v>
      </c>
      <c r="I9" s="6">
        <f>(Input!E39-Input!E59+Input!E79)/Input!E$7</f>
        <v>0.43809189933642168</v>
      </c>
      <c r="J9" s="6">
        <f>(Input!F39-Input!F59+Input!F79)/Input!F$7</f>
        <v>0.27169175290059577</v>
      </c>
      <c r="K9" s="6">
        <f>(Input!G39-Input!G59+Input!G79)/Input!G$7</f>
        <v>7.1784639746635001E-2</v>
      </c>
      <c r="L9" s="6">
        <f>(Input!H39-Input!H59+Input!H79)/Input!H$7</f>
        <v>0.10157504873294346</v>
      </c>
      <c r="M9" s="6">
        <f>(Input!I39-Input!I59+Input!I79)/Input!I$7</f>
        <v>0.14842199055511004</v>
      </c>
      <c r="N9" s="6">
        <f>(Input!J39-Input!J59+Input!J79)/Input!J$7</f>
        <v>0.13364964804419494</v>
      </c>
      <c r="O9" s="6">
        <f t="shared" si="1"/>
        <v>0.2096841427164548</v>
      </c>
    </row>
    <row r="10" spans="1:15" ht="13.5" customHeight="1" x14ac:dyDescent="0.2">
      <c r="B10" s="4" t="s">
        <v>123</v>
      </c>
      <c r="E10" s="8">
        <f>SUM(E7:E9)</f>
        <v>14.658474608268833</v>
      </c>
      <c r="F10" s="8">
        <f t="shared" ref="F10:N10" si="2">SUM(F7:F9)</f>
        <v>18.109086419753083</v>
      </c>
      <c r="G10" s="8">
        <f t="shared" si="2"/>
        <v>17.726623505976097</v>
      </c>
      <c r="H10" s="8">
        <f t="shared" si="2"/>
        <v>16.303132576734587</v>
      </c>
      <c r="I10" s="8">
        <f t="shared" si="2"/>
        <v>12.899156128709153</v>
      </c>
      <c r="J10" s="8">
        <f t="shared" si="2"/>
        <v>24.359034179993728</v>
      </c>
      <c r="K10" s="8">
        <f t="shared" si="2"/>
        <v>27.466043547110058</v>
      </c>
      <c r="L10" s="8">
        <f t="shared" si="2"/>
        <v>30.603417153996098</v>
      </c>
      <c r="M10" s="8">
        <f t="shared" si="2"/>
        <v>32.853982001247431</v>
      </c>
      <c r="N10" s="8">
        <f t="shared" si="2"/>
        <v>30.448099438652765</v>
      </c>
      <c r="O10" s="8">
        <f t="shared" si="1"/>
        <v>22.542704956044183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67.029418538795554</v>
      </c>
      <c r="F12" s="6">
        <f>(Input!B40-Input!B60+Input!B80)/Input!B$7</f>
        <v>64.41869862018882</v>
      </c>
      <c r="G12" s="6">
        <f>(Input!C40-Input!C60+Input!C80)/Input!C$7</f>
        <v>51.566733067729082</v>
      </c>
      <c r="H12" s="6">
        <f>(Input!D40-Input!D60+Input!D80)/Input!D$7</f>
        <v>45.308511735878248</v>
      </c>
      <c r="I12" s="6">
        <f>(Input!E40-Input!E60+Input!E80)/Input!E$7</f>
        <v>38.453041191936897</v>
      </c>
      <c r="J12" s="6">
        <f>(Input!F40-Input!F60+Input!F80)/Input!F$7</f>
        <v>44.484959234869869</v>
      </c>
      <c r="K12" s="6">
        <f>(Input!G40-Input!G60+Input!G80)/Input!G$7</f>
        <v>45.633979414093425</v>
      </c>
      <c r="L12" s="6">
        <f>(Input!H40-Input!H60+Input!H80)/Input!H$7</f>
        <v>44.209212475633521</v>
      </c>
      <c r="M12" s="6">
        <f>(Input!I40-Input!I60+Input!I80)/Input!I$7</f>
        <v>43.924332174997772</v>
      </c>
      <c r="N12" s="6">
        <f>(Input!J40-Input!J60+Input!J80)/Input!J$7</f>
        <v>43.992692684665421</v>
      </c>
      <c r="O12" s="6">
        <f t="shared" si="1"/>
        <v>48.90215791387886</v>
      </c>
    </row>
    <row r="13" spans="1:15" ht="12" customHeight="1" x14ac:dyDescent="0.2">
      <c r="B13" t="s">
        <v>125</v>
      </c>
      <c r="E13" s="6">
        <f>(Input!A41-Input!A61+Input!A81)/Input!A$7</f>
        <v>18.544391164810271</v>
      </c>
      <c r="F13" s="6">
        <f>(Input!B41-Input!B61+Input!B81)/Input!B$7</f>
        <v>20.611658678286126</v>
      </c>
      <c r="G13" s="6">
        <f>(Input!C41-Input!C61+Input!C81)/Input!C$7</f>
        <v>16.808195788275469</v>
      </c>
      <c r="H13" s="6">
        <f>(Input!D41-Input!D61+Input!D81)/Input!D$7</f>
        <v>13.081052360072222</v>
      </c>
      <c r="I13" s="6">
        <f>(Input!E41-Input!E61+Input!E81)/Input!E$7</f>
        <v>12.333603355452611</v>
      </c>
      <c r="J13" s="6">
        <f>(Input!F41-Input!F61+Input!F81)/Input!F$7</f>
        <v>10.869038883662592</v>
      </c>
      <c r="K13" s="6">
        <f>(Input!G41-Input!G61+Input!G81)/Input!G$7</f>
        <v>13.775574821852731</v>
      </c>
      <c r="L13" s="6">
        <f>(Input!H41-Input!H61+Input!H81)/Input!H$7</f>
        <v>12.707855750487328</v>
      </c>
      <c r="M13" s="6">
        <f>(Input!I41-Input!I61+Input!I81)/Input!I$7</f>
        <v>12.706293326205113</v>
      </c>
      <c r="N13" s="6">
        <f>(Input!J41-Input!J61+Input!J81)/Input!J$7</f>
        <v>13.280139000267308</v>
      </c>
      <c r="O13" s="6">
        <f t="shared" si="1"/>
        <v>14.471780312937176</v>
      </c>
    </row>
    <row r="14" spans="1:15" ht="12" customHeight="1" x14ac:dyDescent="0.2">
      <c r="B14" t="s">
        <v>126</v>
      </c>
      <c r="E14" s="6">
        <f>(Input!A42-Input!A62+Input!A82)/Input!A$7</f>
        <v>6.4755824051349826</v>
      </c>
      <c r="F14" s="6">
        <f>(Input!B42-Input!B62+Input!B82)/Input!B$7</f>
        <v>4.433150326797386</v>
      </c>
      <c r="G14" s="6">
        <f>(Input!C42-Input!C62+Input!C82)/Input!C$7</f>
        <v>3.140712862834377</v>
      </c>
      <c r="H14" s="6">
        <f>(Input!D42-Input!D62+Input!D82)/Input!D$7</f>
        <v>2.7825638380190871</v>
      </c>
      <c r="I14" s="6">
        <f>(Input!E42-Input!E62+Input!E82)/Input!E$7</f>
        <v>2.7073995242268687</v>
      </c>
      <c r="J14" s="6">
        <f>(Input!F42-Input!F62+Input!F82)/Input!F$7</f>
        <v>3.4076513013483849</v>
      </c>
      <c r="K14" s="6">
        <f>(Input!G42-Input!G62+Input!G82)/Input!G$7</f>
        <v>3.4182106096595408</v>
      </c>
      <c r="L14" s="6">
        <f>(Input!H42-Input!H62+Input!H82)/Input!H$7</f>
        <v>4.223391812865497</v>
      </c>
      <c r="M14" s="6">
        <f>(Input!I42-Input!I62+Input!I82)/Input!I$7</f>
        <v>4.1008642965339037</v>
      </c>
      <c r="N14" s="6">
        <f>(Input!J42-Input!J62+Input!J82)/Input!J$7</f>
        <v>4.1486233627372364</v>
      </c>
      <c r="O14" s="6">
        <f t="shared" si="1"/>
        <v>3.8838150340157256</v>
      </c>
    </row>
    <row r="15" spans="1:15" ht="13.5" customHeight="1" x14ac:dyDescent="0.2">
      <c r="B15" s="4" t="s">
        <v>130</v>
      </c>
      <c r="E15" s="8">
        <f>SUM(E12:E14)</f>
        <v>92.049392108740818</v>
      </c>
      <c r="F15" s="8">
        <f t="shared" ref="F15:N15" si="3">SUM(F12:F14)</f>
        <v>89.463507625272328</v>
      </c>
      <c r="G15" s="8">
        <f t="shared" si="3"/>
        <v>71.515641718838921</v>
      </c>
      <c r="H15" s="8">
        <f t="shared" si="3"/>
        <v>61.172127933969556</v>
      </c>
      <c r="I15" s="8">
        <f t="shared" si="3"/>
        <v>53.494044071616372</v>
      </c>
      <c r="J15" s="8">
        <f t="shared" si="3"/>
        <v>58.761649419880847</v>
      </c>
      <c r="K15" s="8">
        <f t="shared" si="3"/>
        <v>62.827764845605692</v>
      </c>
      <c r="L15" s="8">
        <f t="shared" si="3"/>
        <v>61.140460038986348</v>
      </c>
      <c r="M15" s="8">
        <f t="shared" si="3"/>
        <v>60.731489797736792</v>
      </c>
      <c r="N15" s="8">
        <f t="shared" si="3"/>
        <v>61.421455047669966</v>
      </c>
      <c r="O15" s="8">
        <f t="shared" si="1"/>
        <v>67.257753260831763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12.078070606003399</v>
      </c>
      <c r="F17" s="6">
        <f>(Input!B43-Input!B63+Input!B83)/Input!B$7</f>
        <v>10.312198983297021</v>
      </c>
      <c r="G17" s="6">
        <f>(Input!C43-Input!C63+Input!C83)/Input!C$7</f>
        <v>9.72367672168469</v>
      </c>
      <c r="H17" s="6">
        <f>(Input!D43-Input!D63+Input!D83)/Input!D$7</f>
        <v>8.976481815836987</v>
      </c>
      <c r="I17" s="6">
        <f>(Input!E43-Input!E63+Input!E83)/Input!E$7</f>
        <v>7.2574984349568048</v>
      </c>
      <c r="J17" s="6">
        <f>(Input!F43-Input!F63+Input!F83)/Input!F$7</f>
        <v>7.4729476324866724</v>
      </c>
      <c r="K17" s="6">
        <f>(Input!G43-Input!G63+Input!G83)/Input!G$7</f>
        <v>6.9464291369754552</v>
      </c>
      <c r="L17" s="6">
        <f>(Input!H43-Input!H63+Input!H83)/Input!H$7</f>
        <v>8.0174424951267067</v>
      </c>
      <c r="M17" s="6">
        <f>(Input!I43-Input!I63+Input!I83)/Input!I$7</f>
        <v>7.4713730731533463</v>
      </c>
      <c r="N17" s="6">
        <f>(Input!J43-Input!J63+Input!J83)/Input!J$7</f>
        <v>7.2840318987792925</v>
      </c>
      <c r="O17" s="6">
        <f t="shared" si="1"/>
        <v>8.5540150798300374</v>
      </c>
    </row>
    <row r="18" spans="2:15" ht="12" customHeight="1" x14ac:dyDescent="0.2">
      <c r="B18" t="s">
        <v>128</v>
      </c>
      <c r="E18" s="6">
        <f>(Input!A44-Input!A64+Input!A84)/Input!A$7</f>
        <v>11.729186331885973</v>
      </c>
      <c r="F18" s="6">
        <f>(Input!B44-Input!B64+Input!B84)/Input!B$7</f>
        <v>31.392878721859113</v>
      </c>
      <c r="G18" s="6">
        <f>(Input!C44-Input!C64+Input!C84)/Input!C$7</f>
        <v>22.820875071143995</v>
      </c>
      <c r="H18" s="6">
        <f>(Input!D44-Input!D64+Input!D84)/Input!D$7</f>
        <v>30.622437451637868</v>
      </c>
      <c r="I18" s="6">
        <f>(Input!E44-Input!E64+Input!E84)/Input!E$7</f>
        <v>26.958210842619259</v>
      </c>
      <c r="J18" s="6">
        <f>(Input!F44-Input!F64+Input!F84)/Input!F$7</f>
        <v>17.418947162119785</v>
      </c>
      <c r="K18" s="6">
        <f>(Input!G44-Input!G64+Input!G84)/Input!G$7</f>
        <v>18.218430720506731</v>
      </c>
      <c r="L18" s="6">
        <f>(Input!H44-Input!H64+Input!H84)/Input!H$7</f>
        <v>9.688073099415206</v>
      </c>
      <c r="M18" s="6">
        <f>(Input!I44-Input!I64+Input!I84)/Input!I$7</f>
        <v>12.093199679230153</v>
      </c>
      <c r="N18" s="6">
        <f>(Input!J44-Input!J64+Input!J84)/Input!J$7</f>
        <v>13.135275772966232</v>
      </c>
      <c r="O18" s="6">
        <f t="shared" si="1"/>
        <v>19.40775148533843</v>
      </c>
    </row>
    <row r="19" spans="2:15" ht="13.5" customHeight="1" x14ac:dyDescent="0.2">
      <c r="B19" s="4" t="s">
        <v>129</v>
      </c>
      <c r="E19" s="8">
        <f>SUM(E17:E18)</f>
        <v>23.80725693788937</v>
      </c>
      <c r="F19" s="8">
        <f t="shared" ref="F19:N19" si="4">SUM(F17:F18)</f>
        <v>41.705077705156135</v>
      </c>
      <c r="G19" s="8">
        <f t="shared" si="4"/>
        <v>32.544551792828685</v>
      </c>
      <c r="H19" s="8">
        <f t="shared" si="4"/>
        <v>39.598919267474855</v>
      </c>
      <c r="I19" s="8">
        <f t="shared" si="4"/>
        <v>34.215709277576067</v>
      </c>
      <c r="J19" s="8">
        <f t="shared" si="4"/>
        <v>24.891894794606458</v>
      </c>
      <c r="K19" s="8">
        <f t="shared" si="4"/>
        <v>25.164859857482185</v>
      </c>
      <c r="L19" s="8">
        <f t="shared" si="4"/>
        <v>17.705515594541914</v>
      </c>
      <c r="M19" s="8">
        <f t="shared" si="4"/>
        <v>19.564572752383498</v>
      </c>
      <c r="N19" s="8">
        <f t="shared" si="4"/>
        <v>20.419307671745525</v>
      </c>
      <c r="O19" s="8">
        <f t="shared" si="1"/>
        <v>27.961766565168467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156.38299414763074</v>
      </c>
      <c r="F21" s="6">
        <f>(Input!B45-Input!B65+Input!B85)/Input!B$7</f>
        <v>175.69865504720411</v>
      </c>
      <c r="G21" s="6">
        <f>(Input!C45-Input!C65+Input!C85)/Input!C$7</f>
        <v>146.52181701764371</v>
      </c>
      <c r="H21" s="6">
        <f>(Input!D45-Input!D65+Input!D85)/Input!D$7</f>
        <v>165.39425973690999</v>
      </c>
      <c r="I21" s="6">
        <f>(Input!E45-Input!E65+Input!E85)/Input!E$7</f>
        <v>160.38196694628772</v>
      </c>
      <c r="J21" s="6">
        <f>(Input!F45-Input!F65+Input!F85)/Input!F$7</f>
        <v>136.43072671683913</v>
      </c>
      <c r="K21" s="6">
        <f>(Input!G45-Input!G65+Input!G85)/Input!G$7</f>
        <v>132.95907363420426</v>
      </c>
      <c r="L21" s="6">
        <f>(Input!H45-Input!H65+Input!H85)/Input!H$7</f>
        <v>98.736787524366477</v>
      </c>
      <c r="M21" s="6">
        <f>(Input!I45-Input!I65+Input!I85)/Input!I$7</f>
        <v>97.526991891651093</v>
      </c>
      <c r="N21" s="6">
        <f>(Input!J45-Input!J65+Input!J85)/Input!J$7</f>
        <v>99.236585583177416</v>
      </c>
      <c r="O21" s="6">
        <f t="shared" si="1"/>
        <v>136.92698582459144</v>
      </c>
    </row>
    <row r="22" spans="2:15" ht="12" customHeight="1" x14ac:dyDescent="0.2">
      <c r="B22" t="s">
        <v>132</v>
      </c>
      <c r="E22" s="6">
        <f>(Input!A46-Input!A66+Input!A86)/Input!A$7</f>
        <v>27.31276571644327</v>
      </c>
      <c r="F22" s="6">
        <f>(Input!B46-Input!B66+Input!B86)/Input!B$7</f>
        <v>29.752868554829337</v>
      </c>
      <c r="G22" s="6">
        <f>(Input!C46-Input!C66+Input!C86)/Input!C$7</f>
        <v>47.399504837791689</v>
      </c>
      <c r="H22" s="6">
        <f>(Input!D46-Input!D66+Input!D86)/Input!D$7</f>
        <v>32.819574413206084</v>
      </c>
      <c r="I22" s="6">
        <f>(Input!E46-Input!E66+Input!E86)/Input!E$7</f>
        <v>24.090290472017028</v>
      </c>
      <c r="J22" s="6">
        <f>(Input!F46-Input!F66+Input!F86)/Input!F$7</f>
        <v>18.561992787707744</v>
      </c>
      <c r="K22" s="6">
        <f>(Input!G46-Input!G66+Input!G86)/Input!G$7</f>
        <v>24.960076801266826</v>
      </c>
      <c r="L22" s="6">
        <f>(Input!H46-Input!H66+Input!H86)/Input!H$7</f>
        <v>19.829625730994152</v>
      </c>
      <c r="M22" s="6">
        <f>(Input!I46-Input!I66+Input!I86)/Input!I$7</f>
        <v>21.094641361489796</v>
      </c>
      <c r="N22" s="6">
        <f>(Input!J46-Input!J66+Input!J86)/Input!J$7</f>
        <v>20.447630758264278</v>
      </c>
      <c r="O22" s="6">
        <f t="shared" si="1"/>
        <v>26.62689714340102</v>
      </c>
    </row>
    <row r="23" spans="2:15" ht="12" customHeight="1" x14ac:dyDescent="0.2">
      <c r="B23" t="s">
        <v>133</v>
      </c>
      <c r="E23" s="6">
        <f>(Input!A47-Input!A67+Input!A87)/Input!A$7</f>
        <v>2.0306796299792338</v>
      </c>
      <c r="F23" s="6">
        <f>(Input!B47-Input!B67+Input!B87)/Input!B$7</f>
        <v>4.1645025417574439</v>
      </c>
      <c r="G23" s="6">
        <f>(Input!C47-Input!C67+Input!C87)/Input!C$7</f>
        <v>1.5758451906659079</v>
      </c>
      <c r="H23" s="6">
        <f>(Input!D47-Input!D67+Input!D87)/Input!D$7</f>
        <v>4.9435401083311836</v>
      </c>
      <c r="I23" s="6">
        <f>(Input!E47-Input!E67+Input!E87)/Input!E$7</f>
        <v>3.6953937648679105</v>
      </c>
      <c r="J23" s="6">
        <f>(Input!F47-Input!F67+Input!F87)/Input!F$7</f>
        <v>3.210508780181875</v>
      </c>
      <c r="K23" s="6">
        <f>(Input!G47-Input!G67+Input!G87)/Input!G$7</f>
        <v>4.8582929532858277</v>
      </c>
      <c r="L23" s="6">
        <f>(Input!H47-Input!H67+Input!H87)/Input!H$7</f>
        <v>4.4291052631578953</v>
      </c>
      <c r="M23" s="6">
        <f>(Input!I47-Input!I67+Input!I87)/Input!I$7</f>
        <v>2.9519959012741692</v>
      </c>
      <c r="N23" s="6">
        <f>(Input!J47-Input!J67+Input!J87)/Input!J$7</f>
        <v>3.4952579524191392</v>
      </c>
      <c r="O23" s="6">
        <f t="shared" si="1"/>
        <v>3.5355122085920585</v>
      </c>
    </row>
    <row r="24" spans="2:15" ht="12" customHeight="1" x14ac:dyDescent="0.2">
      <c r="B24" t="s">
        <v>134</v>
      </c>
      <c r="E24" s="6">
        <f>(Input!A48-Input!A68+Input!A88)/Input!A$7</f>
        <v>8.7604983953181055</v>
      </c>
      <c r="F24" s="6">
        <f>(Input!B48-Input!B68+Input!B88)/Input!B$7</f>
        <v>4.7575352214960063</v>
      </c>
      <c r="G24" s="6">
        <f>(Input!C48-Input!C68+Input!C88)/Input!C$7</f>
        <v>4.2568682413204328</v>
      </c>
      <c r="H24" s="6">
        <f>(Input!D48-Input!D68+Input!D88)/Input!D$7</f>
        <v>4.1688792881093626</v>
      </c>
      <c r="I24" s="6">
        <f>(Input!E48-Input!E68+Input!E88)/Input!E$7</f>
        <v>3.9563302867159131</v>
      </c>
      <c r="J24" s="6">
        <f>(Input!F48-Input!F68+Input!F88)/Input!F$7</f>
        <v>3.6800650674192541</v>
      </c>
      <c r="K24" s="6">
        <f>(Input!G48-Input!G68+Input!G88)/Input!G$7</f>
        <v>3.8692628661916073</v>
      </c>
      <c r="L24" s="6">
        <f>(Input!H48-Input!H68+Input!H88)/Input!H$7</f>
        <v>3.3875623781676412</v>
      </c>
      <c r="M24" s="6">
        <f>(Input!I48-Input!I68+Input!I88)/Input!I$7</f>
        <v>2.9200596988327545</v>
      </c>
      <c r="N24" s="6">
        <f>(Input!J48-Input!J68+Input!J88)/Input!J$7</f>
        <v>2.0416287980040986</v>
      </c>
      <c r="O24" s="6">
        <f t="shared" si="1"/>
        <v>4.1798690241575169</v>
      </c>
    </row>
    <row r="25" spans="2:15" ht="12" customHeight="1" x14ac:dyDescent="0.2">
      <c r="B25" t="s">
        <v>135</v>
      </c>
      <c r="E25" s="6">
        <f>(Input!A49-Input!A69+Input!A89)/Input!A$7</f>
        <v>3.0983745516329999</v>
      </c>
      <c r="F25" s="6">
        <f>(Input!B49-Input!B69+Input!B89)/Input!B$7</f>
        <v>2.296148148148148</v>
      </c>
      <c r="G25" s="6">
        <f>(Input!C49-Input!C69+Input!C89)/Input!C$7</f>
        <v>2.1168454752418895</v>
      </c>
      <c r="H25" s="6">
        <f>(Input!D49-Input!D69+Input!D89)/Input!D$7</f>
        <v>1.4763025535207634</v>
      </c>
      <c r="I25" s="6">
        <f>(Input!E49-Input!E69+Input!E89)/Input!E$7</f>
        <v>1.4366633279078502</v>
      </c>
      <c r="J25" s="6">
        <f>(Input!F49-Input!F69+Input!F89)/Input!F$7</f>
        <v>1.2048118532455314</v>
      </c>
      <c r="K25" s="6">
        <f>(Input!G49-Input!G69+Input!G89)/Input!G$7</f>
        <v>1.4119303246239114</v>
      </c>
      <c r="L25" s="6">
        <f>(Input!H49-Input!H69+Input!H89)/Input!H$7</f>
        <v>1.0843352826510722</v>
      </c>
      <c r="M25" s="6">
        <f>(Input!I49-Input!I69+Input!I89)/Input!I$7</f>
        <v>1.2892007484629779</v>
      </c>
      <c r="N25" s="6">
        <f>(Input!J49-Input!J69+Input!J89)/Input!J$7</f>
        <v>1.3077697585315871</v>
      </c>
      <c r="O25" s="6">
        <f t="shared" si="1"/>
        <v>1.6722382023966731</v>
      </c>
    </row>
    <row r="26" spans="2:15" ht="13.5" customHeight="1" x14ac:dyDescent="0.2">
      <c r="B26" s="4" t="s">
        <v>136</v>
      </c>
      <c r="E26" s="8">
        <f>SUM(E21:E25)</f>
        <v>197.58531244100433</v>
      </c>
      <c r="F26" s="8">
        <f t="shared" ref="F26:N26" si="5">SUM(F21:F25)</f>
        <v>216.66970951343507</v>
      </c>
      <c r="G26" s="8">
        <f t="shared" si="5"/>
        <v>201.87088076266363</v>
      </c>
      <c r="H26" s="8">
        <f t="shared" si="5"/>
        <v>208.80255610007737</v>
      </c>
      <c r="I26" s="8">
        <f t="shared" si="5"/>
        <v>193.56064479779639</v>
      </c>
      <c r="J26" s="8">
        <f t="shared" si="5"/>
        <v>163.08810520539353</v>
      </c>
      <c r="K26" s="8">
        <f t="shared" si="5"/>
        <v>168.05863657957244</v>
      </c>
      <c r="L26" s="8">
        <f t="shared" si="5"/>
        <v>127.46741617933723</v>
      </c>
      <c r="M26" s="8">
        <f t="shared" si="5"/>
        <v>125.78288960171079</v>
      </c>
      <c r="N26" s="8">
        <f t="shared" si="5"/>
        <v>126.52887285039652</v>
      </c>
      <c r="O26" s="8">
        <f t="shared" si="1"/>
        <v>172.94150240313874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6.9860185010383242</v>
      </c>
      <c r="F28" s="6">
        <f>(Input!B50-Input!B70+Input!B90)/Input!B$7</f>
        <v>9.349869281045752</v>
      </c>
      <c r="G28" s="6">
        <f>(Input!C50-Input!C70+Input!C90)/Input!C$7</f>
        <v>10.482491462720546</v>
      </c>
      <c r="H28" s="6">
        <f>(Input!D50-Input!D70+Input!D90)/Input!D$7</f>
        <v>10.812765024503481</v>
      </c>
      <c r="I28" s="6">
        <f>(Input!E50-Input!E70+Input!E90)/Input!E$7</f>
        <v>11.382787028921999</v>
      </c>
      <c r="J28" s="6">
        <f>(Input!F50-Input!F70+Input!F90)/Input!F$7</f>
        <v>8.9078253370962681</v>
      </c>
      <c r="K28" s="6">
        <f>(Input!G50-Input!G70+Input!G90)/Input!G$7</f>
        <v>8.4641298495645287</v>
      </c>
      <c r="L28" s="6">
        <f>(Input!H50-Input!H70+Input!H90)/Input!H$7</f>
        <v>6.4873167641325535</v>
      </c>
      <c r="M28" s="6">
        <f>(Input!I50-Input!I70+Input!I90)/Input!I$7</f>
        <v>7.0264831150316311</v>
      </c>
      <c r="N28" s="6">
        <f>(Input!J50-Input!J70+Input!J90)/Input!J$7</f>
        <v>7.0440167513142651</v>
      </c>
      <c r="O28" s="6">
        <f t="shared" si="1"/>
        <v>8.694370311536936</v>
      </c>
    </row>
    <row r="29" spans="2:15" ht="12" customHeight="1" x14ac:dyDescent="0.2">
      <c r="B29" t="s">
        <v>138</v>
      </c>
      <c r="E29" s="6">
        <f>(Input!A51-Input!A71+Input!A91)/Input!A$7</f>
        <v>1.0460940154804605</v>
      </c>
      <c r="F29" s="6">
        <f>(Input!B51-Input!B71+Input!B91)/Input!B$7</f>
        <v>0.68825562817719677</v>
      </c>
      <c r="G29" s="6">
        <f>(Input!C51-Input!C71+Input!C91)/Input!C$7</f>
        <v>0.34635742743312464</v>
      </c>
      <c r="H29" s="6">
        <f>(Input!D51-Input!D71+Input!D91)/Input!D$7</f>
        <v>0.37758834150116066</v>
      </c>
      <c r="I29" s="6">
        <f>(Input!E51-Input!E71+Input!E91)/Input!E$7</f>
        <v>0.3402854638788031</v>
      </c>
      <c r="J29" s="6">
        <f>(Input!F51-Input!F71+Input!F91)/Input!F$7</f>
        <v>0.81033239259956102</v>
      </c>
      <c r="K29" s="6">
        <f>(Input!G51-Input!G71+Input!G91)/Input!G$7</f>
        <v>0.44997703879651629</v>
      </c>
      <c r="L29" s="6">
        <f>(Input!H51-Input!H71+Input!H91)/Input!H$7</f>
        <v>0.65362962962962956</v>
      </c>
      <c r="M29" s="6">
        <f>(Input!I51-Input!I71+Input!I91)/Input!I$7</f>
        <v>0.77691259021651971</v>
      </c>
      <c r="N29" s="6">
        <f>(Input!J51-Input!J71+Input!J91)/Input!J$7</f>
        <v>0.80085004009623084</v>
      </c>
      <c r="O29" s="6">
        <f t="shared" si="1"/>
        <v>0.62902825678092034</v>
      </c>
    </row>
    <row r="30" spans="2:15" ht="14.25" customHeight="1" x14ac:dyDescent="0.2">
      <c r="B30" s="4" t="s">
        <v>139</v>
      </c>
      <c r="E30" s="8">
        <f>SUM(E28:E29)</f>
        <v>8.0321125165187848</v>
      </c>
      <c r="F30" s="8">
        <f t="shared" ref="F30:N30" si="6">SUM(F28:F29)</f>
        <v>10.038124909222949</v>
      </c>
      <c r="G30" s="8">
        <f t="shared" si="6"/>
        <v>10.828848890153671</v>
      </c>
      <c r="H30" s="8">
        <f t="shared" si="6"/>
        <v>11.190353366004642</v>
      </c>
      <c r="I30" s="8">
        <f t="shared" si="6"/>
        <v>11.723072492800803</v>
      </c>
      <c r="J30" s="8">
        <f t="shared" si="6"/>
        <v>9.7181577296958288</v>
      </c>
      <c r="K30" s="8">
        <f t="shared" si="6"/>
        <v>8.9141068883610455</v>
      </c>
      <c r="L30" s="8">
        <f t="shared" si="6"/>
        <v>7.1409463937621833</v>
      </c>
      <c r="M30" s="8">
        <f t="shared" si="6"/>
        <v>7.8033957052481506</v>
      </c>
      <c r="N30" s="8">
        <f t="shared" si="6"/>
        <v>7.8448667914104959</v>
      </c>
      <c r="O30" s="8">
        <f t="shared" si="1"/>
        <v>9.3233985683178542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0.75168397205965642</v>
      </c>
      <c r="F32" s="6">
        <f>(Input!B52-Input!B72+Input!B92)/Input!B$7</f>
        <v>2.0392185911401595</v>
      </c>
      <c r="G32" s="6">
        <f>(Input!C52-Input!C72+Input!C92)/Input!C$7</f>
        <v>0.7828329538986909</v>
      </c>
      <c r="H32" s="6">
        <f>(Input!D52-Input!D72+Input!D92)/Input!D$7</f>
        <v>0.87595563580087699</v>
      </c>
      <c r="I32" s="6">
        <f>(Input!E52-Input!E72+Input!E92)/Input!E$7</f>
        <v>0.16530987855264803</v>
      </c>
      <c r="J32" s="6">
        <f>(Input!F52-Input!F72+Input!F92)/Input!F$7</f>
        <v>0.18915177171527126</v>
      </c>
      <c r="K32" s="6">
        <f>(Input!G52-Input!G72+Input!G92)/Input!G$7</f>
        <v>0.19367062549485353</v>
      </c>
      <c r="L32" s="6">
        <f>(Input!H52-Input!H72+Input!H92)/Input!H$7</f>
        <v>0.26499220272904483</v>
      </c>
      <c r="M32" s="6">
        <f>(Input!I52-Input!I72+Input!I92)/Input!I$7</f>
        <v>0.38900294039026995</v>
      </c>
      <c r="N32" s="6">
        <f>(Input!J52-Input!J72+Input!J92)/Input!J$7</f>
        <v>0.30312572395972559</v>
      </c>
      <c r="O32" s="6">
        <f t="shared" si="1"/>
        <v>0.59549442957411958</v>
      </c>
    </row>
    <row r="33" spans="2:15" ht="12" customHeight="1" x14ac:dyDescent="0.2">
      <c r="B33" t="s">
        <v>141</v>
      </c>
      <c r="E33" s="6">
        <f>(Input!A53-Input!A73+Input!A93)/Input!A$7</f>
        <v>3.7568095148197087</v>
      </c>
      <c r="F33" s="6">
        <f>(Input!B53-Input!B73+Input!B93)/Input!B$7</f>
        <v>3.0979840232389257</v>
      </c>
      <c r="G33" s="6">
        <f>(Input!C53-Input!C73+Input!C93)/Input!C$7</f>
        <v>3.4126650540694365</v>
      </c>
      <c r="H33" s="6">
        <f>(Input!D53-Input!D73+Input!D93)/Input!D$7</f>
        <v>3.1168700025793137</v>
      </c>
      <c r="I33" s="6">
        <f>(Input!E53-Input!E73+Input!E93)/Input!E$7</f>
        <v>2.9815262301239516</v>
      </c>
      <c r="J33" s="6">
        <f>(Input!F53-Input!F73+Input!F93)/Input!F$7</f>
        <v>4.1094363436814048</v>
      </c>
      <c r="K33" s="6">
        <f>(Input!G53-Input!G73+Input!G93)/Input!G$7</f>
        <v>4.2803523357086304</v>
      </c>
      <c r="L33" s="6">
        <f>(Input!H53-Input!H73+Input!H93)/Input!H$7</f>
        <v>4.5121608187134497</v>
      </c>
      <c r="M33" s="6">
        <f>(Input!I53-Input!I73+Input!I93)/Input!I$7</f>
        <v>4.5125207163859926</v>
      </c>
      <c r="N33" s="6">
        <f>(Input!J53-Input!J73+Input!J93)/Input!J$7</f>
        <v>3.8414666310255723</v>
      </c>
      <c r="O33" s="6">
        <f t="shared" si="1"/>
        <v>3.7621791670346392</v>
      </c>
    </row>
    <row r="34" spans="2:15" ht="12" customHeight="1" x14ac:dyDescent="0.2">
      <c r="B34" t="s">
        <v>142</v>
      </c>
      <c r="E34" s="6">
        <f>(Input!A54-Input!A74+Input!A94)/Input!A$7</f>
        <v>0.9972758164999056</v>
      </c>
      <c r="F34" s="6">
        <f>(Input!B54-Input!B74+Input!B94)/Input!B$7</f>
        <v>1.6785766158315178</v>
      </c>
      <c r="G34" s="6">
        <f>(Input!C54-Input!C74+Input!C94)/Input!C$7</f>
        <v>1.6790936254980082</v>
      </c>
      <c r="H34" s="6">
        <f>(Input!D54-Input!D74+Input!D94)/Input!D$7</f>
        <v>1.4100889863296364</v>
      </c>
      <c r="I34" s="6">
        <f>(Input!E54-Input!E74+Input!E94)/Input!E$7</f>
        <v>1.4443858770502063</v>
      </c>
      <c r="J34" s="6">
        <f>(Input!F54-Input!F74+Input!F94)/Input!F$7</f>
        <v>1.4489628410159923</v>
      </c>
      <c r="K34" s="6">
        <f>(Input!G54-Input!G74+Input!G94)/Input!G$7</f>
        <v>1.4428851939825811</v>
      </c>
      <c r="L34" s="6">
        <f>(Input!H54-Input!H74+Input!H94)/Input!H$7</f>
        <v>1.2848508771929825</v>
      </c>
      <c r="M34" s="6">
        <f>(Input!I54-Input!I74+Input!I94)/Input!I$7</f>
        <v>1.5360794796400248</v>
      </c>
      <c r="N34" s="6">
        <f>(Input!J54-Input!J74+Input!J94)/Input!J$7</f>
        <v>1.5251688496836855</v>
      </c>
      <c r="O34" s="6">
        <f t="shared" si="1"/>
        <v>1.4447368162724541</v>
      </c>
    </row>
    <row r="35" spans="2:15" ht="12" customHeight="1" x14ac:dyDescent="0.2">
      <c r="B35" t="s">
        <v>143</v>
      </c>
      <c r="E35" s="6">
        <f>(Input!A55-Input!A75+Input!A95)/Input!A$7</f>
        <v>7.3200207664715879</v>
      </c>
      <c r="F35" s="6">
        <f>(Input!B55-Input!B75+Input!B95)/Input!B$7</f>
        <v>4.7653594771241821</v>
      </c>
      <c r="G35" s="6">
        <f>(Input!C55-Input!C75+Input!C95)/Input!C$7</f>
        <v>5.2469706886738754</v>
      </c>
      <c r="H35" s="6">
        <f>(Input!D55-Input!D75+Input!D95)/Input!D$7</f>
        <v>4.5191294815579059</v>
      </c>
      <c r="I35" s="6">
        <f>(Input!E55-Input!E75+Input!E95)/Input!E$7</f>
        <v>4.6406147489670708</v>
      </c>
      <c r="J35" s="6">
        <f>(Input!F55-Input!F75+Input!F95)/Input!F$7</f>
        <v>4.5383396048918154</v>
      </c>
      <c r="K35" s="6">
        <f>(Input!G55-Input!G75+Input!G95)/Input!G$7</f>
        <v>4.5097909738717341</v>
      </c>
      <c r="L35" s="6">
        <f>(Input!H55-Input!H75+Input!H95)/Input!H$7</f>
        <v>4.4546120857699805</v>
      </c>
      <c r="M35" s="6">
        <f>(Input!I55-Input!I75+Input!I95)/Input!I$7</f>
        <v>5.037591553060679</v>
      </c>
      <c r="N35" s="6">
        <f>(Input!J55-Input!J75+Input!J95)/Input!J$7</f>
        <v>5.5289922480620159</v>
      </c>
      <c r="O35" s="6">
        <f t="shared" si="1"/>
        <v>5.0561421628450853</v>
      </c>
    </row>
    <row r="36" spans="2:15" ht="13.5" customHeight="1" x14ac:dyDescent="0.2">
      <c r="B36" s="4" t="s">
        <v>144</v>
      </c>
      <c r="E36" s="8">
        <f>SUM(E32:E35)</f>
        <v>12.825790069850859</v>
      </c>
      <c r="F36" s="8">
        <f t="shared" ref="F36:N36" si="7">SUM(F32:F35)</f>
        <v>11.581138707334784</v>
      </c>
      <c r="G36" s="8">
        <f t="shared" si="7"/>
        <v>11.121562322140012</v>
      </c>
      <c r="H36" s="8">
        <f t="shared" si="7"/>
        <v>9.9220441062677338</v>
      </c>
      <c r="I36" s="8">
        <f t="shared" si="7"/>
        <v>9.2318367346938768</v>
      </c>
      <c r="J36" s="8">
        <f t="shared" si="7"/>
        <v>10.285890561304484</v>
      </c>
      <c r="K36" s="8">
        <f t="shared" si="7"/>
        <v>10.426699129057798</v>
      </c>
      <c r="L36" s="8">
        <f t="shared" si="7"/>
        <v>10.516615984405458</v>
      </c>
      <c r="M36" s="8">
        <f t="shared" si="7"/>
        <v>11.475194689476966</v>
      </c>
      <c r="N36" s="8">
        <f t="shared" si="7"/>
        <v>11.198753452730999</v>
      </c>
      <c r="O36" s="8">
        <f t="shared" si="1"/>
        <v>10.858552575726296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30.303077213517088</v>
      </c>
      <c r="F38" s="8">
        <f>(Input!B56-Input!B76+Input!B96)/Input!B$7</f>
        <v>23.905908496732025</v>
      </c>
      <c r="G38" s="8">
        <f>(Input!C56-Input!C76+Input!C96)/Input!C$7</f>
        <v>18.762565452475812</v>
      </c>
      <c r="H38" s="8">
        <f>(Input!D56-Input!D76+Input!D96)/Input!D$7</f>
        <v>18.60010446221305</v>
      </c>
      <c r="I38" s="8">
        <f>(Input!E56-Input!E76+Input!E96)/Input!E$7</f>
        <v>18.918080631025415</v>
      </c>
      <c r="J38" s="8">
        <f>(Input!F56-Input!F76+Input!F96)/Input!F$7</f>
        <v>17.671729382251488</v>
      </c>
      <c r="K38" s="8">
        <f>(Input!G56-Input!G76+Input!G96)/Input!G$7</f>
        <v>19.435918448139354</v>
      </c>
      <c r="L38" s="8">
        <f>(Input!H56-Input!H76+Input!H96)/Input!H$7</f>
        <v>24.768234892787525</v>
      </c>
      <c r="M38" s="8">
        <f>(Input!I56-Input!I76+Input!I96)/Input!I$7</f>
        <v>22.654524636906352</v>
      </c>
      <c r="N38" s="8">
        <f>(Input!J56-Input!J76+Input!J96)/Input!J$7</f>
        <v>20.495637530072173</v>
      </c>
      <c r="O38" s="8">
        <f t="shared" si="1"/>
        <v>21.551578114612028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379.26141589579009</v>
      </c>
      <c r="F40" s="11">
        <f t="shared" ref="F40:N40" si="8">SUM(F10,F15,F19,F26,F30,F36,F38)</f>
        <v>411.47255337690643</v>
      </c>
      <c r="G40" s="11">
        <f t="shared" si="8"/>
        <v>364.37067444507682</v>
      </c>
      <c r="H40" s="11">
        <f t="shared" si="8"/>
        <v>365.58923781274171</v>
      </c>
      <c r="I40" s="11">
        <f t="shared" si="8"/>
        <v>334.04254413421808</v>
      </c>
      <c r="J40" s="11">
        <f t="shared" si="8"/>
        <v>308.77646127312636</v>
      </c>
      <c r="K40" s="11">
        <f t="shared" si="8"/>
        <v>322.29402929532858</v>
      </c>
      <c r="L40" s="11">
        <f t="shared" si="8"/>
        <v>279.34260623781677</v>
      </c>
      <c r="M40" s="11">
        <f t="shared" si="8"/>
        <v>280.86604918470999</v>
      </c>
      <c r="N40" s="11">
        <f t="shared" si="8"/>
        <v>278.3569927826785</v>
      </c>
      <c r="O40" s="11">
        <f t="shared" si="1"/>
        <v>332.43725644383932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16.58509011063364</v>
      </c>
      <c r="F9" s="16">
        <f>'Kst-ha-ES'!F13/'Kst-ha-ES'!F31*100</f>
        <v>20.971987047343482</v>
      </c>
      <c r="G9" s="16">
        <f>'Kst-ha-ES'!G13/'Kst-ha-ES'!G31*100</f>
        <v>16.835051049063363</v>
      </c>
      <c r="H9" s="16">
        <f>'Kst-ha-ES'!H13/'Kst-ha-ES'!H31*100</f>
        <v>23.354742471165007</v>
      </c>
      <c r="I9" s="16">
        <f>'Kst-ha-ES'!I13/'Kst-ha-ES'!I31*100</f>
        <v>22.694590531460221</v>
      </c>
      <c r="J9" s="16">
        <f>'Kst-ha-ES'!J13/'Kst-ha-ES'!J31*100</f>
        <v>17.735280184525561</v>
      </c>
      <c r="K9" s="16">
        <f>'Kst-ha-ES'!K13/'Kst-ha-ES'!K31*100</f>
        <v>17.842975212946584</v>
      </c>
      <c r="L9" s="16">
        <f>'Kst-ha-ES'!L13/'Kst-ha-ES'!L31*100</f>
        <v>13.373031793531961</v>
      </c>
      <c r="M9" s="16">
        <f>'Kst-ha-ES'!M13/'Kst-ha-ES'!M31*100</f>
        <v>14.259763459321192</v>
      </c>
      <c r="N9" s="16">
        <f>'Kst-ha-ES'!N13/'Kst-ha-ES'!N31*100</f>
        <v>13.714625711117289</v>
      </c>
      <c r="O9" s="16">
        <f t="shared" ref="O9:O28" si="1">AVERAGE(E9:N9)</f>
        <v>17.736713757110831</v>
      </c>
    </row>
    <row r="10" spans="1:15" s="13" customFormat="1" ht="13.5" customHeight="1" x14ac:dyDescent="0.2">
      <c r="B10" s="13" t="s">
        <v>60</v>
      </c>
      <c r="E10" s="16">
        <f>'Kst-ha-ES'!E19/'Kst-ha-ES'!E31*100</f>
        <v>33.559569812863508</v>
      </c>
      <c r="F10" s="16">
        <f>'Kst-ha-ES'!F19/'Kst-ha-ES'!F31*100</f>
        <v>38.98806162829338</v>
      </c>
      <c r="G10" s="16">
        <f>'Kst-ha-ES'!G19/'Kst-ha-ES'!G31*100</f>
        <v>39.360972515508266</v>
      </c>
      <c r="H10" s="16">
        <f>'Kst-ha-ES'!H19/'Kst-ha-ES'!H31*100</f>
        <v>36.454490789445785</v>
      </c>
      <c r="I10" s="16">
        <f>'Kst-ha-ES'!I19/'Kst-ha-ES'!I31*100</f>
        <v>40.938551955577566</v>
      </c>
      <c r="J10" s="16">
        <f>'Kst-ha-ES'!J19/'Kst-ha-ES'!J31*100</f>
        <v>45.999827270378155</v>
      </c>
      <c r="K10" s="16">
        <f>'Kst-ha-ES'!K19/'Kst-ha-ES'!K31*100</f>
        <v>40.777039339500114</v>
      </c>
      <c r="L10" s="16">
        <f>'Kst-ha-ES'!L19/'Kst-ha-ES'!L31*100</f>
        <v>38.881991745245259</v>
      </c>
      <c r="M10" s="16">
        <f>'Kst-ha-ES'!M19/'Kst-ha-ES'!M31*100</f>
        <v>38.476823872448342</v>
      </c>
      <c r="N10" s="16">
        <f>'Kst-ha-ES'!N19/'Kst-ha-ES'!N31*100</f>
        <v>41.630085717700439</v>
      </c>
      <c r="O10" s="16">
        <f t="shared" si="1"/>
        <v>39.506741464696084</v>
      </c>
    </row>
    <row r="11" spans="1:15" s="13" customFormat="1" ht="13.5" customHeight="1" x14ac:dyDescent="0.2">
      <c r="B11" s="13" t="s">
        <v>63</v>
      </c>
      <c r="E11" s="16">
        <f>'Kst-ha-ES'!E24/'Kst-ha-ES'!E31*100</f>
        <v>16.589792781199552</v>
      </c>
      <c r="F11" s="16">
        <f>'Kst-ha-ES'!F24/'Kst-ha-ES'!F31*100</f>
        <v>13.009410360387063</v>
      </c>
      <c r="G11" s="16">
        <f>'Kst-ha-ES'!G24/'Kst-ha-ES'!G31*100</f>
        <v>18.592139510622474</v>
      </c>
      <c r="H11" s="16">
        <f>'Kst-ha-ES'!H24/'Kst-ha-ES'!H31*100</f>
        <v>16.302310043433245</v>
      </c>
      <c r="I11" s="16">
        <f>'Kst-ha-ES'!I24/'Kst-ha-ES'!I31*100</f>
        <v>13.249769209404466</v>
      </c>
      <c r="J11" s="16">
        <f>'Kst-ha-ES'!J24/'Kst-ha-ES'!J31*100</f>
        <v>11.494775562127931</v>
      </c>
      <c r="K11" s="16">
        <f>'Kst-ha-ES'!K24/'Kst-ha-ES'!K31*100</f>
        <v>14.109037483193482</v>
      </c>
      <c r="L11" s="16">
        <f>'Kst-ha-ES'!L24/'Kst-ha-ES'!L31*100</f>
        <v>16.723601558598229</v>
      </c>
      <c r="M11" s="16">
        <f>'Kst-ha-ES'!M24/'Kst-ha-ES'!M31*100</f>
        <v>16.977843295413557</v>
      </c>
      <c r="N11" s="16">
        <f>'Kst-ha-ES'!N24/'Kst-ha-ES'!N31*100</f>
        <v>15.474119908847051</v>
      </c>
      <c r="O11" s="16">
        <f t="shared" si="1"/>
        <v>15.252279971322704</v>
      </c>
    </row>
    <row r="12" spans="1:15" s="13" customFormat="1" ht="13.5" customHeight="1" x14ac:dyDescent="0.2">
      <c r="B12" s="13" t="s">
        <v>15</v>
      </c>
      <c r="E12" s="16">
        <f>'Kst-ha-ES'!E29/'Kst-ha-ES'!E31*100</f>
        <v>33.265547295303307</v>
      </c>
      <c r="F12" s="16">
        <f>'Kst-ha-ES'!F29/'Kst-ha-ES'!F31*100</f>
        <v>27.03054096397608</v>
      </c>
      <c r="G12" s="16">
        <f>'Kst-ha-ES'!G29/'Kst-ha-ES'!G31*100</f>
        <v>25.211836924805908</v>
      </c>
      <c r="H12" s="16">
        <f>'Kst-ha-ES'!H29/'Kst-ha-ES'!H31*100</f>
        <v>23.888456695955963</v>
      </c>
      <c r="I12" s="16">
        <f>'Kst-ha-ES'!I29/'Kst-ha-ES'!I31*100</f>
        <v>23.117088303557743</v>
      </c>
      <c r="J12" s="16">
        <f>'Kst-ha-ES'!J29/'Kst-ha-ES'!J31*100</f>
        <v>24.77011698296835</v>
      </c>
      <c r="K12" s="16">
        <f>'Kst-ha-ES'!K29/'Kst-ha-ES'!K31*100</f>
        <v>27.27094796435982</v>
      </c>
      <c r="L12" s="16">
        <f>'Kst-ha-ES'!L29/'Kst-ha-ES'!L31*100</f>
        <v>31.021374902624554</v>
      </c>
      <c r="M12" s="16">
        <f>'Kst-ha-ES'!M29/'Kst-ha-ES'!M31*100</f>
        <v>30.285569372816912</v>
      </c>
      <c r="N12" s="16">
        <f>'Kst-ha-ES'!N29/'Kst-ha-ES'!N31*100</f>
        <v>29.181168662335221</v>
      </c>
      <c r="O12" s="16">
        <f t="shared" si="1"/>
        <v>27.504264806870385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3.9379560425367215</v>
      </c>
      <c r="F16" s="16">
        <f>'KOA-ha-ES'!F10/'KOA-ha-ES'!F40*100</f>
        <v>4.2798025502813104</v>
      </c>
      <c r="G16" s="16">
        <f>'KOA-ha-ES'!G10/'KOA-ha-ES'!G40*100</f>
        <v>4.6809250045146831</v>
      </c>
      <c r="H16" s="16">
        <f>'KOA-ha-ES'!H10/'KOA-ha-ES'!H40*100</f>
        <v>4.4227993311798945</v>
      </c>
      <c r="I16" s="16">
        <f>'KOA-ha-ES'!I10/'KOA-ha-ES'!I40*100</f>
        <v>3.4006412760861742</v>
      </c>
      <c r="J16" s="16">
        <f>'KOA-ha-ES'!J10/'KOA-ha-ES'!J40*100</f>
        <v>6.8855907553863203</v>
      </c>
      <c r="K16" s="16">
        <f>'KOA-ha-ES'!K10/'KOA-ha-ES'!K40*100</f>
        <v>8.0777320209359864</v>
      </c>
      <c r="L16" s="16">
        <f>'KOA-ha-ES'!L10/'KOA-ha-ES'!L40*100</f>
        <v>11.372723604110888</v>
      </c>
      <c r="M16" s="16">
        <f>'KOA-ha-ES'!M10/'KOA-ha-ES'!M40*100</f>
        <v>11.726350637820589</v>
      </c>
      <c r="N16" s="16">
        <f>'KOA-ha-ES'!N10/'KOA-ha-ES'!N40*100</f>
        <v>10.696850615240077</v>
      </c>
      <c r="O16" s="16">
        <f t="shared" si="1"/>
        <v>6.9481371838092638</v>
      </c>
    </row>
    <row r="17" spans="1:15" s="13" customFormat="1" ht="13.5" customHeight="1" x14ac:dyDescent="0.2">
      <c r="B17" s="13" t="s">
        <v>130</v>
      </c>
      <c r="E17" s="16">
        <f>'KOA-ha-ES'!E15/'KOA-ha-ES'!E40*100</f>
        <v>24.826189845343837</v>
      </c>
      <c r="F17" s="16">
        <f>'KOA-ha-ES'!F15/'KOA-ha-ES'!F40*100</f>
        <v>19.587633155402827</v>
      </c>
      <c r="G17" s="16">
        <f>'KOA-ha-ES'!G15/'KOA-ha-ES'!G40*100</f>
        <v>17.62344034182194</v>
      </c>
      <c r="H17" s="16">
        <f>'KOA-ha-ES'!H15/'KOA-ha-ES'!H40*100</f>
        <v>15.834119636583857</v>
      </c>
      <c r="I17" s="16">
        <f>'KOA-ha-ES'!I15/'KOA-ha-ES'!I40*100</f>
        <v>14.633258360839516</v>
      </c>
      <c r="J17" s="16">
        <f>'KOA-ha-ES'!J15/'KOA-ha-ES'!J40*100</f>
        <v>16.141109879879593</v>
      </c>
      <c r="K17" s="16">
        <f>'KOA-ha-ES'!K15/'KOA-ha-ES'!K40*100</f>
        <v>17.727008231397644</v>
      </c>
      <c r="L17" s="16">
        <f>'KOA-ha-ES'!L15/'KOA-ha-ES'!L40*100</f>
        <v>20.642065659660446</v>
      </c>
      <c r="M17" s="16">
        <f>'KOA-ha-ES'!M15/'KOA-ha-ES'!M40*100</f>
        <v>20.272966772852051</v>
      </c>
      <c r="N17" s="16">
        <f>'KOA-ha-ES'!N15/'KOA-ha-ES'!N40*100</f>
        <v>20.149848179888235</v>
      </c>
      <c r="O17" s="16">
        <f t="shared" si="1"/>
        <v>18.743764006366995</v>
      </c>
    </row>
    <row r="18" spans="1:15" s="13" customFormat="1" ht="13.5" customHeight="1" x14ac:dyDescent="0.2">
      <c r="B18" s="13" t="s">
        <v>129</v>
      </c>
      <c r="E18" s="16">
        <f>'KOA-ha-ES'!E19/'KOA-ha-ES'!E40*100</f>
        <v>6.3918790076511165</v>
      </c>
      <c r="F18" s="16">
        <f>'KOA-ha-ES'!F19/'KOA-ha-ES'!F40*100</f>
        <v>9.198886520835643</v>
      </c>
      <c r="G18" s="16">
        <f>'KOA-ha-ES'!G19/'KOA-ha-ES'!G40*100</f>
        <v>8.1063526475374204</v>
      </c>
      <c r="H18" s="16">
        <f>'KOA-ha-ES'!H19/'KOA-ha-ES'!H40*100</f>
        <v>10.340811895548308</v>
      </c>
      <c r="I18" s="16">
        <f>'KOA-ha-ES'!I19/'KOA-ha-ES'!I40*100</f>
        <v>9.2677798016804864</v>
      </c>
      <c r="J18" s="16">
        <f>'KOA-ha-ES'!J19/'KOA-ha-ES'!J40*100</f>
        <v>6.8677979344345577</v>
      </c>
      <c r="K18" s="16">
        <f>'KOA-ha-ES'!K19/'KOA-ha-ES'!K40*100</f>
        <v>7.1794823637763363</v>
      </c>
      <c r="L18" s="16">
        <f>'KOA-ha-ES'!L19/'KOA-ha-ES'!L40*100</f>
        <v>6.1771228107976697</v>
      </c>
      <c r="M18" s="16">
        <f>'KOA-ha-ES'!M19/'KOA-ha-ES'!M40*100</f>
        <v>6.7121076344098336</v>
      </c>
      <c r="N18" s="16">
        <f>'KOA-ha-ES'!N19/'KOA-ha-ES'!N40*100</f>
        <v>6.8203467174656502</v>
      </c>
      <c r="O18" s="16">
        <f t="shared" si="1"/>
        <v>7.7062567334137029</v>
      </c>
    </row>
    <row r="19" spans="1:15" s="13" customFormat="1" ht="13.5" customHeight="1" x14ac:dyDescent="0.2">
      <c r="B19" s="13" t="s">
        <v>136</v>
      </c>
      <c r="E19" s="16">
        <f>'KOA-ha-ES'!E26/'KOA-ha-ES'!E40*100</f>
        <v>51.070094980889444</v>
      </c>
      <c r="F19" s="16">
        <f>'KOA-ha-ES'!F26/'KOA-ha-ES'!F40*100</f>
        <v>57.05070849137914</v>
      </c>
      <c r="G19" s="16">
        <f>'KOA-ha-ES'!G26/'KOA-ha-ES'!G40*100</f>
        <v>59.695447623503441</v>
      </c>
      <c r="H19" s="16">
        <f>'KOA-ha-ES'!H26/'KOA-ha-ES'!H40*100</f>
        <v>59.039366026133585</v>
      </c>
      <c r="I19" s="16">
        <f>'KOA-ha-ES'!I26/'KOA-ha-ES'!I40*100</f>
        <v>61.848777295165135</v>
      </c>
      <c r="J19" s="16">
        <f>'KOA-ha-ES'!J26/'KOA-ha-ES'!J40*100</f>
        <v>59.747179202221943</v>
      </c>
      <c r="K19" s="16">
        <f>'KOA-ha-ES'!K26/'KOA-ha-ES'!K40*100</f>
        <v>56.023096924396143</v>
      </c>
      <c r="L19" s="16">
        <f>'KOA-ha-ES'!L26/'KOA-ha-ES'!L40*100</f>
        <v>47.001352027023806</v>
      </c>
      <c r="M19" s="16">
        <f>'KOA-ha-ES'!M26/'KOA-ha-ES'!M40*100</f>
        <v>47.037018526055093</v>
      </c>
      <c r="N19" s="16">
        <f>'KOA-ha-ES'!N26/'KOA-ha-ES'!N40*100</f>
        <v>49.185328441092857</v>
      </c>
      <c r="O19" s="16">
        <f t="shared" si="1"/>
        <v>54.769836953786069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2.1400906557330943</v>
      </c>
      <c r="F20" s="16">
        <f>'KOA-ha-ES'!F30/'KOA-ha-ES'!F40*100</f>
        <v>2.2026818231129486</v>
      </c>
      <c r="G20" s="16">
        <f>'KOA-ha-ES'!G30/'KOA-ha-ES'!G40*100</f>
        <v>2.6637976795765428</v>
      </c>
      <c r="H20" s="16">
        <f>'KOA-ha-ES'!H30/'KOA-ha-ES'!H40*100</f>
        <v>2.929086427056466</v>
      </c>
      <c r="I20" s="16">
        <f>'KOA-ha-ES'!I30/'KOA-ha-ES'!I40*100</f>
        <v>3.1932338862527914</v>
      </c>
      <c r="J20" s="16">
        <f>'KOA-ha-ES'!J30/'KOA-ha-ES'!J40*100</f>
        <v>2.669262059772</v>
      </c>
      <c r="K20" s="16">
        <f>'KOA-ha-ES'!K30/'KOA-ha-ES'!K40*100</f>
        <v>2.5220960249399202</v>
      </c>
      <c r="L20" s="16">
        <f>'KOA-ha-ES'!L30/'KOA-ha-ES'!L40*100</f>
        <v>2.4665369575518179</v>
      </c>
      <c r="M20" s="16">
        <f>'KOA-ha-ES'!M30/'KOA-ha-ES'!M40*100</f>
        <v>2.641739877048741</v>
      </c>
      <c r="N20" s="16">
        <f>'KOA-ha-ES'!N30/'KOA-ha-ES'!N40*100</f>
        <v>2.6000317353435207</v>
      </c>
      <c r="O20" s="16">
        <f t="shared" si="1"/>
        <v>2.6028557126387843</v>
      </c>
    </row>
    <row r="21" spans="1:15" s="13" customFormat="1" ht="13.5" customHeight="1" x14ac:dyDescent="0.2">
      <c r="B21" s="13" t="s">
        <v>144</v>
      </c>
      <c r="E21" s="16">
        <f>'KOA-ha-ES'!E36/'KOA-ha-ES'!E40*100</f>
        <v>3.4276343712500461</v>
      </c>
      <c r="F21" s="16">
        <f>'KOA-ha-ES'!F36/'KOA-ha-ES'!F40*100</f>
        <v>2.5403521975673273</v>
      </c>
      <c r="G21" s="16">
        <f>'KOA-ha-ES'!G36/'KOA-ha-ES'!G40*100</f>
        <v>2.7362758802215965</v>
      </c>
      <c r="H21" s="16">
        <f>'KOA-ha-ES'!H36/'KOA-ha-ES'!H40*100</f>
        <v>2.5921802126971905</v>
      </c>
      <c r="I21" s="16">
        <f>'KOA-ha-ES'!I36/'KOA-ha-ES'!I40*100</f>
        <v>2.5048832372461605</v>
      </c>
      <c r="J21" s="16">
        <f>'KOA-ha-ES'!J36/'KOA-ha-ES'!J40*100</f>
        <v>2.8245500121723577</v>
      </c>
      <c r="K21" s="16">
        <f>'KOA-ha-ES'!K36/'KOA-ha-ES'!K40*100</f>
        <v>2.9474522863330641</v>
      </c>
      <c r="L21" s="16">
        <f>'KOA-ha-ES'!L36/'KOA-ha-ES'!L40*100</f>
        <v>3.6735178223873497</v>
      </c>
      <c r="M21" s="16">
        <f>'KOA-ha-ES'!M36/'KOA-ha-ES'!M40*100</f>
        <v>3.883818761531419</v>
      </c>
      <c r="N21" s="16">
        <f>'KOA-ha-ES'!N36/'KOA-ha-ES'!N40*100</f>
        <v>3.727964281244462</v>
      </c>
      <c r="O21" s="16">
        <f t="shared" si="1"/>
        <v>3.0858629062650973</v>
      </c>
    </row>
    <row r="22" spans="1:15" s="13" customFormat="1" ht="13.5" customHeight="1" x14ac:dyDescent="0.2">
      <c r="B22" s="13" t="s">
        <v>145</v>
      </c>
      <c r="E22" s="16">
        <f>'KOA-ha-ES'!E38/'KOA-ha-ES'!E40*100</f>
        <v>8.2061550965957206</v>
      </c>
      <c r="F22" s="16">
        <f>'KOA-ha-ES'!F38/'KOA-ha-ES'!F40*100</f>
        <v>5.1399352614208054</v>
      </c>
      <c r="G22" s="16">
        <f>'KOA-ha-ES'!G38/'KOA-ha-ES'!G40*100</f>
        <v>4.4937608228243695</v>
      </c>
      <c r="H22" s="16">
        <f>'KOA-ha-ES'!H38/'KOA-ha-ES'!H40*100</f>
        <v>4.8416364708007098</v>
      </c>
      <c r="I22" s="16">
        <f>'KOA-ha-ES'!I38/'KOA-ha-ES'!I40*100</f>
        <v>5.1514261427297381</v>
      </c>
      <c r="J22" s="16">
        <f>'KOA-ha-ES'!J38/'KOA-ha-ES'!J40*100</f>
        <v>4.8645101561332265</v>
      </c>
      <c r="K22" s="16">
        <f>'KOA-ha-ES'!K38/'KOA-ha-ES'!K40*100</f>
        <v>5.5231321482208982</v>
      </c>
      <c r="L22" s="16">
        <f>'KOA-ha-ES'!L38/'KOA-ha-ES'!L40*100</f>
        <v>8.6666811184680022</v>
      </c>
      <c r="M22" s="16">
        <f>'KOA-ha-ES'!M38/'KOA-ha-ES'!M40*100</f>
        <v>7.7259977902822659</v>
      </c>
      <c r="N22" s="16">
        <f>'KOA-ha-ES'!N38/'KOA-ha-ES'!N40*100</f>
        <v>6.8196300297251877</v>
      </c>
      <c r="O22" s="16">
        <f t="shared" si="1"/>
        <v>6.143286503720093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74.695939829812446</v>
      </c>
      <c r="F26" s="16">
        <f>'Kst-ha-ES'!F33/'Kst-ha-ES'!F36*100</f>
        <v>83.852131869732247</v>
      </c>
      <c r="G26" s="16">
        <f>'Kst-ha-ES'!G33/'Kst-ha-ES'!G36*100</f>
        <v>80.364311764906077</v>
      </c>
      <c r="H26" s="16">
        <f>'Kst-ha-ES'!H33/'Kst-ha-ES'!H36*100</f>
        <v>80.136434181734188</v>
      </c>
      <c r="I26" s="16">
        <f>'Kst-ha-ES'!I33/'Kst-ha-ES'!I36*100</f>
        <v>84.092802672368734</v>
      </c>
      <c r="J26" s="16">
        <f>'Kst-ha-ES'!J33/'Kst-ha-ES'!J36*100</f>
        <v>88.328496267965164</v>
      </c>
      <c r="K26" s="16">
        <f>'Kst-ha-ES'!K33/'Kst-ha-ES'!K36*100</f>
        <v>87.270835341411356</v>
      </c>
      <c r="L26" s="16">
        <f>'Kst-ha-ES'!L33/'Kst-ha-ES'!L36*100</f>
        <v>85.869313929958835</v>
      </c>
      <c r="M26" s="16">
        <f>'Kst-ha-ES'!M33/'Kst-ha-ES'!M36*100</f>
        <v>88.402705426025108</v>
      </c>
      <c r="N26" s="16">
        <f>'Kst-ha-ES'!N33/'Kst-ha-ES'!N36*100</f>
        <v>89.617364559514087</v>
      </c>
      <c r="O26" s="16">
        <f t="shared" si="1"/>
        <v>84.263033584342821</v>
      </c>
    </row>
    <row r="27" spans="1:15" s="13" customFormat="1" ht="13.5" customHeight="1" x14ac:dyDescent="0.2">
      <c r="B27" s="13" t="s">
        <v>69</v>
      </c>
      <c r="E27" s="16">
        <f>'Kst-ha-ES'!E34/'Kst-ha-ES'!E36*100</f>
        <v>0.89092535180282995</v>
      </c>
      <c r="F27" s="16">
        <f>'Kst-ha-ES'!F34/'Kst-ha-ES'!F36*100</f>
        <v>0.36007605621252686</v>
      </c>
      <c r="G27" s="16">
        <f>'Kst-ha-ES'!G34/'Kst-ha-ES'!G36*100</f>
        <v>0.43298797329605315</v>
      </c>
      <c r="H27" s="16">
        <f>'Kst-ha-ES'!H34/'Kst-ha-ES'!H36*100</f>
        <v>0.36561041344675582</v>
      </c>
      <c r="I27" s="16">
        <f>'Kst-ha-ES'!I34/'Kst-ha-ES'!I36*100</f>
        <v>0.29551411920489712</v>
      </c>
      <c r="J27" s="16">
        <f>'Kst-ha-ES'!J34/'Kst-ha-ES'!J36*100</f>
        <v>0.39563462266989058</v>
      </c>
      <c r="K27" s="16">
        <f>'Kst-ha-ES'!K34/'Kst-ha-ES'!K36*100</f>
        <v>0.24721539800462988</v>
      </c>
      <c r="L27" s="16">
        <f>'Kst-ha-ES'!L34/'Kst-ha-ES'!L36*100</f>
        <v>0.22316658466119257</v>
      </c>
      <c r="M27" s="16">
        <f>'Kst-ha-ES'!M34/'Kst-ha-ES'!M36*100</f>
        <v>0.32806954510993952</v>
      </c>
      <c r="N27" s="16">
        <f>'Kst-ha-ES'!N34/'Kst-ha-ES'!N36*100</f>
        <v>0.33362456772207244</v>
      </c>
      <c r="O27" s="16">
        <f t="shared" si="1"/>
        <v>0.3872824632130788</v>
      </c>
    </row>
    <row r="28" spans="1:15" s="13" customFormat="1" ht="13.5" customHeight="1" x14ac:dyDescent="0.2">
      <c r="B28" s="13" t="s">
        <v>75</v>
      </c>
      <c r="E28" s="16">
        <f>'Kst-ha-ES'!E35/'Kst-ha-ES'!E36*100</f>
        <v>24.413134818384716</v>
      </c>
      <c r="F28" s="16">
        <f>'Kst-ha-ES'!F35/'Kst-ha-ES'!F36*100</f>
        <v>15.787792074055215</v>
      </c>
      <c r="G28" s="16">
        <f>'Kst-ha-ES'!G35/'Kst-ha-ES'!G36*100</f>
        <v>19.202700261797872</v>
      </c>
      <c r="H28" s="16">
        <f>'Kst-ha-ES'!H35/'Kst-ha-ES'!H36*100</f>
        <v>19.497955404819052</v>
      </c>
      <c r="I28" s="16">
        <f>'Kst-ha-ES'!I35/'Kst-ha-ES'!I36*100</f>
        <v>15.611683208426363</v>
      </c>
      <c r="J28" s="16">
        <f>'Kst-ha-ES'!J35/'Kst-ha-ES'!J36*100</f>
        <v>11.275869109364944</v>
      </c>
      <c r="K28" s="16">
        <f>'Kst-ha-ES'!K35/'Kst-ha-ES'!K36*100</f>
        <v>12.481949260584008</v>
      </c>
      <c r="L28" s="16">
        <f>'Kst-ha-ES'!L35/'Kst-ha-ES'!L36*100</f>
        <v>13.907519485379973</v>
      </c>
      <c r="M28" s="16">
        <f>'Kst-ha-ES'!M35/'Kst-ha-ES'!M36*100</f>
        <v>11.269225028864941</v>
      </c>
      <c r="N28" s="16">
        <f>'Kst-ha-ES'!N35/'Kst-ha-ES'!N36*100</f>
        <v>10.049010872763841</v>
      </c>
      <c r="O28" s="16">
        <f t="shared" si="1"/>
        <v>15.349683952444092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16.377203104234074</v>
      </c>
      <c r="F9" s="16">
        <f>'Kst-ha-HS'!F13/'Kst-ha-HS'!F31*100</f>
        <v>23.254108539387175</v>
      </c>
      <c r="G9" s="16">
        <f>'Kst-ha-HS'!G13/'Kst-ha-HS'!G31*100</f>
        <v>18.836281557942566</v>
      </c>
      <c r="H9" s="16">
        <f>'Kst-ha-HS'!H13/'Kst-ha-HS'!H31*100</f>
        <v>24.413993196894594</v>
      </c>
      <c r="I9" s="16">
        <f>'Kst-ha-HS'!I13/'Kst-ha-HS'!I31*100</f>
        <v>24.954054778283755</v>
      </c>
      <c r="J9" s="16">
        <f>'Kst-ha-HS'!J13/'Kst-ha-HS'!J31*100</f>
        <v>20.978195294289797</v>
      </c>
      <c r="K9" s="16">
        <f>'Kst-ha-HS'!K13/'Kst-ha-HS'!K31*100</f>
        <v>19.614294750077946</v>
      </c>
      <c r="L9" s="16">
        <f>'Kst-ha-HS'!L13/'Kst-ha-HS'!L31*100</f>
        <v>13.8940335038147</v>
      </c>
      <c r="M9" s="16">
        <f>'Kst-ha-HS'!M13/'Kst-ha-HS'!M31*100</f>
        <v>15.114763571335091</v>
      </c>
      <c r="N9" s="16">
        <f>'Kst-ha-HS'!N13/'Kst-ha-HS'!N31*100</f>
        <v>14.976893793858908</v>
      </c>
      <c r="O9" s="16">
        <f t="shared" ref="O9:O28" si="1">AVERAGE(E9:N9)</f>
        <v>19.241382209011867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34.392372169882194</v>
      </c>
      <c r="F10" s="16">
        <f>'Kst-ha-HS'!F19/'Kst-ha-HS'!F31*100</f>
        <v>32.348888358016445</v>
      </c>
      <c r="G10" s="16">
        <f>'Kst-ha-HS'!G19/'Kst-ha-HS'!G31*100</f>
        <v>32.152638458363761</v>
      </c>
      <c r="H10" s="16">
        <f>'Kst-ha-HS'!H19/'Kst-ha-HS'!H31*100</f>
        <v>33.572394066211054</v>
      </c>
      <c r="I10" s="16">
        <f>'Kst-ha-HS'!I19/'Kst-ha-HS'!I31*100</f>
        <v>35.058418095616183</v>
      </c>
      <c r="J10" s="16">
        <f>'Kst-ha-HS'!J19/'Kst-ha-HS'!J31*100</f>
        <v>36.125837445984871</v>
      </c>
      <c r="K10" s="16">
        <f>'Kst-ha-HS'!K19/'Kst-ha-HS'!K31*100</f>
        <v>34.897818749169986</v>
      </c>
      <c r="L10" s="16">
        <f>'Kst-ha-HS'!L19/'Kst-ha-HS'!L31*100</f>
        <v>36.500887196820948</v>
      </c>
      <c r="M10" s="16">
        <f>'Kst-ha-HS'!M19/'Kst-ha-HS'!M31*100</f>
        <v>34.787960264677707</v>
      </c>
      <c r="N10" s="16">
        <f>'Kst-ha-HS'!N19/'Kst-ha-HS'!N31*100</f>
        <v>36.257829752217837</v>
      </c>
      <c r="O10" s="16">
        <f t="shared" si="1"/>
        <v>34.609504455696097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16.381846828837105</v>
      </c>
      <c r="F11" s="16">
        <f>'Kst-ha-HS'!F24/'Kst-ha-HS'!F31*100</f>
        <v>14.425063293761154</v>
      </c>
      <c r="G11" s="16">
        <f>'Kst-ha-HS'!G24/'Kst-ha-HS'!G31*100</f>
        <v>20.802240133754609</v>
      </c>
      <c r="H11" s="16">
        <f>'Kst-ha-HS'!H24/'Kst-ha-HS'!H31*100</f>
        <v>17.041698789247747</v>
      </c>
      <c r="I11" s="16">
        <f>'Kst-ha-HS'!I24/'Kst-ha-HS'!I31*100</f>
        <v>14.568910868550608</v>
      </c>
      <c r="J11" s="16">
        <f>'Kst-ha-HS'!J24/'Kst-ha-HS'!J31*100</f>
        <v>13.596607671118125</v>
      </c>
      <c r="K11" s="16">
        <f>'Kst-ha-HS'!K24/'Kst-ha-HS'!K31*100</f>
        <v>15.509679105223299</v>
      </c>
      <c r="L11" s="16">
        <f>'Kst-ha-HS'!L24/'Kst-ha-HS'!L31*100</f>
        <v>17.375138558482647</v>
      </c>
      <c r="M11" s="16">
        <f>'Kst-ha-HS'!M24/'Kst-ha-HS'!M31*100</f>
        <v>17.995816557083913</v>
      </c>
      <c r="N11" s="16">
        <f>'Kst-ha-HS'!N24/'Kst-ha-HS'!N31*100</f>
        <v>16.898328493235976</v>
      </c>
      <c r="O11" s="16">
        <f t="shared" si="1"/>
        <v>16.459533029929514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32.848577897046624</v>
      </c>
      <c r="F12" s="16">
        <f>'Kst-ha-HS'!F29/'Kst-ha-HS'!F31*100</f>
        <v>29.971939808835234</v>
      </c>
      <c r="G12" s="16">
        <f>'Kst-ha-HS'!G29/'Kst-ha-HS'!G31*100</f>
        <v>28.208839849939064</v>
      </c>
      <c r="H12" s="16">
        <f>'Kst-ha-HS'!H29/'Kst-ha-HS'!H31*100</f>
        <v>24.971913947646605</v>
      </c>
      <c r="I12" s="16">
        <f>'Kst-ha-HS'!I29/'Kst-ha-HS'!I31*100</f>
        <v>25.418616257549449</v>
      </c>
      <c r="J12" s="16">
        <f>'Kst-ha-HS'!J29/'Kst-ha-HS'!J31*100</f>
        <v>29.29935958860721</v>
      </c>
      <c r="K12" s="16">
        <f>'Kst-ha-HS'!K29/'Kst-ha-HS'!K31*100</f>
        <v>29.978207395528759</v>
      </c>
      <c r="L12" s="16">
        <f>'Kst-ha-HS'!L29/'Kst-ha-HS'!L31*100</f>
        <v>32.229940740881702</v>
      </c>
      <c r="M12" s="16">
        <f>'Kst-ha-HS'!M29/'Kst-ha-HS'!M31*100</f>
        <v>32.10145960690329</v>
      </c>
      <c r="N12" s="16">
        <f>'Kst-ha-HS'!N29/'Kst-ha-HS'!N31*100</f>
        <v>31.866947960687281</v>
      </c>
      <c r="O12" s="16">
        <f t="shared" si="1"/>
        <v>29.689580305362522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3.865005506464847</v>
      </c>
      <c r="F16" s="16">
        <f>'KOA-ha-HS'!F10/'KOA-ha-HS'!F40*100</f>
        <v>4.4010435862936559</v>
      </c>
      <c r="G16" s="16">
        <f>'KOA-ha-HS'!G10/'KOA-ha-HS'!G40*100</f>
        <v>4.8649973088457505</v>
      </c>
      <c r="H16" s="16">
        <f>'KOA-ha-HS'!H10/'KOA-ha-HS'!H40*100</f>
        <v>4.4594126113431178</v>
      </c>
      <c r="I16" s="16">
        <f>'KOA-ha-HS'!I10/'KOA-ha-HS'!I40*100</f>
        <v>3.861530920302858</v>
      </c>
      <c r="J16" s="16">
        <f>'KOA-ha-HS'!J10/'KOA-ha-HS'!J40*100</f>
        <v>7.8888896127503356</v>
      </c>
      <c r="K16" s="16">
        <f>'KOA-ha-HS'!K10/'KOA-ha-HS'!K40*100</f>
        <v>8.5220454152261134</v>
      </c>
      <c r="L16" s="16">
        <f>'KOA-ha-HS'!L10/'KOA-ha-HS'!L40*100</f>
        <v>10.955513577453361</v>
      </c>
      <c r="M16" s="16">
        <f>'KOA-ha-HS'!M10/'KOA-ha-HS'!M40*100</f>
        <v>11.697384606154799</v>
      </c>
      <c r="N16" s="16">
        <f>'KOA-ha-HS'!N10/'KOA-ha-HS'!N40*100</f>
        <v>10.938507107103463</v>
      </c>
      <c r="O16" s="16">
        <f t="shared" si="1"/>
        <v>7.1454330251938298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24.270697795958576</v>
      </c>
      <c r="F17" s="16">
        <f>'KOA-ha-HS'!F15/'KOA-ha-HS'!F40*100</f>
        <v>21.74227828589196</v>
      </c>
      <c r="G17" s="16">
        <f>'KOA-ha-HS'!G15/'KOA-ha-HS'!G40*100</f>
        <v>19.627167259756735</v>
      </c>
      <c r="H17" s="16">
        <f>'KOA-ha-HS'!H15/'KOA-ha-HS'!H40*100</f>
        <v>16.7324750312542</v>
      </c>
      <c r="I17" s="16">
        <f>'KOA-ha-HS'!I15/'KOA-ha-HS'!I40*100</f>
        <v>16.014141016158259</v>
      </c>
      <c r="J17" s="16">
        <f>'KOA-ha-HS'!J15/'KOA-ha-HS'!J40*100</f>
        <v>19.03048217393216</v>
      </c>
      <c r="K17" s="16">
        <f>'KOA-ha-HS'!K15/'KOA-ha-HS'!K40*100</f>
        <v>19.49392763588386</v>
      </c>
      <c r="L17" s="16">
        <f>'KOA-ha-HS'!L15/'KOA-ha-HS'!L40*100</f>
        <v>21.887266272204375</v>
      </c>
      <c r="M17" s="16">
        <f>'KOA-ha-HS'!M15/'KOA-ha-HS'!M40*100</f>
        <v>21.622937330455724</v>
      </c>
      <c r="N17" s="16">
        <f>'KOA-ha-HS'!N15/'KOA-ha-HS'!N40*100</f>
        <v>22.065712965804131</v>
      </c>
      <c r="O17" s="16">
        <f t="shared" si="1"/>
        <v>20.248708576729999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6.2772683800850713</v>
      </c>
      <c r="F18" s="16">
        <f>'KOA-ha-HS'!F19/'KOA-ha-HS'!F40*100</f>
        <v>10.135567333200601</v>
      </c>
      <c r="G18" s="16">
        <f>'KOA-ha-HS'!G19/'KOA-ha-HS'!G40*100</f>
        <v>8.9317154412585058</v>
      </c>
      <c r="H18" s="16">
        <f>'KOA-ha-HS'!H19/'KOA-ha-HS'!H40*100</f>
        <v>10.831533090084505</v>
      </c>
      <c r="I18" s="16">
        <f>'KOA-ha-HS'!I19/'KOA-ha-HS'!I40*100</f>
        <v>10.242919615600886</v>
      </c>
      <c r="J18" s="16">
        <f>'KOA-ha-HS'!J19/'KOA-ha-HS'!J40*100</f>
        <v>8.061461256461671</v>
      </c>
      <c r="K18" s="16">
        <f>'KOA-ha-HS'!K19/'KOA-ha-HS'!K40*100</f>
        <v>7.8080440746926776</v>
      </c>
      <c r="L18" s="16">
        <f>'KOA-ha-HS'!L19/'KOA-ha-HS'!L40*100</f>
        <v>6.3382796605929936</v>
      </c>
      <c r="M18" s="16">
        <f>'KOA-ha-HS'!M19/'KOA-ha-HS'!M40*100</f>
        <v>6.9658019576146657</v>
      </c>
      <c r="N18" s="16">
        <f>'KOA-ha-HS'!N19/'KOA-ha-HS'!N40*100</f>
        <v>7.3356546453594866</v>
      </c>
      <c r="O18" s="16">
        <f t="shared" si="1"/>
        <v>8.2928245454951046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52.0973935548706</v>
      </c>
      <c r="F19" s="16">
        <f>'KOA-ha-HS'!F26/'KOA-ha-HS'!F40*100</f>
        <v>52.657147538821839</v>
      </c>
      <c r="G19" s="16">
        <f>'KOA-ha-HS'!G26/'KOA-ha-HS'!G40*100</f>
        <v>55.402614678062548</v>
      </c>
      <c r="H19" s="16">
        <f>'KOA-ha-HS'!H26/'KOA-ha-HS'!H40*100</f>
        <v>57.113977793577178</v>
      </c>
      <c r="I19" s="16">
        <f>'KOA-ha-HS'!I26/'KOA-ha-HS'!I40*100</f>
        <v>57.9449079755613</v>
      </c>
      <c r="J19" s="16">
        <f>'KOA-ha-HS'!J26/'KOA-ha-HS'!J40*100</f>
        <v>52.817531664479731</v>
      </c>
      <c r="K19" s="16">
        <f>'KOA-ha-HS'!K26/'KOA-ha-HS'!K40*100</f>
        <v>52.144508214135975</v>
      </c>
      <c r="L19" s="16">
        <f>'KOA-ha-HS'!L26/'KOA-ha-HS'!L40*100</f>
        <v>45.63121175679823</v>
      </c>
      <c r="M19" s="16">
        <f>'KOA-ha-HS'!M26/'KOA-ha-HS'!M40*100</f>
        <v>44.783942369264565</v>
      </c>
      <c r="N19" s="16">
        <f>'KOA-ha-HS'!N26/'KOA-ha-HS'!N40*100</f>
        <v>45.455611366365545</v>
      </c>
      <c r="O19" s="16">
        <f t="shared" si="1"/>
        <v>51.604884691193753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2.1178301245191191</v>
      </c>
      <c r="F20" s="16">
        <f>'KOA-ha-HS'!F30/'KOA-ha-HS'!F40*100</f>
        <v>2.4395612360633168</v>
      </c>
      <c r="G20" s="16">
        <f>'KOA-ha-HS'!G30/'KOA-ha-HS'!G40*100</f>
        <v>2.9719320597481151</v>
      </c>
      <c r="H20" s="16">
        <f>'KOA-ha-HS'!H30/'KOA-ha-HS'!H40*100</f>
        <v>3.0609088585196389</v>
      </c>
      <c r="I20" s="16">
        <f>'KOA-ha-HS'!I30/'KOA-ha-HS'!I40*100</f>
        <v>3.5094549178413876</v>
      </c>
      <c r="J20" s="16">
        <f>'KOA-ha-HS'!J30/'KOA-ha-HS'!J40*100</f>
        <v>3.1473117120477947</v>
      </c>
      <c r="K20" s="16">
        <f>'KOA-ha-HS'!K30/'KOA-ha-HS'!K40*100</f>
        <v>2.7658306012838847</v>
      </c>
      <c r="L20" s="16">
        <f>'KOA-ha-HS'!L30/'KOA-ha-HS'!L40*100</f>
        <v>2.55633986162597</v>
      </c>
      <c r="M20" s="16">
        <f>'KOA-ha-HS'!M30/'KOA-ha-HS'!M40*100</f>
        <v>2.7783335607488433</v>
      </c>
      <c r="N20" s="16">
        <f>'KOA-ha-HS'!N30/'KOA-ha-HS'!N40*100</f>
        <v>2.8182754501645353</v>
      </c>
      <c r="O20" s="16">
        <f t="shared" si="1"/>
        <v>2.8165778382562605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3.3817808857664047</v>
      </c>
      <c r="F21" s="16">
        <f>'KOA-ha-HS'!F36/'KOA-ha-HS'!F40*100</f>
        <v>2.814559224494988</v>
      </c>
      <c r="G21" s="16">
        <f>'KOA-ha-HS'!G36/'KOA-ha-HS'!G40*100</f>
        <v>3.0522660307605003</v>
      </c>
      <c r="H21" s="16">
        <f>'KOA-ha-HS'!H36/'KOA-ha-HS'!H40*100</f>
        <v>2.7139869230368041</v>
      </c>
      <c r="I21" s="16">
        <f>'KOA-ha-HS'!I36/'KOA-ha-HS'!I40*100</f>
        <v>2.7636709445562513</v>
      </c>
      <c r="J21" s="16">
        <f>'KOA-ha-HS'!J36/'KOA-ha-HS'!J40*100</f>
        <v>3.3311770330207136</v>
      </c>
      <c r="K21" s="16">
        <f>'KOA-ha-HS'!K36/'KOA-ha-HS'!K40*100</f>
        <v>3.2351511915547997</v>
      </c>
      <c r="L21" s="16">
        <f>'KOA-ha-HS'!L36/'KOA-ha-HS'!L40*100</f>
        <v>3.7647733462657667</v>
      </c>
      <c r="M21" s="16">
        <f>'KOA-ha-HS'!M36/'KOA-ha-HS'!M40*100</f>
        <v>4.0856467781659038</v>
      </c>
      <c r="N21" s="16">
        <f>'KOA-ha-HS'!N36/'KOA-ha-HS'!N40*100</f>
        <v>4.0231622495915511</v>
      </c>
      <c r="O21" s="16">
        <f t="shared" si="1"/>
        <v>3.3166174607213685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7.9900237523353779</v>
      </c>
      <c r="F22" s="16">
        <f>'KOA-ha-HS'!F38/'KOA-ha-HS'!F40*100</f>
        <v>5.8098427952336236</v>
      </c>
      <c r="G22" s="16">
        <f>'KOA-ha-HS'!G38/'KOA-ha-HS'!G40*100</f>
        <v>5.1493072215678479</v>
      </c>
      <c r="H22" s="16">
        <f>'KOA-ha-HS'!H38/'KOA-ha-HS'!H40*100</f>
        <v>5.0877056921845716</v>
      </c>
      <c r="I22" s="16">
        <f>'KOA-ha-HS'!I38/'KOA-ha-HS'!I40*100</f>
        <v>5.6633746099790638</v>
      </c>
      <c r="J22" s="16">
        <f>'KOA-ha-HS'!J38/'KOA-ha-HS'!J40*100</f>
        <v>5.7231465473075902</v>
      </c>
      <c r="K22" s="16">
        <f>'KOA-ha-HS'!K38/'KOA-ha-HS'!K40*100</f>
        <v>6.0304928672226765</v>
      </c>
      <c r="L22" s="16">
        <f>'KOA-ha-HS'!L38/'KOA-ha-HS'!L40*100</f>
        <v>8.8666155250592986</v>
      </c>
      <c r="M22" s="16">
        <f>'KOA-ha-HS'!M38/'KOA-ha-HS'!M40*100</f>
        <v>8.0659533975954965</v>
      </c>
      <c r="N22" s="16">
        <f>'KOA-ha-HS'!N38/'KOA-ha-HS'!N40*100</f>
        <v>7.3630762156112679</v>
      </c>
      <c r="O22" s="16">
        <f t="shared" si="1"/>
        <v>6.5749538624096813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75.350813342676204</v>
      </c>
      <c r="F26" s="16">
        <f>'Kst-ha-HS'!F33/'Kst-ha-HS'!F36*100</f>
        <v>79.51405362180698</v>
      </c>
      <c r="G26" s="16">
        <f>'Kst-ha-HS'!G33/'Kst-ha-HS'!G36*100</f>
        <v>74.989765265131467</v>
      </c>
      <c r="H26" s="16">
        <f>'Kst-ha-HS'!H33/'Kst-ha-HS'!H36*100</f>
        <v>77.202873593355378</v>
      </c>
      <c r="I26" s="16">
        <f>'Kst-ha-HS'!I33/'Kst-ha-HS'!I36*100</f>
        <v>81.956104688770907</v>
      </c>
      <c r="J26" s="16">
        <f>'Kst-ha-HS'!J33/'Kst-ha-HS'!J36*100</f>
        <v>84.624589801595974</v>
      </c>
      <c r="K26" s="16">
        <f>'Kst-ha-HS'!K33/'Kst-ha-HS'!K36*100</f>
        <v>84.431092922499275</v>
      </c>
      <c r="L26" s="16">
        <f>'Kst-ha-HS'!L33/'Kst-ha-HS'!L36*100</f>
        <v>85.010318199564324</v>
      </c>
      <c r="M26" s="16">
        <f>'Kst-ha-HS'!M33/'Kst-ha-HS'!M36*100</f>
        <v>86.586029100883849</v>
      </c>
      <c r="N26" s="16">
        <f>'Kst-ha-HS'!N33/'Kst-ha-HS'!N36*100</f>
        <v>87.490598298326759</v>
      </c>
      <c r="O26" s="16">
        <f t="shared" si="1"/>
        <v>81.715623883461106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0.86786804752397406</v>
      </c>
      <c r="F27" s="16">
        <f>'Kst-ha-HS'!F34/'Kst-ha-HS'!F36*100</f>
        <v>0.45680945126214212</v>
      </c>
      <c r="G27" s="16">
        <f>'Kst-ha-HS'!G34/'Kst-ha-HS'!G36*100</f>
        <v>0.55150248465214913</v>
      </c>
      <c r="H27" s="16">
        <f>'Kst-ha-HS'!H34/'Kst-ha-HS'!H36*100</f>
        <v>0.41960576903401997</v>
      </c>
      <c r="I27" s="16">
        <f>'Kst-ha-HS'!I34/'Kst-ha-HS'!I36*100</f>
        <v>0.33520837895566974</v>
      </c>
      <c r="J27" s="16">
        <f>'Kst-ha-HS'!J34/'Kst-ha-HS'!J36*100</f>
        <v>0.52118773655053541</v>
      </c>
      <c r="K27" s="16">
        <f>'Kst-ha-HS'!K34/'Kst-ha-HS'!K36*100</f>
        <v>0.30236654665823043</v>
      </c>
      <c r="L27" s="16">
        <f>'Kst-ha-HS'!L34/'Kst-ha-HS'!L36*100</f>
        <v>0.23673274432538016</v>
      </c>
      <c r="M27" s="16">
        <f>'Kst-ha-HS'!M34/'Kst-ha-HS'!M36*100</f>
        <v>0.37946051149433674</v>
      </c>
      <c r="N27" s="16">
        <f>'Kst-ha-HS'!N34/'Kst-ha-HS'!N36*100</f>
        <v>0.40196381343686782</v>
      </c>
      <c r="O27" s="16">
        <f t="shared" si="1"/>
        <v>0.44727054838933056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23.781318609799822</v>
      </c>
      <c r="F28" s="16">
        <f>'Kst-ha-HS'!F35/'Kst-ha-HS'!F36*100</f>
        <v>20.029136926930878</v>
      </c>
      <c r="G28" s="16">
        <f>'Kst-ha-HS'!G35/'Kst-ha-HS'!G36*100</f>
        <v>24.458732250216372</v>
      </c>
      <c r="H28" s="16">
        <f>'Kst-ha-HS'!H35/'Kst-ha-HS'!H36*100</f>
        <v>22.377520637610601</v>
      </c>
      <c r="I28" s="16">
        <f>'Kst-ha-HS'!I35/'Kst-ha-HS'!I36*100</f>
        <v>17.70868693227342</v>
      </c>
      <c r="J28" s="16">
        <f>'Kst-ha-HS'!J35/'Kst-ha-HS'!J36*100</f>
        <v>14.854222461853483</v>
      </c>
      <c r="K28" s="16">
        <f>'Kst-ha-HS'!K35/'Kst-ha-HS'!K36*100</f>
        <v>15.266540530842491</v>
      </c>
      <c r="L28" s="16">
        <f>'Kst-ha-HS'!L35/'Kst-ha-HS'!L36*100</f>
        <v>14.752949056110298</v>
      </c>
      <c r="M28" s="16">
        <f>'Kst-ha-HS'!M35/'Kst-ha-HS'!M36*100</f>
        <v>13.034510387621822</v>
      </c>
      <c r="N28" s="16">
        <f>'Kst-ha-HS'!N35/'Kst-ha-HS'!N36*100</f>
        <v>12.107437888236372</v>
      </c>
      <c r="O28" s="16">
        <f t="shared" si="1"/>
        <v>17.837105568149557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30.732669435529548</v>
      </c>
      <c r="F7" s="6">
        <f>Input!B56/Input!B$7</f>
        <v>23.450852578068265</v>
      </c>
      <c r="G7" s="6">
        <f>Input!C56/Input!C$7</f>
        <v>18.320364257256688</v>
      </c>
      <c r="H7" s="6">
        <f>Input!D56/Input!D$7</f>
        <v>18.503305390766055</v>
      </c>
      <c r="I7" s="6">
        <f>Input!E56/Input!E$7</f>
        <v>18.921171904344558</v>
      </c>
      <c r="J7" s="6">
        <f>Input!F56/Input!F$7</f>
        <v>17.766970053308246</v>
      </c>
      <c r="K7" s="6">
        <f>Input!G56/Input!G$7</f>
        <v>19.567850356294539</v>
      </c>
      <c r="L7" s="6">
        <f>Input!H56/Input!H$7</f>
        <v>25.152923001949318</v>
      </c>
      <c r="M7" s="6">
        <f>Input!I56/Input!I$7</f>
        <v>23.000795687427605</v>
      </c>
      <c r="N7" s="6">
        <f>Input!J56/Input!J$7</f>
        <v>20.730068609106301</v>
      </c>
      <c r="O7" s="6">
        <f t="shared" ref="O7:O12" si="1">AVERAGE(E7:N7)</f>
        <v>21.614697127405112</v>
      </c>
    </row>
    <row r="8" spans="1:15" ht="12" customHeight="1" x14ac:dyDescent="0.2">
      <c r="B8" t="s">
        <v>84</v>
      </c>
      <c r="E8" s="6">
        <f>Input!A100/Input!A$7</f>
        <v>16.976037379648858</v>
      </c>
      <c r="F8" s="6">
        <f>Input!B100/Input!B$7</f>
        <v>74.291819898329706</v>
      </c>
      <c r="G8" s="6">
        <f>Input!C100/Input!C$7</f>
        <v>18.152095902105863</v>
      </c>
      <c r="H8" s="6">
        <f>Input!D100/Input!D$7</f>
        <v>10.749366778436935</v>
      </c>
      <c r="I8" s="6">
        <f>Input!E100/Input!E$7</f>
        <v>42.305036935019409</v>
      </c>
      <c r="J8" s="6">
        <f>Input!F100/Input!F$7</f>
        <v>12.195344151771716</v>
      </c>
      <c r="K8" s="6">
        <f>Input!G100/Input!G$7</f>
        <v>15.495885193982581</v>
      </c>
      <c r="L8" s="6">
        <f>Input!H100/Input!H$7</f>
        <v>17.790149122807016</v>
      </c>
      <c r="M8" s="6">
        <f>Input!I100/Input!I$7</f>
        <v>90.448430900828654</v>
      </c>
      <c r="N8" s="6">
        <f>Input!J100/Input!J$7</f>
        <v>21.877228904927382</v>
      </c>
      <c r="O8" s="6">
        <f t="shared" si="1"/>
        <v>32.028139516785814</v>
      </c>
    </row>
    <row r="9" spans="1:15" ht="12" customHeight="1" x14ac:dyDescent="0.2">
      <c r="B9" t="s">
        <v>93</v>
      </c>
      <c r="E9" s="6">
        <f t="shared" ref="E9:N9" si="2">+E8-E7</f>
        <v>-13.75663205588069</v>
      </c>
      <c r="F9" s="6">
        <f t="shared" si="2"/>
        <v>50.840967320261441</v>
      </c>
      <c r="G9" s="6">
        <f t="shared" si="2"/>
        <v>-0.1682683551508255</v>
      </c>
      <c r="H9" s="6">
        <f t="shared" si="2"/>
        <v>-7.7539386123291205</v>
      </c>
      <c r="I9" s="6">
        <f t="shared" si="2"/>
        <v>23.383865030674851</v>
      </c>
      <c r="J9" s="6">
        <f t="shared" si="2"/>
        <v>-5.5716259015365299</v>
      </c>
      <c r="K9" s="6">
        <f t="shared" si="2"/>
        <v>-4.0719651623119582</v>
      </c>
      <c r="L9" s="6">
        <f t="shared" si="2"/>
        <v>-7.3627738791423027</v>
      </c>
      <c r="M9" s="6">
        <f t="shared" si="2"/>
        <v>67.447635213401043</v>
      </c>
      <c r="N9" s="6">
        <f t="shared" si="2"/>
        <v>1.1471602958210809</v>
      </c>
      <c r="O9" s="6">
        <f t="shared" si="1"/>
        <v>10.413442389380698</v>
      </c>
    </row>
    <row r="10" spans="1:15" ht="12" customHeight="1" x14ac:dyDescent="0.2">
      <c r="B10" t="s">
        <v>85</v>
      </c>
      <c r="E10" s="6">
        <f>Input!A101/Input!A$7</f>
        <v>234.98409099490277</v>
      </c>
      <c r="F10" s="6">
        <f>Input!B101/Input!B$7</f>
        <v>218.99133769063181</v>
      </c>
      <c r="G10" s="6">
        <f>Input!C101/Input!C$7</f>
        <v>148.44306630620375</v>
      </c>
      <c r="H10" s="6">
        <f>Input!D101/Input!D$7</f>
        <v>139.34664947124065</v>
      </c>
      <c r="I10" s="6">
        <f>Input!E101/Input!E$7</f>
        <v>171.79909352698135</v>
      </c>
      <c r="J10" s="6">
        <f>Input!F101/Input!F$7</f>
        <v>140.74748118532457</v>
      </c>
      <c r="K10" s="6">
        <f>Input!G101/Input!G$7</f>
        <v>148.25975930324623</v>
      </c>
      <c r="L10" s="6">
        <f>Input!H101/Input!H$7</f>
        <v>189.30402729044835</v>
      </c>
      <c r="M10" s="6">
        <f>Input!I101/Input!I$7</f>
        <v>186.45012207074757</v>
      </c>
      <c r="N10" s="6">
        <f>Input!J101/Input!J$7</f>
        <v>115.38361935311416</v>
      </c>
      <c r="O10" s="6">
        <f t="shared" si="1"/>
        <v>169.37092471928412</v>
      </c>
    </row>
    <row r="11" spans="1:15" ht="12" customHeight="1" x14ac:dyDescent="0.2">
      <c r="B11" t="s">
        <v>94</v>
      </c>
      <c r="E11" s="6">
        <f>Input!A26/Input!A$7/0.04</f>
        <v>166.90768359448745</v>
      </c>
      <c r="F11" s="6">
        <f>Input!B26/Input!B$7/0.04</f>
        <v>238.20261437908496</v>
      </c>
      <c r="G11" s="6">
        <f>Input!C26/Input!C$7/0.04</f>
        <v>225.82043255549232</v>
      </c>
      <c r="H11" s="6">
        <f>Input!D26/Input!D$7/0.04</f>
        <v>238.82434872323958</v>
      </c>
      <c r="I11" s="6">
        <f>Input!E26/Input!E$7/0.04</f>
        <v>253.19444096657068</v>
      </c>
      <c r="J11" s="6">
        <f>Input!F26/Input!F$7/0.04</f>
        <v>197.42583882094701</v>
      </c>
      <c r="K11" s="6">
        <f>Input!G26/Input!G$7/0.04</f>
        <v>176.13982581155977</v>
      </c>
      <c r="L11" s="6">
        <f>Input!H26/Input!H$7/0.04</f>
        <v>172.89093567251464</v>
      </c>
      <c r="M11" s="6">
        <f>Input!I26/Input!I$7/0.04</f>
        <v>162.61792747037333</v>
      </c>
      <c r="N11" s="6">
        <f>Input!J26/Input!J$7/0.04</f>
        <v>162.61792747037333</v>
      </c>
      <c r="O11" s="6">
        <f t="shared" si="1"/>
        <v>199.46419754646433</v>
      </c>
    </row>
    <row r="12" spans="1:15" ht="12" customHeight="1" x14ac:dyDescent="0.2">
      <c r="B12" s="19" t="s">
        <v>95</v>
      </c>
      <c r="E12" s="6">
        <f t="shared" ref="E12:N12" si="3">+E10+E11</f>
        <v>401.89177458939025</v>
      </c>
      <c r="F12" s="6">
        <f t="shared" si="3"/>
        <v>457.19395206971677</v>
      </c>
      <c r="G12" s="6">
        <f t="shared" si="3"/>
        <v>374.26349886169606</v>
      </c>
      <c r="H12" s="6">
        <f t="shared" si="3"/>
        <v>378.17099819448026</v>
      </c>
      <c r="I12" s="6">
        <f t="shared" si="3"/>
        <v>424.99353449355203</v>
      </c>
      <c r="J12" s="6">
        <f t="shared" si="3"/>
        <v>338.17332000627158</v>
      </c>
      <c r="K12" s="6">
        <f t="shared" si="3"/>
        <v>324.39958511480597</v>
      </c>
      <c r="L12" s="6">
        <f t="shared" si="3"/>
        <v>362.19496296296302</v>
      </c>
      <c r="M12" s="6">
        <f t="shared" si="3"/>
        <v>349.0680495411209</v>
      </c>
      <c r="N12" s="6">
        <f t="shared" si="3"/>
        <v>278.0015468234875</v>
      </c>
      <c r="O12" s="6">
        <f t="shared" si="1"/>
        <v>368.83512226574845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13.078617069525865</v>
      </c>
      <c r="F15" s="22">
        <f t="shared" ref="F15:N15" si="4">+F7/F$10*100</f>
        <v>10.708575428310864</v>
      </c>
      <c r="G15" s="22">
        <f t="shared" si="4"/>
        <v>12.341677326622996</v>
      </c>
      <c r="H15" s="22">
        <f t="shared" si="4"/>
        <v>13.2786152096071</v>
      </c>
      <c r="I15" s="22">
        <f t="shared" si="4"/>
        <v>11.013545831877718</v>
      </c>
      <c r="J15" s="22">
        <f t="shared" si="4"/>
        <v>12.62329521187962</v>
      </c>
      <c r="K15" s="22">
        <f t="shared" si="4"/>
        <v>13.198355675373129</v>
      </c>
      <c r="L15" s="22">
        <f t="shared" si="4"/>
        <v>13.287051185317519</v>
      </c>
      <c r="M15" s="22">
        <f t="shared" si="4"/>
        <v>12.336165528870003</v>
      </c>
      <c r="N15" s="22">
        <f t="shared" si="4"/>
        <v>17.966214550494428</v>
      </c>
      <c r="O15" s="22">
        <f>AVERAGE(E15:N15)</f>
        <v>12.983211301787923</v>
      </c>
    </row>
    <row r="16" spans="1:15" ht="12" customHeight="1" x14ac:dyDescent="0.2">
      <c r="B16" t="s">
        <v>84</v>
      </c>
      <c r="E16" s="22">
        <f>+E8/E$10*100</f>
        <v>7.2243347657170105</v>
      </c>
      <c r="F16" s="22">
        <f t="shared" ref="F16:N16" si="5">+F8/F$10*100</f>
        <v>33.92454728199408</v>
      </c>
      <c r="G16" s="22">
        <f t="shared" si="5"/>
        <v>12.22832184338087</v>
      </c>
      <c r="H16" s="22">
        <f t="shared" si="5"/>
        <v>7.7141192983297859</v>
      </c>
      <c r="I16" s="22">
        <f t="shared" si="5"/>
        <v>24.624714872768131</v>
      </c>
      <c r="J16" s="22">
        <f t="shared" si="5"/>
        <v>8.6646979747466322</v>
      </c>
      <c r="K16" s="22">
        <f t="shared" si="5"/>
        <v>10.451848341590617</v>
      </c>
      <c r="L16" s="22">
        <f t="shared" si="5"/>
        <v>9.3976601435486984</v>
      </c>
      <c r="M16" s="22">
        <f t="shared" si="5"/>
        <v>48.510791999647203</v>
      </c>
      <c r="N16" s="22">
        <f t="shared" si="5"/>
        <v>18.960428722534196</v>
      </c>
      <c r="O16" s="22">
        <f>AVERAGE(E16:N16)</f>
        <v>18.170146524425725</v>
      </c>
    </row>
    <row r="17" spans="1:15" ht="12" customHeight="1" x14ac:dyDescent="0.2">
      <c r="B17" t="s">
        <v>93</v>
      </c>
      <c r="E17" s="22">
        <f>+E9/E$10*100</f>
        <v>-5.8542823038088549</v>
      </c>
      <c r="F17" s="22">
        <f t="shared" ref="F17:N17" si="6">+F9/F$10*100</f>
        <v>23.215971853683214</v>
      </c>
      <c r="G17" s="22">
        <f t="shared" si="6"/>
        <v>-0.11335548324212515</v>
      </c>
      <c r="H17" s="22">
        <f t="shared" si="6"/>
        <v>-5.5644959112773167</v>
      </c>
      <c r="I17" s="22">
        <f t="shared" si="6"/>
        <v>13.611169040890413</v>
      </c>
      <c r="J17" s="22">
        <f t="shared" si="6"/>
        <v>-3.9585972371329872</v>
      </c>
      <c r="K17" s="22">
        <f t="shared" si="6"/>
        <v>-2.7465073337825121</v>
      </c>
      <c r="L17" s="22">
        <f t="shared" si="6"/>
        <v>-3.8893910417688216</v>
      </c>
      <c r="M17" s="22">
        <f t="shared" si="6"/>
        <v>36.174626470777191</v>
      </c>
      <c r="N17" s="22">
        <f t="shared" si="6"/>
        <v>0.99421417203976759</v>
      </c>
      <c r="O17" s="22">
        <f>AVERAGE(E17:N17)</f>
        <v>5.186935222637798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58.469494986550593</v>
      </c>
      <c r="F20" s="22">
        <f t="shared" ref="F20:N20" si="7">+F10/F$12*100</f>
        <v>47.899001441129776</v>
      </c>
      <c r="G20" s="22">
        <f t="shared" si="7"/>
        <v>39.66271537504619</v>
      </c>
      <c r="H20" s="22">
        <f t="shared" si="7"/>
        <v>36.847524039794159</v>
      </c>
      <c r="I20" s="22">
        <f t="shared" si="7"/>
        <v>40.42393109149473</v>
      </c>
      <c r="J20" s="22">
        <f t="shared" si="7"/>
        <v>41.619924712781703</v>
      </c>
      <c r="K20" s="22">
        <f t="shared" si="7"/>
        <v>45.702820258162987</v>
      </c>
      <c r="L20" s="22">
        <f t="shared" si="7"/>
        <v>52.265781318942864</v>
      </c>
      <c r="M20" s="22">
        <f t="shared" si="7"/>
        <v>53.413688911331711</v>
      </c>
      <c r="N20" s="22">
        <f t="shared" si="7"/>
        <v>41.504668111208417</v>
      </c>
      <c r="O20" s="22">
        <f>AVERAGE(E20:N20)</f>
        <v>45.780955024644314</v>
      </c>
    </row>
    <row r="21" spans="1:15" ht="12" customHeight="1" x14ac:dyDescent="0.2">
      <c r="B21" t="s">
        <v>94</v>
      </c>
      <c r="E21" s="22">
        <f>+E11/E$12*100</f>
        <v>41.530505013449392</v>
      </c>
      <c r="F21" s="22">
        <f t="shared" ref="F21:N21" si="8">+F11/F$12*100</f>
        <v>52.100998558870224</v>
      </c>
      <c r="G21" s="22">
        <f t="shared" si="8"/>
        <v>60.33728462495381</v>
      </c>
      <c r="H21" s="22">
        <f t="shared" si="8"/>
        <v>63.152475960205834</v>
      </c>
      <c r="I21" s="22">
        <f t="shared" si="8"/>
        <v>59.576068908505277</v>
      </c>
      <c r="J21" s="22">
        <f t="shared" si="8"/>
        <v>58.380075287218304</v>
      </c>
      <c r="K21" s="22">
        <f t="shared" si="8"/>
        <v>54.29717974183702</v>
      </c>
      <c r="L21" s="22">
        <f t="shared" si="8"/>
        <v>47.734218681057129</v>
      </c>
      <c r="M21" s="22">
        <f t="shared" si="8"/>
        <v>46.586311088668289</v>
      </c>
      <c r="N21" s="22">
        <f t="shared" si="8"/>
        <v>58.495331888791583</v>
      </c>
      <c r="O21" s="22">
        <f>AVERAGE(E21:N21)</f>
        <v>54.219044975355686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20.556455994636067</v>
      </c>
      <c r="F24" s="22">
        <f>Input!B108/Input!B$56*100</f>
        <v>17.361403926888737</v>
      </c>
      <c r="G24" s="22">
        <f>Input!C108/Input!C$56*100</f>
        <v>15.765258064275612</v>
      </c>
      <c r="H24" s="22">
        <f>Input!D108/Input!D$56*100</f>
        <v>11.15153250438771</v>
      </c>
      <c r="I24" s="22">
        <f>Input!E108/Input!E$56*100</f>
        <v>10.324443468053261</v>
      </c>
      <c r="J24" s="22">
        <f>Input!F108/Input!F$56*100</f>
        <v>10.76851739050379</v>
      </c>
      <c r="K24" s="22">
        <f>Input!G108/Input!G$56*100</f>
        <v>12.705471491181482</v>
      </c>
      <c r="L24" s="22">
        <f>Input!H108/Input!H$56*100</f>
        <v>12.345098107292937</v>
      </c>
      <c r="M24" s="22">
        <f>Input!I108/Input!I$56*100</f>
        <v>15.191645799592489</v>
      </c>
      <c r="N24" s="22">
        <f>Input!J108/Input!J$56*100</f>
        <v>12.338899950639053</v>
      </c>
      <c r="O24" s="22">
        <f>AVERAGE(E24:N24)</f>
        <v>13.850872669745115</v>
      </c>
    </row>
    <row r="25" spans="1:15" ht="12" customHeight="1" x14ac:dyDescent="0.2">
      <c r="B25" t="s">
        <v>60</v>
      </c>
      <c r="E25" s="22">
        <f>Input!A109/Input!A$56*100</f>
        <v>6.7270140016997253</v>
      </c>
      <c r="F25" s="22">
        <f>Input!B109/Input!B$56*100</f>
        <v>9.1519822478903645</v>
      </c>
      <c r="G25" s="22">
        <f>Input!C109/Input!C$56*100</f>
        <v>3.2433094907309599</v>
      </c>
      <c r="H25" s="22">
        <f>Input!D109/Input!D$56*100</f>
        <v>1.2400380471446415</v>
      </c>
      <c r="I25" s="22">
        <f>Input!E109/Input!E$56*100</f>
        <v>1.216575328506373</v>
      </c>
      <c r="J25" s="22">
        <f>Input!F109/Input!F$56*100</f>
        <v>5.902571208293212</v>
      </c>
      <c r="K25" s="22">
        <f>Input!G109/Input!G$56*100</f>
        <v>8.1245251969566468</v>
      </c>
      <c r="L25" s="22">
        <f>Input!H109/Input!H$56*100</f>
        <v>10.962932818855919</v>
      </c>
      <c r="M25" s="22">
        <f>Input!I109/Input!I$56*100</f>
        <v>12.23764365043138</v>
      </c>
      <c r="N25" s="22">
        <f>Input!J109/Input!J$56*100</f>
        <v>11.906269562348411</v>
      </c>
      <c r="O25" s="22">
        <f>AVERAGE(E25:N25)</f>
        <v>7.0712861552857635</v>
      </c>
    </row>
    <row r="26" spans="1:15" ht="12" customHeight="1" x14ac:dyDescent="0.2">
      <c r="B26" t="s">
        <v>99</v>
      </c>
      <c r="E26" s="22">
        <f>Input!A110/Input!A$56*100</f>
        <v>18.700056729197783</v>
      </c>
      <c r="F26" s="22">
        <f>Input!B110/Input!B$56*100</f>
        <v>18.89836882549589</v>
      </c>
      <c r="G26" s="22">
        <f>Input!C110/Input!C$56*100</f>
        <v>22.197580344516492</v>
      </c>
      <c r="H26" s="22">
        <f>Input!D110/Input!D$56*100</f>
        <v>18.677601747430884</v>
      </c>
      <c r="I26" s="22">
        <f>Input!E110/Input!E$56*100</f>
        <v>16.606409067027343</v>
      </c>
      <c r="J26" s="22">
        <f>Input!F110/Input!F$56*100</f>
        <v>13.788997812213594</v>
      </c>
      <c r="K26" s="22">
        <f>Input!G110/Input!G$56*100</f>
        <v>15.292648617525273</v>
      </c>
      <c r="L26" s="22">
        <f>Input!H110/Input!H$56*100</f>
        <v>11.028380434239699</v>
      </c>
      <c r="M26" s="22">
        <f>Input!I110/Input!I$56*100</f>
        <v>11.648505122823291</v>
      </c>
      <c r="N26" s="22">
        <f>Input!J110/Input!J$56*100</f>
        <v>15.066814365531309</v>
      </c>
      <c r="O26" s="22">
        <f>AVERAGE(E26:N26)</f>
        <v>16.190536306600158</v>
      </c>
    </row>
    <row r="27" spans="1:15" ht="12" customHeight="1" x14ac:dyDescent="0.2">
      <c r="B27" t="s">
        <v>255</v>
      </c>
      <c r="E27" s="22">
        <f>Input!A111/Input!A$56*100</f>
        <v>31.093608090621743</v>
      </c>
      <c r="F27" s="22">
        <f>Input!B111/Input!B$56*100</f>
        <v>32.602636506380065</v>
      </c>
      <c r="G27" s="22">
        <f>Input!C111/Input!C$56*100</f>
        <v>37.33603033097144</v>
      </c>
      <c r="H27" s="22">
        <f>Input!D111/Input!D$56*100</f>
        <v>45.482947054820769</v>
      </c>
      <c r="I27" s="22">
        <f>Input!E111/Input!E$56*100</f>
        <v>51.774066756041748</v>
      </c>
      <c r="J27" s="22">
        <f>Input!F111/Input!F$56*100</f>
        <v>46.041778014712349</v>
      </c>
      <c r="K27" s="22">
        <f>Input!G111/Input!G$56*100</f>
        <v>41.226788896017048</v>
      </c>
      <c r="L27" s="22">
        <f>Input!H111/Input!H$56*100</f>
        <v>44.651339163221429</v>
      </c>
      <c r="M27" s="22">
        <f>Input!I111/Input!I$56*100</f>
        <v>40.089253834180823</v>
      </c>
      <c r="N27" s="22">
        <f>Input!J111/Input!J$56*100</f>
        <v>37.642127633894788</v>
      </c>
      <c r="O27" s="22">
        <f>AVERAGE(E27:N27)</f>
        <v>40.794057628086229</v>
      </c>
    </row>
    <row r="28" spans="1:15" ht="12" customHeight="1" x14ac:dyDescent="0.2">
      <c r="B28" t="s">
        <v>15</v>
      </c>
      <c r="E28" s="22">
        <f>Input!A112/Input!A$56*100</f>
        <v>22.922865183844678</v>
      </c>
      <c r="F28" s="22">
        <f>Input!B112/Input!B$56*100</f>
        <v>21.985608493344941</v>
      </c>
      <c r="G28" s="22">
        <f>Input!C112/Input!C$56*100</f>
        <v>21.457821769505493</v>
      </c>
      <c r="H28" s="22">
        <f>Input!D112/Input!D$56*100</f>
        <v>23.447880646215992</v>
      </c>
      <c r="I28" s="22">
        <f>Input!E112/Input!E$56*100</f>
        <v>20.078505380371272</v>
      </c>
      <c r="J28" s="22">
        <f>Input!F112/Input!F$56*100</f>
        <v>23.498135574277054</v>
      </c>
      <c r="K28" s="22">
        <f>Input!G112/Input!G$56*100</f>
        <v>22.650565798319551</v>
      </c>
      <c r="L28" s="22">
        <f>Input!H112/Input!H$56*100</f>
        <v>21.012249476390014</v>
      </c>
      <c r="M28" s="22">
        <f>Input!I112/Input!I$56*100</f>
        <v>20.832951592972019</v>
      </c>
      <c r="N28" s="22">
        <f>Input!J112/Input!J$56*100</f>
        <v>23.045888487586435</v>
      </c>
      <c r="O28" s="22">
        <f>AVERAGE(E28:N28)</f>
        <v>22.093247240282746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44.168989882016724</v>
      </c>
      <c r="F31" s="22">
        <f>Input!B113/Input!B$100*100</f>
        <v>7.5809935804784683</v>
      </c>
      <c r="G31" s="22">
        <f>Input!C113/Input!C$100*100</f>
        <v>56.168985066032427</v>
      </c>
      <c r="H31" s="22">
        <f>Input!D113/Input!D$100*100</f>
        <v>33.026736823338624</v>
      </c>
      <c r="I31" s="22">
        <f>Input!E113/Input!E$100*100</f>
        <v>4.5522196506777801</v>
      </c>
      <c r="J31" s="22">
        <f>Input!F113/Input!F$100*100</f>
        <v>16.009070490109494</v>
      </c>
      <c r="K31" s="22">
        <f>Input!G113/Input!G$100*100</f>
        <v>19.367637402578662</v>
      </c>
      <c r="L31" s="22">
        <f>Input!H113/Input!H$100*100</f>
        <v>2.8596054291824227</v>
      </c>
      <c r="M31" s="22">
        <f>Input!I113/Input!I$100*100</f>
        <v>9.6688331271768604</v>
      </c>
      <c r="N31" s="22">
        <f>Input!J113/Input!J$100*100</f>
        <v>8.6467644808452508</v>
      </c>
      <c r="O31" s="22">
        <f>AVERAGE(E31:N31)</f>
        <v>20.204983593243671</v>
      </c>
    </row>
    <row r="32" spans="1:15" ht="12" customHeight="1" x14ac:dyDescent="0.2">
      <c r="B32" t="s">
        <v>60</v>
      </c>
      <c r="E32" s="22">
        <f>Input!A114/Input!A$100*100</f>
        <v>1.7500375603008249</v>
      </c>
      <c r="F32" s="22">
        <f>Input!B114/Input!B$100*100</f>
        <v>24.498745041976413</v>
      </c>
      <c r="G32" s="22">
        <f>Input!C114/Input!C$100*100</f>
        <v>10.947071608373344</v>
      </c>
      <c r="H32" s="22">
        <f>Input!D114/Input!D$100*100</f>
        <v>1.0267473811523109</v>
      </c>
      <c r="I32" s="22">
        <f>Input!E114/Input!E$100*100</f>
        <v>0.76834989625183991</v>
      </c>
      <c r="J32" s="22">
        <f>Input!F114/Input!F$100*100</f>
        <v>8.3788125271552545</v>
      </c>
      <c r="K32" s="22">
        <f>Input!G114/Input!G$100*100</f>
        <v>1.2252428977263292</v>
      </c>
      <c r="L32" s="22">
        <f>Input!H114/Input!H$100*100</f>
        <v>1.2127799443073963</v>
      </c>
      <c r="M32" s="22">
        <f>Input!I114/Input!I$100*100</f>
        <v>7.9318887465519019</v>
      </c>
      <c r="N32" s="22">
        <f>Input!J114/Input!J$100*100</f>
        <v>10.337271320509331</v>
      </c>
      <c r="O32" s="22">
        <f>AVERAGE(E32:N32)</f>
        <v>6.8076946924304949</v>
      </c>
    </row>
    <row r="33" spans="1:15" ht="12" customHeight="1" x14ac:dyDescent="0.2">
      <c r="B33" t="s">
        <v>99</v>
      </c>
      <c r="E33" s="22">
        <f>Input!A115/Input!A$100*100</f>
        <v>42.394798073487408</v>
      </c>
      <c r="F33" s="22">
        <f>Input!B115/Input!B$100*100</f>
        <v>0.83258980004620919</v>
      </c>
      <c r="G33" s="22">
        <f>Input!C115/Input!C$100*100</f>
        <v>22.434853538285903</v>
      </c>
      <c r="H33" s="22">
        <f>Input!D115/Input!D$100*100</f>
        <v>17.824540894071657</v>
      </c>
      <c r="I33" s="22">
        <f>Input!E115/Input!E$100*100</f>
        <v>13.938892539481671</v>
      </c>
      <c r="J33" s="22">
        <f>Input!F115/Input!F$100*100</f>
        <v>10.228342954572788</v>
      </c>
      <c r="K33" s="22">
        <f>Input!G115/Input!G$100*100</f>
        <v>40.312579085817639</v>
      </c>
      <c r="L33" s="22">
        <f>Input!H115/Input!H$100*100</f>
        <v>41.218690305041569</v>
      </c>
      <c r="M33" s="22">
        <f>Input!I115/Input!I$100*100</f>
        <v>3.3158653477775073</v>
      </c>
      <c r="N33" s="22">
        <f>Input!J115/Input!J$100*100</f>
        <v>45.188710344973082</v>
      </c>
      <c r="O33" s="22">
        <f>AVERAGE(E33:N33)</f>
        <v>23.768986288355546</v>
      </c>
    </row>
    <row r="34" spans="1:15" ht="12" customHeight="1" x14ac:dyDescent="0.2">
      <c r="B34" t="s">
        <v>255</v>
      </c>
      <c r="E34" s="22">
        <f>Input!A116/Input!A$100*100</f>
        <v>9.45262937118774</v>
      </c>
      <c r="F34" s="22">
        <f>Input!B116/Input!B$100*100</f>
        <v>40.767385003432459</v>
      </c>
      <c r="G34" s="22">
        <f>Input!C116/Input!C$100*100</f>
        <v>2.4232883888455024</v>
      </c>
      <c r="H34" s="22">
        <f>Input!D116/Input!D$100*100</f>
        <v>26.400149057133248</v>
      </c>
      <c r="I34" s="22">
        <f>Input!E116/Input!E$100*100</f>
        <v>67.829757069401779</v>
      </c>
      <c r="J34" s="22">
        <f>Input!F116/Input!F$100*100</f>
        <v>32.257920399352521</v>
      </c>
      <c r="K34" s="22">
        <f>Input!G116/Input!G$100*100</f>
        <v>15.427807744839473</v>
      </c>
      <c r="L34" s="22">
        <f>Input!H116/Input!H$100*100</f>
        <v>19.97892037081871</v>
      </c>
      <c r="M34" s="22">
        <f>Input!I116/Input!I$100*100</f>
        <v>72.941898472266956</v>
      </c>
      <c r="N34" s="22">
        <f>Input!J116/Input!J$100*100</f>
        <v>12.152309710813595</v>
      </c>
      <c r="O34" s="22">
        <f>AVERAGE(E34:N34)</f>
        <v>29.963206558809201</v>
      </c>
    </row>
    <row r="35" spans="1:15" ht="12" customHeight="1" x14ac:dyDescent="0.2">
      <c r="B35" t="s">
        <v>15</v>
      </c>
      <c r="E35" s="22">
        <f>Input!A117/Input!A$100*100</f>
        <v>2.2335451130072963</v>
      </c>
      <c r="F35" s="22">
        <f>Input!B117/Input!B$100*100</f>
        <v>26.320286574066454</v>
      </c>
      <c r="G35" s="22">
        <f>Input!C117/Input!C$100*100</f>
        <v>8.0258013984628249</v>
      </c>
      <c r="H35" s="22">
        <f>Input!D117/Input!D$100*100</f>
        <v>21.721825844304163</v>
      </c>
      <c r="I35" s="22">
        <f>Input!E117/Input!E$100*100</f>
        <v>12.910780844186927</v>
      </c>
      <c r="J35" s="22">
        <f>Input!F117/Input!F$100*100</f>
        <v>33.125853628809935</v>
      </c>
      <c r="K35" s="22">
        <f>Input!G117/Input!G$100*100</f>
        <v>23.666732869037897</v>
      </c>
      <c r="L35" s="22">
        <f>Input!H117/Input!H$100*100</f>
        <v>34.730003950649916</v>
      </c>
      <c r="M35" s="22">
        <f>Input!I117/Input!I$100*100</f>
        <v>6.1415143062267763</v>
      </c>
      <c r="N35" s="22">
        <f>Input!J117/Input!J$100*100</f>
        <v>23.674944142858738</v>
      </c>
      <c r="O35" s="22">
        <f>AVERAGE(E35:N35)</f>
        <v>19.255128867161094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9.4294704119727477</v>
      </c>
      <c r="F38" s="22">
        <f>Input!B118/Input!B$101*100</f>
        <v>7.7255139056511126</v>
      </c>
      <c r="G38" s="22">
        <f>Input!C118/Input!C$101*100</f>
        <v>9.7237569844548588</v>
      </c>
      <c r="H38" s="22">
        <f>Input!D118/Input!D$101*100</f>
        <v>4.7413325565034183</v>
      </c>
      <c r="I38" s="22">
        <f>Input!E118/Input!E$101*100</f>
        <v>2.8967014443570172</v>
      </c>
      <c r="J38" s="22">
        <f>Input!F118/Input!F$101*100</f>
        <v>6.1619794199302786</v>
      </c>
      <c r="K38" s="22">
        <f>Input!G118/Input!G$101*100</f>
        <v>5.381361432809963</v>
      </c>
      <c r="L38" s="22">
        <f>Input!H118/Input!H$101*100</f>
        <v>3.7137764899488293</v>
      </c>
      <c r="M38" s="22">
        <f>Input!I118/Input!I$101*100</f>
        <v>6.5718201603368387</v>
      </c>
      <c r="N38" s="22">
        <f>Input!J118/Input!J$101*100</f>
        <v>5.6237151824105442</v>
      </c>
      <c r="O38" s="25">
        <f>AVERAGE(E38:N38)</f>
        <v>6.1969427988375596</v>
      </c>
    </row>
    <row r="39" spans="1:15" ht="12" customHeight="1" x14ac:dyDescent="0.2">
      <c r="B39" t="s">
        <v>60</v>
      </c>
      <c r="E39" s="22">
        <f>Input!A119/Input!A$101*100</f>
        <v>2.4221708123300263</v>
      </c>
      <c r="F39" s="22">
        <f>Input!B119/Input!B$101*100</f>
        <v>8.2459776498489781</v>
      </c>
      <c r="G39" s="22">
        <f>Input!C119/Input!C$101*100</f>
        <v>1.2919749169972712</v>
      </c>
      <c r="H39" s="22">
        <f>Input!D119/Input!D$101*100</f>
        <v>0.37218904480276949</v>
      </c>
      <c r="I39" s="22">
        <f>Input!E119/Input!E$101*100</f>
        <v>0.34623748075442196</v>
      </c>
      <c r="J39" s="22">
        <f>Input!F119/Input!F$101*100</f>
        <v>1.9705550406862937</v>
      </c>
      <c r="K39" s="22">
        <f>Input!G119/Input!G$101*100</f>
        <v>1.9735327260136757</v>
      </c>
      <c r="L39" s="22">
        <f>Input!H119/Input!H$101*100</f>
        <v>3.9359018238615011</v>
      </c>
      <c r="M39" s="22">
        <f>Input!I119/Input!I$101*100</f>
        <v>5.0767957551398606</v>
      </c>
      <c r="N39" s="22">
        <f>Input!J119/Input!J$101*100</f>
        <v>4.3499350816814317</v>
      </c>
      <c r="O39" s="22">
        <f>AVERAGE(E39:N39)</f>
        <v>2.9985270332116229</v>
      </c>
    </row>
    <row r="40" spans="1:15" ht="12" customHeight="1" x14ac:dyDescent="0.2">
      <c r="B40" t="s">
        <v>99</v>
      </c>
      <c r="E40" s="22">
        <f>Input!A120/Input!A$101*100</f>
        <v>15.823099717313434</v>
      </c>
      <c r="F40" s="22">
        <f>Input!B120/Input!B$101*100</f>
        <v>13.479354502178657</v>
      </c>
      <c r="G40" s="22">
        <f>Input!C120/Input!C$101*100</f>
        <v>19.861621556710617</v>
      </c>
      <c r="H40" s="22">
        <f>Input!D120/Input!D$101*100</f>
        <v>18.436954277354936</v>
      </c>
      <c r="I40" s="22">
        <f>Input!E120/Input!E$101*100</f>
        <v>16.203332971470598</v>
      </c>
      <c r="J40" s="22">
        <f>Input!F120/Input!F$101*100</f>
        <v>14.100201814677288</v>
      </c>
      <c r="K40" s="22">
        <f>Input!G120/Input!G$101*100</f>
        <v>14.42134879188202</v>
      </c>
      <c r="L40" s="22">
        <f>Input!H120/Input!H$101*100</f>
        <v>11.451893045878137</v>
      </c>
      <c r="M40" s="22">
        <f>Input!I120/Input!I$101*100</f>
        <v>9.6376824698097963</v>
      </c>
      <c r="N40" s="22">
        <f>Input!J120/Input!J$101*100</f>
        <v>15.024756624647759</v>
      </c>
      <c r="O40" s="22">
        <f>AVERAGE(E40:N40)</f>
        <v>14.844024577192325</v>
      </c>
    </row>
    <row r="41" spans="1:15" ht="12" customHeight="1" x14ac:dyDescent="0.2">
      <c r="B41" t="s">
        <v>255</v>
      </c>
      <c r="E41" s="22">
        <f>Input!A121/Input!A$101*100</f>
        <v>61.717687610839512</v>
      </c>
      <c r="F41" s="22">
        <f>Input!B121/Input!B$101*100</f>
        <v>54.03418960487064</v>
      </c>
      <c r="G41" s="22">
        <f>Input!C121/Input!C$101*100</f>
        <v>62.937616756248381</v>
      </c>
      <c r="H41" s="22">
        <f>Input!D121/Input!D$101*100</f>
        <v>68.569518651247947</v>
      </c>
      <c r="I41" s="22">
        <f>Input!E121/Input!E$101*100</f>
        <v>73.165692649576798</v>
      </c>
      <c r="J41" s="22">
        <f>Input!F121/Input!F$101*100</f>
        <v>67.715846440470671</v>
      </c>
      <c r="K41" s="22">
        <f>Input!G121/Input!G$101*100</f>
        <v>67.826021325392418</v>
      </c>
      <c r="L41" s="22">
        <f>Input!H121/Input!H$101*100</f>
        <v>71.034609322919877</v>
      </c>
      <c r="M41" s="22">
        <f>Input!I121/Input!I$101*100</f>
        <v>69.526021355625005</v>
      </c>
      <c r="N41" s="22">
        <f>Input!J121/Input!J$101*100</f>
        <v>61.067648956057276</v>
      </c>
      <c r="O41" s="22">
        <f>AVERAGE(E41:N41)</f>
        <v>65.759485267324848</v>
      </c>
    </row>
    <row r="42" spans="1:15" ht="12" customHeight="1" x14ac:dyDescent="0.2">
      <c r="B42" t="s">
        <v>15</v>
      </c>
      <c r="E42" s="22">
        <f>Input!A122/Input!A$101*100</f>
        <v>10.607571447544281</v>
      </c>
      <c r="F42" s="22">
        <f>Input!B122/Input!B$101*100</f>
        <v>16.514964337450603</v>
      </c>
      <c r="G42" s="22">
        <f>Input!C122/Input!C$101*100</f>
        <v>6.1850297855888687</v>
      </c>
      <c r="H42" s="22">
        <f>Input!D122/Input!D$101*100</f>
        <v>7.8800054700909383</v>
      </c>
      <c r="I42" s="22">
        <f>Input!E122/Input!E$101*100</f>
        <v>7.3880354538411614</v>
      </c>
      <c r="J42" s="22">
        <f>Input!F122/Input!F$101*100</f>
        <v>10.051417284235463</v>
      </c>
      <c r="K42" s="22">
        <f>Input!G122/Input!G$101*100</f>
        <v>10.397735723901935</v>
      </c>
      <c r="L42" s="22">
        <f>Input!H122/Input!H$101*100</f>
        <v>9.8638193173916662</v>
      </c>
      <c r="M42" s="22">
        <f>Input!I122/Input!I$101*100</f>
        <v>9.1876802590885074</v>
      </c>
      <c r="N42" s="22">
        <f>Input!J122/Input!J$101*100</f>
        <v>13.933944155202981</v>
      </c>
      <c r="O42" s="22">
        <f>AVERAGE(E42:N42)</f>
        <v>10.201020323433642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80.475922138810716</v>
      </c>
      <c r="F4" s="6">
        <f>IF(Input!B158=0,"***",Input!B159/Input!B158)</f>
        <v>78.74524775974534</v>
      </c>
      <c r="G4" s="6">
        <f>IF(Input!C158=0,"***",Input!C159/Input!C158)</f>
        <v>99.694190897290838</v>
      </c>
      <c r="H4" s="6">
        <f>IF(Input!D158=0,"***",Input!D159/Input!D158)</f>
        <v>75.523293637872783</v>
      </c>
      <c r="I4" s="6">
        <f>IF(Input!E158=0,"***",Input!E159/Input!E158)</f>
        <v>56.875876269483364</v>
      </c>
      <c r="J4" s="6">
        <f>IF(Input!F158=0,"***",Input!F159/Input!F158)</f>
        <v>53.34454688700437</v>
      </c>
      <c r="K4" s="6">
        <f>IF(Input!G158=0,"***",Input!G159/Input!G158)</f>
        <v>57.724257467608091</v>
      </c>
      <c r="L4" s="6">
        <f>IF(Input!H158=0,"***",Input!H159/Input!H158)</f>
        <v>73.506156643664923</v>
      </c>
      <c r="M4" s="6">
        <f>IF(Input!I158=0,"***",Input!I159/Input!I158)</f>
        <v>77.21877039924145</v>
      </c>
      <c r="N4" s="6">
        <f>IF(Input!J158=0,"***",Input!J159/Input!J158)</f>
        <v>78.331546633275451</v>
      </c>
    </row>
    <row r="5" spans="1:15" x14ac:dyDescent="0.2">
      <c r="B5" t="s">
        <v>296</v>
      </c>
      <c r="E5" s="6">
        <f>IF(Input!A160=0,"***",Input!A161/Input!A160)</f>
        <v>167.20741336012054</v>
      </c>
      <c r="F5" s="6">
        <f>IF(Input!B160=0,"***",Input!B161/Input!B160)</f>
        <v>177.26976482415517</v>
      </c>
      <c r="G5" s="6">
        <f>IF(Input!C160=0,"***",Input!C161/Input!C160)</f>
        <v>145.1158952762047</v>
      </c>
      <c r="H5" s="6">
        <f>IF(Input!D160=0,"***",Input!D161/Input!D160)</f>
        <v>159.15702203117604</v>
      </c>
      <c r="I5" s="6">
        <f>IF(Input!E160=0,"***",Input!E161/Input!E160)</f>
        <v>136.70603433284475</v>
      </c>
      <c r="J5" s="6">
        <f>IF(Input!F160=0,"***",Input!F161/Input!F160)</f>
        <v>170.80059149364268</v>
      </c>
      <c r="K5" s="6">
        <f>IF(Input!G160=0,"***",Input!G161/Input!G160)</f>
        <v>165.07242771536642</v>
      </c>
      <c r="L5" s="6">
        <f>IF(Input!H160=0,"***",Input!H161/Input!H160)</f>
        <v>193.54263174436878</v>
      </c>
      <c r="M5" s="6">
        <f>IF(Input!I160=0,"***",Input!I161/Input!I160)</f>
        <v>190.37221069305852</v>
      </c>
      <c r="N5" s="6">
        <f>IF(Input!J160=0,"***",Input!J161/Input!J160)</f>
        <v>175.33061705408315</v>
      </c>
    </row>
    <row r="6" spans="1:15" x14ac:dyDescent="0.2">
      <c r="B6" t="s">
        <v>197</v>
      </c>
      <c r="E6" s="6">
        <f>IF(Input!A162=0,"***",Input!A163/Input!A162)</f>
        <v>57.260851383412707</v>
      </c>
      <c r="F6" s="6">
        <f>IF(Input!B162=0,"***",Input!B163/Input!B162)</f>
        <v>55.790676757539863</v>
      </c>
      <c r="G6" s="6">
        <f>IF(Input!C162=0,"***",Input!C163/Input!C162)</f>
        <v>44.435630769142797</v>
      </c>
      <c r="H6" s="6">
        <f>IF(Input!D162=0,"***",Input!D163/Input!D162)</f>
        <v>28.890705308148252</v>
      </c>
      <c r="I6" s="6">
        <f>IF(Input!E162=0,"***",Input!E163/Input!E162)</f>
        <v>28.623998961221027</v>
      </c>
      <c r="J6" s="6">
        <f>IF(Input!F162=0,"***",Input!F163/Input!F162)</f>
        <v>36.223511962187843</v>
      </c>
      <c r="K6" s="6">
        <f>IF(Input!G162=0,"***",Input!G163/Input!G162)</f>
        <v>40.954527553573634</v>
      </c>
      <c r="L6" s="6">
        <f>IF(Input!H162=0,"***",Input!H163/Input!H162)</f>
        <v>42.279245598343628</v>
      </c>
      <c r="M6" s="6">
        <f>IF(Input!I162=0,"***",Input!I163/Input!I162)</f>
        <v>38.402882440107369</v>
      </c>
      <c r="N6" s="6">
        <f>IF(Input!J162=0,"***",Input!J163/Input!J162)</f>
        <v>40.423868545770603</v>
      </c>
    </row>
    <row r="7" spans="1:15" x14ac:dyDescent="0.2">
      <c r="B7" t="s">
        <v>198</v>
      </c>
      <c r="E7" s="6">
        <f>IF(Input!A164=0,"***",Input!A165/Input!A164)</f>
        <v>63.309304035108568</v>
      </c>
      <c r="F7" s="6">
        <f>IF(Input!B164=0,"***",Input!B165/Input!B164)</f>
        <v>70.691442055031686</v>
      </c>
      <c r="G7" s="6">
        <f>IF(Input!C164=0,"***",Input!C165/Input!C164)</f>
        <v>46.576048256034923</v>
      </c>
      <c r="H7" s="6">
        <f>IF(Input!D164=0,"***",Input!D165/Input!D164)</f>
        <v>38.409550375666633</v>
      </c>
      <c r="I7" s="6">
        <f>IF(Input!E164=0,"***",Input!E165/Input!E164)</f>
        <v>37.587691698773028</v>
      </c>
      <c r="J7" s="6">
        <f>IF(Input!F164=0,"***",Input!F165/Input!F164)</f>
        <v>43.88861901047207</v>
      </c>
      <c r="K7" s="6">
        <f>IF(Input!G164=0,"***",Input!G165/Input!G164)</f>
        <v>42.854014927119998</v>
      </c>
      <c r="L7" s="6">
        <f>IF(Input!H164=0,"***",Input!H165/Input!H164)</f>
        <v>40.42308325960277</v>
      </c>
      <c r="M7" s="6">
        <f>IF(Input!I164=0,"***",Input!I165/Input!I164)</f>
        <v>43.523664717223348</v>
      </c>
      <c r="N7" s="6">
        <f>IF(Input!J164=0,"***",Input!J165/Input!J164)</f>
        <v>43.023130116186955</v>
      </c>
    </row>
    <row r="8" spans="1:15" x14ac:dyDescent="0.2">
      <c r="B8" t="s">
        <v>199</v>
      </c>
      <c r="E8" s="6">
        <f>IF(Input!A166=0,"***",Input!A167/Input!A166)</f>
        <v>51.535894827810367</v>
      </c>
      <c r="F8" s="6">
        <f>IF(Input!B166=0,"***",Input!B167/Input!B166)</f>
        <v>48.85062942039945</v>
      </c>
      <c r="G8" s="6">
        <f>IF(Input!C166=0,"***",Input!C167/Input!C166)</f>
        <v>32.429843417745985</v>
      </c>
      <c r="H8" s="6">
        <f>IF(Input!D166=0,"***",Input!D167/Input!D166)</f>
        <v>29.035881128797602</v>
      </c>
      <c r="I8" s="6">
        <f>IF(Input!E166=0,"***",Input!E167/Input!E166)</f>
        <v>31.216472673022892</v>
      </c>
      <c r="J8" s="6">
        <f>IF(Input!F166=0,"***",Input!F167/Input!F166)</f>
        <v>26.68081702656891</v>
      </c>
      <c r="K8" s="6">
        <f>IF(Input!G166=0,"***",Input!G167/Input!G166)</f>
        <v>57.353651248222867</v>
      </c>
      <c r="L8" s="6">
        <f>IF(Input!H166=0,"***",Input!H167/Input!H166)</f>
        <v>37.15942433201316</v>
      </c>
      <c r="M8" s="6">
        <f>IF(Input!I166=0,"***",Input!I167/Input!I166)</f>
        <v>24.228028503562943</v>
      </c>
      <c r="N8" s="6">
        <f>IF(Input!J166=0,"***",Input!J167/Input!J166)</f>
        <v>49.947156476002625</v>
      </c>
    </row>
    <row r="9" spans="1:15" x14ac:dyDescent="0.2">
      <c r="B9" t="s">
        <v>200</v>
      </c>
      <c r="E9" s="6">
        <f>IF(Input!A168=0,"***",Input!A169/Input!A168)</f>
        <v>72.859135698068201</v>
      </c>
      <c r="F9" s="6">
        <f>IF(Input!B168=0,"***",Input!B169/Input!B168)</f>
        <v>72.28062882203966</v>
      </c>
      <c r="G9" s="6">
        <f>IF(Input!C168=0,"***",Input!C169/Input!C168)</f>
        <v>46.320626978702634</v>
      </c>
      <c r="H9" s="6">
        <f>IF(Input!D168=0,"***",Input!D169/Input!D168)</f>
        <v>39.456998517692661</v>
      </c>
      <c r="I9" s="6">
        <f>IF(Input!E168=0,"***",Input!E169/Input!E168)</f>
        <v>41.566451967031739</v>
      </c>
      <c r="J9" s="6">
        <f>IF(Input!F168=0,"***",Input!F169/Input!F168)</f>
        <v>45.5137419134605</v>
      </c>
      <c r="K9" s="6">
        <f>IF(Input!G168=0,"***",Input!G169/Input!G168)</f>
        <v>50.157850010008687</v>
      </c>
      <c r="L9" s="6">
        <f>IF(Input!H168=0,"***",Input!H169/Input!H168)</f>
        <v>43.131106098681897</v>
      </c>
      <c r="M9" s="6">
        <f>IF(Input!I168=0,"***",Input!I169/Input!I168)</f>
        <v>46.8763059096297</v>
      </c>
      <c r="N9" s="6">
        <f>IF(Input!J168=0,"***",Input!J169/Input!J168)</f>
        <v>46.598724468294321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Produktionsgebiet 3: östliches Flach- und Hügelland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24.508890615005026</v>
      </c>
      <c r="F20" s="6">
        <f>Input!B14/(Input!B97 + Input!B98)*2</f>
        <v>26.277010560719109</v>
      </c>
      <c r="G20" s="6">
        <f>Input!C14/(Input!C97 + Input!C98)*2</f>
        <v>21.966842750683899</v>
      </c>
      <c r="H20" s="6">
        <f>Input!D14/(Input!D97 + Input!D98)*2</f>
        <v>22.194203298008837</v>
      </c>
      <c r="I20" s="6">
        <f>Input!E14/(Input!E97 + Input!E98)*2</f>
        <v>20.815115652050519</v>
      </c>
      <c r="J20" s="6">
        <f>Input!F14/(Input!F97 + Input!F98)*2</f>
        <v>22.531562802012441</v>
      </c>
      <c r="K20" s="6">
        <f>Input!G14/(Input!G97 + Input!G98)*2</f>
        <v>21.733761507989879</v>
      </c>
      <c r="L20" s="6">
        <f>Input!H14/(Input!H97 + Input!H98)*2</f>
        <v>21.690142830983337</v>
      </c>
      <c r="M20" s="6">
        <f>Input!I14/(Input!I97 + Input!I98)*2</f>
        <v>21.37449157505857</v>
      </c>
      <c r="N20" s="6">
        <f>Input!J14/(Input!J97 + Input!J98)*2</f>
        <v>22.181277620816111</v>
      </c>
      <c r="O20" s="6">
        <f t="shared" ref="O20:O25" si="1">AVERAGE(E20:N20)</f>
        <v>22.527329921332772</v>
      </c>
    </row>
    <row r="21" spans="2:15" x14ac:dyDescent="0.2">
      <c r="B21" t="s">
        <v>81</v>
      </c>
      <c r="E21" s="6">
        <f>Input!A25/Input!A$6</f>
        <v>1.9247252582159624</v>
      </c>
      <c r="F21" s="6">
        <f>Input!B25/Input!B$6</f>
        <v>1.0771233563132925</v>
      </c>
      <c r="G21" s="6">
        <f>Input!C25/Input!C$6</f>
        <v>0.82021719255773085</v>
      </c>
      <c r="H21" s="6">
        <f>Input!D25/Input!D$6</f>
        <v>0.94144855356575186</v>
      </c>
      <c r="I21" s="6">
        <f>Input!E25/Input!E$6</f>
        <v>0.93583830363350295</v>
      </c>
      <c r="J21" s="6">
        <f>Input!F25/Input!F$6</f>
        <v>0.82139624223131913</v>
      </c>
      <c r="K21" s="6">
        <f>Input!G25/Input!G$6</f>
        <v>0.99081120954923296</v>
      </c>
      <c r="L21" s="6">
        <f>Input!H25/Input!H$6</f>
        <v>1.5062991631799165</v>
      </c>
      <c r="M21" s="6">
        <f>Input!I25/Input!I$6</f>
        <v>1.1786065461046551</v>
      </c>
      <c r="N21" s="6">
        <f>Input!J25/Input!J$6</f>
        <v>0.83636874946956685</v>
      </c>
      <c r="O21" s="6">
        <f t="shared" si="1"/>
        <v>1.1032834574820931</v>
      </c>
    </row>
    <row r="22" spans="2:15" x14ac:dyDescent="0.2">
      <c r="B22" t="s">
        <v>82</v>
      </c>
      <c r="E22" s="6">
        <f>Input!A26/Input!A$6</f>
        <v>1.3282403755868546</v>
      </c>
      <c r="F22" s="6">
        <f>Input!B26/Input!B$6</f>
        <v>1.32547623473503</v>
      </c>
      <c r="G22" s="6">
        <f>Input!C26/Input!C$6</f>
        <v>1.2470566326392301</v>
      </c>
      <c r="H22" s="6">
        <f>Input!D26/Input!D$6</f>
        <v>1.5698582176539153</v>
      </c>
      <c r="I22" s="6">
        <f>Input!E26/Input!E$6</f>
        <v>1.4799399904862967</v>
      </c>
      <c r="J22" s="6">
        <f>Input!F26/Input!F$6</f>
        <v>1.1298065777495043</v>
      </c>
      <c r="K22" s="6">
        <f>Input!G26/Input!G$6</f>
        <v>1.161185845528051</v>
      </c>
      <c r="L22" s="6">
        <f>Input!H26/Input!H$6</f>
        <v>1.3494568276911374</v>
      </c>
      <c r="M22" s="6">
        <f>Input!I26/Input!I$6</f>
        <v>1.25494120882899</v>
      </c>
      <c r="N22" s="6">
        <f>Input!J26/Input!J$6</f>
        <v>1.1846397282105383</v>
      </c>
      <c r="O22" s="6">
        <f t="shared" si="1"/>
        <v>1.3030601639109547</v>
      </c>
    </row>
    <row r="23" spans="2:15" x14ac:dyDescent="0.2">
      <c r="B23" t="s">
        <v>83</v>
      </c>
      <c r="E23" s="6">
        <f>Input!A99/Input!A$6</f>
        <v>9.5306666666666665E-2</v>
      </c>
      <c r="F23" s="6">
        <f>Input!B99/Input!B$6</f>
        <v>0.10047381012034169</v>
      </c>
      <c r="G23" s="6">
        <f>Input!C99/Input!C$6</f>
        <v>0.11265984860717738</v>
      </c>
      <c r="H23" s="6">
        <f>Input!D99/Input!D$6</f>
        <v>0.12135699904630708</v>
      </c>
      <c r="I23" s="6">
        <f>Input!E99/Input!E$6</f>
        <v>7.873211606718139E-2</v>
      </c>
      <c r="J23" s="6">
        <f>Input!F99/Input!F$6</f>
        <v>0.15950457650209637</v>
      </c>
      <c r="K23" s="6">
        <f>Input!G99/Input!G$6</f>
        <v>0.22636770638045275</v>
      </c>
      <c r="L23" s="6">
        <f>Input!H99/Input!H$6</f>
        <v>0.30443115252947889</v>
      </c>
      <c r="M23" s="6">
        <f>Input!I99/Input!I$6</f>
        <v>0.32703138967200712</v>
      </c>
      <c r="N23" s="6">
        <f>Input!J99/Input!J$6</f>
        <v>0.29737065829852155</v>
      </c>
      <c r="O23" s="6">
        <f t="shared" si="1"/>
        <v>0.1823234923890231</v>
      </c>
    </row>
    <row r="24" spans="2:15" x14ac:dyDescent="0.2">
      <c r="B24" t="s">
        <v>84</v>
      </c>
      <c r="E24" s="6">
        <f>Input!A100/Input!A$6</f>
        <v>3.3773547417840377</v>
      </c>
      <c r="F24" s="6">
        <f>Input!B100/Input!B$6</f>
        <v>10.33490354074565</v>
      </c>
      <c r="G24" s="6">
        <f>Input!C100/Input!C$6</f>
        <v>2.5060499768396558</v>
      </c>
      <c r="H24" s="6">
        <f>Input!D100/Input!D$6</f>
        <v>1.7664637066864468</v>
      </c>
      <c r="I24" s="6">
        <f>Input!E100/Input!E$6</f>
        <v>6.1819007281642211</v>
      </c>
      <c r="J24" s="6">
        <f>Input!F100/Input!F$6</f>
        <v>1.7447538937756228</v>
      </c>
      <c r="K24" s="6">
        <f>Input!G100/Input!G$6</f>
        <v>2.5538804850457875</v>
      </c>
      <c r="L24" s="6">
        <f>Input!H100/Input!H$6</f>
        <v>3.4714136553822743</v>
      </c>
      <c r="M24" s="6">
        <f>Input!I100/Input!I$6</f>
        <v>17.450023035137178</v>
      </c>
      <c r="N24" s="6">
        <f>Input!J100/Input!J$6</f>
        <v>3.9842831148882007</v>
      </c>
      <c r="O24" s="6">
        <f t="shared" si="1"/>
        <v>5.337102687844907</v>
      </c>
    </row>
    <row r="25" spans="2:15" x14ac:dyDescent="0.2">
      <c r="B25" t="s">
        <v>85</v>
      </c>
      <c r="E25" s="6">
        <f>Input!A101/Input!A$6</f>
        <v>46.749698779342722</v>
      </c>
      <c r="F25" s="6">
        <f>Input!B101/Input!B$6</f>
        <v>30.464381602023746</v>
      </c>
      <c r="G25" s="6">
        <f>Input!C101/Input!C$6</f>
        <v>20.493817622212557</v>
      </c>
      <c r="H25" s="6">
        <f>Input!D101/Input!D$6</f>
        <v>22.899097594574545</v>
      </c>
      <c r="I25" s="6">
        <f>Input!E101/Input!E$6</f>
        <v>25.104456072304149</v>
      </c>
      <c r="J25" s="6">
        <f>Input!F101/Input!F$6</f>
        <v>20.136349805391131</v>
      </c>
      <c r="K25" s="6">
        <f>Input!G101/Input!G$6</f>
        <v>24.434725816707793</v>
      </c>
      <c r="L25" s="6">
        <f>Input!H101/Input!H$6</f>
        <v>36.939127424876382</v>
      </c>
      <c r="M25" s="6">
        <f>Input!I101/Input!I$6</f>
        <v>35.971424740424943</v>
      </c>
      <c r="N25" s="6">
        <f>Input!J101/Input!J$6</f>
        <v>21.013676289676603</v>
      </c>
      <c r="O25" s="6">
        <f t="shared" si="1"/>
        <v>28.420675574753453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1.8832063060414521</v>
      </c>
      <c r="F29" s="6">
        <f>Input!B25/Input!B$5</f>
        <v>1.432586799957003</v>
      </c>
      <c r="G29" s="6">
        <f>Input!C25/Input!C$5</f>
        <v>1.1220563259163709</v>
      </c>
      <c r="H29" s="6">
        <f>Input!D25/Input!D$5</f>
        <v>1.0839453906593139</v>
      </c>
      <c r="I29" s="6">
        <f>Input!E25/Input!E$5</f>
        <v>1.2542555539208475</v>
      </c>
      <c r="J29" s="6">
        <f>Input!F25/Input!F$5</f>
        <v>1.2324798896031772</v>
      </c>
      <c r="K29" s="6">
        <f>Input!G25/Input!G$5</f>
        <v>1.2777998047861061</v>
      </c>
      <c r="L29" s="6">
        <f>Input!H25/Input!H$5</f>
        <v>1.6701364345662353</v>
      </c>
      <c r="M29" s="6">
        <f>Input!I25/Input!I$5</f>
        <v>1.387274897818785</v>
      </c>
      <c r="N29" s="6">
        <f>Input!J25/Input!J$5</f>
        <v>1.0428661324916029</v>
      </c>
      <c r="O29" s="6">
        <f>AVERAGE(E29:N29)</f>
        <v>1.3386607535760893</v>
      </c>
    </row>
    <row r="30" spans="2:15" x14ac:dyDescent="0.2">
      <c r="B30" t="s">
        <v>82</v>
      </c>
      <c r="E30" s="6">
        <f>Input!A26/Input!A$5</f>
        <v>1.2995884168749081</v>
      </c>
      <c r="F30" s="6">
        <f>Input!B26/Input!B$5</f>
        <v>1.7628990648178007</v>
      </c>
      <c r="G30" s="6">
        <f>Input!C26/Input!C$5</f>
        <v>1.7059722670106416</v>
      </c>
      <c r="H30" s="6">
        <f>Input!D26/Input!D$5</f>
        <v>1.8074705968473963</v>
      </c>
      <c r="I30" s="6">
        <f>Input!E26/Input!E$5</f>
        <v>1.9834868324260704</v>
      </c>
      <c r="J30" s="6">
        <f>Input!F26/Input!F$5</f>
        <v>1.695240146746996</v>
      </c>
      <c r="K30" s="6">
        <f>Input!G26/Input!G$5</f>
        <v>1.4975234761536131</v>
      </c>
      <c r="L30" s="6">
        <f>Input!H26/Input!H$5</f>
        <v>1.4962346590190208</v>
      </c>
      <c r="M30" s="6">
        <f>Input!I26/Input!I$5</f>
        <v>1.4771243575735502</v>
      </c>
      <c r="N30" s="6">
        <f>Input!J26/Input!J$5</f>
        <v>1.4771243575735502</v>
      </c>
      <c r="O30" s="6">
        <f>AVERAGE(E30:N30)</f>
        <v>1.6202664175043549</v>
      </c>
    </row>
    <row r="31" spans="2:15" x14ac:dyDescent="0.2">
      <c r="B31" t="s">
        <v>83</v>
      </c>
      <c r="E31" s="6">
        <f>(Input!A99-Input!A102+Input!A105)/Input!A$5</f>
        <v>9.3264001175951794E-2</v>
      </c>
      <c r="F31" s="6">
        <f>(Input!B99-Input!B102+Input!B105)/Input!B$5</f>
        <v>0.12372487369665697</v>
      </c>
      <c r="G31" s="6">
        <f>(Input!C99-Input!C102+Input!C105)/Input!C$5</f>
        <v>0.14271874664086856</v>
      </c>
      <c r="H31" s="6">
        <f>(Input!D99-Input!D102+Input!D105)/Input!D$5</f>
        <v>0.13468156751744667</v>
      </c>
      <c r="I31" s="6">
        <f>(Input!E99-Input!E102+Input!E105)/Input!E$5</f>
        <v>0.10943651611004855</v>
      </c>
      <c r="J31" s="6">
        <f>(Input!F99-Input!F102+Input!F105)/Input!F$5</f>
        <v>0.23230402881087811</v>
      </c>
      <c r="K31" s="6">
        <f>(Input!G99-Input!G102+Input!G105)/Input!G$5</f>
        <v>0.28053835279862671</v>
      </c>
      <c r="L31" s="6">
        <f>(Input!H99-Input!H102+Input!H105)/Input!H$5</f>
        <v>0.31823098983594106</v>
      </c>
      <c r="M31" s="6">
        <f>(Input!I99-Input!I102+Input!I105)/Input!I$5</f>
        <v>0.36531908866496698</v>
      </c>
      <c r="N31" s="6">
        <f>(Input!J99-Input!J102+Input!J105)/Input!J$5</f>
        <v>0.35297519323378257</v>
      </c>
      <c r="O31" s="6">
        <f>AVERAGE(E31:N31)</f>
        <v>0.21531933584851676</v>
      </c>
    </row>
    <row r="32" spans="2:15" x14ac:dyDescent="0.2">
      <c r="B32" t="s">
        <v>84</v>
      </c>
      <c r="E32" s="6">
        <f>(Input!A100-Input!A103+Input!A106)/Input!A$5</f>
        <v>3.3187983242687054</v>
      </c>
      <c r="F32" s="6">
        <f>(Input!B100-Input!B103+Input!B106)/Input!B$5</f>
        <v>12.565737933999785</v>
      </c>
      <c r="G32" s="6">
        <f>(Input!C100-Input!C103+Input!C106)/Input!C$5</f>
        <v>3.8253442437923248</v>
      </c>
      <c r="H32" s="6">
        <f>(Input!D100-Input!D103+Input!D106)/Input!D$5</f>
        <v>2.0341376701966718</v>
      </c>
      <c r="I32" s="6">
        <f>(Input!E100-Input!E103+Input!E106)/Input!E$5</f>
        <v>8.2340490902849304</v>
      </c>
      <c r="J32" s="6">
        <f>(Input!F100-Input!F103+Input!F106)/Input!F$5</f>
        <v>2.5997122277944196</v>
      </c>
      <c r="K32" s="6">
        <f>(Input!G100-Input!G103+Input!G106)/Input!G$5</f>
        <v>3.2895506714684797</v>
      </c>
      <c r="L32" s="6">
        <f>(Input!H100-Input!H103+Input!H106)/Input!H$5</f>
        <v>3.8448070515794357</v>
      </c>
      <c r="M32" s="6">
        <f>(Input!I100-Input!I103+Input!I106)/Input!I$5</f>
        <v>20.114019465015581</v>
      </c>
      <c r="N32" s="6">
        <f>(Input!J100-Input!J103+Input!J106)/Input!J$5</f>
        <v>4.9189565375743598</v>
      </c>
      <c r="O32" s="6">
        <f>AVERAGE(E32:N32)</f>
        <v>6.4745113215974701</v>
      </c>
    </row>
    <row r="33" spans="2:15" x14ac:dyDescent="0.2">
      <c r="B33" t="s">
        <v>85</v>
      </c>
      <c r="E33" s="6">
        <f>(Input!A101-Input!A104+Input!A107)/Input!A$5</f>
        <v>45.513173599882407</v>
      </c>
      <c r="F33" s="6">
        <f>(Input!B101-Input!B104+Input!B107)/Input!B$5</f>
        <v>39.861334784478132</v>
      </c>
      <c r="G33" s="6">
        <f>(Input!C101-Input!C104+Input!C107)/Input!C$5</f>
        <v>28.404236805331614</v>
      </c>
      <c r="H33" s="6">
        <f>(Input!D101-Input!D104+Input!D107)/Input!D$5</f>
        <v>26.420264018349521</v>
      </c>
      <c r="I33" s="6">
        <f>(Input!E101-Input!E104+Input!E107)/Input!E$5</f>
        <v>33.597336324849202</v>
      </c>
      <c r="J33" s="6">
        <f>(Input!F101-Input!F104+Input!F107)/Input!F$5</f>
        <v>30.176425229712901</v>
      </c>
      <c r="K33" s="6">
        <f>(Input!G101-Input!G104+Input!G107)/Input!G$5</f>
        <v>31.396815489212752</v>
      </c>
      <c r="L33" s="6">
        <f>(Input!H101-Input!H104+Input!H107)/Input!H$5</f>
        <v>40.806705959259418</v>
      </c>
      <c r="M33" s="6">
        <f>(Input!I101-Input!I104+Input!I107)/Input!I$5</f>
        <v>41.908117639917442</v>
      </c>
      <c r="N33" s="6">
        <f>(Input!J101-Input!J104+Input!J107)/Input!J$5</f>
        <v>26.077301606571975</v>
      </c>
      <c r="O33" s="6">
        <f>AVERAGE(E33:N33)</f>
        <v>34.416171145756536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69.955592963289718</v>
      </c>
      <c r="F7" s="6">
        <f>Input!B27/Input!B$34</f>
        <v>75.019375510300577</v>
      </c>
      <c r="G7" s="6">
        <f>Input!C27/Input!C$34</f>
        <v>59.961670241849859</v>
      </c>
      <c r="H7" s="6">
        <f>Input!D27/Input!D$34</f>
        <v>56.706096894987382</v>
      </c>
      <c r="I7" s="6">
        <f>Input!E27/Input!E$34</f>
        <v>48.03214400742548</v>
      </c>
      <c r="J7" s="6">
        <f>Input!F27/Input!F$34</f>
        <v>53.25353355374596</v>
      </c>
      <c r="K7" s="6">
        <f>Input!G27/Input!G$34</f>
        <v>58.236321682853216</v>
      </c>
      <c r="L7" s="6">
        <f>Input!H27/Input!H$34</f>
        <v>54.767255235315567</v>
      </c>
      <c r="M7" s="6">
        <f>Input!I27/Input!I$34</f>
        <v>58.691656791083538</v>
      </c>
      <c r="N7" s="6">
        <f>Input!J27/Input!J$34</f>
        <v>58.017240427621701</v>
      </c>
      <c r="O7" s="6">
        <f>AVERAGE(E7:N7)</f>
        <v>59.264088730847298</v>
      </c>
    </row>
    <row r="8" spans="1:15" x14ac:dyDescent="0.2">
      <c r="B8" s="26" t="s">
        <v>302</v>
      </c>
      <c r="E8" s="6">
        <f>Input!A125/Input!A$6-(Input!A203+Input!A207)/Input!A34</f>
        <v>21.657493594281426</v>
      </c>
      <c r="F8" s="6">
        <f>Input!B125/Input!B$6-(Input!B203+Input!B207)/Input!B34</f>
        <v>20.192991667006009</v>
      </c>
      <c r="G8" s="6">
        <f>Input!C125/Input!C$6-(Input!C203+Input!C207)/Input!C34</f>
        <v>20.21421225264811</v>
      </c>
      <c r="H8" s="6">
        <f>Input!D125/Input!D$6-(Input!D203+Input!D207)/Input!D34</f>
        <v>21.148447434998737</v>
      </c>
      <c r="I8" s="6">
        <f>Input!E125/Input!E$6-(Input!E203+Input!E207)/Input!E34</f>
        <v>18.532207121938139</v>
      </c>
      <c r="J8" s="6">
        <f>Input!F125/Input!F$6-(Input!F203+Input!F207)/Input!F34</f>
        <v>20.927744070395072</v>
      </c>
      <c r="K8" s="6">
        <f>Input!G125/Input!G$6-(Input!G203+Input!G207)/Input!G34</f>
        <v>21.121404625103565</v>
      </c>
      <c r="L8" s="6">
        <f>Input!H125/Input!H$6-(Input!H203+Input!H207)/Input!H34</f>
        <v>19.694909765893172</v>
      </c>
      <c r="M8" s="6">
        <f>Input!I125/Input!I$6-(Input!I203+Input!I207)/Input!I34</f>
        <v>20.034209864158861</v>
      </c>
      <c r="N8" s="6">
        <f>Input!J125/Input!J$6-(Input!J203+Input!J207)/Input!J34</f>
        <v>20.424676615614171</v>
      </c>
      <c r="O8" s="6">
        <f>AVERAGE(E8:N8)</f>
        <v>20.394829701203726</v>
      </c>
    </row>
    <row r="9" spans="1:15" s="4" customFormat="1" x14ac:dyDescent="0.2">
      <c r="B9" s="27" t="s">
        <v>283</v>
      </c>
      <c r="E9" s="8">
        <f>+E7-E8</f>
        <v>48.298099369008291</v>
      </c>
      <c r="F9" s="8">
        <f t="shared" ref="F9:N9" si="1">+F7-F8</f>
        <v>54.826383843294565</v>
      </c>
      <c r="G9" s="8">
        <f t="shared" si="1"/>
        <v>39.747457989201749</v>
      </c>
      <c r="H9" s="8">
        <f t="shared" si="1"/>
        <v>35.557649459988646</v>
      </c>
      <c r="I9" s="8">
        <f t="shared" si="1"/>
        <v>29.49993688548734</v>
      </c>
      <c r="J9" s="8">
        <f t="shared" si="1"/>
        <v>32.325789483350889</v>
      </c>
      <c r="K9" s="8">
        <f t="shared" si="1"/>
        <v>37.114917057749651</v>
      </c>
      <c r="L9" s="8">
        <f t="shared" si="1"/>
        <v>35.072345469422395</v>
      </c>
      <c r="M9" s="8">
        <f t="shared" si="1"/>
        <v>38.657446926924678</v>
      </c>
      <c r="N9" s="8">
        <f t="shared" si="1"/>
        <v>37.592563812007526</v>
      </c>
      <c r="O9" s="8">
        <f>AVERAGE(E9:N9)</f>
        <v>38.869259029643572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0.66916915394296683</v>
      </c>
      <c r="F11" s="6">
        <f>(Input!B136+Input!B144+Input!B204)/Input!B$34</f>
        <v>0.422623532390208</v>
      </c>
      <c r="G11" s="6">
        <f>(Input!C136+Input!C144+Input!C204)/Input!C$34</f>
        <v>0.39265697278477663</v>
      </c>
      <c r="H11" s="6">
        <f>(Input!D136+Input!D144+Input!D204)/Input!D$34</f>
        <v>0.51510839804392827</v>
      </c>
      <c r="I11" s="6">
        <f>(Input!E136+Input!E144+Input!E204)/Input!E$34</f>
        <v>0.3322183459843614</v>
      </c>
      <c r="J11" s="6">
        <f>(Input!F136+Input!F144+Input!F204)/Input!F$34</f>
        <v>0.32936573404213199</v>
      </c>
      <c r="K11" s="6">
        <f>(Input!G136+Input!G144+Input!G204)/Input!G$34</f>
        <v>1.0768689238452442</v>
      </c>
      <c r="L11" s="6">
        <f>(Input!H136+Input!H144+Input!H204)/Input!H$34</f>
        <v>1.5566681888215002</v>
      </c>
      <c r="M11" s="6">
        <f>(Input!I136+Input!I144+Input!I204)/Input!I$34</f>
        <v>1.4227351222492333</v>
      </c>
      <c r="N11" s="6">
        <f>(Input!J136+Input!J144+Input!J204)/Input!J$34</f>
        <v>1.329822798373284</v>
      </c>
      <c r="O11" s="6">
        <f>AVERAGE(E11:N11)</f>
        <v>0.80472371704776346</v>
      </c>
    </row>
    <row r="12" spans="1:15" ht="13.15" customHeight="1" x14ac:dyDescent="0.2">
      <c r="B12" s="26" t="s">
        <v>298</v>
      </c>
      <c r="E12" s="6">
        <f>Input!A18/Input!A$6</f>
        <v>4.5958298591549296</v>
      </c>
      <c r="F12" s="6">
        <f>Input!B18/Input!B$6</f>
        <v>3.2373681615763226</v>
      </c>
      <c r="G12" s="6">
        <f>Input!C18/Input!C$6</f>
        <v>3.2088192782066072</v>
      </c>
      <c r="H12" s="6">
        <f>Input!D18/Input!D$6</f>
        <v>4.4227165412737097</v>
      </c>
      <c r="I12" s="6">
        <f>Input!E18/Input!E$6</f>
        <v>2.9071504628782612</v>
      </c>
      <c r="J12" s="6">
        <f>Input!F18/Input!F$6</f>
        <v>2.1039470332788288</v>
      </c>
      <c r="K12" s="6">
        <f>Input!G18/Input!G$6</f>
        <v>3.7988517828800665</v>
      </c>
      <c r="L12" s="6">
        <f>Input!H18/Input!H$6</f>
        <v>2.9595620007607453</v>
      </c>
      <c r="M12" s="6">
        <f>Input!I18/Input!I$6</f>
        <v>3.2272627724678538</v>
      </c>
      <c r="N12" s="6">
        <f>Input!J18/Input!J$6</f>
        <v>3.0553683725070861</v>
      </c>
      <c r="O12" s="6">
        <f>AVERAGE(E12:N12)</f>
        <v>3.3516876264984412</v>
      </c>
    </row>
    <row r="13" spans="1:15" ht="13.15" customHeight="1" x14ac:dyDescent="0.2">
      <c r="B13" s="27" t="s">
        <v>313</v>
      </c>
      <c r="E13" s="8">
        <f>+E9+E11-E12</f>
        <v>44.371438663796326</v>
      </c>
      <c r="F13" s="8">
        <f t="shared" ref="F13:N13" si="2">+F9+F11-F12</f>
        <v>52.011639214108449</v>
      </c>
      <c r="G13" s="8">
        <f t="shared" si="2"/>
        <v>36.931295683779922</v>
      </c>
      <c r="H13" s="8">
        <f t="shared" si="2"/>
        <v>31.650041316758866</v>
      </c>
      <c r="I13" s="8">
        <f t="shared" si="2"/>
        <v>26.925004768593443</v>
      </c>
      <c r="J13" s="8">
        <f t="shared" si="2"/>
        <v>30.551208184114195</v>
      </c>
      <c r="K13" s="8">
        <f t="shared" si="2"/>
        <v>34.392934198714833</v>
      </c>
      <c r="L13" s="8">
        <f t="shared" si="2"/>
        <v>33.669451657483144</v>
      </c>
      <c r="M13" s="8">
        <f t="shared" si="2"/>
        <v>36.852919276706061</v>
      </c>
      <c r="N13" s="8">
        <f t="shared" si="2"/>
        <v>35.867018237873722</v>
      </c>
      <c r="O13" s="8">
        <f>AVERAGE(E13:N13)</f>
        <v>36.322295120192891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13.303016167577637</v>
      </c>
      <c r="F15" s="6">
        <f>(Input!B129+Input!B202)/Input!B$34</f>
        <v>7.8296316905317118</v>
      </c>
      <c r="G15" s="6">
        <f>(Input!C129+Input!C202)/Input!C$34</f>
        <v>8.925704226043166</v>
      </c>
      <c r="H15" s="6">
        <f>(Input!D129+Input!D202)/Input!D$34</f>
        <v>7.0163353369786181</v>
      </c>
      <c r="I15" s="6">
        <f>(Input!E129+Input!E202)/Input!E$34</f>
        <v>4.8299067135747888</v>
      </c>
      <c r="J15" s="6">
        <f>(Input!F129+Input!F202)/Input!F$34</f>
        <v>4.4644974651500888</v>
      </c>
      <c r="K15" s="6">
        <f>(Input!G129+Input!G202)/Input!G$34</f>
        <v>4.9262659521592145</v>
      </c>
      <c r="L15" s="6">
        <f>(Input!H129+Input!H202)/Input!H$34</f>
        <v>3.4995187239308794</v>
      </c>
      <c r="M15" s="6">
        <f>(Input!I129+Input!I202)/Input!I$34</f>
        <v>3.3612608635711827</v>
      </c>
      <c r="N15" s="6">
        <f>(Input!J129+Input!J202)/Input!J$34</f>
        <v>3.0669137045124315</v>
      </c>
      <c r="O15" s="6">
        <f>AVERAGE(E15:N15)</f>
        <v>6.1223050844029707</v>
      </c>
    </row>
    <row r="16" spans="1:15" x14ac:dyDescent="0.2">
      <c r="B16" s="26" t="s">
        <v>285</v>
      </c>
      <c r="E16" s="6">
        <f>Input!A124/Input!A$6</f>
        <v>12.357162441314554</v>
      </c>
      <c r="F16" s="6">
        <f>Input!B124/Input!B$6</f>
        <v>13.310856414318158</v>
      </c>
      <c r="G16" s="6">
        <f>Input!C124/Input!C$6</f>
        <v>9.4754869663642651</v>
      </c>
      <c r="H16" s="6">
        <f>Input!D124/Input!D$6</f>
        <v>14.667431175161598</v>
      </c>
      <c r="I16" s="6">
        <f>Input!E124/Input!E$6</f>
        <v>12.180717003915255</v>
      </c>
      <c r="J16" s="6">
        <f>Input!F124/Input!F$6</f>
        <v>9.267282998184518</v>
      </c>
      <c r="K16" s="6">
        <f>Input!G124/Input!G$6</f>
        <v>10.418594509274589</v>
      </c>
      <c r="L16" s="6">
        <f>Input!H124/Input!H$6</f>
        <v>7.5734244960060852</v>
      </c>
      <c r="M16" s="6">
        <f>Input!I124/Input!I$6</f>
        <v>8.1902200371312652</v>
      </c>
      <c r="N16" s="6">
        <f>Input!J124/Input!J$6</f>
        <v>7.5924469246401207</v>
      </c>
      <c r="O16" s="6">
        <f>AVERAGE(E16:N16)</f>
        <v>10.503362296631039</v>
      </c>
    </row>
    <row r="17" spans="2:15" s="4" customFormat="1" x14ac:dyDescent="0.2">
      <c r="B17" s="27" t="s">
        <v>301</v>
      </c>
      <c r="E17" s="8">
        <f>+E13+E15-E16</f>
        <v>45.317292390059407</v>
      </c>
      <c r="F17" s="8">
        <f t="shared" ref="F17:N17" si="3">+F13+F15-F16</f>
        <v>46.530414490322002</v>
      </c>
      <c r="G17" s="8">
        <f t="shared" si="3"/>
        <v>36.381512943458823</v>
      </c>
      <c r="H17" s="8">
        <f t="shared" si="3"/>
        <v>23.998945478575891</v>
      </c>
      <c r="I17" s="8">
        <f t="shared" si="3"/>
        <v>19.574194478252977</v>
      </c>
      <c r="J17" s="8">
        <f t="shared" si="3"/>
        <v>25.748422651079764</v>
      </c>
      <c r="K17" s="8">
        <f t="shared" si="3"/>
        <v>28.900605641599455</v>
      </c>
      <c r="L17" s="8">
        <f t="shared" si="3"/>
        <v>29.595545885407937</v>
      </c>
      <c r="M17" s="8">
        <f t="shared" si="3"/>
        <v>32.023960103145981</v>
      </c>
      <c r="N17" s="8">
        <f t="shared" si="3"/>
        <v>31.341485017746031</v>
      </c>
      <c r="O17" s="8">
        <f>AVERAGE(E17:N17)</f>
        <v>31.941237907964826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10.280839315378371</v>
      </c>
      <c r="F19" s="6">
        <f>(Input!B137+Input!B139+Input!B205+Input!B208)/Input!B$34</f>
        <v>6.5397270193759143</v>
      </c>
      <c r="G19" s="6">
        <f>(Input!C137+Input!C139+Input!C205+Input!C208)/Input!C$34</f>
        <v>5.2278860363746267</v>
      </c>
      <c r="H19" s="6">
        <f>(Input!D137+Input!D139+Input!D205+Input!D208)/Input!D$34</f>
        <v>5.7186251749631252</v>
      </c>
      <c r="I19" s="6">
        <f>(Input!E137+Input!E139+Input!E205+Input!E208)/Input!E$34</f>
        <v>3.9308613168029725</v>
      </c>
      <c r="J19" s="6">
        <f>(Input!F137+Input!F139+Input!F205+Input!F208)/Input!F$34</f>
        <v>2.3853115420992124</v>
      </c>
      <c r="K19" s="6">
        <f>(Input!G137+Input!G139+Input!G205+Input!G208)/Input!G$34</f>
        <v>2.5062752978060434</v>
      </c>
      <c r="L19" s="6">
        <f>(Input!H137+Input!H139+Input!H205+Input!H208)/Input!H$34</f>
        <v>3.9643960313410478</v>
      </c>
      <c r="M19" s="6">
        <f>(Input!I137+Input!I139+Input!I205+Input!I208)/Input!I$34</f>
        <v>2.7869125918927735</v>
      </c>
      <c r="N19" s="6">
        <f>(Input!J137+Input!J139+Input!J205+Input!J208)/Input!J$34</f>
        <v>2.2156007240671141</v>
      </c>
      <c r="O19" s="6">
        <f>AVERAGE(E19:N19)</f>
        <v>4.5556435050101198</v>
      </c>
    </row>
    <row r="20" spans="2:15" ht="13.15" customHeight="1" x14ac:dyDescent="0.2">
      <c r="B20" s="26" t="s">
        <v>300</v>
      </c>
      <c r="E20" s="6">
        <f>(Input!A19+Input!A20)/Input!A$6</f>
        <v>7.7648364319248824</v>
      </c>
      <c r="F20" s="6">
        <f>(Input!B19+Input!B20)/Input!B$6</f>
        <v>5.0196650394808087</v>
      </c>
      <c r="G20" s="6">
        <f>(Input!C19+Input!C20)/Input!C$6</f>
        <v>7.2556322459561722</v>
      </c>
      <c r="H20" s="6">
        <f>(Input!D19+Input!D20)/Input!D$6</f>
        <v>5.8155899120483214</v>
      </c>
      <c r="I20" s="6">
        <f>(Input!E19+Input!E20)/Input!E$6</f>
        <v>4.2043102565040797</v>
      </c>
      <c r="J20" s="6">
        <f>(Input!F19+Input!F20)/Input!F$6</f>
        <v>3.9024614940474462</v>
      </c>
      <c r="K20" s="6">
        <f>(Input!G19+Input!G20)/Input!G$6</f>
        <v>4.4394794762975351</v>
      </c>
      <c r="L20" s="6">
        <f>(Input!H19+Input!H20)/Input!H$6</f>
        <v>6.5113594522632186</v>
      </c>
      <c r="M20" s="6">
        <f>(Input!I19+Input!I20)/Input!I$6</f>
        <v>6.5241102248504435</v>
      </c>
      <c r="N20" s="6">
        <f>(Input!J19+Input!J20)/Input!J$6</f>
        <v>5.5111384055963759</v>
      </c>
      <c r="O20" s="6">
        <f>AVERAGE(E20:N20)</f>
        <v>5.694858293896929</v>
      </c>
    </row>
    <row r="21" spans="2:15" ht="13.15" customHeight="1" x14ac:dyDescent="0.2">
      <c r="B21" s="27" t="s">
        <v>314</v>
      </c>
      <c r="E21" s="8">
        <f>+E17+E19-E20</f>
        <v>47.833295273512896</v>
      </c>
      <c r="F21" s="8">
        <f t="shared" ref="F21:N21" si="4">+F17+F19-F20</f>
        <v>48.050476470217113</v>
      </c>
      <c r="G21" s="8">
        <f t="shared" si="4"/>
        <v>34.353766733877279</v>
      </c>
      <c r="H21" s="8">
        <f t="shared" si="4"/>
        <v>23.901980741490696</v>
      </c>
      <c r="I21" s="8">
        <f t="shared" si="4"/>
        <v>19.300745538551869</v>
      </c>
      <c r="J21" s="8">
        <f t="shared" si="4"/>
        <v>24.23127269913153</v>
      </c>
      <c r="K21" s="8">
        <f t="shared" si="4"/>
        <v>26.967401463107961</v>
      </c>
      <c r="L21" s="8">
        <f t="shared" si="4"/>
        <v>27.048582464485765</v>
      </c>
      <c r="M21" s="8">
        <f t="shared" si="4"/>
        <v>28.286762470188311</v>
      </c>
      <c r="N21" s="8">
        <f t="shared" si="4"/>
        <v>28.04594733621677</v>
      </c>
      <c r="O21" s="8">
        <f>AVERAGE(E21:N21)</f>
        <v>30.802023119078022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0.57900937859969404</v>
      </c>
      <c r="F23" s="6">
        <f>(Input!B142+Input!B141+Input!B147-Input!B143-Input!B144-Input!B207-Input!B208-SUM(Input!B136:B139)-SUM(Input!B202:'Input'!B205))/Input!B34</f>
        <v>0.53163494796929234</v>
      </c>
      <c r="G23" s="6">
        <f>(Input!C142+Input!C141+Input!C147-Input!C143-Input!C144-Input!C207-Input!C208-SUM(Input!C136:C139)-SUM(Input!C202:'Input'!C205))/Input!C34</f>
        <v>0.57835813718890483</v>
      </c>
      <c r="H23" s="6">
        <f>(Input!D142+Input!D141+Input!D147-Input!D143-Input!D144-Input!D207-Input!D208-SUM(Input!D136:D139)-SUM(Input!D202:'Input'!D205))/Input!D34</f>
        <v>1.2385582025215405</v>
      </c>
      <c r="I23" s="6">
        <f>(Input!E142+Input!E141+Input!E147-Input!E143-Input!E144-Input!E207-Input!E208-SUM(Input!E136:E139)-SUM(Input!E202:'Input'!E205))/Input!E34</f>
        <v>0.6436974538998077</v>
      </c>
      <c r="J23" s="6">
        <f>(Input!F142+Input!F141+Input!F147-Input!F143-Input!F144-Input!F207-Input!F208-SUM(Input!F136:F139)-SUM(Input!F202:'Input'!F205))/Input!F34</f>
        <v>0.26839060162464023</v>
      </c>
      <c r="K23" s="6">
        <f>(Input!G142+Input!G141+Input!G147-Input!G143-Input!G144-Input!G207-Input!G208-SUM(Input!G136:G139)-SUM(Input!G202:'Input'!G205))/Input!G34</f>
        <v>0.37697223225902676</v>
      </c>
      <c r="L23" s="6">
        <f>(Input!H142+Input!H141+Input!H147-Input!H143-Input!H144-Input!H207-Input!H208-SUM(Input!H136:H139)-SUM(Input!H202:'Input'!H205))/Input!H34</f>
        <v>0.37450125021467678</v>
      </c>
      <c r="M23" s="6">
        <f>(Input!I142+Input!I141+Input!I147-Input!I143-Input!I144-Input!I207-Input!I208-SUM(Input!I136:I139)-SUM(Input!I202:'Input'!I205))/Input!I34</f>
        <v>0.39961920989146632</v>
      </c>
      <c r="N23" s="6">
        <f>(Input!J142+Input!J141+Input!J147-Input!J143-Input!J144-Input!J207-Input!J208-SUM(Input!J136:J139)-SUM(Input!J202:'Input'!J205))/Input!J34</f>
        <v>0.41301291469482837</v>
      </c>
      <c r="O23" s="6">
        <f>AVERAGE(E23:N23)</f>
        <v>0.54037543288638779</v>
      </c>
    </row>
    <row r="24" spans="2:15" x14ac:dyDescent="0.2">
      <c r="B24" s="26" t="s">
        <v>287</v>
      </c>
      <c r="E24" s="6">
        <f>Input!A127/Input!A$6</f>
        <v>24.785380657276995</v>
      </c>
      <c r="F24" s="6">
        <f>Input!B127/Input!B$6</f>
        <v>17.156202164372711</v>
      </c>
      <c r="G24" s="6">
        <f>Input!C127/Input!C$6</f>
        <v>14.190300432287129</v>
      </c>
      <c r="H24" s="6">
        <f>Input!D127/Input!D$6</f>
        <v>15.002618628801526</v>
      </c>
      <c r="I24" s="6">
        <f>Input!E127/Input!E$6</f>
        <v>12.407481429982802</v>
      </c>
      <c r="J24" s="6">
        <f>Input!F127/Input!F$6</f>
        <v>12.94322286374665</v>
      </c>
      <c r="K24" s="6">
        <f>Input!G127/Input!G$6</f>
        <v>15.923630747300239</v>
      </c>
      <c r="L24" s="6">
        <f>Input!H127/Input!H$6</f>
        <v>17.568046215290984</v>
      </c>
      <c r="M24" s="6">
        <f>Input!I127/Input!I$6</f>
        <v>17.39478202571684</v>
      </c>
      <c r="N24" s="6">
        <f>Input!J127/Input!J$6</f>
        <v>16.154759082353564</v>
      </c>
      <c r="O24" s="16">
        <f>AVERAGE(E24:N24)</f>
        <v>16.352642424712943</v>
      </c>
    </row>
    <row r="25" spans="2:15" s="4" customFormat="1" x14ac:dyDescent="0.2">
      <c r="B25" s="27" t="s">
        <v>288</v>
      </c>
      <c r="E25" s="8">
        <f>+E21+E23-E24</f>
        <v>23.626923994835593</v>
      </c>
      <c r="F25" s="8">
        <f t="shared" ref="F25:N25" si="5">+F21+F23-F24</f>
        <v>31.425909253813696</v>
      </c>
      <c r="G25" s="8">
        <f t="shared" si="5"/>
        <v>20.741824438779055</v>
      </c>
      <c r="H25" s="8">
        <f t="shared" si="5"/>
        <v>10.137920315210712</v>
      </c>
      <c r="I25" s="8">
        <f t="shared" si="5"/>
        <v>7.5369615624688748</v>
      </c>
      <c r="J25" s="8">
        <f t="shared" si="5"/>
        <v>11.556440437009522</v>
      </c>
      <c r="K25" s="8">
        <f t="shared" si="5"/>
        <v>11.420742948066751</v>
      </c>
      <c r="L25" s="8">
        <f t="shared" si="5"/>
        <v>9.8550374994094589</v>
      </c>
      <c r="M25" s="8">
        <f t="shared" si="5"/>
        <v>11.291599654362937</v>
      </c>
      <c r="N25" s="8">
        <f t="shared" si="5"/>
        <v>12.304201168558034</v>
      </c>
      <c r="O25" s="8">
        <f>AVERAGE(E25:N25)</f>
        <v>14.989756127251463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70.382035308929247</v>
      </c>
      <c r="F31" s="6">
        <f>Input!B35/Input!B36</f>
        <v>75.092829418201447</v>
      </c>
      <c r="G31" s="6">
        <f>Input!C35/Input!C36</f>
        <v>59.936600545892254</v>
      </c>
      <c r="H31" s="6">
        <f>Input!D35/Input!D36</f>
        <v>53.87499967436792</v>
      </c>
      <c r="I31" s="6">
        <f>Input!E35/Input!E36</f>
        <v>56.117630103849571</v>
      </c>
      <c r="J31" s="6">
        <f>Input!F35/Input!F36</f>
        <v>58.605749926881472</v>
      </c>
      <c r="K31" s="6">
        <f>Input!G35/Input!G36</f>
        <v>59.496568915928208</v>
      </c>
      <c r="L31" s="6">
        <f>Input!H35/Input!H36</f>
        <v>56.71017338058936</v>
      </c>
      <c r="M31" s="6">
        <f>Input!I35/Input!I36</f>
        <v>58.205899473913064</v>
      </c>
      <c r="N31" s="6">
        <f>Input!J35/Input!J36</f>
        <v>58.698089751438118</v>
      </c>
      <c r="O31" s="6">
        <f>AVERAGE(E31:N31)</f>
        <v>60.712057649999068</v>
      </c>
    </row>
    <row r="32" spans="2:15" x14ac:dyDescent="0.2">
      <c r="B32" s="26" t="s">
        <v>302</v>
      </c>
      <c r="E32" s="6">
        <f>Input!A131/Input!A$5-Input!A209/Input!A36</f>
        <v>21.499807013167153</v>
      </c>
      <c r="F32" s="6">
        <f>Input!B131/Input!B$5-Input!B209/Input!B36</f>
        <v>20.616332631117437</v>
      </c>
      <c r="G32" s="6">
        <f>Input!C131/Input!C$5-Input!C209/Input!C36</f>
        <v>20.048166939193873</v>
      </c>
      <c r="H32" s="6">
        <f>Input!D131/Input!D$5-Input!D209/Input!D36</f>
        <v>20.9030628554064</v>
      </c>
      <c r="I32" s="6">
        <f>Input!E131/Input!E$5-Input!E209/Input!E36</f>
        <v>19.971208914225993</v>
      </c>
      <c r="J32" s="6">
        <f>Input!F131/Input!F$5-Input!F209/Input!F36</f>
        <v>21.047051789265659</v>
      </c>
      <c r="K32" s="6">
        <f>Input!G131/Input!G$5-Input!G209/Input!G36</f>
        <v>21.25266962600071</v>
      </c>
      <c r="L32" s="6">
        <f>Input!H131/Input!H$5-Input!H209/Input!H36</f>
        <v>19.693055824359181</v>
      </c>
      <c r="M32" s="6">
        <f>Input!I131/Input!I$5-Input!I209/Input!I36</f>
        <v>19.835725174407923</v>
      </c>
      <c r="N32" s="6">
        <f>Input!J131/Input!J$5-Input!J209/Input!J36</f>
        <v>20.347813086615503</v>
      </c>
      <c r="O32" s="6">
        <f>AVERAGE(E32:N32)</f>
        <v>20.521489385375983</v>
      </c>
    </row>
    <row r="33" spans="2:15" s="4" customFormat="1" x14ac:dyDescent="0.2">
      <c r="B33" s="27" t="s">
        <v>283</v>
      </c>
      <c r="E33" s="8">
        <f>+E31-E32</f>
        <v>48.88222829576209</v>
      </c>
      <c r="F33" s="8">
        <f t="shared" ref="F33:N33" si="7">+F31-F32</f>
        <v>54.47649678708401</v>
      </c>
      <c r="G33" s="8">
        <f t="shared" si="7"/>
        <v>39.888433606698385</v>
      </c>
      <c r="H33" s="8">
        <f t="shared" si="7"/>
        <v>32.971936818961524</v>
      </c>
      <c r="I33" s="8">
        <f t="shared" si="7"/>
        <v>36.146421189623581</v>
      </c>
      <c r="J33" s="8">
        <f t="shared" si="7"/>
        <v>37.558698137615814</v>
      </c>
      <c r="K33" s="8">
        <f t="shared" si="7"/>
        <v>38.243899289927498</v>
      </c>
      <c r="L33" s="8">
        <f t="shared" si="7"/>
        <v>37.017117556230176</v>
      </c>
      <c r="M33" s="8">
        <f t="shared" si="7"/>
        <v>38.370174299505138</v>
      </c>
      <c r="N33" s="8">
        <f t="shared" si="7"/>
        <v>38.350276664822616</v>
      </c>
      <c r="O33" s="8">
        <f>AVERAGE(E33:N33)</f>
        <v>40.190568264623082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0.6547342614924111</v>
      </c>
      <c r="F35" s="6">
        <f>(Input!B136+Input!B144+Input!B204)/Input!B5*Input!B6/Input!B34</f>
        <v>0.56209429523995291</v>
      </c>
      <c r="G35" s="6">
        <f>(Input!C136+Input!C144+Input!C204)/Input!C5*Input!C6/Input!C34</f>
        <v>0.53715435890149377</v>
      </c>
      <c r="H35" s="6">
        <f>(Input!D136+Input!D144+Input!D204)/Input!D5*Input!D6/Input!D34</f>
        <v>0.59307475871608895</v>
      </c>
      <c r="I35" s="6">
        <f>(Input!E136+Input!E144+Input!E204)/Input!E5*Input!E6/Input!E34</f>
        <v>0.44525502316740784</v>
      </c>
      <c r="J35" s="6">
        <f>(Input!F136+Input!F144+Input!F204)/Input!F5*Input!F6/Input!F34</f>
        <v>0.49420319044629568</v>
      </c>
      <c r="K35" s="6">
        <f>(Input!G136+Input!G144+Input!G204)/Input!G5*Input!G6/Input!G34</f>
        <v>1.3887841471794566</v>
      </c>
      <c r="L35" s="6">
        <f>(Input!H136+Input!H144+Input!H204)/Input!H5*Input!H6/Input!H34</f>
        <v>1.7259840025354154</v>
      </c>
      <c r="M35" s="6">
        <f>(Input!I136+Input!I144+Input!I204)/Input!I5*Input!I6/Input!I34</f>
        <v>1.6746256228295577</v>
      </c>
      <c r="N35" s="6">
        <f>(Input!J136+Input!J144+Input!J204)/Input!J5*Input!J6/Input!J34</f>
        <v>1.6581527699573264</v>
      </c>
      <c r="O35" s="6">
        <f>AVERAGE(E35:N35)</f>
        <v>0.97340624304654055</v>
      </c>
    </row>
    <row r="36" spans="2:15" ht="13.15" customHeight="1" x14ac:dyDescent="0.2">
      <c r="B36" s="26" t="s">
        <v>298</v>
      </c>
      <c r="E36" s="6">
        <f>Input!A18/Input!A5</f>
        <v>4.4966915331471409</v>
      </c>
      <c r="F36" s="6">
        <f>Input!B18/Input!B5</f>
        <v>4.3057379339997848</v>
      </c>
      <c r="G36" s="6">
        <f>Input!C18/Input!C5</f>
        <v>4.3896616682790492</v>
      </c>
      <c r="H36" s="6">
        <f>Input!D18/Input!D5</f>
        <v>5.0921350836952808</v>
      </c>
      <c r="I36" s="6">
        <f>Input!E18/Input!E5</f>
        <v>3.8963030258447353</v>
      </c>
      <c r="J36" s="6">
        <f>Input!F18/Input!F5</f>
        <v>3.1569080475244862</v>
      </c>
      <c r="K36" s="6">
        <f>Input!G18/Input!G5</f>
        <v>4.8991896940527084</v>
      </c>
      <c r="L36" s="6">
        <f>Input!H18/Input!H5</f>
        <v>3.281467884104424</v>
      </c>
      <c r="M36" s="6">
        <f>Input!I18/Input!I5</f>
        <v>3.7986388652826673</v>
      </c>
      <c r="N36" s="6">
        <f>Input!J18/Input!J5</f>
        <v>3.8097312937558172</v>
      </c>
      <c r="O36" s="6">
        <f>AVERAGE(E36:N36)</f>
        <v>4.1126465029686097</v>
      </c>
    </row>
    <row r="37" spans="2:15" ht="13.15" customHeight="1" x14ac:dyDescent="0.2">
      <c r="B37" s="27" t="s">
        <v>313</v>
      </c>
      <c r="E37" s="8">
        <f>+E33+E35-E36</f>
        <v>45.040271024107355</v>
      </c>
      <c r="F37" s="8">
        <f t="shared" ref="F37:N37" si="8">+F33+F35-F36</f>
        <v>50.732853148324175</v>
      </c>
      <c r="G37" s="8">
        <f t="shared" si="8"/>
        <v>36.035926297320835</v>
      </c>
      <c r="H37" s="8">
        <f t="shared" si="8"/>
        <v>28.472876493982334</v>
      </c>
      <c r="I37" s="8">
        <f t="shared" si="8"/>
        <v>32.695373186946249</v>
      </c>
      <c r="J37" s="8">
        <f t="shared" si="8"/>
        <v>34.895993280537617</v>
      </c>
      <c r="K37" s="8">
        <f t="shared" si="8"/>
        <v>34.733493743054247</v>
      </c>
      <c r="L37" s="8">
        <f t="shared" si="8"/>
        <v>35.461633674661165</v>
      </c>
      <c r="M37" s="8">
        <f t="shared" si="8"/>
        <v>36.246161057052028</v>
      </c>
      <c r="N37" s="8">
        <f t="shared" si="8"/>
        <v>36.198698141024124</v>
      </c>
      <c r="O37" s="8">
        <f>AVERAGE(E37:N37)</f>
        <v>37.051328004701013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13.016051942589835</v>
      </c>
      <c r="F39" s="6">
        <f>(Input!B129+Input!B202)/Input!B5*Input!B6/Input!B34</f>
        <v>10.413502727089963</v>
      </c>
      <c r="G39" s="6">
        <f>(Input!C129+Input!C202)/Input!C5*Input!C6/Input!C34</f>
        <v>12.21035474623425</v>
      </c>
      <c r="H39" s="6">
        <f>(Input!D129+Input!D202)/Input!D5*Input!D6/Input!D34</f>
        <v>8.0783217723716767</v>
      </c>
      <c r="I39" s="6">
        <f>(Input!E129+Input!E202)/Input!E5*Input!E6/Input!E34</f>
        <v>6.4732735312287479</v>
      </c>
      <c r="J39" s="6">
        <f>(Input!F129+Input!F202)/Input!F5*Input!F6/Input!F34</f>
        <v>6.6988416309704473</v>
      </c>
      <c r="K39" s="6">
        <f>(Input!G129+Input!G202)/Input!G5*Input!G6/Input!G34</f>
        <v>6.3531595235557337</v>
      </c>
      <c r="L39" s="6">
        <f>(Input!H129+Input!H202)/Input!H5*Input!H6/Input!H34</f>
        <v>3.8801546645920806</v>
      </c>
      <c r="M39" s="6">
        <f>(Input!I129+Input!I202)/Input!I5*Input!I6/Input!I34</f>
        <v>3.9563608707794677</v>
      </c>
      <c r="N39" s="6">
        <f>(Input!J129+Input!J202)/Input!J5*Input!J6/Input!J34</f>
        <v>3.8241271397799332</v>
      </c>
      <c r="O39" s="6">
        <f>AVERAGE(E39:N39)</f>
        <v>7.4904148549192131</v>
      </c>
    </row>
    <row r="40" spans="2:15" x14ac:dyDescent="0.2">
      <c r="B40" s="26" t="s">
        <v>285</v>
      </c>
      <c r="E40" s="6">
        <f>Input!A124/Input!A5</f>
        <v>12.090601572835514</v>
      </c>
      <c r="F40" s="6">
        <f>Input!B124/Input!B5</f>
        <v>17.703596420509513</v>
      </c>
      <c r="G40" s="6">
        <f>Input!C124/Input!C5</f>
        <v>12.962457003117274</v>
      </c>
      <c r="H40" s="6">
        <f>Input!D124/Input!D5</f>
        <v>16.887480845249133</v>
      </c>
      <c r="I40" s="6">
        <f>Input!E124/Input!E5</f>
        <v>16.325183414251384</v>
      </c>
      <c r="J40" s="6">
        <f>Input!F124/Input!F5</f>
        <v>13.905274140890578</v>
      </c>
      <c r="K40" s="6">
        <f>Input!G124/Input!G5</f>
        <v>13.436341758944499</v>
      </c>
      <c r="L40" s="6">
        <f>Input!H124/Input!H5</f>
        <v>8.3971713550672682</v>
      </c>
      <c r="M40" s="6">
        <f>Input!I124/Input!I5</f>
        <v>9.6402711343126537</v>
      </c>
      <c r="N40" s="6">
        <f>Input!J124/Input!J5</f>
        <v>9.4670033588280518</v>
      </c>
      <c r="O40" s="6">
        <f>AVERAGE(E40:N40)</f>
        <v>13.081538100400588</v>
      </c>
    </row>
    <row r="41" spans="2:15" s="4" customFormat="1" x14ac:dyDescent="0.2">
      <c r="B41" s="27" t="s">
        <v>301</v>
      </c>
      <c r="E41" s="8">
        <f>+E37+E39-E40</f>
        <v>45.965721393861671</v>
      </c>
      <c r="F41" s="8">
        <f t="shared" ref="F41:N41" si="9">+F37+F39-F40</f>
        <v>43.442759454904625</v>
      </c>
      <c r="G41" s="8">
        <f t="shared" si="9"/>
        <v>35.283824040437814</v>
      </c>
      <c r="H41" s="8">
        <f t="shared" si="9"/>
        <v>19.663717421104874</v>
      </c>
      <c r="I41" s="8">
        <f t="shared" si="9"/>
        <v>22.843463303923613</v>
      </c>
      <c r="J41" s="8">
        <f t="shared" si="9"/>
        <v>27.68956077061749</v>
      </c>
      <c r="K41" s="8">
        <f t="shared" si="9"/>
        <v>27.650311507665478</v>
      </c>
      <c r="L41" s="8">
        <f t="shared" si="9"/>
        <v>30.944616984185981</v>
      </c>
      <c r="M41" s="8">
        <f t="shared" si="9"/>
        <v>30.562250793518842</v>
      </c>
      <c r="N41" s="8">
        <f t="shared" si="9"/>
        <v>30.555821921976005</v>
      </c>
      <c r="O41" s="8">
        <f>AVERAGE(E41:N41)</f>
        <v>31.460204759219643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10.059067572098675</v>
      </c>
      <c r="F43" s="6">
        <f>(Input!B137+Input!B139+Input!B205+Input!B208)/Input!B5*Input!B6/Input!B34</f>
        <v>8.6979142624357877</v>
      </c>
      <c r="G43" s="6">
        <f>(Input!C137+Input!C139+Input!C205+Input!C208)/Input!C5*Input!C6/Input!C34</f>
        <v>7.1517430401474273</v>
      </c>
      <c r="H43" s="6">
        <f>(Input!D137+Input!D139+Input!D205+Input!D208)/Input!D5*Input!D6/Input!D34</f>
        <v>6.5841913249874349</v>
      </c>
      <c r="I43" s="6">
        <f>(Input!E137+Input!E139+Input!E205+Input!E208)/Input!E5*Input!E6/Input!E34</f>
        <v>5.2683296026143118</v>
      </c>
      <c r="J43" s="6">
        <f>(Input!F137+Input!F139+Input!F205+Input!F208)/Input!F5*Input!F6/Input!F34</f>
        <v>3.5790868705334429</v>
      </c>
      <c r="K43" s="6">
        <f>(Input!G137+Input!G139+Input!G205+Input!G208)/Input!G5*Input!G6/Input!G34</f>
        <v>3.2322182625828182</v>
      </c>
      <c r="L43" s="6">
        <f>(Input!H137+Input!H139+Input!H205+Input!H208)/Input!H5*Input!H6/Input!H34</f>
        <v>4.3955957852455043</v>
      </c>
      <c r="M43" s="6">
        <f>(Input!I137+Input!I139+Input!I205+Input!I208)/Input!I5*Input!I6/Input!I34</f>
        <v>3.2803261562783055</v>
      </c>
      <c r="N43" s="6">
        <f>(Input!J137+Input!J139+Input!J205+Input!J208)/Input!J5*Input!J6/Input!J34</f>
        <v>2.7626270825145673</v>
      </c>
      <c r="O43" s="6">
        <f>AVERAGE(E43:N43)</f>
        <v>5.5011099959438283</v>
      </c>
    </row>
    <row r="44" spans="2:15" ht="13.15" customHeight="1" x14ac:dyDescent="0.2">
      <c r="B44" s="26" t="s">
        <v>300</v>
      </c>
      <c r="E44" s="6">
        <f>(Input!A19+Input!A20)/Input!A5</f>
        <v>7.5973383066294282</v>
      </c>
      <c r="F44" s="6">
        <f>(Input!B19+Input!B20)/Input!B5</f>
        <v>6.6762138557454582</v>
      </c>
      <c r="G44" s="6">
        <f>(Input!C19+Input!C20)/Input!C5</f>
        <v>9.925697893152746</v>
      </c>
      <c r="H44" s="6">
        <f>(Input!D19+Input!D20)/Input!D5</f>
        <v>6.6958325606363784</v>
      </c>
      <c r="I44" s="6">
        <f>(Input!E19+Input!E20)/Input!E5</f>
        <v>5.6348190378107992</v>
      </c>
      <c r="J44" s="6">
        <f>(Input!F19+Input!F20)/Input!F5</f>
        <v>5.8555238800444283</v>
      </c>
      <c r="K44" s="6">
        <f>(Input!G19+Input!G20)/Input!G5</f>
        <v>5.7253752818821315</v>
      </c>
      <c r="L44" s="6">
        <f>(Input!H19+Input!H20)/Input!H5</f>
        <v>7.219587533212434</v>
      </c>
      <c r="M44" s="6">
        <f>(Input!I19+Input!I20)/Input!I5</f>
        <v>7.6791821456031721</v>
      </c>
      <c r="N44" s="6">
        <f>(Input!J19+Input!J20)/Input!J5</f>
        <v>6.8718248957953953</v>
      </c>
      <c r="O44" s="6">
        <f>AVERAGE(E44:N44)</f>
        <v>6.9881395390512369</v>
      </c>
    </row>
    <row r="45" spans="2:15" ht="13.15" customHeight="1" x14ac:dyDescent="0.2">
      <c r="B45" s="27" t="s">
        <v>314</v>
      </c>
      <c r="E45" s="8">
        <f>+E41+E43-E44</f>
        <v>48.427450659330916</v>
      </c>
      <c r="F45" s="8">
        <f t="shared" ref="F45:N45" si="10">+F41+F43-F44</f>
        <v>45.464459861594953</v>
      </c>
      <c r="G45" s="8">
        <f t="shared" si="10"/>
        <v>32.5098691874325</v>
      </c>
      <c r="H45" s="8">
        <f t="shared" si="10"/>
        <v>19.552076185455928</v>
      </c>
      <c r="I45" s="8">
        <f t="shared" si="10"/>
        <v>22.476973868727125</v>
      </c>
      <c r="J45" s="8">
        <f t="shared" si="10"/>
        <v>25.413123761106505</v>
      </c>
      <c r="K45" s="8">
        <f t="shared" si="10"/>
        <v>25.157154488366167</v>
      </c>
      <c r="L45" s="8">
        <f t="shared" si="10"/>
        <v>28.120625236219055</v>
      </c>
      <c r="M45" s="8">
        <f t="shared" si="10"/>
        <v>26.163394804193977</v>
      </c>
      <c r="N45" s="8">
        <f t="shared" si="10"/>
        <v>26.446624108695179</v>
      </c>
      <c r="O45" s="8">
        <f>AVERAGE(E45:N45)</f>
        <v>29.973175216112232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0.56651935562313882</v>
      </c>
      <c r="F47" s="6">
        <f>(Input!B142+Input!B141+Input!B147-Input!B143-Input!B144-Input!B207-Input!B208-SUM(Input!B136:B139)-SUM(Input!B202:'Input'!B205))/Input!B5*Input!B6/Input!B34</f>
        <v>0.70708076692667432</v>
      </c>
      <c r="G47" s="6">
        <f>(Input!C142+Input!C141+Input!C147-Input!C143-Input!C144-Input!C207-Input!C208-SUM(Input!C136:C139)-SUM(Input!C202:'Input'!C205))/Input!C5*Input!C6/Input!C34</f>
        <v>0.79119337215348939</v>
      </c>
      <c r="H47" s="6">
        <f>(Input!D142+Input!D141+Input!D147-Input!D143-Input!D144-Input!D207-Input!D208-SUM(Input!D136:D139)-SUM(Input!D202:'Input'!D205))/Input!D5*Input!D6/Input!D34</f>
        <v>1.4260252985695885</v>
      </c>
      <c r="I47" s="6">
        <f>(Input!E142+Input!E141+Input!E147-Input!E143-Input!E144-Input!E207-Input!E208-SUM(Input!E136:E139)-SUM(Input!E202:'Input'!E205))/Input!E5*Input!E6/Input!E34</f>
        <v>0.86271432090764788</v>
      </c>
      <c r="J47" s="6">
        <f>(Input!F142+Input!F141+Input!F147-Input!F143-Input!F144-Input!F207-Input!F208-SUM(Input!F136:F139)-SUM(Input!F202:'Input'!F205))/Input!F5*Input!F6/Input!F34</f>
        <v>0.40271187284992704</v>
      </c>
      <c r="K47" s="6">
        <f>(Input!G142+Input!G141+Input!G147-Input!G143-Input!G144-Input!G207-Input!G208-SUM(Input!G136:G139)-SUM(Input!G202:'Input'!G205))/Input!G5*Input!G6/Input!G34</f>
        <v>0.48616228818153262</v>
      </c>
      <c r="L47" s="6">
        <f>(Input!H142+Input!H141+Input!H147-Input!H143-Input!H144-Input!H207-Input!H208-SUM(Input!H136:H139)-SUM(Input!H202:'Input'!H205))/Input!H5*Input!H6/Input!H34</f>
        <v>0.41523503302871467</v>
      </c>
      <c r="M47" s="6">
        <f>(Input!I142+Input!I141+Input!I147-Input!I143-Input!I144-Input!I207-Input!I208-SUM(Input!I136:I139)-SUM(Input!I202:'Input'!I205))/Input!I5*Input!I6/Input!I34</f>
        <v>0.47037045602780903</v>
      </c>
      <c r="N47" s="6">
        <f>(Input!J142+Input!J141+Input!J147-Input!J143-Input!J144-Input!J207-Input!J208-SUM(Input!J136:J139)-SUM(Input!J202:'Input'!J205))/Input!J5*Input!J6/Input!J34</f>
        <v>0.51498478546699045</v>
      </c>
      <c r="O47" s="6">
        <f>AVERAGE(E47:N47)</f>
        <v>0.6642997549735512</v>
      </c>
    </row>
    <row r="48" spans="2:15" x14ac:dyDescent="0.2">
      <c r="B48" s="26" t="s">
        <v>287</v>
      </c>
      <c r="E48" s="6">
        <f>Input!A127/Input!A5</f>
        <v>24.250726150227841</v>
      </c>
      <c r="F48" s="6">
        <f>Input!B127/Input!B5</f>
        <v>22.817951735999142</v>
      </c>
      <c r="G48" s="6">
        <f>Input!C127/Input!C5</f>
        <v>19.412317263248415</v>
      </c>
      <c r="H48" s="6">
        <f>Input!D127/Input!D5</f>
        <v>17.273401981357672</v>
      </c>
      <c r="I48" s="6">
        <f>Input!E127/Input!E5</f>
        <v>16.629104016477857</v>
      </c>
      <c r="J48" s="6">
        <f>Input!F127/Input!F5</f>
        <v>19.420909259196932</v>
      </c>
      <c r="K48" s="6">
        <f>Input!G127/Input!G5</f>
        <v>20.53591245666588</v>
      </c>
      <c r="L48" s="6">
        <f>Input!H127/Input!H5</f>
        <v>19.478888912319178</v>
      </c>
      <c r="M48" s="6">
        <f>Input!I127/Input!I5</f>
        <v>20.474470074056089</v>
      </c>
      <c r="N48" s="6">
        <f>Input!J127/Input!J5</f>
        <v>20.143329286552547</v>
      </c>
      <c r="O48" s="16">
        <f>AVERAGE(E48:N48)</f>
        <v>20.043701113610155</v>
      </c>
    </row>
    <row r="49" spans="2:15" s="4" customFormat="1" x14ac:dyDescent="0.2">
      <c r="B49" s="27" t="s">
        <v>288</v>
      </c>
      <c r="E49" s="8">
        <f>+E45+E47-E48</f>
        <v>24.74324386472621</v>
      </c>
      <c r="F49" s="8">
        <f t="shared" ref="F49:N49" si="11">+F45+F47-F48</f>
        <v>23.353588892522485</v>
      </c>
      <c r="G49" s="8">
        <f t="shared" si="11"/>
        <v>13.888745296337571</v>
      </c>
      <c r="H49" s="8">
        <f t="shared" si="11"/>
        <v>3.7046995026678431</v>
      </c>
      <c r="I49" s="8">
        <f t="shared" si="11"/>
        <v>6.7105841731569171</v>
      </c>
      <c r="J49" s="8">
        <f t="shared" si="11"/>
        <v>6.3949263747594998</v>
      </c>
      <c r="K49" s="8">
        <f t="shared" si="11"/>
        <v>5.1074043198818195</v>
      </c>
      <c r="L49" s="8">
        <f t="shared" si="11"/>
        <v>9.0569713569285923</v>
      </c>
      <c r="M49" s="8">
        <f t="shared" si="11"/>
        <v>6.1592951861656964</v>
      </c>
      <c r="N49" s="8">
        <f t="shared" si="11"/>
        <v>6.8182796076096217</v>
      </c>
      <c r="O49" s="8">
        <f>AVERAGE(E49:N49)</f>
        <v>10.593773857475625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351.63363035680578</v>
      </c>
      <c r="F7" s="6">
        <f>Input!B27/Input!B$7</f>
        <v>539.27751633986929</v>
      </c>
      <c r="G7" s="6">
        <f>Input!C27/Input!C$7</f>
        <v>434.72296243597037</v>
      </c>
      <c r="H7" s="6">
        <f>Input!D27/Input!D$7</f>
        <v>353.66489811710085</v>
      </c>
      <c r="I7" s="6">
        <f>Input!E27/Input!E$7</f>
        <v>330.30376987604859</v>
      </c>
      <c r="J7" s="6">
        <f>Input!F27/Input!F$7</f>
        <v>372.23648008780179</v>
      </c>
      <c r="K7" s="6">
        <f>Input!G27/Input!G$7</f>
        <v>353.358495645289</v>
      </c>
      <c r="L7" s="6">
        <f>Input!H27/Input!H$7</f>
        <v>280.66334015594543</v>
      </c>
      <c r="M7" s="6">
        <f>Input!I27/Input!I$7</f>
        <v>304.22485342600015</v>
      </c>
      <c r="N7" s="6">
        <f>Input!J27/Input!J$7</f>
        <v>318.42278802459236</v>
      </c>
      <c r="O7" s="6">
        <f>AVERAGE(E7:N7)</f>
        <v>363.85087344654238</v>
      </c>
    </row>
    <row r="8" spans="1:15" x14ac:dyDescent="0.2">
      <c r="B8" s="26" t="s">
        <v>302</v>
      </c>
      <c r="E8" s="6">
        <f>(Input!A125-Input!A203-Input!A207)/Input!A$7</f>
        <v>108.85955446479139</v>
      </c>
      <c r="F8" s="6">
        <f>(Input!B125-Input!B203-Input!B207)/Input!B$7</f>
        <v>145.15575744371824</v>
      </c>
      <c r="G8" s="6">
        <f>(Input!C125-Input!C203-Input!C207)/Input!C$7</f>
        <v>146.40479225953331</v>
      </c>
      <c r="H8" s="6">
        <f>(Input!D125-Input!D203-Input!D207)/Input!D$7</f>
        <v>128.42889089502194</v>
      </c>
      <c r="I8" s="6">
        <f>(Input!E125-Input!E203-Input!E207)/Input!E$7</f>
        <v>126.70800926505574</v>
      </c>
      <c r="J8" s="6">
        <f>(Input!F125-Input!F203-Input!F207)/Input!F$7</f>
        <v>146.27857557227972</v>
      </c>
      <c r="K8" s="6">
        <f>(Input!G125-Input!G203-Input!G207)/Input!G$7</f>
        <v>128.1556864608076</v>
      </c>
      <c r="L8" s="6">
        <f>(Input!H125-Input!H203-Input!H207)/Input!H$7</f>
        <v>100.9318469785575</v>
      </c>
      <c r="M8" s="6">
        <f>(Input!I125-Input!I203-Input!I207)/Input!I$7</f>
        <v>103.84267842822774</v>
      </c>
      <c r="N8" s="6">
        <f>(Input!J125-Input!J203-Input!J207)/Input!J$7</f>
        <v>112.15595562683775</v>
      </c>
      <c r="O8" s="6">
        <f>AVERAGE(E8:N8)</f>
        <v>124.69217473948311</v>
      </c>
    </row>
    <row r="9" spans="1:15" s="4" customFormat="1" x14ac:dyDescent="0.2">
      <c r="B9" s="27" t="s">
        <v>283</v>
      </c>
      <c r="E9" s="8">
        <f t="shared" ref="E9:N9" si="1">+E7-E8</f>
        <v>242.77407589201439</v>
      </c>
      <c r="F9" s="8">
        <f t="shared" si="1"/>
        <v>394.12175889615105</v>
      </c>
      <c r="G9" s="8">
        <f t="shared" si="1"/>
        <v>288.31817017643709</v>
      </c>
      <c r="H9" s="8">
        <f t="shared" si="1"/>
        <v>225.23600722207891</v>
      </c>
      <c r="I9" s="8">
        <f t="shared" si="1"/>
        <v>203.59576061099284</v>
      </c>
      <c r="J9" s="8">
        <f t="shared" si="1"/>
        <v>225.95790451552207</v>
      </c>
      <c r="K9" s="8">
        <f t="shared" si="1"/>
        <v>225.2028091844814</v>
      </c>
      <c r="L9" s="8">
        <f t="shared" si="1"/>
        <v>179.73149317738793</v>
      </c>
      <c r="M9" s="8">
        <f t="shared" si="1"/>
        <v>200.38217499777241</v>
      </c>
      <c r="N9" s="8">
        <f t="shared" si="1"/>
        <v>206.26683239775463</v>
      </c>
      <c r="O9" s="8">
        <f>AVERAGE(E9:N9)</f>
        <v>239.15869870705924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3.3635963753067775</v>
      </c>
      <c r="F11" s="6">
        <f>(Input!B136+Input!B144+Input!B204)/Input!B$7</f>
        <v>3.0380334059549745</v>
      </c>
      <c r="G11" s="6">
        <f>(Input!C136+Input!C144+Input!C204)/Input!C$7</f>
        <v>2.846768639726807</v>
      </c>
      <c r="H11" s="6">
        <f>(Input!D136+Input!D144+Input!D204)/Input!D$7</f>
        <v>3.2126309001805522</v>
      </c>
      <c r="I11" s="6">
        <f>(Input!E136+Input!E144+Input!E204)/Input!E$7</f>
        <v>2.2845736822336296</v>
      </c>
      <c r="J11" s="6">
        <f>(Input!F136+Input!F144+Input!F204)/Input!F$7</f>
        <v>2.3022311069300718</v>
      </c>
      <c r="K11" s="6">
        <f>(Input!G136+Input!G144+Input!G204)/Input!G$7</f>
        <v>6.5340799683293742</v>
      </c>
      <c r="L11" s="6">
        <f>(Input!H136+Input!H144+Input!H204)/Input!H$7</f>
        <v>7.9773888888888882</v>
      </c>
      <c r="M11" s="6">
        <f>(Input!I136+Input!I144+Input!I204)/Input!I$7</f>
        <v>7.3746663102557255</v>
      </c>
      <c r="N11" s="6">
        <f>(Input!J136+Input!J144+Input!J204)/Input!J$7</f>
        <v>7.2986215806825268</v>
      </c>
      <c r="O11" s="6">
        <f>AVERAGE(E11:N11)</f>
        <v>4.6232590858489333</v>
      </c>
    </row>
    <row r="12" spans="1:15" ht="13.15" customHeight="1" x14ac:dyDescent="0.2">
      <c r="B12" s="26" t="s">
        <v>298</v>
      </c>
      <c r="E12" s="6">
        <f>Input!A18/Input!A$7</f>
        <v>23.100617330564472</v>
      </c>
      <c r="F12" s="6">
        <f>Input!B18/Input!B$7</f>
        <v>23.271622367465504</v>
      </c>
      <c r="G12" s="6">
        <f>Input!C18/Input!C$7</f>
        <v>23.24247154240182</v>
      </c>
      <c r="H12" s="6">
        <f>Input!D18/Input!D$7</f>
        <v>26.913319576992521</v>
      </c>
      <c r="I12" s="6">
        <f>Input!E18/Input!E$7</f>
        <v>19.894707649931139</v>
      </c>
      <c r="J12" s="6">
        <f>Input!F18/Input!F$7</f>
        <v>14.706004233301977</v>
      </c>
      <c r="K12" s="6">
        <f>Input!G18/Input!G$7</f>
        <v>23.04985352335709</v>
      </c>
      <c r="L12" s="6">
        <f>Input!H18/Input!H$7</f>
        <v>15.167034113060428</v>
      </c>
      <c r="M12" s="6">
        <f>Input!I18/Input!I$7</f>
        <v>16.727820547090793</v>
      </c>
      <c r="N12" s="6">
        <f>Input!J18/Input!J$7</f>
        <v>16.776667557694022</v>
      </c>
      <c r="O12" s="6">
        <f>AVERAGE(E12:N12)</f>
        <v>20.285011844185977</v>
      </c>
    </row>
    <row r="13" spans="1:15" ht="13.15" customHeight="1" x14ac:dyDescent="0.2">
      <c r="B13" s="27" t="s">
        <v>313</v>
      </c>
      <c r="E13" s="8">
        <f t="shared" ref="E13:N13" si="2">+E9+E11-E12</f>
        <v>223.0370549367567</v>
      </c>
      <c r="F13" s="8">
        <f t="shared" si="2"/>
        <v>373.88816993464053</v>
      </c>
      <c r="G13" s="8">
        <f t="shared" si="2"/>
        <v>267.92246727376209</v>
      </c>
      <c r="H13" s="8">
        <f t="shared" si="2"/>
        <v>201.53531854526693</v>
      </c>
      <c r="I13" s="8">
        <f t="shared" si="2"/>
        <v>185.98562664329532</v>
      </c>
      <c r="J13" s="8">
        <f t="shared" si="2"/>
        <v>213.55413138915017</v>
      </c>
      <c r="K13" s="8">
        <f t="shared" si="2"/>
        <v>208.68703562945367</v>
      </c>
      <c r="L13" s="8">
        <f t="shared" si="2"/>
        <v>172.5418479532164</v>
      </c>
      <c r="M13" s="8">
        <f t="shared" si="2"/>
        <v>191.02902076093733</v>
      </c>
      <c r="N13" s="8">
        <f t="shared" si="2"/>
        <v>196.78878642074312</v>
      </c>
      <c r="O13" s="8">
        <f>AVERAGE(E13:N13)</f>
        <v>223.49694594872221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66.867961110062311</v>
      </c>
      <c r="F15" s="6">
        <f>(Input!B129+Input!B202)/Input!B$7</f>
        <v>56.283384168482215</v>
      </c>
      <c r="G15" s="6">
        <f>(Input!C129+Input!C202)/Input!C$7</f>
        <v>64.711482640865114</v>
      </c>
      <c r="H15" s="6">
        <f>(Input!D129+Input!D202)/Input!D$7</f>
        <v>43.759518957957184</v>
      </c>
      <c r="I15" s="6">
        <f>(Input!E129+Input!E202)/Input!E$7</f>
        <v>33.213932640540875</v>
      </c>
      <c r="J15" s="6">
        <f>(Input!F129+Input!F202)/Input!F$7</f>
        <v>31.206357792411413</v>
      </c>
      <c r="K15" s="6">
        <f>(Input!G129+Input!G202)/Input!G$7</f>
        <v>29.890931908155189</v>
      </c>
      <c r="L15" s="6">
        <f>(Input!H129+Input!H202)/Input!H$7</f>
        <v>17.933829434697856</v>
      </c>
      <c r="M15" s="6">
        <f>(Input!I129+Input!I202)/Input!I$7</f>
        <v>17.422903858148445</v>
      </c>
      <c r="N15" s="6">
        <f>(Input!J129+Input!J202)/Input!J$7</f>
        <v>16.832500222756838</v>
      </c>
      <c r="O15" s="6">
        <f>AVERAGE(E15:N15)</f>
        <v>37.812280273407751</v>
      </c>
    </row>
    <row r="16" spans="1:15" x14ac:dyDescent="0.2">
      <c r="B16" s="26" t="s">
        <v>285</v>
      </c>
      <c r="E16" s="6">
        <f>Input!A124/Input!A$7</f>
        <v>62.112412686426282</v>
      </c>
      <c r="F16" s="6">
        <f>Input!B124/Input!B$7</f>
        <v>95.684274509803913</v>
      </c>
      <c r="G16" s="6">
        <f>Input!C124/Input!C$7</f>
        <v>68.633885885031304</v>
      </c>
      <c r="H16" s="6">
        <f>Input!D124/Input!D$7</f>
        <v>89.254931648181582</v>
      </c>
      <c r="I16" s="6">
        <f>Input!E124/Input!E$7</f>
        <v>83.357159133592091</v>
      </c>
      <c r="J16" s="6">
        <f>Input!F124/Input!F$7</f>
        <v>64.775729068673556</v>
      </c>
      <c r="K16" s="6">
        <f>Input!G124/Input!G$7</f>
        <v>63.215700712589076</v>
      </c>
      <c r="L16" s="6">
        <f>Input!H124/Input!H$7</f>
        <v>38.811955165692005</v>
      </c>
      <c r="M16" s="6">
        <f>Input!I124/Input!I$7</f>
        <v>42.452239151741956</v>
      </c>
      <c r="N16" s="6">
        <f>Input!J124/Input!J$7</f>
        <v>41.689231043393029</v>
      </c>
      <c r="O16" s="6">
        <f>AVERAGE(E16:N16)</f>
        <v>64.998751900512488</v>
      </c>
    </row>
    <row r="17" spans="2:15" s="4" customFormat="1" x14ac:dyDescent="0.2">
      <c r="B17" s="27" t="s">
        <v>301</v>
      </c>
      <c r="E17" s="8">
        <f t="shared" ref="E17:N17" si="3">+E13+E15-E16</f>
        <v>227.79260336039272</v>
      </c>
      <c r="F17" s="8">
        <f t="shared" si="3"/>
        <v>334.48727959331882</v>
      </c>
      <c r="G17" s="8">
        <f t="shared" si="3"/>
        <v>264.00006402959593</v>
      </c>
      <c r="H17" s="8">
        <f t="shared" si="3"/>
        <v>156.03990585504255</v>
      </c>
      <c r="I17" s="8">
        <f t="shared" si="3"/>
        <v>135.84240015024412</v>
      </c>
      <c r="J17" s="8">
        <f t="shared" si="3"/>
        <v>179.98476011288801</v>
      </c>
      <c r="K17" s="8">
        <f t="shared" si="3"/>
        <v>175.36226682501979</v>
      </c>
      <c r="L17" s="8">
        <f t="shared" si="3"/>
        <v>151.66372222222225</v>
      </c>
      <c r="M17" s="8">
        <f t="shared" si="3"/>
        <v>165.99968546734382</v>
      </c>
      <c r="N17" s="8">
        <f t="shared" si="3"/>
        <v>171.93205560010693</v>
      </c>
      <c r="O17" s="8">
        <f>AVERAGE(E17:N17)</f>
        <v>196.31047432161751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51.676909571455532</v>
      </c>
      <c r="F19" s="6">
        <f>(Input!B137+Input!B139+Input!B205+Input!B208)/Input!B$7</f>
        <v>47.010891793754539</v>
      </c>
      <c r="G19" s="6">
        <f>(Input!C137+Input!C139+Input!C205+Input!C208)/Input!C$7</f>
        <v>37.902248150256121</v>
      </c>
      <c r="H19" s="6">
        <f>(Input!D137+Input!D139+Input!D205+Input!D208)/Input!D$7</f>
        <v>35.66595305648697</v>
      </c>
      <c r="I19" s="6">
        <f>(Input!E137+Input!E139+Input!E205+Input!E208)/Input!E$7</f>
        <v>27.031446099912358</v>
      </c>
      <c r="J19" s="6">
        <f>(Input!F137+Input!F139+Input!F205+Input!F208)/Input!F$7</f>
        <v>16.673071495766703</v>
      </c>
      <c r="K19" s="6">
        <f>(Input!G137+Input!G139+Input!G205+Input!G208)/Input!G$7</f>
        <v>15.207239113222485</v>
      </c>
      <c r="L19" s="6">
        <f>(Input!H137+Input!H139+Input!H205+Input!H208)/Input!H$7</f>
        <v>20.3161656920078</v>
      </c>
      <c r="M19" s="6">
        <f>(Input!I137+Input!I139+Input!I205+Input!I208)/Input!I$7</f>
        <v>14.445802370132762</v>
      </c>
      <c r="N19" s="6">
        <f>(Input!J137+Input!J139+Input!J205+Input!J208)/Input!J$7</f>
        <v>12.160139891294662</v>
      </c>
      <c r="O19" s="6">
        <f>AVERAGE(E19:N19)</f>
        <v>27.80898672342899</v>
      </c>
    </row>
    <row r="20" spans="2:15" ht="13.15" customHeight="1" x14ac:dyDescent="0.2">
      <c r="B20" s="26" t="s">
        <v>300</v>
      </c>
      <c r="E20" s="6">
        <f>(Input!A19+Input!A20)/Input!A$7</f>
        <v>39.02940721162922</v>
      </c>
      <c r="F20" s="6">
        <f>(Input!B19+Input!B20)/Input!B$7</f>
        <v>36.083554103122729</v>
      </c>
      <c r="G20" s="6">
        <f>(Input!C19+Input!C20)/Input!C$7</f>
        <v>52.554790836653389</v>
      </c>
      <c r="H20" s="6">
        <f>(Input!D19+Input!D20)/Input!D$7</f>
        <v>35.389297136961574</v>
      </c>
      <c r="I20" s="6">
        <f>(Input!E19+Input!E20)/Input!E$7</f>
        <v>28.771652685614121</v>
      </c>
      <c r="J20" s="6">
        <f>(Input!F19+Input!F20)/Input!F$7</f>
        <v>27.277119786767013</v>
      </c>
      <c r="K20" s="6">
        <f>(Input!G19+Input!G20)/Input!G$7</f>
        <v>26.93691607284244</v>
      </c>
      <c r="L20" s="6">
        <f>(Input!H19+Input!H20)/Input!H$7</f>
        <v>33.3691306042885</v>
      </c>
      <c r="M20" s="6">
        <f>(Input!I19+Input!I20)/Input!I$7</f>
        <v>33.816318274971039</v>
      </c>
      <c r="N20" s="6">
        <f>(Input!J19+Input!J20)/Input!J$7</f>
        <v>30.261011316047405</v>
      </c>
      <c r="O20" s="6">
        <f>AVERAGE(E20:N20)</f>
        <v>34.348919802889739</v>
      </c>
    </row>
    <row r="21" spans="2:15" ht="13.15" customHeight="1" x14ac:dyDescent="0.2">
      <c r="B21" s="27" t="s">
        <v>314</v>
      </c>
      <c r="E21" s="8">
        <f t="shared" ref="E21:N21" si="4">+E17+E19-E20</f>
        <v>240.44010572021904</v>
      </c>
      <c r="F21" s="8">
        <f t="shared" si="4"/>
        <v>345.41461728395063</v>
      </c>
      <c r="G21" s="8">
        <f t="shared" si="4"/>
        <v>249.34752134319868</v>
      </c>
      <c r="H21" s="8">
        <f t="shared" si="4"/>
        <v>156.31656177456793</v>
      </c>
      <c r="I21" s="8">
        <f t="shared" si="4"/>
        <v>134.10219356454235</v>
      </c>
      <c r="J21" s="8">
        <f t="shared" si="4"/>
        <v>169.3807118218877</v>
      </c>
      <c r="K21" s="8">
        <f t="shared" si="4"/>
        <v>163.63258986539984</v>
      </c>
      <c r="L21" s="8">
        <f t="shared" si="4"/>
        <v>138.61075730994156</v>
      </c>
      <c r="M21" s="8">
        <f t="shared" si="4"/>
        <v>146.62916956250552</v>
      </c>
      <c r="N21" s="8">
        <f t="shared" si="4"/>
        <v>153.83118417535417</v>
      </c>
      <c r="O21" s="8">
        <f>AVERAGE(E21:N21)</f>
        <v>189.77054124215672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2.9104058901264755</v>
      </c>
      <c r="F23" s="6">
        <f>(Input!B142+Input!B141+Input!B147-Input!B143-Input!B144-Input!B207-Input!B208-SUM(Input!B136:B139)-SUM(Input!B202:'Input'!B205))/Input!B7</f>
        <v>3.8216630355845909</v>
      </c>
      <c r="G23" s="6">
        <f>(Input!C142+Input!C141+Input!C147-Input!C143-Input!C144-Input!C207-Input!C208-SUM(Input!C136:C139)-SUM(Input!C202:'Input'!C205))/Input!C7</f>
        <v>4.1931047239612953</v>
      </c>
      <c r="H23" s="6">
        <f>(Input!D142+Input!D141+Input!D147-Input!D143-Input!D144-Input!D207-Input!D208-SUM(Input!D136:D139)-SUM(Input!D202:'Input'!D205))/Input!D7</f>
        <v>7.7246466339953805</v>
      </c>
      <c r="I23" s="6">
        <f>(Input!E142+Input!E141+Input!E147-Input!E143-Input!E144-Input!E207-Input!E208-SUM(Input!E136:E139)-SUM(Input!E202:'Input'!E205))/Input!E7</f>
        <v>4.426529360210349</v>
      </c>
      <c r="J23" s="6">
        <f>(Input!F142+Input!F141+Input!F147-Input!F143-Input!F144-Input!F207-Input!F208-SUM(Input!F136:F139)-SUM(Input!F202:'Input'!F205))/Input!F7</f>
        <v>1.8760214800877948</v>
      </c>
      <c r="K23" s="6">
        <f>(Input!G142+Input!G141+Input!G147-Input!G143-Input!G144-Input!G207-Input!G208-SUM(Input!G136:G139)-SUM(Input!G202:'Input'!G205))/Input!G7</f>
        <v>2.287341250989702</v>
      </c>
      <c r="L23" s="6">
        <f>(Input!H142+Input!H141+Input!H147-Input!H143-Input!H144-Input!H207-Input!H208-SUM(Input!H136:H139)-SUM(Input!H202:'Input'!H205))/Input!H7</f>
        <v>1.9191900584795307</v>
      </c>
      <c r="M23" s="6">
        <f>(Input!I142+Input!I141+Input!I147-Input!I143-Input!I144-Input!I207-Input!I208-SUM(Input!I136:I139)-SUM(Input!I202:'Input'!I205))/Input!I7</f>
        <v>2.071403368083399</v>
      </c>
      <c r="N23" s="6">
        <f>(Input!J142+Input!J141+Input!J147-Input!J143-Input!J144-Input!J207-Input!J208-SUM(Input!J136:J139)-SUM(Input!J202:'Input'!J205))/Input!J7</f>
        <v>2.266786955359529</v>
      </c>
      <c r="O23" s="6">
        <f>AVERAGE(E23:N23)</f>
        <v>3.3497092756878049</v>
      </c>
    </row>
    <row r="24" spans="2:15" x14ac:dyDescent="0.2">
      <c r="B24" s="26" t="s">
        <v>287</v>
      </c>
      <c r="E24" s="6">
        <f>Input!A127/Input!A$7</f>
        <v>124.58198225410609</v>
      </c>
      <c r="F24" s="6">
        <f>Input!B127/Input!B$7</f>
        <v>123.32630646332608</v>
      </c>
      <c r="G24" s="6">
        <f>Input!C127/Input!C$7</f>
        <v>102.78473961297667</v>
      </c>
      <c r="H24" s="6">
        <f>Input!D127/Input!D$7</f>
        <v>91.294629868455004</v>
      </c>
      <c r="I24" s="6">
        <f>Input!E127/Input!E$7</f>
        <v>84.90899211218229</v>
      </c>
      <c r="J24" s="6">
        <f>Input!F127/Input!F$7</f>
        <v>90.469525713389785</v>
      </c>
      <c r="K24" s="6">
        <f>Input!G127/Input!G$7</f>
        <v>96.617972288202694</v>
      </c>
      <c r="L24" s="6">
        <f>Input!H127/Input!H$7</f>
        <v>90.031956140350871</v>
      </c>
      <c r="M24" s="6">
        <f>Input!I127/Input!I$7</f>
        <v>90.162101042502002</v>
      </c>
      <c r="N24" s="6">
        <f>Input!J127/Input!J$7</f>
        <v>88.70387775104696</v>
      </c>
      <c r="O24" s="16">
        <f>AVERAGE(E24:N24)</f>
        <v>98.288208324653851</v>
      </c>
    </row>
    <row r="25" spans="2:15" s="4" customFormat="1" x14ac:dyDescent="0.2">
      <c r="B25" s="27" t="s">
        <v>288</v>
      </c>
      <c r="E25" s="8">
        <f t="shared" ref="E25:N25" si="5">+E21+E23-E24</f>
        <v>118.76852935623941</v>
      </c>
      <c r="F25" s="8">
        <f t="shared" si="5"/>
        <v>225.90997385620915</v>
      </c>
      <c r="G25" s="8">
        <f t="shared" si="5"/>
        <v>150.7558864541833</v>
      </c>
      <c r="H25" s="8">
        <f t="shared" si="5"/>
        <v>72.746578540108302</v>
      </c>
      <c r="I25" s="8">
        <f t="shared" si="5"/>
        <v>53.619730812570396</v>
      </c>
      <c r="J25" s="8">
        <f t="shared" si="5"/>
        <v>80.787207588585702</v>
      </c>
      <c r="K25" s="8">
        <f t="shared" si="5"/>
        <v>69.301958828186841</v>
      </c>
      <c r="L25" s="8">
        <f t="shared" si="5"/>
        <v>50.497991228070219</v>
      </c>
      <c r="M25" s="8">
        <f t="shared" si="5"/>
        <v>58.538471888086917</v>
      </c>
      <c r="N25" s="8">
        <f t="shared" si="5"/>
        <v>67.394093379666728</v>
      </c>
      <c r="O25" s="8">
        <f>AVERAGE(E25:N25)</f>
        <v>94.832042193190688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361.57498395318106</v>
      </c>
      <c r="F31" s="6">
        <f>Input!B35/Input!B7</f>
        <v>405.87079883805376</v>
      </c>
      <c r="G31" s="6">
        <f>Input!C35/Input!C7</f>
        <v>317.76376351735911</v>
      </c>
      <c r="H31" s="6">
        <f>Input!D35/Input!D7</f>
        <v>293.38439128191897</v>
      </c>
      <c r="I31" s="6">
        <f>Input!E35/Input!E7</f>
        <v>288.86035432577938</v>
      </c>
      <c r="J31" s="6">
        <f>Input!F35/Input!F7</f>
        <v>273.01596111633739</v>
      </c>
      <c r="K31" s="6">
        <f>Input!G35/Input!G7</f>
        <v>279.92551543942989</v>
      </c>
      <c r="L31" s="6">
        <f>Input!H35/Input!H7</f>
        <v>262.11104970760238</v>
      </c>
      <c r="M31" s="6">
        <f>Input!I35/Input!I7</f>
        <v>256.32476788737415</v>
      </c>
      <c r="N31" s="6">
        <f>Input!J35/Input!J7</f>
        <v>258.35820636193529</v>
      </c>
      <c r="O31" s="6">
        <f>AVERAGE(E31:N31)</f>
        <v>299.71897924289709</v>
      </c>
    </row>
    <row r="32" spans="2:15" x14ac:dyDescent="0.2">
      <c r="B32" s="26" t="s">
        <v>302</v>
      </c>
      <c r="E32" s="6">
        <f>(Input!A131-Input!A209)/Input!A$7</f>
        <v>110.44955068906928</v>
      </c>
      <c r="F32" s="6">
        <f>(Input!B131-Input!B209)/Input!B$7</f>
        <v>111.42649818445898</v>
      </c>
      <c r="G32" s="6">
        <f>(Input!C131-Input!C209)/Input!C$7</f>
        <v>106.13722680705747</v>
      </c>
      <c r="H32" s="6">
        <f>(Input!D131-Input!D209)/Input!D$7</f>
        <v>110.10639411916431</v>
      </c>
      <c r="I32" s="6">
        <f>(Input!E131-Input!E209)/Input!E$7</f>
        <v>101.85132966069862</v>
      </c>
      <c r="J32" s="6">
        <f>(Input!F131-Input!F209)/Input!F$7</f>
        <v>98.044209783631246</v>
      </c>
      <c r="K32" s="6">
        <f>(Input!G131-Input!G209)/Input!G$7</f>
        <v>99.990001583531267</v>
      </c>
      <c r="L32" s="6">
        <f>(Input!H131-Input!H209)/Input!H$7</f>
        <v>91.02204678362574</v>
      </c>
      <c r="M32" s="6">
        <f>(Input!I131-Input!I209)/Input!I$7</f>
        <v>87.349010068609118</v>
      </c>
      <c r="N32" s="6">
        <f>(Input!J131-Input!J209)/Input!J$7</f>
        <v>89.60990287801836</v>
      </c>
      <c r="O32" s="6">
        <f>AVERAGE(E32:N32)</f>
        <v>100.59861705578643</v>
      </c>
    </row>
    <row r="33" spans="2:15" s="4" customFormat="1" x14ac:dyDescent="0.2">
      <c r="B33" s="27" t="s">
        <v>283</v>
      </c>
      <c r="E33" s="8">
        <f t="shared" ref="E33:N33" si="7">+E31-E32</f>
        <v>251.12543326411179</v>
      </c>
      <c r="F33" s="8">
        <f t="shared" si="7"/>
        <v>294.44430065359478</v>
      </c>
      <c r="G33" s="8">
        <f t="shared" si="7"/>
        <v>211.62653671030165</v>
      </c>
      <c r="H33" s="8">
        <f t="shared" si="7"/>
        <v>183.27799716275467</v>
      </c>
      <c r="I33" s="8">
        <f t="shared" si="7"/>
        <v>187.00902466508074</v>
      </c>
      <c r="J33" s="8">
        <f t="shared" si="7"/>
        <v>174.97175133270616</v>
      </c>
      <c r="K33" s="8">
        <f t="shared" si="7"/>
        <v>179.93551385589862</v>
      </c>
      <c r="L33" s="8">
        <f t="shared" si="7"/>
        <v>171.08900292397664</v>
      </c>
      <c r="M33" s="8">
        <f t="shared" si="7"/>
        <v>168.97575781876503</v>
      </c>
      <c r="N33" s="8">
        <f t="shared" si="7"/>
        <v>168.74830348391691</v>
      </c>
      <c r="O33" s="8">
        <f>AVERAGE(E33:N33)</f>
        <v>199.12036218711069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3.3635963753067775</v>
      </c>
      <c r="F35" s="6">
        <f>(Input!B136+Input!B144+Input!B204)/Input!B7</f>
        <v>3.0380334059549745</v>
      </c>
      <c r="G35" s="6">
        <f>(Input!C136+Input!C144+Input!C204)/Input!C7</f>
        <v>2.846768639726807</v>
      </c>
      <c r="H35" s="6">
        <f>(Input!D136+Input!D144+Input!D204)/Input!D7</f>
        <v>3.2126309001805522</v>
      </c>
      <c r="I35" s="6">
        <f>(Input!E136+Input!E144+Input!E204)/Input!E7</f>
        <v>2.2845736822336296</v>
      </c>
      <c r="J35" s="6">
        <f>(Input!F136+Input!F144+Input!F204)/Input!F7</f>
        <v>2.3022311069300718</v>
      </c>
      <c r="K35" s="6">
        <f>(Input!G136+Input!G144+Input!G204)/Input!G7</f>
        <v>6.5340799683293742</v>
      </c>
      <c r="L35" s="6">
        <f>(Input!H136+Input!H144+Input!H204)/Input!H7</f>
        <v>7.9773888888888882</v>
      </c>
      <c r="M35" s="6">
        <f>(Input!I136+Input!I144+Input!I204)/Input!I7</f>
        <v>7.3746663102557255</v>
      </c>
      <c r="N35" s="6">
        <f>(Input!J136+Input!J144+Input!J204)/Input!J7</f>
        <v>7.2986215806825268</v>
      </c>
      <c r="O35" s="6">
        <f>AVERAGE(E35:N35)</f>
        <v>4.6232590858489333</v>
      </c>
    </row>
    <row r="36" spans="2:15" ht="13.15" customHeight="1" x14ac:dyDescent="0.2">
      <c r="B36" s="26" t="s">
        <v>298</v>
      </c>
      <c r="E36" s="6">
        <f>Input!A18/Input!A7</f>
        <v>23.100617330564472</v>
      </c>
      <c r="F36" s="6">
        <f>Input!B18/Input!B7</f>
        <v>23.271622367465504</v>
      </c>
      <c r="G36" s="6">
        <f>Input!C18/Input!C7</f>
        <v>23.24247154240182</v>
      </c>
      <c r="H36" s="6">
        <f>Input!D18/Input!D7</f>
        <v>26.913319576992521</v>
      </c>
      <c r="I36" s="6">
        <f>Input!E18/Input!E7</f>
        <v>19.894707649931139</v>
      </c>
      <c r="J36" s="6">
        <f>Input!F18/Input!F7</f>
        <v>14.706004233301977</v>
      </c>
      <c r="K36" s="6">
        <f>Input!G18/Input!G7</f>
        <v>23.04985352335709</v>
      </c>
      <c r="L36" s="6">
        <f>Input!H18/Input!H7</f>
        <v>15.167034113060428</v>
      </c>
      <c r="M36" s="6">
        <f>Input!I18/Input!I7</f>
        <v>16.727820547090793</v>
      </c>
      <c r="N36" s="6">
        <f>Input!J18/Input!J7</f>
        <v>16.776667557694022</v>
      </c>
      <c r="O36" s="6">
        <f>AVERAGE(E36:N36)</f>
        <v>20.285011844185977</v>
      </c>
    </row>
    <row r="37" spans="2:15" ht="13.15" customHeight="1" x14ac:dyDescent="0.2">
      <c r="B37" s="27" t="s">
        <v>313</v>
      </c>
      <c r="E37" s="8">
        <f t="shared" ref="E37:N37" si="8">+E33+E35-E36</f>
        <v>231.3884123088541</v>
      </c>
      <c r="F37" s="8">
        <f t="shared" si="8"/>
        <v>274.21071169208426</v>
      </c>
      <c r="G37" s="8">
        <f t="shared" si="8"/>
        <v>191.23083380762662</v>
      </c>
      <c r="H37" s="8">
        <f t="shared" si="8"/>
        <v>159.57730848594269</v>
      </c>
      <c r="I37" s="8">
        <f t="shared" si="8"/>
        <v>169.39889069738322</v>
      </c>
      <c r="J37" s="8">
        <f t="shared" si="8"/>
        <v>162.56797820633426</v>
      </c>
      <c r="K37" s="8">
        <f t="shared" si="8"/>
        <v>163.4197403008709</v>
      </c>
      <c r="L37" s="8">
        <f t="shared" si="8"/>
        <v>163.89935769980511</v>
      </c>
      <c r="M37" s="8">
        <f t="shared" si="8"/>
        <v>159.62260358192995</v>
      </c>
      <c r="N37" s="8">
        <f t="shared" si="8"/>
        <v>159.27025750690541</v>
      </c>
      <c r="O37" s="8">
        <f>AVERAGE(E37:N37)</f>
        <v>183.45860942877366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66.867961110062311</v>
      </c>
      <c r="F39" s="6">
        <f>(Input!B129+Input!B202)/Input!B7</f>
        <v>56.283384168482215</v>
      </c>
      <c r="G39" s="6">
        <f>(Input!C129+Input!C202)/Input!C7</f>
        <v>64.711482640865114</v>
      </c>
      <c r="H39" s="6">
        <f>(Input!D129+Input!D202)/Input!D7</f>
        <v>43.759518957957184</v>
      </c>
      <c r="I39" s="6">
        <f>(Input!E129+Input!E202)/Input!E7</f>
        <v>33.213932640540875</v>
      </c>
      <c r="J39" s="6">
        <f>(Input!F129+Input!F202)/Input!F7</f>
        <v>31.206357792411413</v>
      </c>
      <c r="K39" s="6">
        <f>(Input!G129+Input!G202)/Input!G7</f>
        <v>29.890931908155189</v>
      </c>
      <c r="L39" s="6">
        <f>(Input!H129+Input!H202)/Input!H7</f>
        <v>17.933829434697856</v>
      </c>
      <c r="M39" s="6">
        <f>(Input!I129+Input!I202)/Input!I7</f>
        <v>17.422903858148445</v>
      </c>
      <c r="N39" s="6">
        <f>(Input!J129+Input!J202)/Input!J7</f>
        <v>16.832500222756838</v>
      </c>
      <c r="O39" s="6">
        <f>AVERAGE(E39:N39)</f>
        <v>37.812280273407751</v>
      </c>
    </row>
    <row r="40" spans="2:15" x14ac:dyDescent="0.2">
      <c r="B40" s="26" t="s">
        <v>285</v>
      </c>
      <c r="E40" s="6">
        <f>Input!A124/Input!A7</f>
        <v>62.112412686426282</v>
      </c>
      <c r="F40" s="6">
        <f>Input!B124/Input!B7</f>
        <v>95.684274509803913</v>
      </c>
      <c r="G40" s="6">
        <f>Input!C124/Input!C7</f>
        <v>68.633885885031304</v>
      </c>
      <c r="H40" s="6">
        <f>Input!D124/Input!D7</f>
        <v>89.254931648181582</v>
      </c>
      <c r="I40" s="6">
        <f>Input!E124/Input!E7</f>
        <v>83.357159133592091</v>
      </c>
      <c r="J40" s="6">
        <f>Input!F124/Input!F7</f>
        <v>64.775729068673556</v>
      </c>
      <c r="K40" s="6">
        <f>Input!G124/Input!G7</f>
        <v>63.215700712589076</v>
      </c>
      <c r="L40" s="6">
        <f>Input!H124/Input!H7</f>
        <v>38.811955165692005</v>
      </c>
      <c r="M40" s="6">
        <f>Input!I124/Input!I7</f>
        <v>42.452239151741956</v>
      </c>
      <c r="N40" s="6">
        <f>Input!J124/Input!J7</f>
        <v>41.689231043393029</v>
      </c>
      <c r="O40" s="6">
        <f>AVERAGE(E40:N40)</f>
        <v>64.998751900512488</v>
      </c>
    </row>
    <row r="41" spans="2:15" s="4" customFormat="1" x14ac:dyDescent="0.2">
      <c r="B41" s="27" t="s">
        <v>301</v>
      </c>
      <c r="E41" s="8">
        <f t="shared" ref="E41:N41" si="9">+E37+E39-E40</f>
        <v>236.14396073249009</v>
      </c>
      <c r="F41" s="8">
        <f t="shared" si="9"/>
        <v>234.80982135076255</v>
      </c>
      <c r="G41" s="8">
        <f t="shared" si="9"/>
        <v>187.30843056346043</v>
      </c>
      <c r="H41" s="8">
        <f t="shared" si="9"/>
        <v>114.08189579571831</v>
      </c>
      <c r="I41" s="8">
        <f t="shared" si="9"/>
        <v>119.25566420433202</v>
      </c>
      <c r="J41" s="8">
        <f t="shared" si="9"/>
        <v>128.99860693007213</v>
      </c>
      <c r="K41" s="8">
        <f t="shared" si="9"/>
        <v>130.09497149643701</v>
      </c>
      <c r="L41" s="8">
        <f t="shared" si="9"/>
        <v>143.02123196881095</v>
      </c>
      <c r="M41" s="8">
        <f t="shared" si="9"/>
        <v>134.59326828833642</v>
      </c>
      <c r="N41" s="8">
        <f t="shared" si="9"/>
        <v>134.41352668626922</v>
      </c>
      <c r="O41" s="8">
        <f>AVERAGE(E41:N41)</f>
        <v>156.27213780166895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51.676909571455532</v>
      </c>
      <c r="F43" s="6">
        <f>(Input!B137+Input!B139+Input!B205+Input!B208)/Input!B7</f>
        <v>47.010891793754539</v>
      </c>
      <c r="G43" s="6">
        <f>(Input!C137+Input!C139+Input!C205+Input!C208)/Input!C7</f>
        <v>37.902248150256121</v>
      </c>
      <c r="H43" s="6">
        <f>(Input!D137+Input!D139+Input!D205+Input!D208)/Input!D7</f>
        <v>35.66595305648697</v>
      </c>
      <c r="I43" s="6">
        <f>(Input!E137+Input!E139+Input!E205+Input!E208)/Input!E7</f>
        <v>27.031446099912358</v>
      </c>
      <c r="J43" s="6">
        <f>(Input!F137+Input!F139+Input!F205+Input!F208)/Input!F7</f>
        <v>16.673071495766703</v>
      </c>
      <c r="K43" s="6">
        <f>(Input!G137+Input!G139+Input!G205+Input!G208)/Input!G7</f>
        <v>15.207239113222485</v>
      </c>
      <c r="L43" s="6">
        <f>(Input!H137+Input!H139+Input!H205+Input!H208)/Input!H7</f>
        <v>20.3161656920078</v>
      </c>
      <c r="M43" s="6">
        <f>(Input!I137+Input!I139+Input!I205+Input!I208)/Input!I7</f>
        <v>14.445802370132762</v>
      </c>
      <c r="N43" s="6">
        <f>(Input!J137+Input!J139+Input!J205+Input!J208)/Input!J7</f>
        <v>12.160139891294662</v>
      </c>
      <c r="O43" s="6">
        <f>AVERAGE(E43:N43)</f>
        <v>27.80898672342899</v>
      </c>
    </row>
    <row r="44" spans="2:15" ht="13.15" customHeight="1" x14ac:dyDescent="0.2">
      <c r="B44" s="26" t="s">
        <v>300</v>
      </c>
      <c r="E44" s="6">
        <f>(Input!A19+Input!A20)/Input!A7</f>
        <v>39.02940721162922</v>
      </c>
      <c r="F44" s="6">
        <f>(Input!B19+Input!B20)/Input!B7</f>
        <v>36.083554103122729</v>
      </c>
      <c r="G44" s="6">
        <f>(Input!C19+Input!C20)/Input!C7</f>
        <v>52.554790836653389</v>
      </c>
      <c r="H44" s="6">
        <f>(Input!D19+Input!D20)/Input!D7</f>
        <v>35.389297136961574</v>
      </c>
      <c r="I44" s="6">
        <f>(Input!E19+Input!E20)/Input!E7</f>
        <v>28.771652685614121</v>
      </c>
      <c r="J44" s="6">
        <f>(Input!F19+Input!F20)/Input!F7</f>
        <v>27.277119786767013</v>
      </c>
      <c r="K44" s="6">
        <f>(Input!G19+Input!G20)/Input!G7</f>
        <v>26.93691607284244</v>
      </c>
      <c r="L44" s="6">
        <f>(Input!H19+Input!H20)/Input!H7</f>
        <v>33.3691306042885</v>
      </c>
      <c r="M44" s="6">
        <f>(Input!I19+Input!I20)/Input!I7</f>
        <v>33.816318274971039</v>
      </c>
      <c r="N44" s="6">
        <f>(Input!J19+Input!J20)/Input!J7</f>
        <v>30.261011316047405</v>
      </c>
      <c r="O44" s="6">
        <f>AVERAGE(E44:N44)</f>
        <v>34.348919802889739</v>
      </c>
    </row>
    <row r="45" spans="2:15" ht="13.15" customHeight="1" x14ac:dyDescent="0.2">
      <c r="B45" s="27" t="s">
        <v>314</v>
      </c>
      <c r="E45" s="8">
        <f t="shared" ref="E45:N45" si="10">+E41+E43-E44</f>
        <v>248.79146309231641</v>
      </c>
      <c r="F45" s="8">
        <f t="shared" si="10"/>
        <v>245.73715904139434</v>
      </c>
      <c r="G45" s="8">
        <f t="shared" si="10"/>
        <v>172.65588787706318</v>
      </c>
      <c r="H45" s="8">
        <f t="shared" si="10"/>
        <v>114.35855171524369</v>
      </c>
      <c r="I45" s="8">
        <f t="shared" si="10"/>
        <v>117.51545761863025</v>
      </c>
      <c r="J45" s="8">
        <f t="shared" si="10"/>
        <v>118.3945586390718</v>
      </c>
      <c r="K45" s="8">
        <f t="shared" si="10"/>
        <v>118.36529453681705</v>
      </c>
      <c r="L45" s="8">
        <f t="shared" si="10"/>
        <v>129.96826705653024</v>
      </c>
      <c r="M45" s="8">
        <f t="shared" si="10"/>
        <v>115.22275238349813</v>
      </c>
      <c r="N45" s="8">
        <f t="shared" si="10"/>
        <v>116.31265526151647</v>
      </c>
      <c r="O45" s="8">
        <f>AVERAGE(E45:N45)</f>
        <v>149.73220472220817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2.9104058901264755</v>
      </c>
      <c r="F47" s="6">
        <f>(Input!B142+Input!B141+Input!B147-Input!B143-Input!B144-Input!B207-Input!B208-SUM(Input!B136:B139)-SUM(Input!B202:'Input'!B205))/Input!B7</f>
        <v>3.8216630355845909</v>
      </c>
      <c r="G47" s="6">
        <f>(Input!C142+Input!C141+Input!C147-Input!C143-Input!C144-Input!C207-Input!C208-SUM(Input!C136:C139)-SUM(Input!C202:'Input'!C205))/Input!C7</f>
        <v>4.1931047239612953</v>
      </c>
      <c r="H47" s="6">
        <f>(Input!D142+Input!D141+Input!D147-Input!D143-Input!D144-Input!D207-Input!D208-SUM(Input!D136:D139)-SUM(Input!D202:'Input'!D205))/Input!D7</f>
        <v>7.7246466339953805</v>
      </c>
      <c r="I47" s="6">
        <f>(Input!E142+Input!E141+Input!E147-Input!E143-Input!E144-Input!E207-Input!E208-SUM(Input!E136:E139)-SUM(Input!E202:'Input'!E205))/Input!E7</f>
        <v>4.426529360210349</v>
      </c>
      <c r="J47" s="6">
        <f>(Input!F142+Input!F141+Input!F147-Input!F143-Input!F144-Input!F207-Input!F208-SUM(Input!F136:F139)-SUM(Input!F202:'Input'!F205))/Input!F7</f>
        <v>1.8760214800877948</v>
      </c>
      <c r="K47" s="6">
        <f>(Input!G142+Input!G141+Input!G147-Input!G143-Input!G144-Input!G207-Input!G208-SUM(Input!G136:G139)-SUM(Input!G202:'Input'!G205))/Input!G7</f>
        <v>2.287341250989702</v>
      </c>
      <c r="L47" s="6">
        <f>(Input!H142+Input!H141+Input!H147-Input!H143-Input!H144-Input!H207-Input!H208-SUM(Input!H136:H139)-SUM(Input!H202:'Input'!H205))/Input!H7</f>
        <v>1.9191900584795307</v>
      </c>
      <c r="M47" s="6">
        <f>(Input!I142+Input!I141+Input!I147-Input!I143-Input!I144-Input!I207-Input!I208-SUM(Input!I136:I139)-SUM(Input!I202:'Input'!I205))/Input!I7</f>
        <v>2.071403368083399</v>
      </c>
      <c r="N47" s="6">
        <f>(Input!J142+Input!J141+Input!J147-Input!J143-Input!J144-Input!J207-Input!J208-SUM(Input!J136:J139)-SUM(Input!J202:'Input'!J205))/Input!J7</f>
        <v>2.266786955359529</v>
      </c>
      <c r="O47" s="6">
        <f>AVERAGE(E47:N47)</f>
        <v>3.3497092756878049</v>
      </c>
    </row>
    <row r="48" spans="2:15" x14ac:dyDescent="0.2">
      <c r="B48" s="26" t="s">
        <v>287</v>
      </c>
      <c r="E48" s="6">
        <f>Input!A127/Input!A7</f>
        <v>124.58198225410609</v>
      </c>
      <c r="F48" s="6">
        <f>Input!B127/Input!B7</f>
        <v>123.32630646332608</v>
      </c>
      <c r="G48" s="6">
        <f>Input!C127/Input!C7</f>
        <v>102.78473961297667</v>
      </c>
      <c r="H48" s="6">
        <f>Input!D127/Input!D7</f>
        <v>91.294629868455004</v>
      </c>
      <c r="I48" s="6">
        <f>Input!E127/Input!E7</f>
        <v>84.90899211218229</v>
      </c>
      <c r="J48" s="6">
        <f>Input!F127/Input!F7</f>
        <v>90.469525713389785</v>
      </c>
      <c r="K48" s="6">
        <f>Input!G127/Input!G7</f>
        <v>96.617972288202694</v>
      </c>
      <c r="L48" s="6">
        <f>Input!H127/Input!H7</f>
        <v>90.031956140350871</v>
      </c>
      <c r="M48" s="6">
        <f>Input!I127/Input!I7</f>
        <v>90.162101042502002</v>
      </c>
      <c r="N48" s="6">
        <f>Input!J127/Input!J7</f>
        <v>88.70387775104696</v>
      </c>
      <c r="O48" s="16">
        <f>AVERAGE(E48:N48)</f>
        <v>98.288208324653851</v>
      </c>
    </row>
    <row r="49" spans="2:15" s="4" customFormat="1" x14ac:dyDescent="0.2">
      <c r="B49" s="27" t="s">
        <v>288</v>
      </c>
      <c r="E49" s="8">
        <f t="shared" ref="E49:N49" si="11">+E45+E47-E48</f>
        <v>127.11988672833678</v>
      </c>
      <c r="F49" s="8">
        <f t="shared" si="11"/>
        <v>126.23251561365284</v>
      </c>
      <c r="G49" s="8">
        <f t="shared" si="11"/>
        <v>74.064252988047798</v>
      </c>
      <c r="H49" s="8">
        <f t="shared" si="11"/>
        <v>30.788568480784065</v>
      </c>
      <c r="I49" s="8">
        <f t="shared" si="11"/>
        <v>37.032994866658314</v>
      </c>
      <c r="J49" s="8">
        <f t="shared" si="11"/>
        <v>29.801054405769818</v>
      </c>
      <c r="K49" s="8">
        <f t="shared" si="11"/>
        <v>24.034663499604051</v>
      </c>
      <c r="L49" s="8">
        <f t="shared" si="11"/>
        <v>41.855500974658895</v>
      </c>
      <c r="M49" s="8">
        <f t="shared" si="11"/>
        <v>27.132054709079526</v>
      </c>
      <c r="N49" s="8">
        <f t="shared" si="11"/>
        <v>29.875564465829044</v>
      </c>
      <c r="O49" s="8">
        <f>AVERAGE(E49:N49)</f>
        <v>54.793705673242115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66.644693378643268</v>
      </c>
      <c r="F7" s="6">
        <f>Input!B132/Input!B$34</f>
        <v>72.107657079633057</v>
      </c>
      <c r="G7" s="6">
        <f>Input!C132/Input!C$34</f>
        <v>58.285127303343664</v>
      </c>
      <c r="H7" s="6">
        <f>Input!D132/Input!D$34</f>
        <v>56.555245543907084</v>
      </c>
      <c r="I7" s="6">
        <f>Input!E132/Input!E$34</f>
        <v>46.252084911639436</v>
      </c>
      <c r="J7" s="6">
        <f>Input!F132/Input!F$34</f>
        <v>52.173907538176948</v>
      </c>
      <c r="K7" s="6">
        <f>Input!G132/Input!G$34</f>
        <v>57.260360038369093</v>
      </c>
      <c r="L7" s="6">
        <f>Input!H132/Input!H$34</f>
        <v>57.817887075383943</v>
      </c>
      <c r="M7" s="6">
        <f>Input!I132/Input!I$34</f>
        <v>55.97879250755237</v>
      </c>
      <c r="N7" s="6">
        <f>Input!J132/Input!J$34</f>
        <v>56.404344077991446</v>
      </c>
      <c r="O7" s="6">
        <f>AVERAGE(E7:N7)</f>
        <v>57.948009945464037</v>
      </c>
    </row>
    <row r="8" spans="1:15" ht="12" customHeight="1" x14ac:dyDescent="0.2">
      <c r="B8" t="s">
        <v>180</v>
      </c>
      <c r="E8" s="6">
        <f>Input!A133/Input!A$34</f>
        <v>0.11267389807744528</v>
      </c>
      <c r="F8" s="6">
        <f>Input!B133/Input!B$34</f>
        <v>0</v>
      </c>
      <c r="G8" s="6">
        <f>Input!C133/Input!C$34</f>
        <v>-0.25633180316801135</v>
      </c>
      <c r="H8" s="6">
        <f>Input!D133/Input!D$34</f>
        <v>-2.0997123873996357</v>
      </c>
      <c r="I8" s="6">
        <f>Input!E133/Input!E$34</f>
        <v>0.40000116523824841</v>
      </c>
      <c r="J8" s="6">
        <f>Input!F133/Input!F$34</f>
        <v>0.64382271718548945</v>
      </c>
      <c r="K8" s="6">
        <f>Input!G133/Input!G$34</f>
        <v>0.85464765854487934</v>
      </c>
      <c r="L8" s="6">
        <f>Input!H133/Input!H$34</f>
        <v>-3.4405333539245824</v>
      </c>
      <c r="M8" s="6">
        <f>Input!I133/Input!I$34</f>
        <v>2.3005924662279122</v>
      </c>
      <c r="N8" s="6">
        <f>Input!J133/Input!J$34</f>
        <v>1.2866687230605633</v>
      </c>
      <c r="O8" s="6">
        <f>AVERAGE(E8:N8)</f>
        <v>-1.9817091615769146E-2</v>
      </c>
    </row>
    <row r="9" spans="1:15" ht="12" customHeight="1" x14ac:dyDescent="0.2">
      <c r="B9" t="s">
        <v>181</v>
      </c>
      <c r="E9" s="6">
        <f>Input!A134/Input!A$34</f>
        <v>3.1982256865690086</v>
      </c>
      <c r="F9" s="6">
        <f>Input!B134/Input!B$34</f>
        <v>2.9117184306675159</v>
      </c>
      <c r="G9" s="6">
        <f>Input!C134/Input!C$34</f>
        <v>1.9328747416742065</v>
      </c>
      <c r="H9" s="6">
        <f>Input!D134/Input!D$34</f>
        <v>2.2505637384799355</v>
      </c>
      <c r="I9" s="6">
        <f>Input!E134/Input!E$34</f>
        <v>1.3800579305477949</v>
      </c>
      <c r="J9" s="6">
        <f>Input!F134/Input!F$34</f>
        <v>0.43580329838351228</v>
      </c>
      <c r="K9" s="6">
        <f>Input!G134/Input!G$34</f>
        <v>0.12131398593925122</v>
      </c>
      <c r="L9" s="6">
        <f>Input!H134/Input!H$34</f>
        <v>0.3899015138562052</v>
      </c>
      <c r="M9" s="6">
        <f>Input!I134/Input!I$34</f>
        <v>0.41227181730325929</v>
      </c>
      <c r="N9" s="6">
        <f>Input!J134/Input!J$34</f>
        <v>0.32622762656969145</v>
      </c>
      <c r="O9" s="6">
        <f>AVERAGE(E9:N9)</f>
        <v>1.3358958769990381</v>
      </c>
    </row>
    <row r="10" spans="1:15" ht="12" customHeight="1" x14ac:dyDescent="0.2">
      <c r="B10" t="s">
        <v>182</v>
      </c>
      <c r="E10" s="6">
        <f>Input!A135/Input!A$34</f>
        <v>0</v>
      </c>
      <c r="F10" s="6">
        <f>Input!B135/Input!B$34</f>
        <v>0</v>
      </c>
      <c r="G10" s="6">
        <f>Input!C135/Input!C$34</f>
        <v>0</v>
      </c>
      <c r="H10" s="6">
        <f>Input!D135/Input!D$34</f>
        <v>0</v>
      </c>
      <c r="I10" s="6">
        <f>Input!E135/Input!E$34</f>
        <v>0</v>
      </c>
      <c r="J10" s="6">
        <f>Input!F135/Input!F$34</f>
        <v>0</v>
      </c>
      <c r="K10" s="6">
        <f>Input!G135/Input!G$34</f>
        <v>0</v>
      </c>
      <c r="L10" s="6">
        <f>Input!H135/Input!H$34</f>
        <v>0</v>
      </c>
      <c r="M10" s="6">
        <f>Input!I135/Input!I$34</f>
        <v>0</v>
      </c>
      <c r="N10" s="6">
        <f>Input!J135/Input!J$34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Input!A27/Input!A$34</f>
        <v>69.955592963289718</v>
      </c>
      <c r="F11" s="8">
        <f>Input!B27/Input!B$34</f>
        <v>75.019375510300577</v>
      </c>
      <c r="G11" s="8">
        <f>Input!C27/Input!C$34</f>
        <v>59.961670241849859</v>
      </c>
      <c r="H11" s="8">
        <f>Input!D27/Input!D$34</f>
        <v>56.706096894987382</v>
      </c>
      <c r="I11" s="8">
        <f>Input!E27/Input!E$34</f>
        <v>48.03214400742548</v>
      </c>
      <c r="J11" s="8">
        <f>Input!F27/Input!F$34</f>
        <v>53.25353355374596</v>
      </c>
      <c r="K11" s="8">
        <f>Input!G27/Input!G$34</f>
        <v>58.236321682853216</v>
      </c>
      <c r="L11" s="8">
        <f>Input!H27/Input!H$34</f>
        <v>54.767255235315567</v>
      </c>
      <c r="M11" s="8">
        <f>Input!I27/Input!I$34</f>
        <v>58.691656791083538</v>
      </c>
      <c r="N11" s="8">
        <f>Input!J27/Input!J$34</f>
        <v>58.017240427621701</v>
      </c>
      <c r="O11" s="8">
        <f>AVERAGE(E11:N11)</f>
        <v>59.264088730847298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0.87430588184038549</v>
      </c>
      <c r="F13" s="8">
        <f>Input!B28/Input!B34</f>
        <v>0.34169635274884941</v>
      </c>
      <c r="G13" s="8">
        <f>Input!C28/Input!C34</f>
        <v>0.33351376069365751</v>
      </c>
      <c r="H13" s="8">
        <f>Input!D28/Input!D34</f>
        <v>0.26667885299871646</v>
      </c>
      <c r="I13" s="8">
        <f>Input!E28/Input!E34</f>
        <v>0.18088211812639157</v>
      </c>
      <c r="J13" s="8">
        <f>Input!F28/Input!F34</f>
        <v>0.25245373448895375</v>
      </c>
      <c r="K13" s="8">
        <f>Input!G28/Input!G34</f>
        <v>0.1725840322016384</v>
      </c>
      <c r="L13" s="8">
        <f>Input!H28/Input!H34</f>
        <v>0.14837700320108971</v>
      </c>
      <c r="M13" s="8">
        <f>Input!I28/Input!I34</f>
        <v>0.2254739162557427</v>
      </c>
      <c r="N13" s="8">
        <f>Input!J28/Input!J34</f>
        <v>0.22574513162273832</v>
      </c>
      <c r="O13" s="8">
        <f>AVERAGE(E13:N13)</f>
        <v>0.30217107841781632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0.66916915394296683</v>
      </c>
      <c r="F15" s="16">
        <f>Input!B136/Input!B$34</f>
        <v>0.41353131732658976</v>
      </c>
      <c r="G15" s="16">
        <f>Input!C136/Input!C$34</f>
        <v>0.38676920540654053</v>
      </c>
      <c r="H15" s="16">
        <f>Input!D136/Input!D$34</f>
        <v>0.50396286697798331</v>
      </c>
      <c r="I15" s="16">
        <f>Input!E136/Input!E$34</f>
        <v>0.31897104364745793</v>
      </c>
      <c r="J15" s="16">
        <f>Input!F136/Input!F$34</f>
        <v>0.28573780602215687</v>
      </c>
      <c r="K15" s="16">
        <f>Input!G136/Input!G$34</f>
        <v>1.0418977796063684</v>
      </c>
      <c r="L15" s="16">
        <f>Input!H136/Input!H$34</f>
        <v>1.5157773155312855</v>
      </c>
      <c r="M15" s="16">
        <f>Input!I136/Input!I$34</f>
        <v>1.3917933474496587</v>
      </c>
      <c r="N15" s="16">
        <f>Input!J136/Input!J$34</f>
        <v>1.2658615343404251</v>
      </c>
      <c r="O15" s="6">
        <f t="shared" ref="O15:O26" si="1">AVERAGE(E15:N15)</f>
        <v>0.77934713702514335</v>
      </c>
    </row>
    <row r="16" spans="1:15" ht="12" customHeight="1" x14ac:dyDescent="0.2">
      <c r="B16" t="s">
        <v>184</v>
      </c>
      <c r="E16" s="16">
        <f>Input!A137/Input!A$34</f>
        <v>2.0263837199738148</v>
      </c>
      <c r="F16" s="16">
        <f>Input!B137/Input!B$34</f>
        <v>1.3701115453148927</v>
      </c>
      <c r="G16" s="16">
        <f>Input!C137/Input!C$34</f>
        <v>1.3453236407598361</v>
      </c>
      <c r="H16" s="16">
        <f>Input!D137/Input!D$34</f>
        <v>1.8830920639476396</v>
      </c>
      <c r="I16" s="16">
        <f>Input!E137/Input!E$34</f>
        <v>1.3308950722984818</v>
      </c>
      <c r="J16" s="16">
        <f>Input!F137/Input!F$34</f>
        <v>0.87211229940826396</v>
      </c>
      <c r="K16" s="16">
        <f>Input!G137/Input!G$34</f>
        <v>0.82130802257622249</v>
      </c>
      <c r="L16" s="16">
        <f>Input!H137/Input!H$34</f>
        <v>0.87874125339465559</v>
      </c>
      <c r="M16" s="16">
        <f>Input!I137/Input!I$34</f>
        <v>0.8463610238151964</v>
      </c>
      <c r="N16" s="16">
        <f>Input!J137/Input!J$34</f>
        <v>0.61670549463037672</v>
      </c>
      <c r="O16" s="6">
        <f t="shared" si="1"/>
        <v>1.1991034136119381</v>
      </c>
    </row>
    <row r="17" spans="2:15" ht="12" customHeight="1" x14ac:dyDescent="0.2">
      <c r="B17" t="s">
        <v>185</v>
      </c>
      <c r="E17" s="16">
        <f>Input!A138/Input!A$34</f>
        <v>6.0294161501507393</v>
      </c>
      <c r="F17" s="16">
        <f>Input!B138/Input!B$34</f>
        <v>2.524560800551352</v>
      </c>
      <c r="G17" s="16">
        <f>Input!C138/Input!C$34</f>
        <v>2.1578665478646051</v>
      </c>
      <c r="H17" s="16">
        <f>Input!D138/Input!D$34</f>
        <v>2.0697230511294515</v>
      </c>
      <c r="I17" s="16">
        <f>Input!E138/Input!E$34</f>
        <v>1.7479646109861211</v>
      </c>
      <c r="J17" s="16">
        <f>Input!F138/Input!F$34</f>
        <v>1.1479870533843215</v>
      </c>
      <c r="K17" s="16">
        <f>Input!G138/Input!G$34</f>
        <v>1.4689456891605503</v>
      </c>
      <c r="L17" s="16">
        <f>Input!H138/Input!H$34</f>
        <v>1.589352929507748</v>
      </c>
      <c r="M17" s="16">
        <f>Input!I138/Input!I$34</f>
        <v>1.5242088446031874</v>
      </c>
      <c r="N17" s="16">
        <f>Input!J138/Input!J$34</f>
        <v>1.2773170553521709</v>
      </c>
      <c r="O17" s="6">
        <f t="shared" si="1"/>
        <v>2.1537342732690243</v>
      </c>
    </row>
    <row r="18" spans="2:15" ht="12" customHeight="1" x14ac:dyDescent="0.2">
      <c r="B18" t="s">
        <v>186</v>
      </c>
      <c r="E18" s="16">
        <f>Input!A139/Input!A$34</f>
        <v>6.0042703407371363</v>
      </c>
      <c r="F18" s="16">
        <f>Input!B139/Input!B$34</f>
        <v>4.2415445935769762</v>
      </c>
      <c r="G18" s="16">
        <f>Input!C139/Input!C$34</f>
        <v>3.0580529938315824</v>
      </c>
      <c r="H18" s="16">
        <f>Input!D139/Input!D$34</f>
        <v>2.9493128542298939</v>
      </c>
      <c r="I18" s="16">
        <f>Input!E139/Input!E$34</f>
        <v>1.8317822009493416</v>
      </c>
      <c r="J18" s="16">
        <f>Input!F139/Input!F$34</f>
        <v>1.0110079206559397</v>
      </c>
      <c r="K18" s="16">
        <f>Input!G139/Input!G$34</f>
        <v>1.1165438174735931</v>
      </c>
      <c r="L18" s="16">
        <f>Input!H139/Input!H$34</f>
        <v>2.2963340666429946</v>
      </c>
      <c r="M18" s="16">
        <f>Input!I139/Input!I$34</f>
        <v>1.2784647997774943</v>
      </c>
      <c r="N18" s="16">
        <f>Input!J139/Input!J$34</f>
        <v>1.0994024011104526</v>
      </c>
      <c r="O18" s="6">
        <f t="shared" si="1"/>
        <v>2.4886715988985406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2.7185236539992275E-2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2.7185236539992276E-3</v>
      </c>
    </row>
    <row r="20" spans="2:15" ht="12.75" customHeight="1" x14ac:dyDescent="0.2">
      <c r="B20" s="28" t="s">
        <v>187</v>
      </c>
      <c r="E20" s="8">
        <f>Input!A141/Input!A$34</f>
        <v>14.729239364804657</v>
      </c>
      <c r="F20" s="8">
        <f>Input!B141/Input!B$34</f>
        <v>8.5497482567698118</v>
      </c>
      <c r="G20" s="8">
        <f>Input!C141/Input!C$34</f>
        <v>6.9480123878625646</v>
      </c>
      <c r="H20" s="8">
        <f>Input!D141/Input!D$34</f>
        <v>7.4060908362849691</v>
      </c>
      <c r="I20" s="8">
        <f>Input!E141/Input!E$34</f>
        <v>5.2296129278814023</v>
      </c>
      <c r="J20" s="8">
        <f>Input!F141/Input!F$34</f>
        <v>3.3168450794706823</v>
      </c>
      <c r="K20" s="8">
        <f>Input!G141/Input!G$34</f>
        <v>4.4758805453567261</v>
      </c>
      <c r="L20" s="8">
        <f>Input!H141/Input!H$34</f>
        <v>6.2802055650766837</v>
      </c>
      <c r="M20" s="8">
        <f>Input!I141/Input!I$34</f>
        <v>5.0408280156455367</v>
      </c>
      <c r="N20" s="8">
        <f>Input!J141/Input!J$34</f>
        <v>4.2592864854334263</v>
      </c>
      <c r="O20" s="8">
        <f t="shared" si="1"/>
        <v>6.6235749464586462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0.24879636108378769</v>
      </c>
      <c r="F22" s="16">
        <f>Input!B202/Input!B$34</f>
        <v>0.13384407336084031</v>
      </c>
      <c r="G22" s="16">
        <f>Input!C202/Input!C$34</f>
        <v>0.13000838025556835</v>
      </c>
      <c r="H22" s="16">
        <f>Input!D202/Input!D$34</f>
        <v>0.49999576097612514</v>
      </c>
      <c r="I22" s="16">
        <f>Input!E202/Input!E$34</f>
        <v>0.55217290533404195</v>
      </c>
      <c r="J22" s="16">
        <f>Input!F202/Input!F$34</f>
        <v>0.19475080882701773</v>
      </c>
      <c r="K22" s="16">
        <f>Input!G202/Input!G$34</f>
        <v>0.87530229487694911</v>
      </c>
      <c r="L22" s="16">
        <f>Input!H202/Input!H$34</f>
        <v>0.82786026428437076</v>
      </c>
      <c r="M22" s="16">
        <f>Input!I202/Input!I$34</f>
        <v>1.4682145461408902</v>
      </c>
      <c r="N22" s="16">
        <f>Input!J202/Input!J$34</f>
        <v>1.5028090881787115</v>
      </c>
      <c r="O22" s="6">
        <f t="shared" si="1"/>
        <v>0.64337544833183036</v>
      </c>
    </row>
    <row r="23" spans="2:15" ht="12" customHeight="1" x14ac:dyDescent="0.2">
      <c r="B23" t="s">
        <v>305</v>
      </c>
      <c r="E23" s="16">
        <f>Input!A203/Input!A$34</f>
        <v>2.6508371107257664</v>
      </c>
      <c r="F23" s="16">
        <f>Input!B203/Input!B$34</f>
        <v>1.8222065836123129</v>
      </c>
      <c r="G23" s="16">
        <f>Input!C203/Input!C$34</f>
        <v>1.9398270173944274</v>
      </c>
      <c r="H23" s="16">
        <f>Input!D203/Input!D$34</f>
        <v>1.7459918995355477</v>
      </c>
      <c r="I23" s="16">
        <f>Input!E203/Input!E$34</f>
        <v>1.8574070645117771</v>
      </c>
      <c r="J23" s="16">
        <f>Input!F203/Input!F$34</f>
        <v>2.1193563658137835</v>
      </c>
      <c r="K23" s="16">
        <f>Input!G203/Input!G$34</f>
        <v>2.1892108539470612</v>
      </c>
      <c r="L23" s="16">
        <f>Input!H203/Input!H$34</f>
        <v>2.3247663466971682</v>
      </c>
      <c r="M23" s="16">
        <f>Input!I203/Input!I$34</f>
        <v>2.065290926599578</v>
      </c>
      <c r="N23" s="16">
        <f>Input!J203/Input!J$34</f>
        <v>2.0097825363454094</v>
      </c>
      <c r="O23" s="6">
        <f t="shared" si="1"/>
        <v>2.0724676705182832</v>
      </c>
    </row>
    <row r="24" spans="2:15" ht="12" customHeight="1" x14ac:dyDescent="0.2">
      <c r="B24" t="s">
        <v>306</v>
      </c>
      <c r="E24" s="16">
        <f>Input!A204/Input!A$34</f>
        <v>0</v>
      </c>
      <c r="F24" s="16">
        <f>Input!B204/Input!B$34</f>
        <v>9.0922150636182295E-3</v>
      </c>
      <c r="G24" s="16">
        <f>Input!C204/Input!C$34</f>
        <v>0</v>
      </c>
      <c r="H24" s="16">
        <f>Input!D204/Input!D$34</f>
        <v>1.1145531065944942E-2</v>
      </c>
      <c r="I24" s="16">
        <f>Input!E204/Input!E$34</f>
        <v>5.8261912421785659E-3</v>
      </c>
      <c r="J24" s="16">
        <f>Input!F204/Input!F$34</f>
        <v>4.362792801997508E-2</v>
      </c>
      <c r="K24" s="16">
        <f>Input!G204/Input!G$34</f>
        <v>3.497114423887588E-2</v>
      </c>
      <c r="L24" s="16">
        <f>Input!H204/Input!H$34</f>
        <v>4.0890873290214701E-2</v>
      </c>
      <c r="M24" s="16">
        <f>Input!I204/Input!I$34</f>
        <v>3.0941774799574655E-2</v>
      </c>
      <c r="N24" s="16">
        <f>Input!J204/Input!J$34</f>
        <v>6.3961264032859011E-2</v>
      </c>
      <c r="O24" s="6">
        <f t="shared" si="1"/>
        <v>2.4045692175324106E-2</v>
      </c>
    </row>
    <row r="25" spans="2:15" ht="12" customHeight="1" x14ac:dyDescent="0.2">
      <c r="B25" t="s">
        <v>307</v>
      </c>
      <c r="E25" s="16">
        <f>Input!A205/Input!A$34</f>
        <v>1.9702597246024585</v>
      </c>
      <c r="F25" s="16">
        <f>Input!B205/Input!B$34</f>
        <v>0.74782781930899578</v>
      </c>
      <c r="G25" s="16">
        <f>Input!C205/Input!C$34</f>
        <v>0.66905271710651559</v>
      </c>
      <c r="H25" s="16">
        <f>Input!D205/Input!D$34</f>
        <v>0.72304864807189539</v>
      </c>
      <c r="I25" s="16">
        <f>Input!E205/Input!E$34</f>
        <v>0.60812746395544859</v>
      </c>
      <c r="J25" s="16">
        <f>Input!F205/Input!F$34</f>
        <v>0.39835797488803376</v>
      </c>
      <c r="K25" s="16">
        <f>Input!G205/Input!G$34</f>
        <v>0.44506927092080195</v>
      </c>
      <c r="L25" s="16">
        <f>Input!H205/Input!H$34</f>
        <v>0.59779375670539003</v>
      </c>
      <c r="M25" s="16">
        <f>Input!I205/Input!I$34</f>
        <v>0.5029351711372374</v>
      </c>
      <c r="N25" s="16">
        <f>Input!J205/Input!J$34</f>
        <v>0.35011063940321285</v>
      </c>
      <c r="O25" s="6">
        <f t="shared" si="1"/>
        <v>0.7012583186099991</v>
      </c>
    </row>
    <row r="26" spans="2:15" ht="12" customHeight="1" x14ac:dyDescent="0.2">
      <c r="B26" t="s">
        <v>308</v>
      </c>
      <c r="E26" s="16">
        <f>E27-SUM(E22:E25)</f>
        <v>0.48829599883720487</v>
      </c>
      <c r="F26" s="16">
        <f t="shared" ref="F26:N26" si="3">F27-SUM(F22:F25)</f>
        <v>0.4678712437281396</v>
      </c>
      <c r="G26" s="16">
        <f t="shared" si="3"/>
        <v>0.53702895407737694</v>
      </c>
      <c r="H26" s="16">
        <f t="shared" si="3"/>
        <v>1.2203049657166352</v>
      </c>
      <c r="I26" s="16">
        <f t="shared" si="3"/>
        <v>0.59884306407408427</v>
      </c>
      <c r="J26" s="16">
        <f t="shared" si="3"/>
        <v>0.16451699117134488</v>
      </c>
      <c r="K26" s="16">
        <f t="shared" si="3"/>
        <v>0.23673689994638147</v>
      </c>
      <c r="L26" s="16">
        <f t="shared" si="3"/>
        <v>0.27583822961918036</v>
      </c>
      <c r="M26" s="16">
        <f t="shared" si="3"/>
        <v>0.25214692942421912</v>
      </c>
      <c r="N26" s="16">
        <f t="shared" si="3"/>
        <v>0.26591705697563972</v>
      </c>
      <c r="O26" s="6">
        <f t="shared" si="1"/>
        <v>0.45075003335702063</v>
      </c>
    </row>
    <row r="27" spans="2:15" ht="12.75" customHeight="1" x14ac:dyDescent="0.2">
      <c r="B27" s="28" t="s">
        <v>188</v>
      </c>
      <c r="E27" s="8">
        <f>Input!A142/Input!A$34</f>
        <v>5.358189195249218</v>
      </c>
      <c r="F27" s="8">
        <f>Input!B142/Input!B$34</f>
        <v>3.1808419350739068</v>
      </c>
      <c r="G27" s="8">
        <f>Input!C142/Input!C$34</f>
        <v>3.2759170688338886</v>
      </c>
      <c r="H27" s="8">
        <f>Input!D142/Input!D$34</f>
        <v>4.2004868053661486</v>
      </c>
      <c r="I27" s="8">
        <f>Input!E142/Input!E$34</f>
        <v>3.6223766891175302</v>
      </c>
      <c r="J27" s="8">
        <f>Input!F142/Input!F$34</f>
        <v>2.9206100687201548</v>
      </c>
      <c r="K27" s="8">
        <f>Input!G142/Input!G$34</f>
        <v>3.7812904639300697</v>
      </c>
      <c r="L27" s="8">
        <f>Input!H142/Input!H$34</f>
        <v>4.0671494705963243</v>
      </c>
      <c r="M27" s="8">
        <f>Input!I142/Input!I$34</f>
        <v>4.3195293481014989</v>
      </c>
      <c r="N27" s="8">
        <f>Input!J142/Input!J$34</f>
        <v>4.1925805849358326</v>
      </c>
      <c r="O27" s="8">
        <f>AVERAGE(E27:N27)</f>
        <v>3.891897162992457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6.1504977745027238</v>
      </c>
      <c r="F29" s="16">
        <f>Input!B143/Input!B$34</f>
        <v>4.8295304638706691</v>
      </c>
      <c r="G29" s="16">
        <f>Input!C143/Input!C$34</f>
        <v>6.3043155372293347</v>
      </c>
      <c r="H29" s="16">
        <f>Input!D143/Input!D$34</f>
        <v>4.179937671874324</v>
      </c>
      <c r="I29" s="16">
        <f>Input!E143/Input!E$34</f>
        <v>2.3488870791282341</v>
      </c>
      <c r="J29" s="16">
        <f>Input!F143/Input!F$34</f>
        <v>2.8693058684497963</v>
      </c>
      <c r="K29" s="16">
        <f>Input!G143/Input!G$34</f>
        <v>2.4094339359200756</v>
      </c>
      <c r="L29" s="16">
        <f>Input!H143/Input!H$34</f>
        <v>0.93392852693767103</v>
      </c>
      <c r="M29" s="16">
        <f>Input!I143/Input!I$34</f>
        <v>0.14336355657136257</v>
      </c>
      <c r="N29" s="16">
        <f>Input!J143/Input!J$34</f>
        <v>6.1042429358810969E-2</v>
      </c>
      <c r="O29" s="16">
        <f t="shared" ref="O29:O35" si="4">AVERAGE(E29:N29)</f>
        <v>3.0230242843843</v>
      </c>
    </row>
    <row r="30" spans="2:15" ht="12" customHeight="1" x14ac:dyDescent="0.2">
      <c r="B30" t="s">
        <v>309</v>
      </c>
      <c r="E30" s="16">
        <f>Input!A207/Input!A$34</f>
        <v>0.69611924804445058</v>
      </c>
      <c r="F30" s="16">
        <f>Input!B207/Input!B$34</f>
        <v>2.7304059229517614</v>
      </c>
      <c r="G30" s="16">
        <f>Input!C207/Input!C$34</f>
        <v>0</v>
      </c>
      <c r="H30" s="16">
        <f>Input!D207/Input!D$34</f>
        <v>0</v>
      </c>
      <c r="I30" s="16">
        <f>Input!E207/Input!E$34</f>
        <v>1.5830631892315963</v>
      </c>
      <c r="J30" s="16">
        <f>Input!F207/Input!F$34</f>
        <v>0.98936319711737153</v>
      </c>
      <c r="K30" s="16">
        <f>Input!G207/Input!G$34</f>
        <v>0.49928354825580767</v>
      </c>
      <c r="L30" s="16">
        <f>Input!H207/Input!H$34</f>
        <v>0</v>
      </c>
      <c r="M30" s="16">
        <f>Input!I207/Input!I$34</f>
        <v>0</v>
      </c>
      <c r="N30" s="16">
        <f>Input!J207/Input!J$34</f>
        <v>0.61204776245403558</v>
      </c>
      <c r="O30" s="16">
        <f t="shared" si="4"/>
        <v>0.71102828680550234</v>
      </c>
    </row>
    <row r="31" spans="2:15" ht="12" customHeight="1" x14ac:dyDescent="0.2">
      <c r="B31" t="s">
        <v>190</v>
      </c>
      <c r="E31" s="16">
        <f>Input!A144/Input!A$34</f>
        <v>0</v>
      </c>
      <c r="F31" s="16">
        <f>Input!B144/Input!B$34</f>
        <v>0</v>
      </c>
      <c r="G31" s="16">
        <f>Input!C144/Input!C$34</f>
        <v>5.8877673782360643E-3</v>
      </c>
      <c r="H31" s="16">
        <f>Input!D144/Input!D$34</f>
        <v>0</v>
      </c>
      <c r="I31" s="16">
        <f>Input!E144/Input!E$34</f>
        <v>7.4211110947249486E-3</v>
      </c>
      <c r="J31" s="16">
        <f>Input!F144/Input!F$34</f>
        <v>0</v>
      </c>
      <c r="K31" s="16">
        <f>Input!G144/Input!G$34</f>
        <v>0</v>
      </c>
      <c r="L31" s="16">
        <f>Input!H144/Input!H$34</f>
        <v>0</v>
      </c>
      <c r="M31" s="16">
        <f>Input!I144/Input!I$34</f>
        <v>0</v>
      </c>
      <c r="N31" s="16">
        <f>Input!J144/Input!J$34</f>
        <v>0</v>
      </c>
      <c r="O31" s="16">
        <f t="shared" si="4"/>
        <v>1.3308878472961013E-3</v>
      </c>
    </row>
    <row r="32" spans="2:15" ht="12" customHeight="1" x14ac:dyDescent="0.2">
      <c r="B32" t="s">
        <v>310</v>
      </c>
      <c r="E32" s="16">
        <f>Input!A208/Input!A$34</f>
        <v>0.27992553006496401</v>
      </c>
      <c r="F32" s="16">
        <f>Input!B208/Input!B$34</f>
        <v>0.1802430611750496</v>
      </c>
      <c r="G32" s="16">
        <f>Input!C208/Input!C$34</f>
        <v>0.15545668467669288</v>
      </c>
      <c r="H32" s="16">
        <f>Input!D208/Input!D$34</f>
        <v>0.16317160871369613</v>
      </c>
      <c r="I32" s="16">
        <f>Input!E208/Input!E$34</f>
        <v>0.1600565795997006</v>
      </c>
      <c r="J32" s="16">
        <f>Input!F208/Input!F$34</f>
        <v>0.10383334714697463</v>
      </c>
      <c r="K32" s="16">
        <f>Input!G208/Input!G$34</f>
        <v>0.12335418683542593</v>
      </c>
      <c r="L32" s="16">
        <f>Input!H208/Input!H$34</f>
        <v>0.19152695459800753</v>
      </c>
      <c r="M32" s="16">
        <f>Input!I208/Input!I$34</f>
        <v>0.15915159716284555</v>
      </c>
      <c r="N32" s="16">
        <f>Input!J208/Input!J$34</f>
        <v>0.14938218892307192</v>
      </c>
      <c r="O32" s="16">
        <f t="shared" si="4"/>
        <v>0.16661017388964289</v>
      </c>
    </row>
    <row r="33" spans="2:15" ht="12" customHeight="1" x14ac:dyDescent="0.2">
      <c r="B33" t="s">
        <v>191</v>
      </c>
      <c r="E33" s="16">
        <f>Input!A145/Input!A$34</f>
        <v>4.6168129737233207E-2</v>
      </c>
      <c r="F33" s="16">
        <f>Input!B145/Input!B$34</f>
        <v>0</v>
      </c>
      <c r="G33" s="16">
        <f>Input!C145/Input!C$34</f>
        <v>0</v>
      </c>
      <c r="H33" s="16">
        <f>Input!D145/Input!D$34</f>
        <v>0</v>
      </c>
      <c r="I33" s="16">
        <f>Input!E145/Input!E$34</f>
        <v>3.9982237399450407E-2</v>
      </c>
      <c r="J33" s="16">
        <f>Input!F145/Input!F$34</f>
        <v>0.10039234853622694</v>
      </c>
      <c r="K33" s="16">
        <f>Input!G145/Input!G$34</f>
        <v>0.10877526485748411</v>
      </c>
      <c r="L33" s="16">
        <f>Input!H145/Input!H$34</f>
        <v>9.2432392646717876E-2</v>
      </c>
      <c r="M33" s="16">
        <f>Input!I145/Input!I$34</f>
        <v>0.11296188764078938</v>
      </c>
      <c r="N33" s="16">
        <f>Input!J145/Input!J$34</f>
        <v>9.8892307192778806E-2</v>
      </c>
      <c r="O33" s="16">
        <f t="shared" si="4"/>
        <v>5.9960456801068075E-2</v>
      </c>
    </row>
    <row r="34" spans="2:15" ht="12" customHeight="1" x14ac:dyDescent="0.2">
      <c r="B34" t="s">
        <v>192</v>
      </c>
      <c r="E34" s="16">
        <f>E35-SUM(E29:E33)</f>
        <v>4.4545250025257666E-2</v>
      </c>
      <c r="F34" s="16">
        <f t="shared" ref="F34:N34" si="5">F35-SUM(F29:F33)</f>
        <v>6.3763704241154961E-2</v>
      </c>
      <c r="G34" s="16">
        <f t="shared" si="5"/>
        <v>4.132918311152789E-2</v>
      </c>
      <c r="H34" s="16">
        <f t="shared" si="5"/>
        <v>1.825323680490154E-2</v>
      </c>
      <c r="I34" s="16">
        <f t="shared" si="5"/>
        <v>4.8721524262722582E-3</v>
      </c>
      <c r="J34" s="16">
        <f t="shared" si="5"/>
        <v>3.4812619170692116E-3</v>
      </c>
      <c r="K34" s="16">
        <f t="shared" si="5"/>
        <v>4.2748309151705577E-3</v>
      </c>
      <c r="L34" s="16">
        <f t="shared" si="5"/>
        <v>6.2306279487787108E-3</v>
      </c>
      <c r="M34" s="16">
        <f t="shared" si="5"/>
        <v>3.4510392826458902E-2</v>
      </c>
      <c r="N34" s="16">
        <f t="shared" si="5"/>
        <v>4.82035505264099E-2</v>
      </c>
      <c r="O34" s="16">
        <f t="shared" si="4"/>
        <v>2.6946419074300159E-2</v>
      </c>
    </row>
    <row r="35" spans="2:15" ht="12.75" customHeight="1" x14ac:dyDescent="0.2">
      <c r="B35" s="28" t="s">
        <v>193</v>
      </c>
      <c r="E35" s="8">
        <f>Input!A147/Input!A$34</f>
        <v>7.2172559323746288</v>
      </c>
      <c r="F35" s="8">
        <f>Input!B147/Input!B$34</f>
        <v>7.8039431522386353</v>
      </c>
      <c r="G35" s="8">
        <f>Input!C147/Input!C$34</f>
        <v>6.5069891723957918</v>
      </c>
      <c r="H35" s="8">
        <f>Input!D147/Input!D$34</f>
        <v>4.361362517392922</v>
      </c>
      <c r="I35" s="8">
        <f>Input!E147/Input!E$34</f>
        <v>4.1442823488799787</v>
      </c>
      <c r="J35" s="8">
        <f>Input!F147/Input!F$34</f>
        <v>4.0663760231674386</v>
      </c>
      <c r="K35" s="8">
        <f>Input!G147/Input!G$34</f>
        <v>3.1451217667839635</v>
      </c>
      <c r="L35" s="8">
        <f>Input!H147/Input!H$34</f>
        <v>1.2241185021311751</v>
      </c>
      <c r="M35" s="8">
        <f>Input!I147/Input!I$34</f>
        <v>0.44998743420145643</v>
      </c>
      <c r="N35" s="8">
        <f>Input!J147/Input!J$34</f>
        <v>0.96956823845510709</v>
      </c>
      <c r="O35" s="8">
        <f t="shared" si="4"/>
        <v>3.9889005088021099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98.13458333755861</v>
      </c>
      <c r="F37" s="30">
        <f t="shared" ref="F37:N37" si="6">+F11+F13+F20+F27+F35</f>
        <v>94.89560520713178</v>
      </c>
      <c r="G37" s="30">
        <f t="shared" si="6"/>
        <v>77.026102631635766</v>
      </c>
      <c r="H37" s="30">
        <f t="shared" si="6"/>
        <v>72.940715907030139</v>
      </c>
      <c r="I37" s="30">
        <f t="shared" si="6"/>
        <v>61.209298091430782</v>
      </c>
      <c r="J37" s="30">
        <f t="shared" si="6"/>
        <v>63.809818459593188</v>
      </c>
      <c r="K37" s="30">
        <f t="shared" si="6"/>
        <v>69.811198491125609</v>
      </c>
      <c r="L37" s="30">
        <f t="shared" si="6"/>
        <v>66.487105776320846</v>
      </c>
      <c r="M37" s="30">
        <f t="shared" si="6"/>
        <v>68.727475505287785</v>
      </c>
      <c r="N37" s="30">
        <f t="shared" si="6"/>
        <v>67.664420868068817</v>
      </c>
      <c r="O37" s="7">
        <f>AVERAGE(E37:N37)</f>
        <v>74.070632427518333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74.507659342723002</v>
      </c>
      <c r="F39" s="30">
        <f>Input!B24/Input!B$6</f>
        <v>63.469695953318087</v>
      </c>
      <c r="G39" s="30">
        <f>Input!C24/Input!C$6</f>
        <v>56.284278192856704</v>
      </c>
      <c r="H39" s="30">
        <f>Input!D24/Input!D$6</f>
        <v>62.802795591819439</v>
      </c>
      <c r="I39" s="30">
        <f>Input!E24/Input!E$6</f>
        <v>53.672336528961907</v>
      </c>
      <c r="J39" s="30">
        <f>Input!F24/Input!F$6</f>
        <v>52.253378022583675</v>
      </c>
      <c r="K39" s="30">
        <f>Input!G24/Input!G$6</f>
        <v>58.39045554305887</v>
      </c>
      <c r="L39" s="30">
        <f>Input!H24/Input!H$6</f>
        <v>56.632068276911369</v>
      </c>
      <c r="M39" s="30">
        <f>Input!I24/Input!I$6</f>
        <v>57.435875850924845</v>
      </c>
      <c r="N39" s="30">
        <f>Input!J24/Input!J$6</f>
        <v>55.360219699510758</v>
      </c>
      <c r="O39" s="7">
        <f>AVERAGE(E39:N39)</f>
        <v>59.080876300266858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23.626923994835607</v>
      </c>
      <c r="F41" s="11">
        <f t="shared" ref="F41:N41" si="7">+F37-F39</f>
        <v>31.425909253813693</v>
      </c>
      <c r="G41" s="11">
        <f t="shared" si="7"/>
        <v>20.741824438779062</v>
      </c>
      <c r="H41" s="11">
        <f t="shared" si="7"/>
        <v>10.1379203152107</v>
      </c>
      <c r="I41" s="11">
        <f t="shared" si="7"/>
        <v>7.5369615624688748</v>
      </c>
      <c r="J41" s="11">
        <f t="shared" si="7"/>
        <v>11.556440437009513</v>
      </c>
      <c r="K41" s="11">
        <f t="shared" si="7"/>
        <v>11.420742948066739</v>
      </c>
      <c r="L41" s="11">
        <f t="shared" si="7"/>
        <v>9.8550374994094767</v>
      </c>
      <c r="M41" s="11">
        <f t="shared" si="7"/>
        <v>11.29159965436294</v>
      </c>
      <c r="N41" s="11">
        <f t="shared" si="7"/>
        <v>12.304201168558059</v>
      </c>
      <c r="O41" s="11">
        <f>AVERAGE(E41:N41)</f>
        <v>14.989756127251464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3.2529656338028166</v>
      </c>
      <c r="F43" s="8">
        <f>(Input!B25+Input!B26)/Input!B$6</f>
        <v>2.4025995910483227</v>
      </c>
      <c r="G43" s="8">
        <f>(Input!C25+Input!C26)/Input!C$6</f>
        <v>2.0672738251969611</v>
      </c>
      <c r="H43" s="8">
        <f>(Input!D25+Input!D26)/Input!D$6</f>
        <v>2.5113067712196671</v>
      </c>
      <c r="I43" s="8">
        <f>(Input!E25+Input!E26)/Input!E$6</f>
        <v>2.4157782941197992</v>
      </c>
      <c r="J43" s="8">
        <f>(Input!F25+Input!F26)/Input!F$6</f>
        <v>1.9512028199808233</v>
      </c>
      <c r="K43" s="8">
        <f>(Input!G25+Input!G26)/Input!G$6</f>
        <v>2.1519970550772842</v>
      </c>
      <c r="L43" s="8">
        <f>(Input!H25+Input!H26)/Input!H$6</f>
        <v>2.8557559908710539</v>
      </c>
      <c r="M43" s="8">
        <f>(Input!I25+Input!I26)/Input!I$6</f>
        <v>2.4335477549336448</v>
      </c>
      <c r="N43" s="8">
        <f>(Input!J25+Input!J26)/Input!J$6</f>
        <v>2.0210084776801049</v>
      </c>
      <c r="O43" s="8">
        <f>AVERAGE(E43:N43)</f>
        <v>2.4063436213930478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20.373958361032791</v>
      </c>
      <c r="F45" s="11">
        <f t="shared" ref="F45:N45" si="8">+F41-F43</f>
        <v>29.023309662765371</v>
      </c>
      <c r="G45" s="11">
        <f t="shared" si="8"/>
        <v>18.674550613582102</v>
      </c>
      <c r="H45" s="11">
        <f t="shared" si="8"/>
        <v>7.6266135439910325</v>
      </c>
      <c r="I45" s="11">
        <f t="shared" si="8"/>
        <v>5.1211832683490757</v>
      </c>
      <c r="J45" s="11">
        <f t="shared" si="8"/>
        <v>9.6052376170286902</v>
      </c>
      <c r="K45" s="11">
        <f t="shared" si="8"/>
        <v>9.2687458929894539</v>
      </c>
      <c r="L45" s="11">
        <f t="shared" si="8"/>
        <v>6.9992815085384228</v>
      </c>
      <c r="M45" s="11">
        <f t="shared" si="8"/>
        <v>8.8580518994292952</v>
      </c>
      <c r="N45" s="11">
        <f t="shared" si="8"/>
        <v>10.283192690877954</v>
      </c>
      <c r="O45" s="11">
        <f>AVERAGE(E45:N45)</f>
        <v>12.583412505858417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67.466795431636427</v>
      </c>
      <c r="F7" s="6">
        <f>Input!B149/Input!B$153</f>
        <v>72.190714612789989</v>
      </c>
      <c r="G7" s="6">
        <f>Input!C149/Input!C$153</f>
        <v>58.093210699917606</v>
      </c>
      <c r="H7" s="6">
        <f>Input!D149/Input!D$153</f>
        <v>58.199701223760577</v>
      </c>
      <c r="I7" s="6">
        <f>Input!E149/Input!E$153</f>
        <v>54.572897438360982</v>
      </c>
      <c r="J7" s="6">
        <f>Input!F149/Input!F$153</f>
        <v>58.372937325386388</v>
      </c>
      <c r="K7" s="6">
        <f>Input!G149/Input!G$153</f>
        <v>58.751491806779569</v>
      </c>
      <c r="L7" s="6">
        <f>Input!H149/Input!H$153</f>
        <v>59.364220491675539</v>
      </c>
      <c r="M7" s="6">
        <f>Input!I149/Input!I$153</f>
        <v>55.972901089949517</v>
      </c>
      <c r="N7" s="6">
        <f>Input!J149/Input!J$153</f>
        <v>57.457018698823589</v>
      </c>
      <c r="O7" s="6">
        <f>AVERAGE(E7:N7)</f>
        <v>60.044188881908021</v>
      </c>
    </row>
    <row r="8" spans="1:15" ht="12" customHeight="1" x14ac:dyDescent="0.2">
      <c r="B8" t="s">
        <v>180</v>
      </c>
      <c r="E8" s="6">
        <f>Input!A150/Input!A$153</f>
        <v>7.2238103480145241E-2</v>
      </c>
      <c r="F8" s="6">
        <f>Input!B150/Input!B$153</f>
        <v>0</v>
      </c>
      <c r="G8" s="6">
        <f>Input!C150/Input!C$153</f>
        <v>-0.72140439773376885</v>
      </c>
      <c r="H8" s="6">
        <f>Input!D150/Input!D$153</f>
        <v>-6.5177058550764722</v>
      </c>
      <c r="I8" s="6">
        <f>Input!E150/Input!E$153</f>
        <v>-0.79038926259384346</v>
      </c>
      <c r="J8" s="6">
        <f>Input!F150/Input!F$153</f>
        <v>-0.36302484212623642</v>
      </c>
      <c r="K8" s="6">
        <f>Input!G150/Input!G$153</f>
        <v>0.58260071746738762</v>
      </c>
      <c r="L8" s="6">
        <f>Input!H150/Input!H$153</f>
        <v>-3.1033600858351904</v>
      </c>
      <c r="M8" s="6">
        <f>Input!I150/Input!I$153</f>
        <v>1.858948364327093</v>
      </c>
      <c r="N8" s="6">
        <f>Input!J150/Input!J$153</f>
        <v>0.9781425311593076</v>
      </c>
      <c r="O8" s="6">
        <f>AVERAGE(E8:N8)</f>
        <v>-0.80039547269315781</v>
      </c>
    </row>
    <row r="9" spans="1:15" ht="12" customHeight="1" x14ac:dyDescent="0.2">
      <c r="B9" t="s">
        <v>181</v>
      </c>
      <c r="E9" s="6">
        <f>Input!A151/Input!A$153</f>
        <v>2.8430276377985457</v>
      </c>
      <c r="F9" s="6">
        <f>Input!B151/Input!B$153</f>
        <v>2.9021148054114598</v>
      </c>
      <c r="G9" s="6">
        <f>Input!C151/Input!C$153</f>
        <v>2.5647942437084175</v>
      </c>
      <c r="H9" s="6">
        <f>Input!D151/Input!D$153</f>
        <v>2.192991546830144</v>
      </c>
      <c r="I9" s="6">
        <f>Input!E151/Input!E$153</f>
        <v>2.3351219280824376</v>
      </c>
      <c r="J9" s="6">
        <f>Input!F151/Input!F$153</f>
        <v>0.59583744362132107</v>
      </c>
      <c r="K9" s="6">
        <f>Input!G151/Input!G$153</f>
        <v>0.16247639168125558</v>
      </c>
      <c r="L9" s="6">
        <f>Input!H151/Input!H$153</f>
        <v>0.44931297474900944</v>
      </c>
      <c r="M9" s="6">
        <f>Input!I151/Input!I$153</f>
        <v>0.37405001963645146</v>
      </c>
      <c r="N9" s="6">
        <f>Input!J151/Input!J$153</f>
        <v>0.26292852145522388</v>
      </c>
      <c r="O9" s="6">
        <f>AVERAGE(E9:N9)</f>
        <v>1.4682655512974265</v>
      </c>
    </row>
    <row r="10" spans="1:15" ht="12" customHeight="1" x14ac:dyDescent="0.2">
      <c r="B10" t="s">
        <v>182</v>
      </c>
      <c r="E10" s="6">
        <f>Input!A152/Input!A$153</f>
        <v>0</v>
      </c>
      <c r="F10" s="6">
        <f>Input!B152/Input!B$153</f>
        <v>0</v>
      </c>
      <c r="G10" s="6">
        <f>Input!C152/Input!C$153</f>
        <v>0</v>
      </c>
      <c r="H10" s="6">
        <f>Input!D152/Input!D$153</f>
        <v>0</v>
      </c>
      <c r="I10" s="6">
        <f>Input!E152/Input!E$153</f>
        <v>0</v>
      </c>
      <c r="J10" s="6">
        <f>Input!F152/Input!F$153</f>
        <v>0</v>
      </c>
      <c r="K10" s="6">
        <f>Input!G152/Input!G$153</f>
        <v>0</v>
      </c>
      <c r="L10" s="6">
        <f>Input!H152/Input!H$153</f>
        <v>0</v>
      </c>
      <c r="M10" s="6">
        <f>Input!I152/Input!I$153</f>
        <v>0</v>
      </c>
      <c r="N10" s="6">
        <f>Input!J152/Input!J$153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Input!A35/Input!A$153</f>
        <v>70.382061172915115</v>
      </c>
      <c r="F11" s="8">
        <f>Input!B35/Input!B$153</f>
        <v>75.092829418201447</v>
      </c>
      <c r="G11" s="8">
        <f>Input!C35/Input!C$153</f>
        <v>59.936600545892254</v>
      </c>
      <c r="H11" s="8">
        <f>Input!D35/Input!D$153</f>
        <v>53.874986915514242</v>
      </c>
      <c r="I11" s="8">
        <f>Input!E35/Input!E$153</f>
        <v>56.117630103849571</v>
      </c>
      <c r="J11" s="8">
        <f>Input!F35/Input!F$153</f>
        <v>58.605749926881472</v>
      </c>
      <c r="K11" s="8">
        <f>Input!G35/Input!G$153</f>
        <v>59.496568915928208</v>
      </c>
      <c r="L11" s="8">
        <f>Input!H35/Input!H$153</f>
        <v>56.71017338058936</v>
      </c>
      <c r="M11" s="8">
        <f>Input!I35/Input!I$153</f>
        <v>58.205899473913064</v>
      </c>
      <c r="N11" s="8">
        <f>Input!J35/Input!J$153</f>
        <v>58.698089751438118</v>
      </c>
      <c r="O11" s="8">
        <f>AVERAGE(E11:N11)</f>
        <v>60.712058960512287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0.85544591003969817</v>
      </c>
      <c r="F13" s="8">
        <f>Input!B28/Input!B$34/Input!B$5*Input!B$6</f>
        <v>0.45446018942242167</v>
      </c>
      <c r="G13" s="8">
        <f>Input!C28/Input!C$34/Input!C$5*Input!C$6</f>
        <v>0.45624650197775224</v>
      </c>
      <c r="H13" s="8">
        <f>Input!D28/Input!D$34/Input!D$5*Input!D$6</f>
        <v>0.3070431330521799</v>
      </c>
      <c r="I13" s="8">
        <f>Input!E28/Input!E$34/Input!E$5*Input!E$6</f>
        <v>0.24242692395057402</v>
      </c>
      <c r="J13" s="8">
        <f>Input!F28/Input!F$34/Input!F$5*Input!F$6</f>
        <v>0.37879909210155854</v>
      </c>
      <c r="K13" s="8">
        <f>Input!G28/Input!G$34/Input!G$5*Input!G$6</f>
        <v>0.22257301949256425</v>
      </c>
      <c r="L13" s="8">
        <f>Input!H28/Input!H$34/Input!H$5*Input!H$6</f>
        <v>0.16451568530035207</v>
      </c>
      <c r="M13" s="8">
        <f>Input!I28/Input!I$34/Input!I$5*Input!I$6</f>
        <v>0.26539331990670278</v>
      </c>
      <c r="N13" s="8">
        <f>Input!J28/Input!J$34/Input!J$5*Input!J$6</f>
        <v>0.28148104827388615</v>
      </c>
      <c r="O13" s="8">
        <f>AVERAGE(E13:N13)</f>
        <v>0.36283848235176902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0.6547342614924111</v>
      </c>
      <c r="F15" s="16">
        <f>Input!B136/Input!B$34/Input!B$5*Input!B$6</f>
        <v>0.55000154169769189</v>
      </c>
      <c r="G15" s="16">
        <f>Input!C136/Input!C$34/Input!C$5*Input!C$6</f>
        <v>0.52909989882406872</v>
      </c>
      <c r="H15" s="16">
        <f>Input!D136/Input!D$34/Input!D$5*Input!D$6</f>
        <v>0.58024224972807914</v>
      </c>
      <c r="I15" s="16">
        <f>Input!E136/Input!E$34/Input!E$5*Input!E$6</f>
        <v>0.42750035073519582</v>
      </c>
      <c r="J15" s="16">
        <f>Input!F136/Input!F$34/Input!F$5*Input!F$6</f>
        <v>0.42874082143958242</v>
      </c>
      <c r="K15" s="16">
        <f>Input!G136/Input!G$34/Input!G$5*Input!G$6</f>
        <v>1.343683606480172</v>
      </c>
      <c r="L15" s="16">
        <f>Input!H136/Input!H$34/Input!H$5*Input!H$6</f>
        <v>1.6806455073728435</v>
      </c>
      <c r="M15" s="16">
        <f>Input!I136/Input!I$34/Input!I$5*Input!I$6</f>
        <v>1.6382057101663539</v>
      </c>
      <c r="N15" s="16">
        <f>Input!J136/Input!J$34/Input!J$5*Input!J$6</f>
        <v>1.5783996274666179</v>
      </c>
      <c r="O15" s="6">
        <f t="shared" ref="O15:O26" si="1">AVERAGE(E15:N15)</f>
        <v>0.94112535754030158</v>
      </c>
    </row>
    <row r="16" spans="1:15" ht="12" customHeight="1" x14ac:dyDescent="0.2">
      <c r="B16" t="s">
        <v>184</v>
      </c>
      <c r="E16" s="16">
        <f>Input!A137/Input!A$34/Input!A$5*Input!A$6</f>
        <v>1.9826718559570342</v>
      </c>
      <c r="F16" s="16">
        <f>Input!B137/Input!B$34/Input!B$5*Input!B$6</f>
        <v>1.8222645556633021</v>
      </c>
      <c r="G16" s="16">
        <f>Input!C137/Input!C$34/Input!C$5*Input!C$6</f>
        <v>1.8404014390531926</v>
      </c>
      <c r="H16" s="16">
        <f>Input!D137/Input!D$34/Input!D$5*Input!D$6</f>
        <v>2.1681152466294806</v>
      </c>
      <c r="I16" s="16">
        <f>Input!E137/Input!E$34/Input!E$5*Input!E$6</f>
        <v>1.7837296567527443</v>
      </c>
      <c r="J16" s="16">
        <f>Input!F137/Input!F$34/Input!F$5*Input!F$6</f>
        <v>1.3085777791926776</v>
      </c>
      <c r="K16" s="16">
        <f>Input!G137/Input!G$34/Input!G$5*Input!G$6</f>
        <v>1.0591999977418629</v>
      </c>
      <c r="L16" s="16">
        <f>Input!H137/Input!H$34/Input!H$5*Input!H$6</f>
        <v>0.97432025438595993</v>
      </c>
      <c r="M16" s="16">
        <f>Input!I137/Input!I$34/Input!I$5*Input!I$6</f>
        <v>0.99620641571319668</v>
      </c>
      <c r="N16" s="16">
        <f>Input!J137/Input!J$34/Input!J$5*Input!J$6</f>
        <v>0.76896856139040148</v>
      </c>
      <c r="O16" s="6">
        <f t="shared" si="1"/>
        <v>1.4704455762479856</v>
      </c>
    </row>
    <row r="17" spans="2:15" ht="12" customHeight="1" x14ac:dyDescent="0.2">
      <c r="B17" t="s">
        <v>185</v>
      </c>
      <c r="E17" s="16">
        <f>Input!A138/Input!A$34/Input!A$5*Input!A$6</f>
        <v>5.899353410177989</v>
      </c>
      <c r="F17" s="16">
        <f>Input!B138/Input!B$34/Input!B$5*Input!B$6</f>
        <v>3.3576957155005842</v>
      </c>
      <c r="G17" s="16">
        <f>Input!C138/Input!C$34/Input!C$5*Input!C$6</f>
        <v>2.9519593498942447</v>
      </c>
      <c r="H17" s="16">
        <f>Input!D138/Input!D$34/Input!D$5*Input!D$6</f>
        <v>2.3829945382739535</v>
      </c>
      <c r="I17" s="16">
        <f>Input!E138/Input!E$34/Input!E$5*Input!E$6</f>
        <v>2.3427063338551175</v>
      </c>
      <c r="J17" s="16">
        <f>Input!F138/Input!F$34/Input!F$5*Input!F$6</f>
        <v>1.7225193932924441</v>
      </c>
      <c r="K17" s="16">
        <f>Input!G138/Input!G$34/Input!G$5*Input!G$6</f>
        <v>1.8944259983742899</v>
      </c>
      <c r="L17" s="16">
        <f>Input!H138/Input!H$34/Input!H$5*Input!H$6</f>
        <v>1.7622237997873855</v>
      </c>
      <c r="M17" s="16">
        <f>Input!I138/Input!I$34/Input!I$5*Input!I$6</f>
        <v>1.7940649287413828</v>
      </c>
      <c r="N17" s="16">
        <f>Input!J138/Input!J$34/Input!J$5*Input!J$6</f>
        <v>1.5926834883841525</v>
      </c>
      <c r="O17" s="6">
        <f t="shared" si="1"/>
        <v>2.5700626956281543</v>
      </c>
    </row>
    <row r="18" spans="2:15" ht="12" customHeight="1" x14ac:dyDescent="0.2">
      <c r="B18" t="s">
        <v>186</v>
      </c>
      <c r="E18" s="16">
        <f>Input!A139/Input!A$34/Input!A$5*Input!A$6</f>
        <v>5.8747500302119011</v>
      </c>
      <c r="F18" s="16">
        <f>Input!B139/Input!B$34/Input!B$5*Input!B$6</f>
        <v>5.6413044620861319</v>
      </c>
      <c r="G18" s="16">
        <f>Input!C139/Input!C$34/Input!C$5*Input!C$6</f>
        <v>4.1834135371098213</v>
      </c>
      <c r="H18" s="16">
        <f>Input!D139/Input!D$34/Input!D$5*Input!D$6</f>
        <v>3.3957182916118671</v>
      </c>
      <c r="I18" s="16">
        <f>Input!E139/Input!E$34/Input!E$5*Input!E$6</f>
        <v>2.455042703631237</v>
      </c>
      <c r="J18" s="16">
        <f>Input!F139/Input!F$34/Input!F$5*Input!F$6</f>
        <v>1.5169864023885593</v>
      </c>
      <c r="K18" s="16">
        <f>Input!G139/Input!G$34/Input!G$5*Input!G$6</f>
        <v>1.4399508788883943</v>
      </c>
      <c r="L18" s="16">
        <f>Input!H139/Input!H$34/Input!H$5*Input!H$6</f>
        <v>2.5461019194485397</v>
      </c>
      <c r="M18" s="16">
        <f>Input!I139/Input!I$34/Input!I$5*Input!I$6</f>
        <v>1.5048127217161669</v>
      </c>
      <c r="N18" s="16">
        <f>Input!J139/Input!J$34/Input!J$5*Input!J$6</f>
        <v>1.3708421444789511</v>
      </c>
      <c r="O18" s="6">
        <f t="shared" si="1"/>
        <v>2.9928923091571571</v>
      </c>
    </row>
    <row r="19" spans="2:15" ht="12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3.5059443826507497E-2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3.5059443826507496E-3</v>
      </c>
    </row>
    <row r="20" spans="2:15" ht="12.75" customHeight="1" x14ac:dyDescent="0.2">
      <c r="B20" s="28" t="s">
        <v>187</v>
      </c>
      <c r="E20" s="8">
        <f>Input!A141/Input!A$34/Input!A$5*Input!A$6</f>
        <v>14.411509557839336</v>
      </c>
      <c r="F20" s="8">
        <f>Input!B141/Input!B$34/Input!B$5*Input!B$6</f>
        <v>11.371266274947711</v>
      </c>
      <c r="G20" s="8">
        <f>Input!C141/Input!C$34/Input!C$5*Input!C$6</f>
        <v>9.5048742248813269</v>
      </c>
      <c r="H20" s="8">
        <f>Input!D141/Input!D$34/Input!D$5*Input!D$6</f>
        <v>8.5270703262433809</v>
      </c>
      <c r="I20" s="8">
        <f>Input!E141/Input!E$34/Input!E$5*Input!E$6</f>
        <v>7.0089790449742946</v>
      </c>
      <c r="J20" s="8">
        <f>Input!F141/Input!F$34/Input!F$5*Input!F$6</f>
        <v>4.9768243963132637</v>
      </c>
      <c r="K20" s="8">
        <f>Input!G141/Input!G$34/Input!G$5*Input!G$6</f>
        <v>5.7723199253112272</v>
      </c>
      <c r="L20" s="8">
        <f>Input!H141/Input!H$34/Input!H$5*Input!H$6</f>
        <v>6.9632914809947293</v>
      </c>
      <c r="M20" s="8">
        <f>Input!I141/Input!I$34/Input!I$5*Input!I$6</f>
        <v>5.9332897763370998</v>
      </c>
      <c r="N20" s="8">
        <f>Input!J141/Input!J$34/Input!J$5*Input!J$6</f>
        <v>5.310893821720124</v>
      </c>
      <c r="O20" s="8">
        <f t="shared" si="1"/>
        <v>7.97803188295625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0.24342948382536556</v>
      </c>
      <c r="F22" s="16">
        <f>Input!B202/Input!B$34/Input!B$5*Input!B$6</f>
        <v>0.17801420016134722</v>
      </c>
      <c r="G22" s="16">
        <f>Input!C202/Input!C$34/Input!C$5*Input!C$6</f>
        <v>0.17785133841562825</v>
      </c>
      <c r="H22" s="16">
        <f>Input!D202/Input!D$34/Input!D$5*Input!D$6</f>
        <v>0.57567468600015781</v>
      </c>
      <c r="I22" s="16">
        <f>Input!E202/Input!E$34/Input!E$5*Input!E$6</f>
        <v>0.74004871413241302</v>
      </c>
      <c r="J22" s="16">
        <f>Input!F202/Input!F$34/Input!F$5*Input!F$6</f>
        <v>0.29221762046441985</v>
      </c>
      <c r="K22" s="16">
        <f>Input!G202/Input!G$34/Input!G$5*Input!G$6</f>
        <v>1.1288337180111612</v>
      </c>
      <c r="L22" s="16">
        <f>Input!H202/Input!H$34/Input!H$5*Input!H$6</f>
        <v>0.91790503766336751</v>
      </c>
      <c r="M22" s="16">
        <f>Input!I202/Input!I$34/Input!I$5*Input!I$6</f>
        <v>1.7281570267918713</v>
      </c>
      <c r="N22" s="16">
        <f>Input!J202/Input!J$34/Input!J$5*Input!J$6</f>
        <v>1.8738489483928191</v>
      </c>
      <c r="O22" s="6">
        <f t="shared" si="1"/>
        <v>0.78559807738585508</v>
      </c>
    </row>
    <row r="23" spans="2:15" ht="12" customHeight="1" x14ac:dyDescent="0.2">
      <c r="B23" t="s">
        <v>305</v>
      </c>
      <c r="E23" s="16">
        <f>Input!A210/Input!A$36</f>
        <v>3.1388511405470596</v>
      </c>
      <c r="F23" s="16">
        <f>Input!B210/Input!B$36</f>
        <v>2.0452628229795704</v>
      </c>
      <c r="G23" s="16">
        <f>Input!C210/Input!C$36</f>
        <v>2.0781318353949665</v>
      </c>
      <c r="H23" s="16">
        <f>Input!D210/Input!D$36</f>
        <v>2.3194045693166485</v>
      </c>
      <c r="I23" s="16">
        <f>Input!E210/Input!E$36</f>
        <v>2.7274913742464251</v>
      </c>
      <c r="J23" s="16">
        <f>Input!F210/Input!F$36</f>
        <v>2.7254625483347992</v>
      </c>
      <c r="K23" s="16">
        <f>Input!G210/Input!G$36</f>
        <v>2.3452698630881592</v>
      </c>
      <c r="L23" s="16">
        <f>Input!H210/Input!H$36</f>
        <v>2.3670755492648738</v>
      </c>
      <c r="M23" s="16">
        <f>Input!I210/Input!I$36</f>
        <v>2.3522083369837641</v>
      </c>
      <c r="N23" s="16">
        <f>Input!J210/Input!J$36</f>
        <v>2.2976574241423093</v>
      </c>
      <c r="O23" s="6">
        <f t="shared" si="1"/>
        <v>2.4396815464298576</v>
      </c>
    </row>
    <row r="24" spans="2:15" ht="12" customHeight="1" x14ac:dyDescent="0.2">
      <c r="B24" t="s">
        <v>306</v>
      </c>
      <c r="E24" s="16">
        <f>Input!A204/Input!A$34/Input!A$5*Input!A$6</f>
        <v>0</v>
      </c>
      <c r="F24" s="16">
        <f>Input!B204/Input!B$34/Input!B$5*Input!B$6</f>
        <v>1.2092753542261069E-2</v>
      </c>
      <c r="G24" s="16">
        <f>Input!C204/Input!C$34/Input!C$5*Input!C$6</f>
        <v>0</v>
      </c>
      <c r="H24" s="16">
        <f>Input!D204/Input!D$34/Input!D$5*Input!D$6</f>
        <v>1.2832508988009665E-2</v>
      </c>
      <c r="I24" s="16">
        <f>Input!E204/Input!E$34/Input!E$5*Input!E$6</f>
        <v>7.8085420262614886E-3</v>
      </c>
      <c r="J24" s="16">
        <f>Input!F204/Input!F$34/Input!F$5*Input!F$6</f>
        <v>6.5462369006713275E-2</v>
      </c>
      <c r="K24" s="16">
        <f>Input!G204/Input!G$34/Input!G$5*Input!G$6</f>
        <v>4.5100540699284375E-2</v>
      </c>
      <c r="L24" s="16">
        <f>Input!H204/Input!H$34/Input!H$5*Input!H$6</f>
        <v>4.533849516257199E-2</v>
      </c>
      <c r="M24" s="16">
        <f>Input!I204/Input!I$34/Input!I$5*Input!I$6</f>
        <v>3.6419912663203768E-2</v>
      </c>
      <c r="N24" s="16">
        <f>Input!J204/Input!J$34/Input!J$5*Input!J$6</f>
        <v>7.9753142490708362E-2</v>
      </c>
      <c r="O24" s="6">
        <f t="shared" si="1"/>
        <v>3.04808264579014E-2</v>
      </c>
    </row>
    <row r="25" spans="2:15" ht="12" customHeight="1" x14ac:dyDescent="0.2">
      <c r="B25" t="s">
        <v>307</v>
      </c>
      <c r="E25" s="16">
        <f>Input!A205/Input!A$34/Input!A$5*Input!A$6</f>
        <v>1.9277585318073076</v>
      </c>
      <c r="F25" s="16">
        <f>Input!B205/Input!B$34/Input!B$5*Input!B$6</f>
        <v>0.99461984210385213</v>
      </c>
      <c r="G25" s="16">
        <f>Input!C205/Input!C$34/Input!C$5*Input!C$6</f>
        <v>0.91526346974013606</v>
      </c>
      <c r="H25" s="16">
        <f>Input!D205/Input!D$34/Input!D$5*Input!D$6</f>
        <v>0.83248866476190486</v>
      </c>
      <c r="I25" s="16">
        <f>Input!E205/Input!E$34/Input!E$5*Input!E$6</f>
        <v>0.81504170773568996</v>
      </c>
      <c r="J25" s="16">
        <f>Input!F205/Input!F$34/Input!F$5*Input!F$6</f>
        <v>0.59772393355347753</v>
      </c>
      <c r="K25" s="16">
        <f>Input!G205/Input!G$34/Input!G$5*Input!G$6</f>
        <v>0.57398364291581661</v>
      </c>
      <c r="L25" s="16">
        <f>Input!H205/Input!H$34/Input!H$5*Input!H$6</f>
        <v>0.66281463724788936</v>
      </c>
      <c r="M25" s="16">
        <f>Input!I205/Input!I$34/Input!I$5*Input!I$6</f>
        <v>0.59197816307303175</v>
      </c>
      <c r="N25" s="16">
        <f>Input!J205/Input!J$34/Input!J$5*Input!J$6</f>
        <v>0.43655209342787193</v>
      </c>
      <c r="O25" s="6">
        <f t="shared" si="1"/>
        <v>0.83482246863669773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0.47776278733796063</v>
      </c>
      <c r="F26" s="16">
        <f>(Input!B142-SUM(Input!B202:'Input'!B205))/Input!B$34/Input!B$5*Input!B$6</f>
        <v>0.62227428633479964</v>
      </c>
      <c r="G26" s="16">
        <f>(Input!C142-SUM(Input!C202:'Input'!C205))/Input!C$34/Input!C$5*Input!C$6</f>
        <v>0.73465508964000548</v>
      </c>
      <c r="H26" s="16">
        <f>(Input!D142-SUM(Input!D202:'Input'!D205))/Input!D$34/Input!D$5*Input!D$6</f>
        <v>1.4050092676623751</v>
      </c>
      <c r="I26" s="16">
        <f>(Input!E142-SUM(Input!E202:'Input'!E205))/Input!E$34/Input!E$5*Input!E$6</f>
        <v>0.80259830798296561</v>
      </c>
      <c r="J26" s="16">
        <f>(Input!F142-SUM(Input!F202:'Input'!F205))/Input!F$34/Input!F$5*Input!F$6</f>
        <v>0.24685270359394187</v>
      </c>
      <c r="K26" s="16">
        <f>(Input!G142-SUM(Input!G202:'Input'!G205))/Input!G$34/Input!G$5*Input!G$6</f>
        <v>0.3053077736926052</v>
      </c>
      <c r="L26" s="16">
        <f>(Input!H142-SUM(Input!H202:'Input'!H205))/Input!H$34/Input!H$5*Input!H$6</f>
        <v>0.30584062488668728</v>
      </c>
      <c r="M26" s="16">
        <f>(Input!I142-SUM(Input!I202:'Input'!I205))/Input!I$34/Input!I$5*Input!I$6</f>
        <v>0.29678870095232129</v>
      </c>
      <c r="N26" s="16">
        <f>(Input!J142-SUM(Input!J202:'Input'!J205))/Input!J$34/Input!J$5*Input!J$6</f>
        <v>0.33157132299313086</v>
      </c>
      <c r="O26" s="6">
        <f t="shared" si="1"/>
        <v>0.55286608650767932</v>
      </c>
    </row>
    <row r="27" spans="2:15" ht="12.75" customHeight="1" x14ac:dyDescent="0.2">
      <c r="B27" s="28" t="s">
        <v>188</v>
      </c>
      <c r="E27" s="8">
        <f>SUM(E22:E26)</f>
        <v>5.7878019435176933</v>
      </c>
      <c r="F27" s="8">
        <f t="shared" ref="F27:N27" si="3">SUM(F22:F26)</f>
        <v>3.8522639051218306</v>
      </c>
      <c r="G27" s="8">
        <f t="shared" si="3"/>
        <v>3.9059017331907366</v>
      </c>
      <c r="H27" s="8">
        <f t="shared" si="3"/>
        <v>5.1454096967290956</v>
      </c>
      <c r="I27" s="8">
        <f t="shared" si="3"/>
        <v>5.0929886461237555</v>
      </c>
      <c r="J27" s="8">
        <f t="shared" si="3"/>
        <v>3.9277191749533515</v>
      </c>
      <c r="K27" s="8">
        <f t="shared" si="3"/>
        <v>4.3984955384070261</v>
      </c>
      <c r="L27" s="8">
        <f t="shared" si="3"/>
        <v>4.2989743442253898</v>
      </c>
      <c r="M27" s="8">
        <f t="shared" si="3"/>
        <v>5.0055521404641929</v>
      </c>
      <c r="N27" s="8">
        <f t="shared" si="3"/>
        <v>5.0193829314468399</v>
      </c>
      <c r="O27" s="8">
        <f>AVERAGE(E27:N27)</f>
        <v>4.6434490054179918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6.017823138546782</v>
      </c>
      <c r="F29" s="16">
        <f>Input!B143/Input!B$34/Input!B$5*Input!B$6</f>
        <v>6.4233326220056082</v>
      </c>
      <c r="G29" s="16">
        <f>Input!C143/Input!C$34/Input!C$5*Input!C$6</f>
        <v>8.6242975559466242</v>
      </c>
      <c r="H29" s="16">
        <f>Input!D143/Input!D$34/Input!D$5*Input!D$6</f>
        <v>4.8126094150453849</v>
      </c>
      <c r="I29" s="16">
        <f>Input!E143/Input!E$34/Input!E$5*Input!E$6</f>
        <v>3.1480915592906435</v>
      </c>
      <c r="J29" s="16">
        <f>Input!F143/Input!F$34/Input!F$5*Input!F$6</f>
        <v>4.3053055251120256</v>
      </c>
      <c r="K29" s="16">
        <f>Input!G143/Input!G$34/Input!G$5*Input!G$6</f>
        <v>3.1073267876777177</v>
      </c>
      <c r="L29" s="16">
        <f>Input!H143/Input!H$34/Input!H$5*Input!H$6</f>
        <v>1.0355101418409756</v>
      </c>
      <c r="M29" s="16">
        <f>Input!I143/Input!I$34/Input!I$5*Input!I$6</f>
        <v>0.16874559533951081</v>
      </c>
      <c r="N29" s="16">
        <f>Input!J143/Input!J$34/Input!J$5*Input!J$6</f>
        <v>7.6113654729075275E-2</v>
      </c>
      <c r="O29" s="16">
        <f t="shared" ref="O29:O35" si="4">AVERAGE(E29:N29)</f>
        <v>3.7719155995534352</v>
      </c>
    </row>
    <row r="30" spans="2:15" ht="11.25" customHeight="1" x14ac:dyDescent="0.2">
      <c r="B30" t="s">
        <v>309</v>
      </c>
      <c r="E30" s="16">
        <f>Input!A211/Input!A$36</f>
        <v>0.75178650305485961</v>
      </c>
      <c r="F30" s="16">
        <f>Input!B211/Input!B$36</f>
        <v>1.965952111204508</v>
      </c>
      <c r="G30" s="16">
        <f>Input!C211/Input!C$36</f>
        <v>0</v>
      </c>
      <c r="H30" s="16">
        <f>Input!D211/Input!D$36</f>
        <v>0</v>
      </c>
      <c r="I30" s="16">
        <f>Input!E211/Input!E$36</f>
        <v>0.23685534881854237</v>
      </c>
      <c r="J30" s="16">
        <f>Input!F211/Input!F$36</f>
        <v>0.17328587107646298</v>
      </c>
      <c r="K30" s="16">
        <f>Input!G211/Input!G$36</f>
        <v>0.308044658196645</v>
      </c>
      <c r="L30" s="16">
        <f>Input!H211/Input!H$36</f>
        <v>0</v>
      </c>
      <c r="M30" s="16">
        <f>Input!I211/Input!I$36</f>
        <v>0</v>
      </c>
      <c r="N30" s="16">
        <f>Input!J211/Input!J$36</f>
        <v>0.27336705146144274</v>
      </c>
      <c r="O30" s="6">
        <f t="shared" si="4"/>
        <v>0.37092915438124602</v>
      </c>
    </row>
    <row r="31" spans="2:15" ht="11.25" customHeight="1" x14ac:dyDescent="0.2">
      <c r="B31" t="s">
        <v>190</v>
      </c>
      <c r="E31" s="16">
        <f>Input!A144/Input!A$34/Input!A$5*Input!A$6</f>
        <v>0</v>
      </c>
      <c r="F31" s="16">
        <f>Input!B144/Input!B$34/Input!B$5*Input!B$6</f>
        <v>0</v>
      </c>
      <c r="G31" s="16">
        <f>Input!C144/Input!C$34/Input!C$5*Input!C$6</f>
        <v>8.0544600774249582E-3</v>
      </c>
      <c r="H31" s="16">
        <f>Input!D144/Input!D$34/Input!D$5*Input!D$6</f>
        <v>0</v>
      </c>
      <c r="I31" s="16">
        <f>Input!E144/Input!E$34/Input!E$5*Input!E$6</f>
        <v>9.9461304059505727E-3</v>
      </c>
      <c r="J31" s="16">
        <f>Input!F144/Input!F$34/Input!F$5*Input!F$6</f>
        <v>0</v>
      </c>
      <c r="K31" s="16">
        <f>Input!G144/Input!G$34/Input!G$5*Input!G$6</f>
        <v>0</v>
      </c>
      <c r="L31" s="16">
        <f>Input!H144/Input!H$34/Input!H$5*Input!H$6</f>
        <v>0</v>
      </c>
      <c r="M31" s="16">
        <f>Input!I144/Input!I$34/Input!I$5*Input!I$6</f>
        <v>0</v>
      </c>
      <c r="N31" s="16">
        <f>Input!J144/Input!J$34/Input!J$5*Input!J$6</f>
        <v>0</v>
      </c>
      <c r="O31" s="6">
        <f t="shared" si="4"/>
        <v>1.800059048337553E-3</v>
      </c>
    </row>
    <row r="32" spans="2:15" ht="11.25" customHeight="1" x14ac:dyDescent="0.2">
      <c r="B32" t="s">
        <v>310</v>
      </c>
      <c r="E32" s="16">
        <f>Input!A208/Input!A$34/Input!A$5*Input!A$6</f>
        <v>0.2738871541224337</v>
      </c>
      <c r="F32" s="16">
        <f>Input!B208/Input!B$34/Input!B$5*Input!B$6</f>
        <v>0.23972540258250094</v>
      </c>
      <c r="G32" s="16">
        <f>Input!C208/Input!C$34/Input!C$5*Input!C$6</f>
        <v>0.21266459424427697</v>
      </c>
      <c r="H32" s="16">
        <f>Input!D208/Input!D$34/Input!D$5*Input!D$6</f>
        <v>0.18786912198418212</v>
      </c>
      <c r="I32" s="16">
        <f>Input!E208/Input!E$34/Input!E$5*Input!E$6</f>
        <v>0.21451553449464064</v>
      </c>
      <c r="J32" s="16">
        <f>Input!F208/Input!F$34/Input!F$5*Input!F$6</f>
        <v>0.15579875539872806</v>
      </c>
      <c r="K32" s="16">
        <f>Input!G208/Input!G$34/Input!G$5*Input!G$6</f>
        <v>0.15908374303674444</v>
      </c>
      <c r="L32" s="16">
        <f>Input!H208/Input!H$34/Input!H$5*Input!H$6</f>
        <v>0.21235897416311494</v>
      </c>
      <c r="M32" s="16">
        <f>Input!I208/Input!I$34/Input!I$5*Input!I$6</f>
        <v>0.18732885577591055</v>
      </c>
      <c r="N32" s="16">
        <f>Input!J208/Input!J$34/Input!J$5*Input!J$6</f>
        <v>0.18626428321734251</v>
      </c>
      <c r="O32" s="6">
        <f t="shared" si="4"/>
        <v>0.20294964190198747</v>
      </c>
    </row>
    <row r="33" spans="2:15" ht="11.25" customHeight="1" x14ac:dyDescent="0.2">
      <c r="B33" t="s">
        <v>191</v>
      </c>
      <c r="E33" s="16">
        <f>Input!A145/Input!A$34/Input!A$5*Input!A$6</f>
        <v>4.5172220132802962E-2</v>
      </c>
      <c r="F33" s="16">
        <f>Input!B145/Input!B$34/Input!B$5*Input!B$6</f>
        <v>0</v>
      </c>
      <c r="G33" s="16">
        <f>Input!C145/Input!C$34/Input!C$5*Input!C$6</f>
        <v>0</v>
      </c>
      <c r="H33" s="16">
        <f>Input!D145/Input!D$34/Input!D$5*Input!D$6</f>
        <v>0</v>
      </c>
      <c r="I33" s="16">
        <f>Input!E145/Input!E$34/Input!E$5*Input!E$6</f>
        <v>5.358611965521947E-2</v>
      </c>
      <c r="J33" s="16">
        <f>Input!F145/Input!F$34/Input!F$5*Input!F$6</f>
        <v>0.15063564243344538</v>
      </c>
      <c r="K33" s="16">
        <f>Input!G145/Input!G$34/Input!G$5*Input!G$6</f>
        <v>0.14028203441873119</v>
      </c>
      <c r="L33" s="16">
        <f>Input!H145/Input!H$34/Input!H$5*Input!H$6</f>
        <v>0.10248608673958133</v>
      </c>
      <c r="M33" s="16">
        <f>Input!I145/Input!I$34/Input!I$5*Input!I$6</f>
        <v>0.13296141248512808</v>
      </c>
      <c r="N33" s="16">
        <f>Input!J145/Input!J$34/Input!J$5*Input!J$6</f>
        <v>0.12330857411962333</v>
      </c>
      <c r="O33" s="6">
        <f t="shared" si="4"/>
        <v>7.4843208998453176E-2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4.3584348152376516E-2</v>
      </c>
      <c r="F34" s="16">
        <f>(Input!B147-Input!B143-Input!B144-Input!B145-Input!B207-Input!B208)/Input!B$34/Input!B$5*Input!B$6</f>
        <v>8.4806480591877023E-2</v>
      </c>
      <c r="G34" s="16">
        <f>(Input!C147-Input!C143-Input!C144-Input!C145-Input!C207-Input!C208)/Input!C$34/Input!C$5*Input!C$6</f>
        <v>5.6538282513485423E-2</v>
      </c>
      <c r="H34" s="16">
        <f>(Input!D147-Input!D143-Input!D144-Input!D145-Input!D207-Input!D208)/Input!D$34/Input!D$5*Input!D$6</f>
        <v>2.1016030907209691E-2</v>
      </c>
      <c r="I34" s="16">
        <f>(Input!E147-Input!E143-Input!E144-Input!E145-Input!E207-Input!E208)/Input!E$34/Input!E$5*Input!E$6</f>
        <v>6.5298932694608245E-3</v>
      </c>
      <c r="J34" s="16">
        <f>(Input!F147-Input!F143-Input!F144-Input!F145-Input!F207-Input!F208)/Input!F$34/Input!F$5*Input!F$6</f>
        <v>5.2235268225408167E-3</v>
      </c>
      <c r="K34" s="16">
        <f>(Input!G147-Input!G143-Input!G144-Input!G145-Input!G207-Input!G208)/Input!G$34/Input!G$5*Input!G$6</f>
        <v>5.513036243688557E-3</v>
      </c>
      <c r="L34" s="16">
        <f>(Input!H147-Input!H143-Input!H144-Input!H145-Input!H207-Input!H208)/Input!H$34/Input!H$5*Input!H$6</f>
        <v>6.9083214024458226E-3</v>
      </c>
      <c r="M34" s="16">
        <f>(Input!I147-Input!I143-Input!I144-Input!I145-Input!I207-Input!I208)/Input!I$34/Input!I$5*Input!I$6</f>
        <v>4.0620342590359945E-2</v>
      </c>
      <c r="N34" s="16">
        <f>(Input!J147-Input!J143-Input!J144-Input!J145-Input!J207-Input!J208)/Input!J$34/Input!J$5*Input!J$6</f>
        <v>6.0104888354236351E-2</v>
      </c>
      <c r="O34" s="6">
        <f t="shared" si="4"/>
        <v>3.3084515084768097E-2</v>
      </c>
    </row>
    <row r="35" spans="2:15" ht="12.75" customHeight="1" x14ac:dyDescent="0.2">
      <c r="B35" s="28" t="s">
        <v>193</v>
      </c>
      <c r="E35" s="8">
        <f>SUM(E29:E34)</f>
        <v>7.1322533640092551</v>
      </c>
      <c r="F35" s="8">
        <f t="shared" ref="F35:N35" si="5">SUM(F29:F34)</f>
        <v>8.713816616384495</v>
      </c>
      <c r="G35" s="8">
        <f t="shared" si="5"/>
        <v>8.901554892781812</v>
      </c>
      <c r="H35" s="8">
        <f t="shared" si="5"/>
        <v>5.0214945679367764</v>
      </c>
      <c r="I35" s="8">
        <f t="shared" si="5"/>
        <v>3.6695245859344574</v>
      </c>
      <c r="J35" s="8">
        <f t="shared" si="5"/>
        <v>4.7902493208432038</v>
      </c>
      <c r="K35" s="8">
        <f t="shared" si="5"/>
        <v>3.7202502595735267</v>
      </c>
      <c r="L35" s="8">
        <f t="shared" si="5"/>
        <v>1.3572635241461177</v>
      </c>
      <c r="M35" s="8">
        <f t="shared" si="5"/>
        <v>0.52965620619090936</v>
      </c>
      <c r="N35" s="8">
        <f t="shared" si="5"/>
        <v>0.71915845188172023</v>
      </c>
      <c r="O35" s="8">
        <f t="shared" si="4"/>
        <v>4.4555221789682262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98.569071948321096</v>
      </c>
      <c r="F37" s="30">
        <f t="shared" ref="F37:N37" si="6">+F11+F13+F20+F27+F35</f>
        <v>99.484636404077904</v>
      </c>
      <c r="G37" s="30">
        <f t="shared" si="6"/>
        <v>82.705177898723889</v>
      </c>
      <c r="H37" s="30">
        <f t="shared" si="6"/>
        <v>72.876004639475667</v>
      </c>
      <c r="I37" s="30">
        <f t="shared" si="6"/>
        <v>72.131549304832646</v>
      </c>
      <c r="J37" s="30">
        <f t="shared" si="6"/>
        <v>72.679341911092848</v>
      </c>
      <c r="K37" s="30">
        <f t="shared" si="6"/>
        <v>73.610207658712568</v>
      </c>
      <c r="L37" s="30">
        <f t="shared" si="6"/>
        <v>69.494218415255943</v>
      </c>
      <c r="M37" s="30">
        <f t="shared" si="6"/>
        <v>69.939790916811958</v>
      </c>
      <c r="N37" s="30">
        <f t="shared" si="6"/>
        <v>70.029006004760703</v>
      </c>
      <c r="O37" s="7">
        <f>AVERAGE(E37:N37)</f>
        <v>78.151900510206517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73.825802219608988</v>
      </c>
      <c r="F39" s="30">
        <f>(Input!B24-Input!B125)/Input!B$5+Input!B131/Input!B5</f>
        <v>76.131047511555408</v>
      </c>
      <c r="G39" s="30">
        <f>(Input!C24-Input!C125)/Input!C$5+Input!C131/Input!C5</f>
        <v>68.816432602386328</v>
      </c>
      <c r="H39" s="30">
        <f>(Input!D24-Input!D125)/Input!D$5+Input!D131/Input!D5</f>
        <v>69.171317895661502</v>
      </c>
      <c r="I39" s="30">
        <f>(Input!E24-Input!E125)/Input!E$5+Input!E131/Input!E5</f>
        <v>65.420965131675729</v>
      </c>
      <c r="J39" s="30">
        <f>(Input!F24-Input!F125)/Input!F$5+Input!F131/Input!F5</f>
        <v>66.284415536333341</v>
      </c>
      <c r="K39" s="30">
        <f>(Input!G24-Input!G125)/Input!G$5+Input!G131/Input!G5</f>
        <v>68.502803338830745</v>
      </c>
      <c r="L39" s="30">
        <f>(Input!H24-Input!H125)/Input!H$5+Input!H131/Input!H5</f>
        <v>60.437247058327358</v>
      </c>
      <c r="M39" s="30">
        <f>(Input!I24-Input!I125)/Input!I$5+Input!I131/Input!I5</f>
        <v>63.780495730646265</v>
      </c>
      <c r="N39" s="30">
        <f>(Input!J24-Input!J125)/Input!J$5+Input!J131/Input!J5</f>
        <v>63.210726397151063</v>
      </c>
      <c r="O39" s="7">
        <f>AVERAGE(E39:N39)</f>
        <v>67.558125342217679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24.743269728712107</v>
      </c>
      <c r="F41" s="11">
        <f t="shared" ref="F41:N41" si="7">+F37-F39</f>
        <v>23.353588892522495</v>
      </c>
      <c r="G41" s="11">
        <f t="shared" si="7"/>
        <v>13.888745296337561</v>
      </c>
      <c r="H41" s="11">
        <f t="shared" si="7"/>
        <v>3.7046867438141646</v>
      </c>
      <c r="I41" s="11">
        <f t="shared" si="7"/>
        <v>6.7105841731569171</v>
      </c>
      <c r="J41" s="11">
        <f t="shared" si="7"/>
        <v>6.3949263747595069</v>
      </c>
      <c r="K41" s="11">
        <f t="shared" si="7"/>
        <v>5.1074043198818231</v>
      </c>
      <c r="L41" s="11">
        <f t="shared" si="7"/>
        <v>9.0569713569285852</v>
      </c>
      <c r="M41" s="11">
        <f t="shared" si="7"/>
        <v>6.1592951861656928</v>
      </c>
      <c r="N41" s="11">
        <f t="shared" si="7"/>
        <v>6.8182796076096395</v>
      </c>
      <c r="O41" s="11">
        <f>AVERAGE(E41:N41)</f>
        <v>10.593775167988849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3.18279472291636</v>
      </c>
      <c r="F43" s="8">
        <f>(Input!B25+Input!B26)/Input!B$5</f>
        <v>3.1954858647748039</v>
      </c>
      <c r="G43" s="8">
        <f>(Input!C25+Input!C26)/Input!C$5</f>
        <v>2.828028592927013</v>
      </c>
      <c r="H43" s="8">
        <f>(Input!D25+Input!D26)/Input!D$5</f>
        <v>2.89141598750671</v>
      </c>
      <c r="I43" s="8">
        <f>(Input!E25+Input!E26)/Input!E$5</f>
        <v>3.2377423863469175</v>
      </c>
      <c r="J43" s="8">
        <f>(Input!F25+Input!F26)/Input!F$5</f>
        <v>2.927720036350173</v>
      </c>
      <c r="K43" s="8">
        <f>(Input!G25+Input!G26)/Input!G$5</f>
        <v>2.7753232809397193</v>
      </c>
      <c r="L43" s="8">
        <f>(Input!H25+Input!H26)/Input!H$5</f>
        <v>3.1663710935852563</v>
      </c>
      <c r="M43" s="8">
        <f>(Input!I25+Input!I26)/Input!I$5</f>
        <v>2.8643992553923354</v>
      </c>
      <c r="N43" s="8">
        <f>(Input!J25+Input!J26)/Input!J$5</f>
        <v>2.5199904900651533</v>
      </c>
      <c r="O43" s="8">
        <f>AVERAGE(E43:N43)</f>
        <v>2.9589271710804441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21.560475005795748</v>
      </c>
      <c r="F45" s="11">
        <f t="shared" ref="F45:N45" si="8">+F41-F43</f>
        <v>20.158103027747693</v>
      </c>
      <c r="G45" s="11">
        <f t="shared" si="8"/>
        <v>11.060716703410549</v>
      </c>
      <c r="H45" s="11">
        <f t="shared" si="8"/>
        <v>0.8132707563074546</v>
      </c>
      <c r="I45" s="11">
        <f t="shared" si="8"/>
        <v>3.4728417868099997</v>
      </c>
      <c r="J45" s="11">
        <f t="shared" si="8"/>
        <v>3.4672063384093339</v>
      </c>
      <c r="K45" s="11">
        <f t="shared" si="8"/>
        <v>2.3320810389421038</v>
      </c>
      <c r="L45" s="11">
        <f t="shared" si="8"/>
        <v>5.8906002633433285</v>
      </c>
      <c r="M45" s="11">
        <f t="shared" si="8"/>
        <v>3.2948959307733574</v>
      </c>
      <c r="N45" s="11">
        <f t="shared" si="8"/>
        <v>4.2982891175444866</v>
      </c>
      <c r="O45" s="11">
        <f>AVERAGE(E45:N45)</f>
        <v>7.6348479969084035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334.99130639984895</v>
      </c>
      <c r="F7" s="6">
        <f>Input!B132/Input!B$7</f>
        <v>518.34659985475673</v>
      </c>
      <c r="G7" s="6">
        <f>Input!C132/Input!C$7</f>
        <v>422.56800227660784</v>
      </c>
      <c r="H7" s="6">
        <f>Input!D132/Input!D$7</f>
        <v>352.72406757802423</v>
      </c>
      <c r="I7" s="6">
        <f>Input!E132/Input!E$7</f>
        <v>318.06279579316384</v>
      </c>
      <c r="J7" s="6">
        <f>Input!F132/Input!F$7</f>
        <v>364.69001019128251</v>
      </c>
      <c r="K7" s="6">
        <f>Input!G132/Input!G$7</f>
        <v>347.43668725257328</v>
      </c>
      <c r="L7" s="6">
        <f>Input!H132/Input!H$7</f>
        <v>296.29677875243664</v>
      </c>
      <c r="M7" s="6">
        <f>Input!I132/Input!I$7</f>
        <v>290.16287623630046</v>
      </c>
      <c r="N7" s="6">
        <f>Input!J132/Input!J$7</f>
        <v>309.5705408536042</v>
      </c>
      <c r="O7" s="6">
        <f>AVERAGE(E7:N7)</f>
        <v>355.48496651885989</v>
      </c>
    </row>
    <row r="8" spans="1:15" ht="12" customHeight="1" x14ac:dyDescent="0.2">
      <c r="B8" t="s">
        <v>180</v>
      </c>
      <c r="E8" s="6">
        <f>Input!A133/Input!A$7</f>
        <v>0.56635831602794029</v>
      </c>
      <c r="F8" s="6">
        <f>Input!B133/Input!B$7</f>
        <v>0</v>
      </c>
      <c r="G8" s="6">
        <f>Input!C133/Input!C$7</f>
        <v>-1.8584092202618099</v>
      </c>
      <c r="H8" s="6">
        <f>Input!D133/Input!D$7</f>
        <v>-13.095497807583184</v>
      </c>
      <c r="I8" s="6">
        <f>Input!E133/Input!E$7</f>
        <v>2.7506973832477777</v>
      </c>
      <c r="J8" s="6">
        <f>Input!F133/Input!F$7</f>
        <v>4.5002516462841013</v>
      </c>
      <c r="K8" s="6">
        <f>Input!G133/Input!G$7</f>
        <v>5.1857157561361831</v>
      </c>
      <c r="L8" s="6">
        <f>Input!H133/Input!H$7</f>
        <v>-17.631549707602339</v>
      </c>
      <c r="M8" s="6">
        <f>Input!I133/Input!I$7</f>
        <v>11.924989753185423</v>
      </c>
      <c r="N8" s="6">
        <f>Input!J133/Input!J$7</f>
        <v>7.0617740354628884</v>
      </c>
      <c r="O8" s="6">
        <f>AVERAGE(E8:N8)</f>
        <v>-5.9566984510302047E-2</v>
      </c>
    </row>
    <row r="9" spans="1:15" ht="12" customHeight="1" x14ac:dyDescent="0.2">
      <c r="B9" t="s">
        <v>181</v>
      </c>
      <c r="E9" s="6">
        <f>Input!A134/Input!A$7</f>
        <v>16.075965640928828</v>
      </c>
      <c r="F9" s="6">
        <f>Input!B134/Input!B$7</f>
        <v>20.930916485112562</v>
      </c>
      <c r="G9" s="6">
        <f>Input!C134/Input!C$7</f>
        <v>14.013369379624361</v>
      </c>
      <c r="H9" s="6">
        <f>Input!D134/Input!D$7</f>
        <v>14.036328346659788</v>
      </c>
      <c r="I9" s="6">
        <f>Input!E134/Input!E$7</f>
        <v>9.4902766996369099</v>
      </c>
      <c r="J9" s="6">
        <f>Input!F134/Input!F$7</f>
        <v>3.0462182502351833</v>
      </c>
      <c r="K9" s="6">
        <f>Input!G134/Input!G$7</f>
        <v>0.73609263657957247</v>
      </c>
      <c r="L9" s="6">
        <f>Input!H134/Input!H$7</f>
        <v>1.9981111111111109</v>
      </c>
      <c r="M9" s="6">
        <f>Input!I134/Input!I$7</f>
        <v>2.1369874365143011</v>
      </c>
      <c r="N9" s="6">
        <f>Input!J134/Input!J$7</f>
        <v>1.7904731355252606</v>
      </c>
      <c r="O9" s="6">
        <f>AVERAGE(E9:N9)</f>
        <v>8.4254739121927891</v>
      </c>
    </row>
    <row r="10" spans="1:15" ht="12" customHeight="1" x14ac:dyDescent="0.2">
      <c r="B10" t="s">
        <v>182</v>
      </c>
      <c r="E10" s="6">
        <f>Input!A135/Input!A$7</f>
        <v>0</v>
      </c>
      <c r="F10" s="6">
        <f>Input!B135/Input!B$7</f>
        <v>0</v>
      </c>
      <c r="G10" s="6">
        <f>Input!C135/Input!C$7</f>
        <v>0</v>
      </c>
      <c r="H10" s="6">
        <f>Input!D135/Input!D$7</f>
        <v>0</v>
      </c>
      <c r="I10" s="6">
        <f>Input!E135/Input!E$7</f>
        <v>0</v>
      </c>
      <c r="J10" s="6">
        <f>Input!F135/Input!F$7</f>
        <v>0</v>
      </c>
      <c r="K10" s="6">
        <f>Input!G135/Input!G$7</f>
        <v>0</v>
      </c>
      <c r="L10" s="6">
        <f>Input!H135/Input!H$7</f>
        <v>0</v>
      </c>
      <c r="M10" s="6">
        <f>Input!I135/Input!I$7</f>
        <v>0</v>
      </c>
      <c r="N10" s="6">
        <f>Input!J135/Input!J$7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Input!A27/Input!A$7</f>
        <v>351.63363035680578</v>
      </c>
      <c r="F11" s="8">
        <f>Input!B27/Input!B$7</f>
        <v>539.27751633986929</v>
      </c>
      <c r="G11" s="8">
        <f>Input!C27/Input!C$7</f>
        <v>434.72296243597037</v>
      </c>
      <c r="H11" s="8">
        <f>Input!D27/Input!D$7</f>
        <v>353.66489811710085</v>
      </c>
      <c r="I11" s="8">
        <f>Input!E27/Input!E$7</f>
        <v>330.30376987604859</v>
      </c>
      <c r="J11" s="8">
        <f>Input!F27/Input!F$7</f>
        <v>372.23648008780179</v>
      </c>
      <c r="K11" s="8">
        <f>Input!G27/Input!G$7</f>
        <v>353.358495645289</v>
      </c>
      <c r="L11" s="8">
        <f>Input!H27/Input!H$7</f>
        <v>280.66334015594543</v>
      </c>
      <c r="M11" s="8">
        <f>Input!I27/Input!I$7</f>
        <v>304.22485342600015</v>
      </c>
      <c r="N11" s="8">
        <f>Input!J27/Input!J$7</f>
        <v>318.42278802459236</v>
      </c>
      <c r="O11" s="8">
        <f>AVERAGE(E11:N11)</f>
        <v>363.85087344654238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4.3947215404946194</v>
      </c>
      <c r="F13" s="8">
        <f>Input!B28/Input!B$7</f>
        <v>2.4562875816993466</v>
      </c>
      <c r="G13" s="8">
        <f>Input!C28/Input!C$7</f>
        <v>2.4179795105293116</v>
      </c>
      <c r="H13" s="8">
        <f>Input!D28/Input!D$7</f>
        <v>1.6632241423781273</v>
      </c>
      <c r="I13" s="8">
        <f>Input!E28/Input!E$7</f>
        <v>1.2438762989858521</v>
      </c>
      <c r="J13" s="8">
        <f>Input!F28/Input!F$7</f>
        <v>1.7646244904358732</v>
      </c>
      <c r="K13" s="8">
        <f>Input!G28/Input!G$7</f>
        <v>1.0471821060965953</v>
      </c>
      <c r="L13" s="8">
        <f>Input!H28/Input!H$7</f>
        <v>0.76038109161793377</v>
      </c>
      <c r="M13" s="8">
        <f>Input!I28/Input!I$7</f>
        <v>1.1687311770471354</v>
      </c>
      <c r="N13" s="8">
        <f>Input!J28/Input!J$7</f>
        <v>1.2389833377884703</v>
      </c>
      <c r="O13" s="8">
        <f>AVERAGE(E13:N13)</f>
        <v>1.8155991277073262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3.3635963753067775</v>
      </c>
      <c r="F15" s="16">
        <f>Input!B136/Input!B$7</f>
        <v>2.9726739288307917</v>
      </c>
      <c r="G15" s="16">
        <f>Input!C136/Input!C$7</f>
        <v>2.8040822424587364</v>
      </c>
      <c r="H15" s="16">
        <f>Input!D136/Input!D$7</f>
        <v>3.1431183905081252</v>
      </c>
      <c r="I15" s="16">
        <f>Input!E136/Input!E$7</f>
        <v>2.1934756479278827</v>
      </c>
      <c r="J15" s="16">
        <f>Input!F136/Input!F$7</f>
        <v>1.9972765757290685</v>
      </c>
      <c r="K15" s="16">
        <f>Input!G136/Input!G$7</f>
        <v>6.3218867775138552</v>
      </c>
      <c r="L15" s="16">
        <f>Input!H136/Input!H$7</f>
        <v>7.7678372319688105</v>
      </c>
      <c r="M15" s="16">
        <f>Input!I136/Input!I$7</f>
        <v>7.2142813864385644</v>
      </c>
      <c r="N15" s="16">
        <f>Input!J136/Input!J$7</f>
        <v>6.9475755145682969</v>
      </c>
      <c r="O15" s="6">
        <f t="shared" ref="O15:O26" si="1">AVERAGE(E15:N15)</f>
        <v>4.4725804071250916</v>
      </c>
    </row>
    <row r="16" spans="1:15" ht="12" customHeight="1" x14ac:dyDescent="0.2">
      <c r="B16" t="s">
        <v>184</v>
      </c>
      <c r="E16" s="16">
        <f>Input!A137/Input!A$7</f>
        <v>10.185671134604494</v>
      </c>
      <c r="F16" s="16">
        <f>Input!B137/Input!B$7</f>
        <v>9.8490602759622359</v>
      </c>
      <c r="G16" s="16">
        <f>Input!C137/Input!C$7</f>
        <v>9.7536155378486065</v>
      </c>
      <c r="H16" s="16">
        <f>Input!D137/Input!D$7</f>
        <v>11.744478978591696</v>
      </c>
      <c r="I16" s="16">
        <f>Input!E137/Input!E$7</f>
        <v>9.1521973206460512</v>
      </c>
      <c r="J16" s="16">
        <f>Input!F137/Input!F$7</f>
        <v>6.0959713076199442</v>
      </c>
      <c r="K16" s="16">
        <f>Input!G137/Input!G$7</f>
        <v>4.9834220110847189</v>
      </c>
      <c r="L16" s="16">
        <f>Input!H137/Input!H$7</f>
        <v>4.5032465886939566</v>
      </c>
      <c r="M16" s="16">
        <f>Input!I137/Input!I$7</f>
        <v>4.3870640648667916</v>
      </c>
      <c r="N16" s="16">
        <f>Input!J137/Input!J$7</f>
        <v>3.3847367014167338</v>
      </c>
      <c r="O16" s="6">
        <f t="shared" si="1"/>
        <v>7.4039463921335225</v>
      </c>
    </row>
    <row r="17" spans="2:15" ht="12" customHeight="1" x14ac:dyDescent="0.2">
      <c r="B17" t="s">
        <v>185</v>
      </c>
      <c r="E17" s="16">
        <f>Input!A138/Input!A$7</f>
        <v>30.307019067396638</v>
      </c>
      <c r="F17" s="16">
        <f>Input!B138/Input!B$7</f>
        <v>18.147830065359475</v>
      </c>
      <c r="G17" s="16">
        <f>Input!C138/Input!C$7</f>
        <v>15.644563175867958</v>
      </c>
      <c r="H17" s="16">
        <f>Input!D138/Input!D$7</f>
        <v>12.908460149600206</v>
      </c>
      <c r="I17" s="16">
        <f>Input!E138/Input!E$7</f>
        <v>12.020269187429573</v>
      </c>
      <c r="J17" s="16">
        <f>Input!F138/Input!F$7</f>
        <v>8.0243062088428978</v>
      </c>
      <c r="K17" s="16">
        <f>Input!G138/Input!G$7</f>
        <v>8.9130704671417256</v>
      </c>
      <c r="L17" s="16">
        <f>Input!H138/Input!H$7</f>
        <v>8.1448869395711494</v>
      </c>
      <c r="M17" s="16">
        <f>Input!I138/Input!I$7</f>
        <v>7.9006495589414598</v>
      </c>
      <c r="N17" s="16">
        <f>Input!J138/Input!J$7</f>
        <v>7.0104481867593327</v>
      </c>
      <c r="O17" s="6">
        <f t="shared" si="1"/>
        <v>12.902150300691043</v>
      </c>
    </row>
    <row r="18" spans="2:15" ht="12" customHeight="1" x14ac:dyDescent="0.2">
      <c r="B18" t="s">
        <v>186</v>
      </c>
      <c r="E18" s="16">
        <f>Input!A139/Input!A$7</f>
        <v>30.180622994147633</v>
      </c>
      <c r="F18" s="16">
        <f>Input!B139/Input!B$7</f>
        <v>30.490384894698618</v>
      </c>
      <c r="G18" s="16">
        <f>Input!C139/Input!C$7</f>
        <v>22.170927717700625</v>
      </c>
      <c r="H18" s="16">
        <f>Input!D139/Input!D$7</f>
        <v>18.394290688676811</v>
      </c>
      <c r="I18" s="16">
        <f>Input!E139/Input!E$7</f>
        <v>12.596659571804182</v>
      </c>
      <c r="J18" s="16">
        <f>Input!F139/Input!F$7</f>
        <v>7.0668367826904994</v>
      </c>
      <c r="K18" s="16">
        <f>Input!G139/Input!G$7</f>
        <v>6.7748139350752172</v>
      </c>
      <c r="L18" s="16">
        <f>Input!H139/Input!H$7</f>
        <v>11.767922027290449</v>
      </c>
      <c r="M18" s="16">
        <f>Input!I139/Input!I$7</f>
        <v>6.6268493272743481</v>
      </c>
      <c r="N18" s="16">
        <f>Input!J139/Input!J$7</f>
        <v>6.0339784371380194</v>
      </c>
      <c r="O18" s="6">
        <f t="shared" si="1"/>
        <v>15.210328637649638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0.16495091053048228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1.6495091053048229E-2</v>
      </c>
    </row>
    <row r="20" spans="2:15" ht="12.75" customHeight="1" x14ac:dyDescent="0.2">
      <c r="B20" s="28" t="s">
        <v>187</v>
      </c>
      <c r="E20" s="8">
        <f>Input!A141/Input!A$7</f>
        <v>74.036909571455539</v>
      </c>
      <c r="F20" s="8">
        <f>Input!B141/Input!B$7</f>
        <v>61.459949164851125</v>
      </c>
      <c r="G20" s="8">
        <f>Input!C141/Input!C$7</f>
        <v>50.37318867387593</v>
      </c>
      <c r="H20" s="8">
        <f>Input!D141/Input!D$7</f>
        <v>46.190348207376843</v>
      </c>
      <c r="I20" s="8">
        <f>Input!E141/Input!E$7</f>
        <v>35.962601727807687</v>
      </c>
      <c r="J20" s="8">
        <f>Input!F141/Input!F$7</f>
        <v>23.184390874882411</v>
      </c>
      <c r="K20" s="8">
        <f>Input!G141/Input!G$7</f>
        <v>27.158144101346</v>
      </c>
      <c r="L20" s="8">
        <f>Input!H141/Input!H$7</f>
        <v>32.183892787524364</v>
      </c>
      <c r="M20" s="8">
        <f>Input!I141/Input!I$7</f>
        <v>26.128844337521162</v>
      </c>
      <c r="N20" s="8">
        <f>Input!J141/Input!J$7</f>
        <v>23.376738839882385</v>
      </c>
      <c r="O20" s="8">
        <f t="shared" si="1"/>
        <v>40.005500828652345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1.2505814612044552</v>
      </c>
      <c r="F22" s="6">
        <f>Input!B202/Input!B$7</f>
        <v>0.96213943355119824</v>
      </c>
      <c r="G22" s="6">
        <f>Input!C202/Input!C$7</f>
        <v>0.94256260671599312</v>
      </c>
      <c r="H22" s="6">
        <f>Input!D202/Input!D$7</f>
        <v>3.1183763218983751</v>
      </c>
      <c r="I22" s="6">
        <f>Input!E202/Input!E$7</f>
        <v>3.7971403530737446</v>
      </c>
      <c r="J22" s="6">
        <f>Input!F202/Input!F$7</f>
        <v>1.3612872373784888</v>
      </c>
      <c r="K22" s="6">
        <f>Input!G202/Input!G$7</f>
        <v>5.3110411718131427</v>
      </c>
      <c r="L22" s="6">
        <f>Input!H202/Input!H$7</f>
        <v>4.2424990253411305</v>
      </c>
      <c r="M22" s="6">
        <f>Input!I202/Input!I$7</f>
        <v>7.6104063084736699</v>
      </c>
      <c r="N22" s="6">
        <f>Input!J202/Input!J$7</f>
        <v>8.2480424129020768</v>
      </c>
      <c r="O22" s="6">
        <f t="shared" si="1"/>
        <v>3.6844076332352271</v>
      </c>
    </row>
    <row r="23" spans="2:15" ht="12" customHeight="1" x14ac:dyDescent="0.2">
      <c r="B23" t="s">
        <v>305</v>
      </c>
      <c r="E23" s="6">
        <f>Input!A203/Input!A$7</f>
        <v>13.324502548612422</v>
      </c>
      <c r="F23" s="6">
        <f>Input!B203/Input!B$7</f>
        <v>13.098949891067539</v>
      </c>
      <c r="G23" s="6">
        <f>Input!C203/Input!C$7</f>
        <v>14.063773477518497</v>
      </c>
      <c r="H23" s="6">
        <f>Input!D203/Input!D$7</f>
        <v>10.88941191643023</v>
      </c>
      <c r="I23" s="6">
        <f>Input!E203/Input!E$7</f>
        <v>12.772874671340929</v>
      </c>
      <c r="J23" s="6">
        <f>Input!F203/Input!F$7</f>
        <v>14.814073377234243</v>
      </c>
      <c r="K23" s="6">
        <f>Input!G203/Input!G$7</f>
        <v>13.283398258115598</v>
      </c>
      <c r="L23" s="6">
        <f>Input!H203/Input!H$7</f>
        <v>11.913627680311892</v>
      </c>
      <c r="M23" s="6">
        <f>Input!I203/Input!I$7</f>
        <v>10.705317651251894</v>
      </c>
      <c r="N23" s="6">
        <f>Input!J203/Input!J$7</f>
        <v>11.03052392408447</v>
      </c>
      <c r="O23" s="6">
        <f t="shared" si="1"/>
        <v>12.589645339596771</v>
      </c>
    </row>
    <row r="24" spans="2:15" ht="12" customHeight="1" x14ac:dyDescent="0.2">
      <c r="B24" t="s">
        <v>306</v>
      </c>
      <c r="E24" s="6">
        <f>Input!A204/Input!A$7</f>
        <v>0</v>
      </c>
      <c r="F24" s="6">
        <f>Input!B204/Input!B$7</f>
        <v>6.535947712418301E-2</v>
      </c>
      <c r="G24" s="6">
        <f>Input!C204/Input!C$7</f>
        <v>0</v>
      </c>
      <c r="H24" s="6">
        <f>Input!D204/Input!D$7</f>
        <v>6.9512509672427128E-2</v>
      </c>
      <c r="I24" s="6">
        <f>Input!E204/Input!E$7</f>
        <v>4.0065105796919992E-2</v>
      </c>
      <c r="J24" s="6">
        <f>Input!F204/Input!F$7</f>
        <v>0.30495453120100346</v>
      </c>
      <c r="K24" s="6">
        <f>Input!G204/Input!G$7</f>
        <v>0.2121931908155186</v>
      </c>
      <c r="L24" s="6">
        <f>Input!H204/Input!H$7</f>
        <v>0.20955165692007796</v>
      </c>
      <c r="M24" s="6">
        <f>Input!I204/Input!I$7</f>
        <v>0.16038492381716118</v>
      </c>
      <c r="N24" s="6">
        <f>Input!J204/Input!J$7</f>
        <v>0.35104606611422973</v>
      </c>
      <c r="O24" s="6">
        <f t="shared" si="1"/>
        <v>0.14130674614615213</v>
      </c>
    </row>
    <row r="25" spans="2:15" ht="12" customHeight="1" x14ac:dyDescent="0.2">
      <c r="B25" t="s">
        <v>307</v>
      </c>
      <c r="E25" s="6">
        <f>Input!A205/Input!A$7</f>
        <v>9.9035623938078157</v>
      </c>
      <c r="F25" s="6">
        <f>Input!B205/Input!B$7</f>
        <v>5.375767610748003</v>
      </c>
      <c r="G25" s="6">
        <f>Input!C205/Input!C$7</f>
        <v>4.8506417188389293</v>
      </c>
      <c r="H25" s="6">
        <f>Input!D205/Input!D$7</f>
        <v>4.5095137993293779</v>
      </c>
      <c r="I25" s="6">
        <f>Input!E205/Input!E$7</f>
        <v>4.1819243771128081</v>
      </c>
      <c r="J25" s="6">
        <f>Input!F205/Input!F$7</f>
        <v>2.7844794606459704</v>
      </c>
      <c r="K25" s="6">
        <f>Input!G205/Input!G$7</f>
        <v>2.700531274742676</v>
      </c>
      <c r="L25" s="6">
        <f>Input!H205/Input!H$7</f>
        <v>3.063487329434698</v>
      </c>
      <c r="M25" s="6">
        <f>Input!I205/Input!I$7</f>
        <v>2.6069357569277378</v>
      </c>
      <c r="N25" s="6">
        <f>Input!J205/Input!J$7</f>
        <v>1.9215530606789628</v>
      </c>
      <c r="O25" s="6">
        <f t="shared" si="1"/>
        <v>4.1898396782266971</v>
      </c>
    </row>
    <row r="26" spans="2:15" ht="12" customHeight="1" x14ac:dyDescent="0.2">
      <c r="B26" t="s">
        <v>308</v>
      </c>
      <c r="E26" s="16">
        <f>E27-SUM(E22:E25)</f>
        <v>2.4544326977534432</v>
      </c>
      <c r="F26" s="16">
        <f t="shared" ref="F26:N26" si="3">F27-SUM(F22:F25)</f>
        <v>3.3632970225127075</v>
      </c>
      <c r="G26" s="16">
        <f t="shared" si="3"/>
        <v>3.8934675583380773</v>
      </c>
      <c r="H26" s="16">
        <f t="shared" si="3"/>
        <v>7.6108047459375818</v>
      </c>
      <c r="I26" s="16">
        <f t="shared" si="3"/>
        <v>4.1180781269563056</v>
      </c>
      <c r="J26" s="16">
        <f t="shared" si="3"/>
        <v>1.1499560990906268</v>
      </c>
      <c r="K26" s="16">
        <f t="shared" si="3"/>
        <v>1.4364402216943759</v>
      </c>
      <c r="L26" s="16">
        <f t="shared" si="3"/>
        <v>1.4135760233918155</v>
      </c>
      <c r="M26" s="16">
        <f t="shared" si="3"/>
        <v>1.3069892185690115</v>
      </c>
      <c r="N26" s="16">
        <f t="shared" si="3"/>
        <v>1.4594636015325655</v>
      </c>
      <c r="O26" s="6">
        <f t="shared" si="1"/>
        <v>2.8206505315776509</v>
      </c>
    </row>
    <row r="27" spans="2:15" ht="12.75" customHeight="1" x14ac:dyDescent="0.2">
      <c r="B27" s="28" t="s">
        <v>188</v>
      </c>
      <c r="E27" s="8">
        <f>Input!A142/Input!A$7</f>
        <v>26.933079101378137</v>
      </c>
      <c r="F27" s="8">
        <f>Input!B142/Input!B$7</f>
        <v>22.865513435003631</v>
      </c>
      <c r="G27" s="8">
        <f>Input!C142/Input!C$7</f>
        <v>23.750445361411497</v>
      </c>
      <c r="H27" s="8">
        <f>Input!D142/Input!D$7</f>
        <v>26.197619293267991</v>
      </c>
      <c r="I27" s="8">
        <f>Input!E142/Input!E$7</f>
        <v>24.910082634280705</v>
      </c>
      <c r="J27" s="8">
        <f>Input!F142/Input!F$7</f>
        <v>20.414750705550329</v>
      </c>
      <c r="K27" s="8">
        <f>Input!G142/Input!G$7</f>
        <v>22.943604117181312</v>
      </c>
      <c r="L27" s="8">
        <f>Input!H142/Input!H$7</f>
        <v>20.842741715399612</v>
      </c>
      <c r="M27" s="8">
        <f>Input!I142/Input!I$7</f>
        <v>22.390033859039473</v>
      </c>
      <c r="N27" s="8">
        <f>Input!J142/Input!J$7</f>
        <v>23.010629065312305</v>
      </c>
      <c r="O27" s="8">
        <f>AVERAGE(E27:N27)</f>
        <v>23.425849928782501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30.915639040966589</v>
      </c>
      <c r="F29" s="16">
        <f>Input!B143/Input!B$7</f>
        <v>34.717127087872186</v>
      </c>
      <c r="G29" s="16">
        <f>Input!C143/Input!C$7</f>
        <v>45.706377347751847</v>
      </c>
      <c r="H29" s="16">
        <f>Input!D143/Input!D$7</f>
        <v>26.069458344080473</v>
      </c>
      <c r="I29" s="16">
        <f>Input!E143/Input!E$7</f>
        <v>16.152646801051709</v>
      </c>
      <c r="J29" s="16">
        <f>Input!F143/Input!F$7</f>
        <v>20.056139855754154</v>
      </c>
      <c r="K29" s="16">
        <f>Input!G143/Input!G$7</f>
        <v>14.619638163103721</v>
      </c>
      <c r="L29" s="16">
        <f>Input!H143/Input!H$7</f>
        <v>4.7860623781676415</v>
      </c>
      <c r="M29" s="16">
        <f>Input!I143/Input!I$7</f>
        <v>0.74311681368618021</v>
      </c>
      <c r="N29" s="16">
        <f>Input!J143/Input!J$7</f>
        <v>0.33502628530695894</v>
      </c>
      <c r="O29" s="16">
        <f t="shared" ref="O29:O35" si="4">AVERAGE(E29:N29)</f>
        <v>19.410123211774142</v>
      </c>
    </row>
    <row r="30" spans="2:15" ht="12" customHeight="1" x14ac:dyDescent="0.2">
      <c r="B30" t="s">
        <v>309</v>
      </c>
      <c r="E30" s="16">
        <f>Input!A207/Input!A$7</f>
        <v>3.4990617330564469</v>
      </c>
      <c r="F30" s="16">
        <f>Input!B207/Input!B$7</f>
        <v>19.627549745824254</v>
      </c>
      <c r="G30" s="16">
        <f>Input!C207/Input!C$7</f>
        <v>0</v>
      </c>
      <c r="H30" s="16">
        <f>Input!D207/Input!D$7</f>
        <v>0</v>
      </c>
      <c r="I30" s="16">
        <f>Input!E207/Input!E$7</f>
        <v>10.886287717541004</v>
      </c>
      <c r="J30" s="16">
        <f>Input!F207/Input!F$7</f>
        <v>6.9155424898087174</v>
      </c>
      <c r="K30" s="16">
        <f>Input!G207/Input!G$7</f>
        <v>3.0294853523357088</v>
      </c>
      <c r="L30" s="16">
        <f>Input!H207/Input!H$7</f>
        <v>0</v>
      </c>
      <c r="M30" s="16">
        <f>Input!I207/Input!I$7</f>
        <v>0</v>
      </c>
      <c r="N30" s="16">
        <f>Input!J207/Input!J$7</f>
        <v>3.3591731266149871</v>
      </c>
      <c r="O30" s="6">
        <f t="shared" si="4"/>
        <v>4.7317100165181118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</v>
      </c>
      <c r="G31" s="16">
        <f>Input!C144/Input!C$7</f>
        <v>4.2686397268070574E-2</v>
      </c>
      <c r="H31" s="16">
        <f>Input!D144/Input!D$7</f>
        <v>0</v>
      </c>
      <c r="I31" s="16">
        <f>Input!E144/Input!E$7</f>
        <v>5.1032928508826847E-2</v>
      </c>
      <c r="J31" s="16">
        <f>Input!F144/Input!F$7</f>
        <v>0</v>
      </c>
      <c r="K31" s="16">
        <f>Input!G144/Input!G$7</f>
        <v>0</v>
      </c>
      <c r="L31" s="16">
        <f>Input!H144/Input!H$7</f>
        <v>0</v>
      </c>
      <c r="M31" s="16">
        <f>Input!I144/Input!I$7</f>
        <v>0</v>
      </c>
      <c r="N31" s="16">
        <f>Input!J144/Input!J$7</f>
        <v>0</v>
      </c>
      <c r="O31" s="6">
        <f t="shared" si="4"/>
        <v>9.3719325776897427E-3</v>
      </c>
    </row>
    <row r="32" spans="2:15" ht="12" customHeight="1" x14ac:dyDescent="0.2">
      <c r="B32" t="s">
        <v>310</v>
      </c>
      <c r="E32" s="16">
        <f>Input!A208/Input!A$7</f>
        <v>1.4070530488956012</v>
      </c>
      <c r="F32" s="16">
        <f>Input!B208/Input!B$7</f>
        <v>1.2956790123456789</v>
      </c>
      <c r="G32" s="16">
        <f>Input!C208/Input!C$7</f>
        <v>1.1270631758679568</v>
      </c>
      <c r="H32" s="16">
        <f>Input!D208/Input!D$7</f>
        <v>1.0176695898890895</v>
      </c>
      <c r="I32" s="16">
        <f>Input!E208/Input!E$7</f>
        <v>1.1006648303493176</v>
      </c>
      <c r="J32" s="16">
        <f>Input!F208/Input!F$7</f>
        <v>0.72578394481028541</v>
      </c>
      <c r="K32" s="16">
        <f>Input!G208/Input!G$7</f>
        <v>0.74847189231987332</v>
      </c>
      <c r="L32" s="16">
        <f>Input!H208/Input!H$7</f>
        <v>0.98150974658869405</v>
      </c>
      <c r="M32" s="16">
        <f>Input!I208/Input!I$7</f>
        <v>0.82495322106388669</v>
      </c>
      <c r="N32" s="16">
        <f>Input!J208/Input!J$7</f>
        <v>0.81987169206094623</v>
      </c>
      <c r="O32" s="6">
        <f t="shared" si="4"/>
        <v>1.0048720154191328</v>
      </c>
    </row>
    <row r="33" spans="2:15" ht="12" customHeight="1" x14ac:dyDescent="0.2">
      <c r="B33" t="s">
        <v>191</v>
      </c>
      <c r="E33" s="16">
        <f>Input!A145/Input!A$7</f>
        <v>0.23206531999244856</v>
      </c>
      <c r="F33" s="16">
        <f>Input!B145/Input!B$7</f>
        <v>0</v>
      </c>
      <c r="G33" s="16">
        <f>Input!C145/Input!C$7</f>
        <v>0</v>
      </c>
      <c r="H33" s="16">
        <f>Input!D145/Input!D$7</f>
        <v>0</v>
      </c>
      <c r="I33" s="16">
        <f>Input!E145/Input!E$7</f>
        <v>0.27494678853136345</v>
      </c>
      <c r="J33" s="16">
        <f>Input!F145/Input!F$7</f>
        <v>0.70173173408592038</v>
      </c>
      <c r="K33" s="16">
        <f>Input!G145/Input!G$7</f>
        <v>0.66001187648456061</v>
      </c>
      <c r="L33" s="16">
        <f>Input!H145/Input!H$7</f>
        <v>0.47368421052631576</v>
      </c>
      <c r="M33" s="16">
        <f>Input!I145/Input!I$7</f>
        <v>0.58553149781698299</v>
      </c>
      <c r="N33" s="16">
        <f>Input!J145/Input!J$7</f>
        <v>0.54276218479907334</v>
      </c>
      <c r="O33" s="6">
        <f t="shared" si="4"/>
        <v>0.3470733612236665</v>
      </c>
    </row>
    <row r="34" spans="2:15" ht="12" customHeight="1" x14ac:dyDescent="0.2">
      <c r="B34" t="s">
        <v>192</v>
      </c>
      <c r="E34" s="16">
        <f>E35-SUM(E29:E33)</f>
        <v>0.22390787238059318</v>
      </c>
      <c r="F34" s="16">
        <f t="shared" ref="F34:N34" si="5">F35-SUM(F29:F33)</f>
        <v>0.4583660130718954</v>
      </c>
      <c r="G34" s="16">
        <f t="shared" si="5"/>
        <v>0.29963716562322418</v>
      </c>
      <c r="H34" s="16">
        <f t="shared" si="5"/>
        <v>0.11384188805778095</v>
      </c>
      <c r="I34" s="16">
        <f t="shared" si="5"/>
        <v>3.3504444722677107E-2</v>
      </c>
      <c r="J34" s="16">
        <f t="shared" si="5"/>
        <v>2.4333646911259166E-2</v>
      </c>
      <c r="K34" s="16">
        <f t="shared" si="5"/>
        <v>2.5938242280282964E-2</v>
      </c>
      <c r="L34" s="16">
        <f t="shared" si="5"/>
        <v>3.1929824561403031E-2</v>
      </c>
      <c r="M34" s="16">
        <f t="shared" si="5"/>
        <v>0.17888265169740691</v>
      </c>
      <c r="N34" s="16">
        <f t="shared" si="5"/>
        <v>0.26456116902788906</v>
      </c>
      <c r="O34" s="6">
        <f t="shared" si="4"/>
        <v>0.16549029183344119</v>
      </c>
    </row>
    <row r="35" spans="2:15" ht="12.75" customHeight="1" x14ac:dyDescent="0.2">
      <c r="B35" s="28" t="s">
        <v>193</v>
      </c>
      <c r="E35" s="8">
        <f>Input!A147/Input!A$7</f>
        <v>36.277727015291674</v>
      </c>
      <c r="F35" s="8">
        <f>Input!B147/Input!B$7</f>
        <v>56.098721859114015</v>
      </c>
      <c r="G35" s="8">
        <f>Input!C147/Input!C$7</f>
        <v>47.175764086511101</v>
      </c>
      <c r="H35" s="8">
        <f>Input!D147/Input!D$7</f>
        <v>27.200969822027343</v>
      </c>
      <c r="I35" s="8">
        <f>Input!E147/Input!E$7</f>
        <v>28.499083510704896</v>
      </c>
      <c r="J35" s="8">
        <f>Input!F147/Input!F$7</f>
        <v>28.423531671370338</v>
      </c>
      <c r="K35" s="8">
        <f>Input!G147/Input!G$7</f>
        <v>19.083545526524148</v>
      </c>
      <c r="L35" s="8">
        <f>Input!H147/Input!H$7</f>
        <v>6.2731861598440544</v>
      </c>
      <c r="M35" s="8">
        <f>Input!I147/Input!I$7</f>
        <v>2.332484184264457</v>
      </c>
      <c r="N35" s="8">
        <f>Input!J147/Input!J$7</f>
        <v>5.3213944578098547</v>
      </c>
      <c r="O35" s="8">
        <f t="shared" si="4"/>
        <v>25.668640829346185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493.27606758542572</v>
      </c>
      <c r="F37" s="30">
        <f t="shared" ref="F37:N37" si="6">+F11+F13+F20+F27+F35</f>
        <v>682.1579883805374</v>
      </c>
      <c r="G37" s="30">
        <f t="shared" si="6"/>
        <v>558.44034006829827</v>
      </c>
      <c r="H37" s="30">
        <f t="shared" si="6"/>
        <v>454.91705958215107</v>
      </c>
      <c r="I37" s="30">
        <f t="shared" si="6"/>
        <v>420.91941404782773</v>
      </c>
      <c r="J37" s="30">
        <f t="shared" si="6"/>
        <v>446.02377783004073</v>
      </c>
      <c r="K37" s="30">
        <f t="shared" si="6"/>
        <v>423.59097149643708</v>
      </c>
      <c r="L37" s="30">
        <f t="shared" si="6"/>
        <v>340.72354191033139</v>
      </c>
      <c r="M37" s="30">
        <f t="shared" si="6"/>
        <v>356.24494698387241</v>
      </c>
      <c r="N37" s="30">
        <f t="shared" si="6"/>
        <v>371.37053372538531</v>
      </c>
      <c r="O37" s="7">
        <f>AVERAGE(E37:N37)</f>
        <v>454.76646416103068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374.50753822918631</v>
      </c>
      <c r="F39" s="30">
        <f>Input!B24/Input!B$7</f>
        <v>456.24801452432825</v>
      </c>
      <c r="G39" s="30">
        <f>Input!C24/Input!C$7</f>
        <v>407.68445361411494</v>
      </c>
      <c r="H39" s="30">
        <f>Input!D24/Input!D$7</f>
        <v>382.17048104204281</v>
      </c>
      <c r="I39" s="30">
        <f>Input!E24/Input!E$7</f>
        <v>367.29968323525725</v>
      </c>
      <c r="J39" s="30">
        <f>Input!F24/Input!F$7</f>
        <v>365.23657024145501</v>
      </c>
      <c r="K39" s="30">
        <f>Input!G24/Input!G$7</f>
        <v>354.28901266825022</v>
      </c>
      <c r="L39" s="30">
        <f>Input!H24/Input!H$7</f>
        <v>290.2255506822612</v>
      </c>
      <c r="M39" s="30">
        <f>Input!I24/Input!I$7</f>
        <v>297.70647509578544</v>
      </c>
      <c r="N39" s="30">
        <f>Input!J24/Input!J$7</f>
        <v>303.97644034571857</v>
      </c>
      <c r="O39" s="7">
        <f>AVERAGE(E39:N39)</f>
        <v>359.93442196783997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118.76852935623941</v>
      </c>
      <c r="F41" s="11">
        <f t="shared" ref="F41:N41" si="7">+F37-F39</f>
        <v>225.90997385620915</v>
      </c>
      <c r="G41" s="11">
        <f t="shared" si="7"/>
        <v>150.75588645418333</v>
      </c>
      <c r="H41" s="11">
        <f t="shared" si="7"/>
        <v>72.74657854010826</v>
      </c>
      <c r="I41" s="11">
        <f t="shared" si="7"/>
        <v>53.619730812570481</v>
      </c>
      <c r="J41" s="11">
        <f t="shared" si="7"/>
        <v>80.787207588585716</v>
      </c>
      <c r="K41" s="11">
        <f t="shared" si="7"/>
        <v>69.301958828186855</v>
      </c>
      <c r="L41" s="11">
        <f t="shared" si="7"/>
        <v>50.497991228070191</v>
      </c>
      <c r="M41" s="11">
        <f t="shared" si="7"/>
        <v>58.538471888086974</v>
      </c>
      <c r="N41" s="11">
        <f t="shared" si="7"/>
        <v>67.394093379666742</v>
      </c>
      <c r="O41" s="11">
        <f>AVERAGE(E41:N41)</f>
        <v>94.832042193190688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16.350804228808759</v>
      </c>
      <c r="F43" s="8">
        <f>(Input!B25+Input!B26)/Input!B$7</f>
        <v>17.270939724037763</v>
      </c>
      <c r="G43" s="8">
        <f>(Input!C25+Input!C26)/Input!C$7</f>
        <v>14.973904382470121</v>
      </c>
      <c r="H43" s="8">
        <f>(Input!D25+Input!D26)/Input!D$7</f>
        <v>15.281920299200412</v>
      </c>
      <c r="I43" s="8">
        <f>(Input!E25+Input!E26)/Input!E$7</f>
        <v>16.532065857017653</v>
      </c>
      <c r="J43" s="8">
        <f>(Input!F25+Input!F26)/Input!F$7</f>
        <v>13.638364691125743</v>
      </c>
      <c r="K43" s="8">
        <f>(Input!G25+Input!G26)/Input!G$7</f>
        <v>13.057423594615994</v>
      </c>
      <c r="L43" s="8">
        <f>(Input!H25+Input!H26)/Input!H$7</f>
        <v>14.635053606237818</v>
      </c>
      <c r="M43" s="8">
        <f>(Input!I25+Input!I26)/Input!I$7</f>
        <v>12.613769936737057</v>
      </c>
      <c r="N43" s="8">
        <f>(Input!J25+Input!J26)/Input!J$7</f>
        <v>11.097119308562773</v>
      </c>
      <c r="O43" s="8">
        <f>AVERAGE(E43:N43)</f>
        <v>14.54513656288141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102.41772512743066</v>
      </c>
      <c r="F45" s="11">
        <f t="shared" ref="F45:N45" si="8">+F41-F43</f>
        <v>208.63903413217139</v>
      </c>
      <c r="G45" s="11">
        <f t="shared" si="8"/>
        <v>135.7819820717132</v>
      </c>
      <c r="H45" s="11">
        <f t="shared" si="8"/>
        <v>57.464658240907852</v>
      </c>
      <c r="I45" s="11">
        <f t="shared" si="8"/>
        <v>37.087664955552825</v>
      </c>
      <c r="J45" s="11">
        <f t="shared" si="8"/>
        <v>67.148842897459971</v>
      </c>
      <c r="K45" s="11">
        <f t="shared" si="8"/>
        <v>56.244535233570858</v>
      </c>
      <c r="L45" s="11">
        <f t="shared" si="8"/>
        <v>35.862937621832373</v>
      </c>
      <c r="M45" s="11">
        <f t="shared" si="8"/>
        <v>45.924701951349917</v>
      </c>
      <c r="N45" s="11">
        <f t="shared" si="8"/>
        <v>56.296974071103968</v>
      </c>
      <c r="O45" s="11">
        <f>AVERAGE(E45:N45)</f>
        <v>80.286905630309292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346.59833868227298</v>
      </c>
      <c r="F7" s="6">
        <f>Input!B149/Input!B$7</f>
        <v>390.18509803921569</v>
      </c>
      <c r="G7" s="6">
        <f>Input!C149/Input!C$7</f>
        <v>307.99072851451336</v>
      </c>
      <c r="H7" s="6">
        <f>Input!D149/Input!D$7</f>
        <v>316.93527727624456</v>
      </c>
      <c r="I7" s="6">
        <f>Input!E149/Input!E$7</f>
        <v>280.90898459997499</v>
      </c>
      <c r="J7" s="6">
        <f>Input!F149/Input!F$7</f>
        <v>271.93139934148638</v>
      </c>
      <c r="K7" s="6">
        <f>Input!G149/Input!G$7</f>
        <v>276.42000079176563</v>
      </c>
      <c r="L7" s="6">
        <f>Input!H149/Input!H$7</f>
        <v>274.37789766081869</v>
      </c>
      <c r="M7" s="6">
        <f>Input!I149/Input!I$7</f>
        <v>246.49118061124477</v>
      </c>
      <c r="N7" s="6">
        <f>Input!J149/Input!J$7</f>
        <v>252.89566247883809</v>
      </c>
      <c r="O7" s="6">
        <f>AVERAGE(E7:N7)</f>
        <v>296.47345679963746</v>
      </c>
    </row>
    <row r="8" spans="1:15" ht="12" customHeight="1" x14ac:dyDescent="0.2">
      <c r="B8" t="s">
        <v>180</v>
      </c>
      <c r="E8" s="6">
        <f>Input!A150/Input!A$7</f>
        <v>0.37111006229941473</v>
      </c>
      <c r="F8" s="6">
        <f>Input!B150/Input!B$7</f>
        <v>0</v>
      </c>
      <c r="G8" s="6">
        <f>Input!C150/Input!C$7</f>
        <v>-3.824644280022766</v>
      </c>
      <c r="H8" s="6">
        <f>Input!D150/Input!D$7</f>
        <v>-35.493153211245804</v>
      </c>
      <c r="I8" s="6">
        <f>Input!E150/Input!E$7</f>
        <v>-4.068456241392262</v>
      </c>
      <c r="J8" s="6">
        <f>Input!F150/Input!F$7</f>
        <v>-1.6911578864847914</v>
      </c>
      <c r="K8" s="6">
        <f>Input!G150/Input!G$7</f>
        <v>2.7410791765637375</v>
      </c>
      <c r="L8" s="6">
        <f>Input!H150/Input!H$7</f>
        <v>-14.343545808966862</v>
      </c>
      <c r="M8" s="6">
        <f>Input!I150/Input!I$7</f>
        <v>8.1863610442840589</v>
      </c>
      <c r="N8" s="6">
        <f>Input!J150/Input!J$7</f>
        <v>4.3052704268021031</v>
      </c>
      <c r="O8" s="6">
        <f>AVERAGE(E8:N8)</f>
        <v>-4.3817136718163177</v>
      </c>
    </row>
    <row r="9" spans="1:15" ht="12" customHeight="1" x14ac:dyDescent="0.2">
      <c r="B9" t="s">
        <v>181</v>
      </c>
      <c r="E9" s="6">
        <f>Input!A151/Input!A$7</f>
        <v>14.605535208608647</v>
      </c>
      <c r="F9" s="6">
        <f>Input!B151/Input!B$7</f>
        <v>15.685700798838054</v>
      </c>
      <c r="G9" s="6">
        <f>Input!C151/Input!C$7</f>
        <v>13.597679282868526</v>
      </c>
      <c r="H9" s="6">
        <f>Input!D151/Input!D$7</f>
        <v>11.942267216920298</v>
      </c>
      <c r="I9" s="6">
        <f>Input!E151/Input!E$7</f>
        <v>12.019825967196695</v>
      </c>
      <c r="J9" s="6">
        <f>Input!F151/Input!F$7</f>
        <v>2.7757196613358421</v>
      </c>
      <c r="K9" s="6">
        <f>Input!G151/Input!G$7</f>
        <v>0.76443547110055421</v>
      </c>
      <c r="L9" s="6">
        <f>Input!H151/Input!H$7</f>
        <v>2.0766978557504872</v>
      </c>
      <c r="M9" s="6">
        <f>Input!I151/Input!I$7</f>
        <v>1.6472262318453177</v>
      </c>
      <c r="N9" s="6">
        <f>Input!J151/Input!J$7</f>
        <v>1.1572734562951084</v>
      </c>
      <c r="O9" s="6">
        <f>AVERAGE(E9:N9)</f>
        <v>7.627236115075954</v>
      </c>
    </row>
    <row r="10" spans="1:15" ht="12" customHeight="1" x14ac:dyDescent="0.2">
      <c r="B10" t="s">
        <v>182</v>
      </c>
      <c r="E10" s="6">
        <f>Input!A152/Input!A$7</f>
        <v>0</v>
      </c>
      <c r="F10" s="6">
        <f>Input!B152/Input!B$7</f>
        <v>0</v>
      </c>
      <c r="G10" s="6">
        <f>Input!C152/Input!C$7</f>
        <v>0</v>
      </c>
      <c r="H10" s="6">
        <f>Input!D152/Input!D$7</f>
        <v>0</v>
      </c>
      <c r="I10" s="6">
        <f>Input!E152/Input!E$7</f>
        <v>0</v>
      </c>
      <c r="J10" s="6">
        <f>Input!F152/Input!F$7</f>
        <v>0</v>
      </c>
      <c r="K10" s="6">
        <f>Input!G152/Input!G$7</f>
        <v>0</v>
      </c>
      <c r="L10" s="6">
        <f>Input!H152/Input!H$7</f>
        <v>0</v>
      </c>
      <c r="M10" s="6">
        <f>Input!I152/Input!I$7</f>
        <v>0</v>
      </c>
      <c r="N10" s="6">
        <f>Input!J152/Input!J$7</f>
        <v>0</v>
      </c>
      <c r="O10" s="6">
        <f>AVERAGE(E10:N10)</f>
        <v>0</v>
      </c>
    </row>
    <row r="11" spans="1:15" ht="12.75" customHeight="1" x14ac:dyDescent="0.2">
      <c r="B11" s="28" t="s">
        <v>68</v>
      </c>
      <c r="E11" s="8">
        <f>Input!A35/Input!A$7</f>
        <v>361.57498395318106</v>
      </c>
      <c r="F11" s="8">
        <f>Input!B35/Input!B$7</f>
        <v>405.87079883805376</v>
      </c>
      <c r="G11" s="8">
        <f>Input!C35/Input!C$7</f>
        <v>317.76376351735911</v>
      </c>
      <c r="H11" s="8">
        <f>Input!D35/Input!D$7</f>
        <v>293.38439128191897</v>
      </c>
      <c r="I11" s="8">
        <f>Input!E35/Input!E$7</f>
        <v>288.86035432577938</v>
      </c>
      <c r="J11" s="8">
        <f>Input!F35/Input!F$7</f>
        <v>273.01596111633739</v>
      </c>
      <c r="K11" s="8">
        <f>Input!G35/Input!G$7</f>
        <v>279.92551543942989</v>
      </c>
      <c r="L11" s="8">
        <f>Input!H35/Input!H$7</f>
        <v>262.11104970760238</v>
      </c>
      <c r="M11" s="8">
        <f>Input!I35/Input!I$7</f>
        <v>256.32476788737415</v>
      </c>
      <c r="N11" s="8">
        <f>Input!J35/Input!J$7</f>
        <v>258.35820636193529</v>
      </c>
      <c r="O11" s="8">
        <f>AVERAGE(E11:N11)</f>
        <v>299.71897924289709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4.3947215404946194</v>
      </c>
      <c r="F13" s="8">
        <f>Input!B28/Input!B7</f>
        <v>2.4562875816993466</v>
      </c>
      <c r="G13" s="8">
        <f>Input!C28/Input!C7</f>
        <v>2.4179795105293116</v>
      </c>
      <c r="H13" s="8">
        <f>Input!D28/Input!D7</f>
        <v>1.6632241423781273</v>
      </c>
      <c r="I13" s="8">
        <f>Input!E28/Input!E7</f>
        <v>1.2438762989858521</v>
      </c>
      <c r="J13" s="8">
        <f>Input!F28/Input!F7</f>
        <v>1.7646244904358732</v>
      </c>
      <c r="K13" s="8">
        <f>Input!G28/Input!G7</f>
        <v>1.0471821060965953</v>
      </c>
      <c r="L13" s="8">
        <f>Input!H28/Input!H7</f>
        <v>0.76038109161793377</v>
      </c>
      <c r="M13" s="8">
        <f>Input!I28/Input!I7</f>
        <v>1.1687311770471354</v>
      </c>
      <c r="N13" s="8">
        <f>Input!J28/Input!J7</f>
        <v>1.2389833377884703</v>
      </c>
      <c r="O13" s="8">
        <f>AVERAGE(E13:N13)</f>
        <v>1.8155991277073262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3.3635963753067775</v>
      </c>
      <c r="F15" s="16">
        <f>Input!B136/Input!B$7</f>
        <v>2.9726739288307917</v>
      </c>
      <c r="G15" s="16">
        <f>Input!C136/Input!C$7</f>
        <v>2.8040822424587364</v>
      </c>
      <c r="H15" s="16">
        <f>Input!D136/Input!D$7</f>
        <v>3.1431183905081252</v>
      </c>
      <c r="I15" s="16">
        <f>Input!E136/Input!E$7</f>
        <v>2.1934756479278827</v>
      </c>
      <c r="J15" s="16">
        <f>Input!F136/Input!F$7</f>
        <v>1.9972765757290685</v>
      </c>
      <c r="K15" s="16">
        <f>Input!G136/Input!G$7</f>
        <v>6.3218867775138552</v>
      </c>
      <c r="L15" s="16">
        <f>Input!H136/Input!H$7</f>
        <v>7.7678372319688105</v>
      </c>
      <c r="M15" s="16">
        <f>Input!I136/Input!I$7</f>
        <v>7.2142813864385644</v>
      </c>
      <c r="N15" s="16">
        <f>Input!J136/Input!J$7</f>
        <v>6.9475755145682969</v>
      </c>
      <c r="O15" s="6">
        <f t="shared" ref="O15:O26" si="1">AVERAGE(E15:N15)</f>
        <v>4.4725804071250916</v>
      </c>
    </row>
    <row r="16" spans="1:15" ht="12" customHeight="1" x14ac:dyDescent="0.2">
      <c r="B16" t="s">
        <v>184</v>
      </c>
      <c r="E16" s="16">
        <f>Input!A137/Input!A$7</f>
        <v>10.185671134604494</v>
      </c>
      <c r="F16" s="16">
        <f>Input!B137/Input!B$7</f>
        <v>9.8490602759622359</v>
      </c>
      <c r="G16" s="16">
        <f>Input!C137/Input!C$7</f>
        <v>9.7536155378486065</v>
      </c>
      <c r="H16" s="16">
        <f>Input!D137/Input!D$7</f>
        <v>11.744478978591696</v>
      </c>
      <c r="I16" s="16">
        <f>Input!E137/Input!E$7</f>
        <v>9.1521973206460512</v>
      </c>
      <c r="J16" s="16">
        <f>Input!F137/Input!F$7</f>
        <v>6.0959713076199442</v>
      </c>
      <c r="K16" s="16">
        <f>Input!G137/Input!G$7</f>
        <v>4.9834220110847189</v>
      </c>
      <c r="L16" s="16">
        <f>Input!H137/Input!H$7</f>
        <v>4.5032465886939566</v>
      </c>
      <c r="M16" s="16">
        <f>Input!I137/Input!I$7</f>
        <v>4.3870640648667916</v>
      </c>
      <c r="N16" s="16">
        <f>Input!J137/Input!J$7</f>
        <v>3.3847367014167338</v>
      </c>
      <c r="O16" s="6">
        <f t="shared" si="1"/>
        <v>7.4039463921335225</v>
      </c>
    </row>
    <row r="17" spans="2:15" ht="12" customHeight="1" x14ac:dyDescent="0.2">
      <c r="B17" t="s">
        <v>185</v>
      </c>
      <c r="E17" s="16">
        <f>Input!A138/Input!A$7</f>
        <v>30.307019067396638</v>
      </c>
      <c r="F17" s="16">
        <f>Input!B138/Input!B$7</f>
        <v>18.147830065359475</v>
      </c>
      <c r="G17" s="16">
        <f>Input!C138/Input!C$7</f>
        <v>15.644563175867958</v>
      </c>
      <c r="H17" s="16">
        <f>Input!D138/Input!D$7</f>
        <v>12.908460149600206</v>
      </c>
      <c r="I17" s="16">
        <f>Input!E138/Input!E$7</f>
        <v>12.020269187429573</v>
      </c>
      <c r="J17" s="16">
        <f>Input!F138/Input!F$7</f>
        <v>8.0243062088428978</v>
      </c>
      <c r="K17" s="16">
        <f>Input!G138/Input!G$7</f>
        <v>8.9130704671417256</v>
      </c>
      <c r="L17" s="16">
        <f>Input!H138/Input!H$7</f>
        <v>8.1448869395711494</v>
      </c>
      <c r="M17" s="16">
        <f>Input!I138/Input!I$7</f>
        <v>7.9006495589414598</v>
      </c>
      <c r="N17" s="16">
        <f>Input!J138/Input!J$7</f>
        <v>7.0104481867593327</v>
      </c>
      <c r="O17" s="6">
        <f t="shared" si="1"/>
        <v>12.902150300691043</v>
      </c>
    </row>
    <row r="18" spans="2:15" ht="12" customHeight="1" x14ac:dyDescent="0.2">
      <c r="B18" t="s">
        <v>186</v>
      </c>
      <c r="E18" s="16">
        <f>Input!A139/Input!A$7</f>
        <v>30.180622994147633</v>
      </c>
      <c r="F18" s="16">
        <f>Input!B139/Input!B$7</f>
        <v>30.490384894698618</v>
      </c>
      <c r="G18" s="16">
        <f>Input!C139/Input!C$7</f>
        <v>22.170927717700625</v>
      </c>
      <c r="H18" s="16">
        <f>Input!D139/Input!D$7</f>
        <v>18.394290688676811</v>
      </c>
      <c r="I18" s="16">
        <f>Input!E139/Input!E$7</f>
        <v>12.596659571804182</v>
      </c>
      <c r="J18" s="16">
        <f>Input!F139/Input!F$7</f>
        <v>7.0668367826904994</v>
      </c>
      <c r="K18" s="16">
        <f>Input!G139/Input!G$7</f>
        <v>6.7748139350752172</v>
      </c>
      <c r="L18" s="16">
        <f>Input!H139/Input!H$7</f>
        <v>11.767922027290449</v>
      </c>
      <c r="M18" s="16">
        <f>Input!I139/Input!I$7</f>
        <v>6.6268493272743481</v>
      </c>
      <c r="N18" s="16">
        <f>Input!J139/Input!J$7</f>
        <v>6.0339784371380194</v>
      </c>
      <c r="O18" s="6">
        <f t="shared" si="1"/>
        <v>15.210328637649638</v>
      </c>
    </row>
    <row r="19" spans="2:15" ht="13.5" customHeight="1" x14ac:dyDescent="0.2">
      <c r="B19" t="s">
        <v>311</v>
      </c>
      <c r="E19" s="16">
        <f>E20-SUM(E15:E18)</f>
        <v>0</v>
      </c>
      <c r="F19" s="16">
        <f t="shared" ref="F19:N19" si="2">F20-SUM(F15:F18)</f>
        <v>0</v>
      </c>
      <c r="G19" s="16">
        <f t="shared" si="2"/>
        <v>0</v>
      </c>
      <c r="H19" s="16">
        <f t="shared" si="2"/>
        <v>0</v>
      </c>
      <c r="I19" s="16">
        <f t="shared" si="2"/>
        <v>0</v>
      </c>
      <c r="J19" s="16">
        <f t="shared" si="2"/>
        <v>0</v>
      </c>
      <c r="K19" s="16">
        <f t="shared" si="2"/>
        <v>0.16495091053048228</v>
      </c>
      <c r="L19" s="16">
        <f t="shared" si="2"/>
        <v>0</v>
      </c>
      <c r="M19" s="16">
        <f t="shared" si="2"/>
        <v>0</v>
      </c>
      <c r="N19" s="16">
        <f t="shared" si="2"/>
        <v>0</v>
      </c>
      <c r="O19" s="6">
        <f t="shared" si="1"/>
        <v>1.6495091053048229E-2</v>
      </c>
    </row>
    <row r="20" spans="2:15" ht="12.75" customHeight="1" x14ac:dyDescent="0.2">
      <c r="B20" s="28" t="s">
        <v>187</v>
      </c>
      <c r="E20" s="8">
        <f>Input!A141/Input!A$7</f>
        <v>74.036909571455539</v>
      </c>
      <c r="F20" s="8">
        <f>Input!B141/Input!B$7</f>
        <v>61.459949164851125</v>
      </c>
      <c r="G20" s="8">
        <f>Input!C141/Input!C$7</f>
        <v>50.37318867387593</v>
      </c>
      <c r="H20" s="8">
        <f>Input!D141/Input!D$7</f>
        <v>46.190348207376843</v>
      </c>
      <c r="I20" s="8">
        <f>Input!E141/Input!E$7</f>
        <v>35.962601727807687</v>
      </c>
      <c r="J20" s="8">
        <f>Input!F141/Input!F$7</f>
        <v>23.184390874882411</v>
      </c>
      <c r="K20" s="8">
        <f>Input!G141/Input!G$7</f>
        <v>27.158144101346</v>
      </c>
      <c r="L20" s="8">
        <f>Input!H141/Input!H$7</f>
        <v>32.183892787524364</v>
      </c>
      <c r="M20" s="8">
        <f>Input!I141/Input!I$7</f>
        <v>26.128844337521162</v>
      </c>
      <c r="N20" s="8">
        <f>Input!J141/Input!J$7</f>
        <v>23.376738839882385</v>
      </c>
      <c r="O20" s="8">
        <f t="shared" si="1"/>
        <v>40.005500828652345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1.2505814612044552</v>
      </c>
      <c r="F22" s="16">
        <f>Input!B202/Input!B$7</f>
        <v>0.96213943355119824</v>
      </c>
      <c r="G22" s="16">
        <f>Input!C202/Input!C$7</f>
        <v>0.94256260671599312</v>
      </c>
      <c r="H22" s="16">
        <f>Input!D202/Input!D$7</f>
        <v>3.1183763218983751</v>
      </c>
      <c r="I22" s="16">
        <f>Input!E202/Input!E$7</f>
        <v>3.7971403530737446</v>
      </c>
      <c r="J22" s="16">
        <f>Input!F202/Input!F$7</f>
        <v>1.3612872373784888</v>
      </c>
      <c r="K22" s="16">
        <f>Input!G202/Input!G$7</f>
        <v>5.3110411718131427</v>
      </c>
      <c r="L22" s="16">
        <f>Input!H202/Input!H$7</f>
        <v>4.2424990253411305</v>
      </c>
      <c r="M22" s="16">
        <f>Input!I202/Input!I$7</f>
        <v>7.6104063084736699</v>
      </c>
      <c r="N22" s="16">
        <f>Input!J202/Input!J$7</f>
        <v>8.2480424129020768</v>
      </c>
      <c r="O22" s="6">
        <f t="shared" si="1"/>
        <v>3.6844076332352271</v>
      </c>
    </row>
    <row r="23" spans="2:15" ht="12" customHeight="1" x14ac:dyDescent="0.2">
      <c r="B23" t="s">
        <v>305</v>
      </c>
      <c r="E23" s="16">
        <f>Input!A210/Input!A$7</f>
        <v>16.125280347366434</v>
      </c>
      <c r="F23" s="16">
        <f>Input!B210/Input!B$7</f>
        <v>11.054483660130717</v>
      </c>
      <c r="G23" s="16">
        <f>Input!C210/Input!C$7</f>
        <v>11.017558338076265</v>
      </c>
      <c r="H23" s="16">
        <f>Input!D210/Input!D$7</f>
        <v>12.630665462986844</v>
      </c>
      <c r="I23" s="16">
        <f>Input!E210/Input!E$7</f>
        <v>14.039511706523101</v>
      </c>
      <c r="J23" s="16">
        <f>Input!F210/Input!F$7</f>
        <v>12.696617278143618</v>
      </c>
      <c r="K23" s="16">
        <f>Input!G210/Input!G$7</f>
        <v>11.034264449722883</v>
      </c>
      <c r="L23" s="16">
        <f>Input!H210/Input!H$7</f>
        <v>10.940482456140352</v>
      </c>
      <c r="M23" s="16">
        <f>Input!I210/Input!I$7</f>
        <v>10.358559208767709</v>
      </c>
      <c r="N23" s="16">
        <f>Input!J210/Input!J$7</f>
        <v>10.113082954646709</v>
      </c>
      <c r="O23" s="6">
        <f t="shared" si="1"/>
        <v>12.001050586250464</v>
      </c>
    </row>
    <row r="24" spans="2:15" ht="12" customHeight="1" x14ac:dyDescent="0.2">
      <c r="B24" t="s">
        <v>306</v>
      </c>
      <c r="E24" s="16">
        <f>Input!A204/Input!A$7</f>
        <v>0</v>
      </c>
      <c r="F24" s="16">
        <f>Input!B204/Input!B$7</f>
        <v>6.535947712418301E-2</v>
      </c>
      <c r="G24" s="16">
        <f>Input!C204/Input!C$7</f>
        <v>0</v>
      </c>
      <c r="H24" s="16">
        <f>Input!D204/Input!D$7</f>
        <v>6.9512509672427128E-2</v>
      </c>
      <c r="I24" s="16">
        <f>Input!E204/Input!E$7</f>
        <v>4.0065105796919992E-2</v>
      </c>
      <c r="J24" s="16">
        <f>Input!F204/Input!F$7</f>
        <v>0.30495453120100346</v>
      </c>
      <c r="K24" s="16">
        <f>Input!G204/Input!G$7</f>
        <v>0.2121931908155186</v>
      </c>
      <c r="L24" s="16">
        <f>Input!H204/Input!H$7</f>
        <v>0.20955165692007796</v>
      </c>
      <c r="M24" s="16">
        <f>Input!I204/Input!I$7</f>
        <v>0.16038492381716118</v>
      </c>
      <c r="N24" s="16">
        <f>Input!J204/Input!J$7</f>
        <v>0.35104606611422973</v>
      </c>
      <c r="O24" s="6">
        <f t="shared" si="1"/>
        <v>0.14130674614615213</v>
      </c>
    </row>
    <row r="25" spans="2:15" ht="12" customHeight="1" x14ac:dyDescent="0.2">
      <c r="B25" t="s">
        <v>307</v>
      </c>
      <c r="E25" s="16">
        <f>Input!A205/Input!A$7</f>
        <v>9.9035623938078157</v>
      </c>
      <c r="F25" s="16">
        <f>Input!B205/Input!B$7</f>
        <v>5.375767610748003</v>
      </c>
      <c r="G25" s="16">
        <f>Input!C205/Input!C$7</f>
        <v>4.8506417188389293</v>
      </c>
      <c r="H25" s="16">
        <f>Input!D205/Input!D$7</f>
        <v>4.5095137993293779</v>
      </c>
      <c r="I25" s="16">
        <f>Input!E205/Input!E$7</f>
        <v>4.1819243771128081</v>
      </c>
      <c r="J25" s="16">
        <f>Input!F205/Input!F$7</f>
        <v>2.7844794606459704</v>
      </c>
      <c r="K25" s="16">
        <f>Input!G205/Input!G$7</f>
        <v>2.700531274742676</v>
      </c>
      <c r="L25" s="16">
        <f>Input!H205/Input!H$7</f>
        <v>3.063487329434698</v>
      </c>
      <c r="M25" s="16">
        <f>Input!I205/Input!I$7</f>
        <v>2.6069357569277378</v>
      </c>
      <c r="N25" s="16">
        <f>Input!J205/Input!J$7</f>
        <v>1.9215530606789628</v>
      </c>
      <c r="O25" s="6">
        <f t="shared" si="1"/>
        <v>4.1898396782266971</v>
      </c>
    </row>
    <row r="26" spans="2:15" ht="12" customHeight="1" x14ac:dyDescent="0.2">
      <c r="B26" t="s">
        <v>308</v>
      </c>
      <c r="E26" s="16">
        <f>(Input!A142-SUM(Input!A202:'Input'!A205))/Input!A$7</f>
        <v>2.4544326977534436</v>
      </c>
      <c r="F26" s="16">
        <f>(Input!B142-SUM(Input!B202:'Input'!B205))/Input!B$7</f>
        <v>3.363297022512707</v>
      </c>
      <c r="G26" s="16">
        <f>(Input!C142-SUM(Input!C202:'Input'!C205))/Input!C$7</f>
        <v>3.8934675583380773</v>
      </c>
      <c r="H26" s="16">
        <f>(Input!D142-SUM(Input!D202:'Input'!D205))/Input!D$7</f>
        <v>7.6108047459375801</v>
      </c>
      <c r="I26" s="16">
        <f>(Input!E142-SUM(Input!E202:'Input'!E205))/Input!E$7</f>
        <v>4.1180781269563038</v>
      </c>
      <c r="J26" s="16">
        <f>(Input!F142-SUM(Input!F202:'Input'!F205))/Input!F$7</f>
        <v>1.1499560990906215</v>
      </c>
      <c r="K26" s="16">
        <f>(Input!G142-SUM(Input!G202:'Input'!G205))/Input!G$7</f>
        <v>1.436440221694373</v>
      </c>
      <c r="L26" s="16">
        <f>(Input!H142-SUM(Input!H202:'Input'!H205))/Input!H$7</f>
        <v>1.4135760233918109</v>
      </c>
      <c r="M26" s="16">
        <f>(Input!I142-SUM(Input!I202:'Input'!I205))/Input!I$7</f>
        <v>1.3069892185690097</v>
      </c>
      <c r="N26" s="16">
        <f>(Input!J142-SUM(Input!J202:'Input'!J205))/Input!J$7</f>
        <v>1.4594636015325668</v>
      </c>
      <c r="O26" s="6">
        <f t="shared" si="1"/>
        <v>2.82065053157765</v>
      </c>
    </row>
    <row r="27" spans="2:15" ht="12.75" customHeight="1" x14ac:dyDescent="0.2">
      <c r="B27" s="28" t="s">
        <v>188</v>
      </c>
      <c r="E27" s="8">
        <f>SUM(E22:E26)</f>
        <v>29.73385690013215</v>
      </c>
      <c r="F27" s="8">
        <f t="shared" ref="F27:N27" si="3">SUM(F22:F26)</f>
        <v>20.821047204066812</v>
      </c>
      <c r="G27" s="8">
        <f t="shared" si="3"/>
        <v>20.704230221969265</v>
      </c>
      <c r="H27" s="8">
        <f t="shared" si="3"/>
        <v>27.938872839824604</v>
      </c>
      <c r="I27" s="8">
        <f t="shared" si="3"/>
        <v>26.176719669462877</v>
      </c>
      <c r="J27" s="8">
        <f t="shared" si="3"/>
        <v>18.297294606459701</v>
      </c>
      <c r="K27" s="8">
        <f t="shared" si="3"/>
        <v>20.694470308788596</v>
      </c>
      <c r="L27" s="8">
        <f t="shared" si="3"/>
        <v>19.869596491228069</v>
      </c>
      <c r="M27" s="8">
        <f t="shared" si="3"/>
        <v>22.043275416555289</v>
      </c>
      <c r="N27" s="8">
        <f t="shared" si="3"/>
        <v>22.093188095874545</v>
      </c>
      <c r="O27" s="8">
        <f>AVERAGE(E27:N27)</f>
        <v>22.837255175436191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30.915639040966589</v>
      </c>
      <c r="F29" s="16">
        <f>Input!B143/Input!B$7</f>
        <v>34.717127087872186</v>
      </c>
      <c r="G29" s="16">
        <f>Input!C143/Input!C$7</f>
        <v>45.706377347751847</v>
      </c>
      <c r="H29" s="16">
        <f>Input!D143/Input!D$7</f>
        <v>26.069458344080473</v>
      </c>
      <c r="I29" s="16">
        <f>Input!E143/Input!E$7</f>
        <v>16.152646801051709</v>
      </c>
      <c r="J29" s="16">
        <f>Input!F143/Input!F$7</f>
        <v>20.056139855754154</v>
      </c>
      <c r="K29" s="16">
        <f>Input!G143/Input!G$7</f>
        <v>14.619638163103721</v>
      </c>
      <c r="L29" s="16">
        <f>Input!H143/Input!H$7</f>
        <v>4.7860623781676415</v>
      </c>
      <c r="M29" s="16">
        <f>Input!I143/Input!I$7</f>
        <v>0.74311681368618021</v>
      </c>
      <c r="N29" s="16">
        <f>Input!J143/Input!J$7</f>
        <v>0.33502628530695894</v>
      </c>
      <c r="O29" s="16">
        <f t="shared" ref="O29:O35" si="4">AVERAGE(E29:N29)</f>
        <v>19.410123211774142</v>
      </c>
    </row>
    <row r="30" spans="2:15" ht="12" customHeight="1" x14ac:dyDescent="0.2">
      <c r="B30" t="s">
        <v>309</v>
      </c>
      <c r="E30" s="16">
        <f>Input!A211/Input!A$7</f>
        <v>3.8621672644893339</v>
      </c>
      <c r="F30" s="16">
        <f>Input!B211/Input!B$7</f>
        <v>10.625815541031228</v>
      </c>
      <c r="G30" s="16">
        <f>Input!C211/Input!C$7</f>
        <v>0</v>
      </c>
      <c r="H30" s="16">
        <f>Input!D211/Input!D$7</f>
        <v>0</v>
      </c>
      <c r="I30" s="16">
        <f>Input!E211/Input!E$7</f>
        <v>1.2191911856767248</v>
      </c>
      <c r="J30" s="16">
        <f>Input!F211/Input!F$7</f>
        <v>0.80725540921919103</v>
      </c>
      <c r="K30" s="16">
        <f>Input!G211/Input!G$7</f>
        <v>1.4493198733174981</v>
      </c>
      <c r="L30" s="16">
        <f>Input!H211/Input!H$7</f>
        <v>0</v>
      </c>
      <c r="M30" s="16">
        <f>Input!I211/Input!I$7</f>
        <v>0</v>
      </c>
      <c r="N30" s="16">
        <f>Input!J211/Input!J$7</f>
        <v>1.2032183908045977</v>
      </c>
      <c r="O30" s="6">
        <f t="shared" si="4"/>
        <v>1.9166967664538574</v>
      </c>
    </row>
    <row r="31" spans="2:15" ht="12" customHeight="1" x14ac:dyDescent="0.2">
      <c r="B31" t="s">
        <v>190</v>
      </c>
      <c r="E31" s="16">
        <f>Input!A144/Input!A$7</f>
        <v>0</v>
      </c>
      <c r="F31" s="16">
        <f>Input!B144/Input!B$7</f>
        <v>0</v>
      </c>
      <c r="G31" s="16">
        <f>Input!C144/Input!C$7</f>
        <v>4.2686397268070574E-2</v>
      </c>
      <c r="H31" s="16">
        <f>Input!D144/Input!D$7</f>
        <v>0</v>
      </c>
      <c r="I31" s="16">
        <f>Input!E144/Input!E$7</f>
        <v>5.1032928508826847E-2</v>
      </c>
      <c r="J31" s="16">
        <f>Input!F144/Input!F$7</f>
        <v>0</v>
      </c>
      <c r="K31" s="16">
        <f>Input!G144/Input!G$7</f>
        <v>0</v>
      </c>
      <c r="L31" s="16">
        <f>Input!H144/Input!H$7</f>
        <v>0</v>
      </c>
      <c r="M31" s="16">
        <f>Input!I144/Input!I$7</f>
        <v>0</v>
      </c>
      <c r="N31" s="16">
        <f>Input!J144/Input!J$7</f>
        <v>0</v>
      </c>
      <c r="O31" s="6">
        <f t="shared" si="4"/>
        <v>9.3719325776897427E-3</v>
      </c>
    </row>
    <row r="32" spans="2:15" ht="12" customHeight="1" x14ac:dyDescent="0.2">
      <c r="B32" t="s">
        <v>310</v>
      </c>
      <c r="E32" s="16">
        <f>Input!A208/Input!A$7</f>
        <v>1.4070530488956012</v>
      </c>
      <c r="F32" s="16">
        <f>Input!B208/Input!B$7</f>
        <v>1.2956790123456789</v>
      </c>
      <c r="G32" s="16">
        <f>Input!C208/Input!C$7</f>
        <v>1.1270631758679568</v>
      </c>
      <c r="H32" s="16">
        <f>Input!D208/Input!D$7</f>
        <v>1.0176695898890895</v>
      </c>
      <c r="I32" s="16">
        <f>Input!E208/Input!E$7</f>
        <v>1.1006648303493176</v>
      </c>
      <c r="J32" s="16">
        <f>Input!F208/Input!F$7</f>
        <v>0.72578394481028541</v>
      </c>
      <c r="K32" s="16">
        <f>Input!G208/Input!G$7</f>
        <v>0.74847189231987332</v>
      </c>
      <c r="L32" s="16">
        <f>Input!H208/Input!H$7</f>
        <v>0.98150974658869405</v>
      </c>
      <c r="M32" s="16">
        <f>Input!I208/Input!I$7</f>
        <v>0.82495322106388669</v>
      </c>
      <c r="N32" s="16">
        <f>Input!J208/Input!J$7</f>
        <v>0.81987169206094623</v>
      </c>
      <c r="O32" s="6">
        <f t="shared" si="4"/>
        <v>1.0048720154191328</v>
      </c>
    </row>
    <row r="33" spans="2:15" ht="12" customHeight="1" x14ac:dyDescent="0.2">
      <c r="B33" t="s">
        <v>191</v>
      </c>
      <c r="E33" s="16">
        <f>Input!A145/Input!A$7</f>
        <v>0.23206531999244856</v>
      </c>
      <c r="F33" s="16">
        <f>Input!B145/Input!B$7</f>
        <v>0</v>
      </c>
      <c r="G33" s="16">
        <f>Input!C145/Input!C$7</f>
        <v>0</v>
      </c>
      <c r="H33" s="16">
        <f>Input!D145/Input!D$7</f>
        <v>0</v>
      </c>
      <c r="I33" s="16">
        <f>Input!E145/Input!E$7</f>
        <v>0.27494678853136345</v>
      </c>
      <c r="J33" s="16">
        <f>Input!F145/Input!F$7</f>
        <v>0.70173173408592038</v>
      </c>
      <c r="K33" s="16">
        <f>Input!G145/Input!G$7</f>
        <v>0.66001187648456061</v>
      </c>
      <c r="L33" s="16">
        <f>Input!H145/Input!H$7</f>
        <v>0.47368421052631576</v>
      </c>
      <c r="M33" s="16">
        <f>Input!I145/Input!I$7</f>
        <v>0.58553149781698299</v>
      </c>
      <c r="N33" s="16">
        <f>Input!J145/Input!J$7</f>
        <v>0.54276218479907334</v>
      </c>
      <c r="O33" s="6">
        <f t="shared" si="4"/>
        <v>0.3470733612236665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0.22390787238058951</v>
      </c>
      <c r="F34" s="16">
        <f>(Input!B147-Input!B143-Input!B144-Input!B145-Input!B207-Input!B208)/Input!B$7</f>
        <v>0.45836601307189628</v>
      </c>
      <c r="G34" s="16">
        <f>(Input!C147-Input!C143-Input!C144-Input!C145-Input!C207-Input!C208)/Input!C$7</f>
        <v>0.29963716562322634</v>
      </c>
      <c r="H34" s="16">
        <f>(Input!D147-Input!D143-Input!D144-Input!D145-Input!D207-Input!D208)/Input!D$7</f>
        <v>0.11384188805777916</v>
      </c>
      <c r="I34" s="16">
        <f>(Input!E147-Input!E143-Input!E144-Input!E145-Input!E207-Input!E208)/Input!E$7</f>
        <v>3.3504444722672569E-2</v>
      </c>
      <c r="J34" s="16">
        <f>(Input!F147-Input!F143-Input!F144-Input!F145-Input!F207-Input!F208)/Input!F$7</f>
        <v>2.4333646911257421E-2</v>
      </c>
      <c r="K34" s="16">
        <f>(Input!G147-Input!G143-Input!G144-Input!G145-Input!G207-Input!G208)/Input!G$7</f>
        <v>2.5938242280284633E-2</v>
      </c>
      <c r="L34" s="16">
        <f>(Input!H147-Input!H143-Input!H144-Input!H145-Input!H207-Input!H208)/Input!H$7</f>
        <v>3.1929824561403364E-2</v>
      </c>
      <c r="M34" s="16">
        <f>(Input!I147-Input!I143-Input!I144-Input!I145-Input!I207-Input!I208)/Input!I$7</f>
        <v>0.17888265169740714</v>
      </c>
      <c r="N34" s="16">
        <f>(Input!J147-Input!J143-Input!J144-Input!J145-Input!J207-Input!J208)/Input!J$7</f>
        <v>0.26456116902788951</v>
      </c>
      <c r="O34" s="6">
        <f t="shared" si="4"/>
        <v>0.16549029183344061</v>
      </c>
    </row>
    <row r="35" spans="2:15" ht="12.75" customHeight="1" x14ac:dyDescent="0.2">
      <c r="B35" s="28" t="s">
        <v>193</v>
      </c>
      <c r="E35" s="8">
        <f>SUM(E29:E34)</f>
        <v>36.64083254672456</v>
      </c>
      <c r="F35" s="8">
        <f t="shared" ref="F35:N35" si="5">SUM(F29:F34)</f>
        <v>47.096987654320991</v>
      </c>
      <c r="G35" s="8">
        <f t="shared" si="5"/>
        <v>47.175764086511101</v>
      </c>
      <c r="H35" s="8">
        <f t="shared" si="5"/>
        <v>27.200969822027339</v>
      </c>
      <c r="I35" s="8">
        <f t="shared" si="5"/>
        <v>18.831986978840614</v>
      </c>
      <c r="J35" s="8">
        <f t="shared" si="5"/>
        <v>22.315244590780811</v>
      </c>
      <c r="K35" s="8">
        <f t="shared" si="5"/>
        <v>17.503380047505935</v>
      </c>
      <c r="L35" s="8">
        <f t="shared" si="5"/>
        <v>6.2731861598440544</v>
      </c>
      <c r="M35" s="8">
        <f t="shared" si="5"/>
        <v>2.332484184264457</v>
      </c>
      <c r="N35" s="8">
        <f t="shared" si="5"/>
        <v>3.1654397219994661</v>
      </c>
      <c r="O35" s="8">
        <f t="shared" si="4"/>
        <v>22.85362757928193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506.38130451198788</v>
      </c>
      <c r="F37" s="30">
        <f t="shared" ref="F37:N37" si="6">+F11+F13+F20+F27+F35</f>
        <v>537.70507044299211</v>
      </c>
      <c r="G37" s="30">
        <f t="shared" si="6"/>
        <v>438.43492601024474</v>
      </c>
      <c r="H37" s="30">
        <f t="shared" si="6"/>
        <v>396.37780629352585</v>
      </c>
      <c r="I37" s="30">
        <f t="shared" si="6"/>
        <v>371.07553900087646</v>
      </c>
      <c r="J37" s="30">
        <f t="shared" si="6"/>
        <v>338.57751567889625</v>
      </c>
      <c r="K37" s="30">
        <f t="shared" si="6"/>
        <v>346.32869200316702</v>
      </c>
      <c r="L37" s="30">
        <f t="shared" si="6"/>
        <v>321.19810623781683</v>
      </c>
      <c r="M37" s="30">
        <f t="shared" si="6"/>
        <v>307.99810300276215</v>
      </c>
      <c r="N37" s="30">
        <f t="shared" si="6"/>
        <v>308.23255635748012</v>
      </c>
      <c r="O37" s="7">
        <f>AVERAGE(E37:N37)</f>
        <v>387.23096195397488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379.26141778365115</v>
      </c>
      <c r="F39" s="30">
        <f>(Input!B24-Input!B125)/Input!B$7+Input!B131/Input!B7</f>
        <v>411.47255482933917</v>
      </c>
      <c r="G39" s="30">
        <f>(Input!C24-Input!C125)/Input!C$7+Input!C131/Input!C7</f>
        <v>364.37067302219691</v>
      </c>
      <c r="H39" s="30">
        <f>(Input!D24-Input!D125)/Input!D$7+Input!D131/Input!D7</f>
        <v>365.58923781274183</v>
      </c>
      <c r="I39" s="30">
        <f>(Input!E24-Input!E125)/Input!E$7+Input!E131/Input!E7</f>
        <v>334.04254413421808</v>
      </c>
      <c r="J39" s="30">
        <f>(Input!F24-Input!F125)/Input!F$7+Input!F131/Input!F7</f>
        <v>308.77646127312642</v>
      </c>
      <c r="K39" s="30">
        <f>(Input!G24-Input!G125)/Input!G$7+Input!G131/Input!G7</f>
        <v>322.29402850356297</v>
      </c>
      <c r="L39" s="30">
        <f>(Input!H24-Input!H125)/Input!H$7+Input!H131/Input!H7</f>
        <v>279.34260526315791</v>
      </c>
      <c r="M39" s="30">
        <f>(Input!I24-Input!I125)/Input!I$7+Input!I131/Input!I7</f>
        <v>280.86604829368264</v>
      </c>
      <c r="N39" s="30">
        <f>(Input!J24-Input!J125)/Input!J$7+Input!J131/Input!J7</f>
        <v>278.35699189165103</v>
      </c>
      <c r="O39" s="7">
        <f>AVERAGE(E39:N39)</f>
        <v>332.43725628073281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127.11988672833672</v>
      </c>
      <c r="F41" s="11">
        <f t="shared" ref="F41:N41" si="7">+F37-F39</f>
        <v>126.23251561365294</v>
      </c>
      <c r="G41" s="11">
        <f t="shared" si="7"/>
        <v>74.064252988047826</v>
      </c>
      <c r="H41" s="11">
        <f t="shared" si="7"/>
        <v>30.788568480784022</v>
      </c>
      <c r="I41" s="11">
        <f t="shared" si="7"/>
        <v>37.032994866658385</v>
      </c>
      <c r="J41" s="11">
        <f t="shared" si="7"/>
        <v>29.801054405769833</v>
      </c>
      <c r="K41" s="11">
        <f t="shared" si="7"/>
        <v>24.034663499604051</v>
      </c>
      <c r="L41" s="11">
        <f t="shared" si="7"/>
        <v>41.855500974658923</v>
      </c>
      <c r="M41" s="11">
        <f t="shared" si="7"/>
        <v>27.132054709079512</v>
      </c>
      <c r="N41" s="11">
        <f t="shared" si="7"/>
        <v>29.875564465829086</v>
      </c>
      <c r="O41" s="11">
        <f>AVERAGE(E41:N41)</f>
        <v>54.79370567324213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16.350804228808759</v>
      </c>
      <c r="F43" s="8">
        <f>(Input!B25+Input!B26)/Input!B$7</f>
        <v>17.270939724037763</v>
      </c>
      <c r="G43" s="8">
        <f>(Input!C25+Input!C26)/Input!C$7</f>
        <v>14.973904382470121</v>
      </c>
      <c r="H43" s="8">
        <f>(Input!D25+Input!D26)/Input!D$7</f>
        <v>15.281920299200412</v>
      </c>
      <c r="I43" s="8">
        <f>(Input!E25+Input!E26)/Input!E$7</f>
        <v>16.532065857017653</v>
      </c>
      <c r="J43" s="8">
        <f>(Input!F25+Input!F26)/Input!F$7</f>
        <v>13.638364691125743</v>
      </c>
      <c r="K43" s="8">
        <f>(Input!G25+Input!G26)/Input!G$7</f>
        <v>13.057423594615994</v>
      </c>
      <c r="L43" s="8">
        <f>(Input!H25+Input!H26)/Input!H$7</f>
        <v>14.635053606237818</v>
      </c>
      <c r="M43" s="8">
        <f>(Input!I25+Input!I26)/Input!I$7</f>
        <v>12.613769936737057</v>
      </c>
      <c r="N43" s="8">
        <f>(Input!J25+Input!J26)/Input!J$7</f>
        <v>11.097119308562773</v>
      </c>
      <c r="O43" s="8">
        <f>AVERAGE(E43:N43)</f>
        <v>14.54513656288141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110.76908249952797</v>
      </c>
      <c r="F45" s="11">
        <f t="shared" ref="F45:N45" si="8">+F41-F43</f>
        <v>108.96157588961518</v>
      </c>
      <c r="G45" s="11">
        <f t="shared" si="8"/>
        <v>59.090348605577702</v>
      </c>
      <c r="H45" s="11">
        <f t="shared" si="8"/>
        <v>15.506648181583611</v>
      </c>
      <c r="I45" s="11">
        <f t="shared" si="8"/>
        <v>20.500929009640732</v>
      </c>
      <c r="J45" s="11">
        <f t="shared" si="8"/>
        <v>16.162689714644088</v>
      </c>
      <c r="K45" s="11">
        <f t="shared" si="8"/>
        <v>10.977239904988057</v>
      </c>
      <c r="L45" s="11">
        <f t="shared" si="8"/>
        <v>27.220447368421105</v>
      </c>
      <c r="M45" s="11">
        <f t="shared" si="8"/>
        <v>14.518284772342454</v>
      </c>
      <c r="N45" s="11">
        <f t="shared" si="8"/>
        <v>18.778445157266312</v>
      </c>
      <c r="O45" s="11">
        <f>AVERAGE(E45:N45)</f>
        <v>40.248569110360719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Produktionsgebiet 3: östliches Flach- und Hügelland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82.249814084507037</v>
      </c>
      <c r="F7" s="6">
        <f>(Input!B$132+Input!B$28+Input!B$141)/Input!B$6</f>
        <v>80.999903621566133</v>
      </c>
      <c r="G7" s="6">
        <f>(Input!C$132+Input!C$28+Input!C$141)/Input!C$6</f>
        <v>65.627343781614655</v>
      </c>
      <c r="H7" s="6">
        <f>(Input!D$132+Input!D$28+Input!D$141)/Input!D$6</f>
        <v>65.827678711454908</v>
      </c>
      <c r="I7" s="6">
        <f>(Input!E$132+Input!E$28+Input!E$141)/Input!E$6</f>
        <v>51.914370997841111</v>
      </c>
      <c r="J7" s="6">
        <f>(Input!F$132+Input!F$28+Input!F$141)/Input!F$6</f>
        <v>55.744569283684797</v>
      </c>
      <c r="K7" s="6">
        <f>(Input!G$132+Input!G$28+Input!G$141)/Input!G$6</f>
        <v>61.909648627971116</v>
      </c>
      <c r="L7" s="6">
        <f>(Input!H$132+Input!H$28+Input!H$141)/Input!H$6</f>
        <v>64.245211106884753</v>
      </c>
      <c r="M7" s="6">
        <f>(Input!I$132+Input!I$28+Input!I$141)/Input!I$6</f>
        <v>61.246968472804781</v>
      </c>
      <c r="N7" s="6">
        <f>(Input!J$132+Input!J$28+Input!J$141)/Input!J$6</f>
        <v>60.862035626605604</v>
      </c>
      <c r="O7" s="6">
        <f>AVERAGE(E7:N7)</f>
        <v>65.062754431493502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85.560777089201878</v>
      </c>
      <c r="F8" s="6">
        <f>(Input!B$132+Input!B$133+Input!B$134+Input!B$28+Input!B$141)/Input!B$6</f>
        <v>83.911650879731027</v>
      </c>
      <c r="G8" s="6">
        <f>(Input!C$132+Input!C$133+Input!C$134+Input!C$28+Input!C$141)/Input!C$6</f>
        <v>67.305438575192937</v>
      </c>
      <c r="H8" s="6">
        <f>(Input!D$132+Input!D$133+Input!D$134+Input!D$28+Input!D$141)/Input!D$6</f>
        <v>65.98228716753205</v>
      </c>
      <c r="I8" s="6">
        <f>(Input!E$132+Input!E$133+Input!E$134+Input!E$28+Input!E$141)/Input!E$6</f>
        <v>53.703105675289969</v>
      </c>
      <c r="J8" s="6">
        <f>(Input!F$132+Input!F$133+Input!F$134+Input!F$28+Input!F$141)/Input!F$6</f>
        <v>56.824221696306516</v>
      </c>
      <c r="K8" s="6">
        <f>(Input!G$132+Input!G$133+Input!G$134+Input!G$28+Input!G$141)/Input!G$6</f>
        <v>62.885623262592823</v>
      </c>
      <c r="L8" s="6">
        <f>(Input!H$132+Input!H$133+Input!H$134+Input!H$28+Input!H$141)/Input!H$6</f>
        <v>61.194639026245724</v>
      </c>
      <c r="M8" s="6">
        <f>(Input!I$132+Input!I$133+Input!I$134+Input!I$28+Input!I$141)/Input!I$6</f>
        <v>63.959915767035689</v>
      </c>
      <c r="N8" s="6">
        <f>(Input!J$132+Input!J$133+Input!J$134+Input!J$28+Input!J$141)/Input!J$6</f>
        <v>62.474207766206021</v>
      </c>
      <c r="O8" s="6">
        <f>AVERAGE(E8:N8)</f>
        <v>66.380186690533463</v>
      </c>
    </row>
    <row r="9" spans="1:15" ht="12" customHeight="1" x14ac:dyDescent="0.2">
      <c r="B9" s="19" t="s">
        <v>209</v>
      </c>
      <c r="E9" s="6">
        <f>(Input!A$148-Input!A$154+Input!A$155)/Input!A$6</f>
        <v>46.654827042253523</v>
      </c>
      <c r="F9" s="6">
        <f>(Input!B$148-Input!B$154+Input!B$155)/Input!B$6</f>
        <v>47.97347309890003</v>
      </c>
      <c r="G9" s="6">
        <f>(Input!C$148-Input!C$154+Input!C$155)/Input!C$6</f>
        <v>34.866272292567594</v>
      </c>
      <c r="H9" s="6">
        <f>(Input!D$148-Input!D$154+Input!D$155)/Input!D$6</f>
        <v>26.516041962488078</v>
      </c>
      <c r="I9" s="6">
        <f>(Input!E$148-Input!E$154+Input!E$155)/Input!E$6</f>
        <v>19.228379560174169</v>
      </c>
      <c r="J9" s="6">
        <f>(Input!F$148-Input!F$154+Input!F$155)/Input!F$6</f>
        <v>24.985009122273222</v>
      </c>
      <c r="K9" s="6">
        <f>(Input!G$148-Input!G$154+Input!G$155)/Input!G$6</f>
        <v>27.96184088465645</v>
      </c>
      <c r="L9" s="6">
        <f>(Input!H$148-Input!H$154+Input!H$155)/Input!H$6</f>
        <v>29.381223278813238</v>
      </c>
      <c r="M9" s="6">
        <f>(Input!I$148-Input!I$154+Input!I$155)/Input!I$6</f>
        <v>31.190097297668981</v>
      </c>
      <c r="N9" s="6">
        <f>(Input!J$148-Input!J$154+Input!J$155)/Input!J$6</f>
        <v>30.790002526606038</v>
      </c>
      <c r="O9" s="6">
        <f>AVERAGE(E9:N9)</f>
        <v>31.954716706640131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27.72036131455399</v>
      </c>
      <c r="F10" s="6">
        <f>(Input!B$132+Input!B$135+Input!B$28+Input!B$141+Input!B$142+Input!B$147-Input!B$156+Input!B$157)/Input!B$6</f>
        <v>32.39410838835861</v>
      </c>
      <c r="G10" s="6">
        <f>(Input!C$132+Input!C$135+Input!C$28+Input!C$141+Input!C$142+Input!C$147-Input!C$156+Input!C$157)/Input!C$6</f>
        <v>22.097909911566379</v>
      </c>
      <c r="H10" s="6">
        <f>(Input!D$132+Input!D$135+Input!D$28+Input!D$141+Input!D$142+Input!D$147-Input!D$156+Input!D$157)/Input!D$6</f>
        <v>15.297920949454273</v>
      </c>
      <c r="I10" s="6">
        <f>(Input!E$132+Input!E$135+Input!E$28+Input!E$141+Input!E$142+Input!E$147-Input!E$156+Input!E$157)/Input!E$6</f>
        <v>9.2070608145193713</v>
      </c>
      <c r="J10" s="6">
        <f>(Input!F$132+Input!F$135+Input!F$28+Input!F$141+Input!F$142+Input!F$147-Input!F$156+Input!F$157)/Input!F$6</f>
        <v>13.507742239899123</v>
      </c>
      <c r="K10" s="6">
        <f>(Input!G$132+Input!G$135+Input!G$28+Input!G$141+Input!G$142+Input!G$147-Input!G$156+Input!G$157)/Input!G$6</f>
        <v>14.234035623282168</v>
      </c>
      <c r="L10" s="6">
        <f>(Input!H$132+Input!H$135+Input!H$28+Input!H$141+Input!H$142+Input!H$147-Input!H$156+Input!H$157)/Input!H$6</f>
        <v>18.636543552681626</v>
      </c>
      <c r="M10" s="6">
        <f>(Input!I$132+Input!I$135+Input!I$28+Input!I$141+Input!I$142+Input!I$147-Input!I$156+Input!I$157)/Input!I$6</f>
        <v>13.809420855394354</v>
      </c>
      <c r="N10" s="6">
        <f>(Input!J$132+Input!J$135+Input!J$28+Input!J$141+Input!J$142+Input!J$147-Input!J$156+Input!J$157)/Input!J$6</f>
        <v>15.192556751677145</v>
      </c>
      <c r="O10" s="6">
        <f>AVERAGE(E10:N10)</f>
        <v>18.209766040138703</v>
      </c>
    </row>
    <row r="11" spans="1:15" ht="12" customHeight="1" x14ac:dyDescent="0.2">
      <c r="B11" t="s">
        <v>211</v>
      </c>
      <c r="E11" s="6">
        <f>Input!A$148/Input!A34-Input!A$24/Input!A$6</f>
        <v>23.626923994835607</v>
      </c>
      <c r="F11" s="6">
        <f>Input!B$148/Input!B34-Input!B$24/Input!B$6</f>
        <v>31.425909253813693</v>
      </c>
      <c r="G11" s="6">
        <f>Input!C$148/Input!C34-Input!C$24/Input!C$6</f>
        <v>20.741824438779062</v>
      </c>
      <c r="H11" s="6">
        <f>Input!D$148/Input!D34-Input!D$24/Input!D$6</f>
        <v>10.1379203152107</v>
      </c>
      <c r="I11" s="6">
        <f>Input!E$148/Input!E34-Input!E$24/Input!E$6</f>
        <v>7.5369615624688748</v>
      </c>
      <c r="J11" s="6">
        <f>Input!F$148/Input!F34-Input!F$24/Input!F$6</f>
        <v>11.556440437009506</v>
      </c>
      <c r="K11" s="6">
        <f>Input!G$148/Input!G34-Input!G$24/Input!G$6</f>
        <v>11.420742948066739</v>
      </c>
      <c r="L11" s="6">
        <f>Input!H$148/Input!H34-Input!H$24/Input!H$6</f>
        <v>9.8550374994094625</v>
      </c>
      <c r="M11" s="6">
        <f>Input!I$148/Input!I34-Input!I$24/Input!I$6</f>
        <v>11.29159965436294</v>
      </c>
      <c r="N11" s="6">
        <f>Input!J$148/Input!J34-Input!J$24/Input!J$6</f>
        <v>12.304201168558045</v>
      </c>
      <c r="O11" s="6">
        <f>AVERAGE(E11:N11)</f>
        <v>14.989756127251463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413.42293751179909</v>
      </c>
      <c r="F15" s="6">
        <f>(Input!B$132+Input!B$28+Input!B$141)/Input!B$7</f>
        <v>582.26283660130719</v>
      </c>
      <c r="G15" s="6">
        <f>(Input!C$132+Input!C$28+Input!C$141)/Input!C$7</f>
        <v>475.35917046101309</v>
      </c>
      <c r="H15" s="6">
        <f>(Input!D$132+Input!D$28+Input!D$141)/Input!D$7</f>
        <v>400.57763992777922</v>
      </c>
      <c r="I15" s="6">
        <f>(Input!E$132+Input!E$28+Input!E$141)/Input!E$7</f>
        <v>355.26927381995739</v>
      </c>
      <c r="J15" s="6">
        <f>(Input!F$132+Input!F$28+Input!F$141)/Input!F$7</f>
        <v>389.63902555660076</v>
      </c>
      <c r="K15" s="6">
        <f>(Input!G$132+Input!G$28+Input!G$141)/Input!G$7</f>
        <v>375.6420134600159</v>
      </c>
      <c r="L15" s="6">
        <f>(Input!H$132+Input!H$28+Input!H$141)/Input!H$7</f>
        <v>329.24105263157895</v>
      </c>
      <c r="M15" s="6">
        <f>(Input!I$132+Input!I$28+Input!I$141)/Input!I$7</f>
        <v>317.46045175086874</v>
      </c>
      <c r="N15" s="6">
        <f>(Input!J$132+Input!J$28+Input!J$141)/Input!J$7</f>
        <v>334.18626303127508</v>
      </c>
      <c r="O15" s="6">
        <f>AVERAGE(E15:N15)</f>
        <v>397.30606647521955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430.06526146875586</v>
      </c>
      <c r="F16" s="6">
        <f>(Input!B$132+Input!B$133+Input!B$134+Input!B$28+Input!B$141)/Input!B$7</f>
        <v>603.19375308641975</v>
      </c>
      <c r="G16" s="6">
        <f>(Input!C$132+Input!C$133+Input!C$134+Input!C$28+Input!C$141)/Input!C$7</f>
        <v>487.51413062037562</v>
      </c>
      <c r="H16" s="6">
        <f>(Input!D$132+Input!D$133+Input!D$134+Input!D$28+Input!D$141)/Input!D$7</f>
        <v>401.51847046685577</v>
      </c>
      <c r="I16" s="6">
        <f>(Input!E$132+Input!E$133+Input!E$134+Input!E$28+Input!E$141)/Input!E$7</f>
        <v>367.51024790284202</v>
      </c>
      <c r="J16" s="6">
        <f>(Input!F$132+Input!F$133+Input!F$134+Input!F$28+Input!F$141)/Input!F$7</f>
        <v>397.18549545311998</v>
      </c>
      <c r="K16" s="6">
        <f>(Input!G$132+Input!G$133+Input!G$134+Input!G$28+Input!G$141)/Input!G$7</f>
        <v>381.56382185273162</v>
      </c>
      <c r="L16" s="6">
        <f>(Input!H$132+Input!H$133+Input!H$134+Input!H$28+Input!H$141)/Input!H$7</f>
        <v>313.60761403508775</v>
      </c>
      <c r="M16" s="6">
        <f>(Input!I$132+Input!I$133+Input!I$134+Input!I$28+Input!I$141)/Input!I$7</f>
        <v>331.52242894056849</v>
      </c>
      <c r="N16" s="6">
        <f>(Input!J$132+Input!J$133+Input!J$134+Input!J$28+Input!J$141)/Input!J$7</f>
        <v>343.03851020226324</v>
      </c>
      <c r="O16" s="6">
        <f>AVERAGE(E16:N16)</f>
        <v>405.67197340290198</v>
      </c>
    </row>
    <row r="17" spans="2:15" ht="12" customHeight="1" x14ac:dyDescent="0.2">
      <c r="B17" s="19" t="s">
        <v>209</v>
      </c>
      <c r="E17" s="6">
        <f>(Input!A$148-Input!A$154+Input!A$155)/Input!A$7</f>
        <v>234.50722484425145</v>
      </c>
      <c r="F17" s="6">
        <f>(Input!B$148-Input!B$154+Input!B$155)/Input!B$7</f>
        <v>344.85436746550471</v>
      </c>
      <c r="G17" s="6">
        <f>(Input!C$148-Input!C$154+Input!C$155)/Input!C$7</f>
        <v>252.54720546385886</v>
      </c>
      <c r="H17" s="6">
        <f>(Input!D$148-Input!D$154+Input!D$155)/Input!D$7</f>
        <v>161.35664689192674</v>
      </c>
      <c r="I17" s="6">
        <f>(Input!E$148-Input!E$154+Input!E$155)/Input!E$7</f>
        <v>131.58692500313006</v>
      </c>
      <c r="J17" s="6">
        <f>(Input!F$148-Input!F$154+Input!F$155)/Input!F$7</f>
        <v>174.63826042646593</v>
      </c>
      <c r="K17" s="6">
        <f>(Input!G$148-Input!G$154+Input!G$155)/Input!G$7</f>
        <v>169.66082739509102</v>
      </c>
      <c r="L17" s="6">
        <f>(Input!H$148-Input!H$154+Input!H$155)/Input!H$7</f>
        <v>150.57161013645225</v>
      </c>
      <c r="M17" s="6">
        <f>(Input!I$148-Input!I$154+Input!I$155)/Input!I$7</f>
        <v>161.66714247527398</v>
      </c>
      <c r="N17" s="6">
        <f>(Input!J$148-Input!J$154+Input!J$155)/Input!J$7</f>
        <v>169.06427425821971</v>
      </c>
      <c r="O17" s="6">
        <f>AVERAGE(E17:N17)</f>
        <v>195.04544843601747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139.33445723994714</v>
      </c>
      <c r="F18" s="6">
        <f>(Input!B$132+Input!B$135+Input!B$28+Input!B$141+Input!B$142+Input!B$147-Input!B$156+Input!B$157)/Input!B$7</f>
        <v>232.8630602759622</v>
      </c>
      <c r="G18" s="6">
        <f>(Input!C$132+Input!C$135+Input!C$28+Input!C$141+Input!C$142+Input!C$147-Input!C$156+Input!C$157)/Input!C$7</f>
        <v>160.06200341491177</v>
      </c>
      <c r="H18" s="6">
        <f>(Input!D$132+Input!D$135+Input!D$28+Input!D$141+Input!D$142+Input!D$147-Input!D$156+Input!D$157)/Input!D$7</f>
        <v>93.091617229816862</v>
      </c>
      <c r="I18" s="6">
        <f>(Input!E$132+Input!E$135+Input!E$28+Input!E$141+Input!E$142+Input!E$147-Input!E$156+Input!E$157)/Input!E$7</f>
        <v>63.007328158257145</v>
      </c>
      <c r="J18" s="6">
        <f>(Input!F$132+Input!F$135+Input!F$28+Input!F$141+Input!F$142+Input!F$147-Input!F$156+Input!F$157)/Input!F$7</f>
        <v>94.415359046723054</v>
      </c>
      <c r="K18" s="6">
        <f>(Input!G$132+Input!G$135+Input!G$28+Input!G$141+Input!G$142+Input!G$147-Input!G$156+Input!G$157)/Input!G$7</f>
        <v>86.366211401425176</v>
      </c>
      <c r="L18" s="6">
        <f>(Input!H$132+Input!H$135+Input!H$28+Input!H$141+Input!H$142+Input!H$147-Input!H$156+Input!H$157)/Input!H$7</f>
        <v>95.507744639376213</v>
      </c>
      <c r="M18" s="6">
        <f>(Input!I$132+Input!I$135+Input!I$28+Input!I$141+Input!I$142+Input!I$147-Input!I$156+Input!I$157)/Input!I$7</f>
        <v>71.578154682348782</v>
      </c>
      <c r="N18" s="6">
        <f>(Input!J$132+Input!J$135+Input!J$28+Input!J$141+Input!J$142+Input!J$147-Input!J$156+Input!J$157)/Input!J$7</f>
        <v>83.420538180522158</v>
      </c>
      <c r="O18" s="6">
        <f>AVERAGE(E18:N18)</f>
        <v>111.96464742692906</v>
      </c>
    </row>
    <row r="19" spans="2:15" ht="12" customHeight="1" x14ac:dyDescent="0.2">
      <c r="B19" t="s">
        <v>211</v>
      </c>
      <c r="E19" s="6">
        <f>(Input!A$148-Input!A$24)/Input!A$7</f>
        <v>118.76852935623941</v>
      </c>
      <c r="F19" s="6">
        <f>(Input!B$148-Input!B$24)/Input!B$7</f>
        <v>225.90997385620915</v>
      </c>
      <c r="G19" s="6">
        <f>(Input!C$148-Input!C$24)/Input!C$7</f>
        <v>150.75588645418327</v>
      </c>
      <c r="H19" s="6">
        <f>(Input!D$148-Input!D$24)/Input!D$7</f>
        <v>72.746578540108302</v>
      </c>
      <c r="I19" s="6">
        <f>(Input!E$148-Input!E$24)/Input!E$7</f>
        <v>53.619730812570431</v>
      </c>
      <c r="J19" s="6">
        <f>(Input!F$148-Input!F$24)/Input!F$7</f>
        <v>80.787207588585702</v>
      </c>
      <c r="K19" s="6">
        <f>(Input!G$148-Input!G$24)/Input!G$7</f>
        <v>69.301958828186798</v>
      </c>
      <c r="L19" s="6">
        <f>(Input!H$148-Input!H$24)/Input!H$7</f>
        <v>50.497991228070191</v>
      </c>
      <c r="M19" s="6">
        <f>(Input!I$148-Input!I$24)/Input!I$7</f>
        <v>58.538471888086967</v>
      </c>
      <c r="N19" s="6">
        <f>(Input!J$148-Input!J$24)/Input!J$7</f>
        <v>67.394093379666771</v>
      </c>
      <c r="O19" s="6">
        <f>AVERAGE(E19:N19)</f>
        <v>94.832042193190688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131.71325466980505</v>
      </c>
      <c r="F23" s="16">
        <f>Input!B148/Input!B24*100</f>
        <v>149.51473029241271</v>
      </c>
      <c r="G23" s="16">
        <f>Input!C148/Input!C24*100</f>
        <v>136.97857132341821</v>
      </c>
      <c r="H23" s="16">
        <f>Input!D148/Input!D24*100</f>
        <v>119.03511185420557</v>
      </c>
      <c r="I23" s="16">
        <f>Input!E148/Input!E24*100</f>
        <v>114.59836021100698</v>
      </c>
      <c r="J23" s="16">
        <f>Input!F148/Input!F24*100</f>
        <v>122.11914528032554</v>
      </c>
      <c r="K23" s="16">
        <f>Input!G148/Input!G24*100</f>
        <v>119.56085465542785</v>
      </c>
      <c r="L23" s="16">
        <f>Input!H148/Input!H24*100</f>
        <v>117.39956771874829</v>
      </c>
      <c r="M23" s="16">
        <f>Input!I148/Input!I24*100</f>
        <v>119.66315037966592</v>
      </c>
      <c r="N23" s="16">
        <f>Input!J148/Input!J24*100</f>
        <v>122.17082787831126</v>
      </c>
      <c r="O23" s="16">
        <f>AVERAGE(E23:N23)</f>
        <v>125.27535742633272</v>
      </c>
    </row>
    <row r="24" spans="2:15" ht="12" customHeight="1" x14ac:dyDescent="0.2">
      <c r="B24" t="s">
        <v>215</v>
      </c>
      <c r="E24" s="16">
        <f>+E11/E7*100</f>
        <v>28.725808389743325</v>
      </c>
      <c r="F24" s="16">
        <f t="shared" ref="F24:N24" si="1">+F11/F7*100</f>
        <v>38.79746499531214</v>
      </c>
      <c r="G24" s="16">
        <f t="shared" si="1"/>
        <v>31.605460839312276</v>
      </c>
      <c r="H24" s="16">
        <f t="shared" si="1"/>
        <v>15.400695442488029</v>
      </c>
      <c r="I24" s="16">
        <f t="shared" si="1"/>
        <v>14.518063914869167</v>
      </c>
      <c r="J24" s="16">
        <f t="shared" si="1"/>
        <v>20.731060595694334</v>
      </c>
      <c r="K24" s="16">
        <f t="shared" si="1"/>
        <v>18.447436225484868</v>
      </c>
      <c r="L24" s="16">
        <f t="shared" si="1"/>
        <v>15.339723116503793</v>
      </c>
      <c r="M24" s="16">
        <f t="shared" si="1"/>
        <v>18.436177227901002</v>
      </c>
      <c r="N24" s="16">
        <f t="shared" si="1"/>
        <v>20.216545572096031</v>
      </c>
      <c r="O24" s="6">
        <f>AVERAGE(E24:N24)</f>
        <v>22.221843631940494</v>
      </c>
    </row>
    <row r="25" spans="2:15" ht="12" customHeight="1" x14ac:dyDescent="0.2">
      <c r="B25" t="s">
        <v>216</v>
      </c>
      <c r="E25" s="16">
        <f>+E9/E8*100</f>
        <v>54.528288112219073</v>
      </c>
      <c r="F25" s="16">
        <f t="shared" ref="F25:N25" si="2">+F9/F8*100</f>
        <v>57.17140897115646</v>
      </c>
      <c r="G25" s="16">
        <f t="shared" si="2"/>
        <v>51.803053409443812</v>
      </c>
      <c r="H25" s="16">
        <f t="shared" si="2"/>
        <v>40.1866062859607</v>
      </c>
      <c r="I25" s="16">
        <f t="shared" si="2"/>
        <v>35.804967549617132</v>
      </c>
      <c r="J25" s="16">
        <f t="shared" si="2"/>
        <v>43.968942075096138</v>
      </c>
      <c r="K25" s="16">
        <f t="shared" si="2"/>
        <v>44.464600069073981</v>
      </c>
      <c r="L25" s="16">
        <f t="shared" si="2"/>
        <v>48.012740570643693</v>
      </c>
      <c r="M25" s="16">
        <f t="shared" si="2"/>
        <v>48.765069377630496</v>
      </c>
      <c r="N25" s="16">
        <f t="shared" si="2"/>
        <v>49.284342495113926</v>
      </c>
      <c r="O25" s="6">
        <f>AVERAGE(E25:N25)</f>
        <v>47.399001891595546</v>
      </c>
    </row>
    <row r="26" spans="2:15" ht="12" customHeight="1" x14ac:dyDescent="0.2">
      <c r="B26" t="s">
        <v>217</v>
      </c>
      <c r="E26" s="16">
        <f>+E10/E8*100</f>
        <v>32.3984450090419</v>
      </c>
      <c r="F26" s="16">
        <f t="shared" ref="F26:N26" si="3">+F10/F8*100</f>
        <v>38.605018550747459</v>
      </c>
      <c r="G26" s="16">
        <f t="shared" si="3"/>
        <v>32.832279796942146</v>
      </c>
      <c r="H26" s="16">
        <f t="shared" si="3"/>
        <v>23.184890379159111</v>
      </c>
      <c r="I26" s="16">
        <f t="shared" si="3"/>
        <v>17.144373120967845</v>
      </c>
      <c r="J26" s="16">
        <f t="shared" si="3"/>
        <v>23.77109943025776</v>
      </c>
      <c r="K26" s="16">
        <f t="shared" si="3"/>
        <v>22.634800904882194</v>
      </c>
      <c r="L26" s="16">
        <f t="shared" si="3"/>
        <v>30.45453629473754</v>
      </c>
      <c r="M26" s="16">
        <f t="shared" si="3"/>
        <v>21.590742717193496</v>
      </c>
      <c r="N26" s="16">
        <f t="shared" si="3"/>
        <v>24.31812630346824</v>
      </c>
      <c r="O26" s="6">
        <f>AVERAGE(E26:N26)</f>
        <v>26.693431250739771</v>
      </c>
    </row>
    <row r="27" spans="2:15" ht="12" customHeight="1" x14ac:dyDescent="0.2">
      <c r="B27" t="s">
        <v>218</v>
      </c>
      <c r="E27" s="16">
        <f>+E11/E8*100</f>
        <v>27.614199868946049</v>
      </c>
      <c r="F27" s="16">
        <f t="shared" ref="F27:N27" si="4">+F11/F8*100</f>
        <v>37.451186961934347</v>
      </c>
      <c r="G27" s="16">
        <f t="shared" si="4"/>
        <v>30.817456772986496</v>
      </c>
      <c r="H27" s="16">
        <f t="shared" si="4"/>
        <v>15.364608822167765</v>
      </c>
      <c r="I27" s="16">
        <f t="shared" si="4"/>
        <v>14.03449850375563</v>
      </c>
      <c r="J27" s="16">
        <f t="shared" si="4"/>
        <v>20.337173289890668</v>
      </c>
      <c r="K27" s="16">
        <f t="shared" si="4"/>
        <v>18.161135018694022</v>
      </c>
      <c r="L27" s="16">
        <f t="shared" si="4"/>
        <v>16.104413158124427</v>
      </c>
      <c r="M27" s="16">
        <f t="shared" si="4"/>
        <v>17.654181558792047</v>
      </c>
      <c r="N27" s="16">
        <f t="shared" si="4"/>
        <v>19.694849456280288</v>
      </c>
      <c r="O27" s="6">
        <f>AVERAGE(E27:N27)</f>
        <v>21.723370341157171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24.508890615005026</v>
      </c>
      <c r="F31" s="17">
        <f>Input!B14/(Input!B97+Input!B98)*2</f>
        <v>26.277010560719109</v>
      </c>
      <c r="G31" s="17">
        <f>Input!C14/(Input!C97+Input!C98)*2</f>
        <v>21.966842750683899</v>
      </c>
      <c r="H31" s="17">
        <f>Input!D14/(Input!D97+Input!D98)*2</f>
        <v>22.194203298008837</v>
      </c>
      <c r="I31" s="17">
        <f>Input!E14/(Input!E97+Input!E98)*2</f>
        <v>20.815115652050519</v>
      </c>
      <c r="J31" s="17">
        <f>Input!F14/(Input!F97+Input!F98)*2</f>
        <v>22.531562802012441</v>
      </c>
      <c r="K31" s="17">
        <f>Input!G14/(Input!G97+Input!G98)*2</f>
        <v>21.733761507989879</v>
      </c>
      <c r="L31" s="17">
        <f>Input!H14/(Input!H97+Input!H98)*2</f>
        <v>21.690142830983337</v>
      </c>
      <c r="M31" s="17">
        <f>Input!I14/(Input!I97+Input!I98)*2</f>
        <v>21.37449157505857</v>
      </c>
      <c r="N31" s="17">
        <f>Input!J14/(Input!J97+Input!J98)*2</f>
        <v>22.181277620816111</v>
      </c>
      <c r="O31" s="6">
        <f t="shared" ref="O31:O37" si="5">AVERAGE(E31:N31)</f>
        <v>22.527329921332772</v>
      </c>
    </row>
    <row r="32" spans="2:15" x14ac:dyDescent="0.2">
      <c r="B32" t="s">
        <v>221</v>
      </c>
      <c r="E32" s="17">
        <f>'DB-fm'!E9</f>
        <v>48.298099369008291</v>
      </c>
      <c r="F32" s="17">
        <f>'DB-fm'!F9</f>
        <v>54.826383843294565</v>
      </c>
      <c r="G32" s="17">
        <f>'DB-fm'!G9</f>
        <v>39.747457989201749</v>
      </c>
      <c r="H32" s="17">
        <f>'DB-fm'!H9</f>
        <v>35.557649459988646</v>
      </c>
      <c r="I32" s="17">
        <f>'DB-fm'!I9</f>
        <v>29.49993688548734</v>
      </c>
      <c r="J32" s="17">
        <f>'DB-fm'!J9</f>
        <v>32.325789483350889</v>
      </c>
      <c r="K32" s="17">
        <f>'DB-fm'!K9</f>
        <v>37.114917057749651</v>
      </c>
      <c r="L32" s="17">
        <f>'DB-fm'!L9</f>
        <v>35.072345469422395</v>
      </c>
      <c r="M32" s="17">
        <f>'DB-fm'!M9</f>
        <v>38.657446926924678</v>
      </c>
      <c r="N32" s="17">
        <f>'DB-fm'!N9</f>
        <v>37.592563812007526</v>
      </c>
      <c r="O32" s="6">
        <f t="shared" si="5"/>
        <v>38.869259029643572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2.5675036524386767</v>
      </c>
      <c r="F33" s="17">
        <f>(Input!B24-Input!B125-Input!B28-Input!B141-Input!B142-Input!B147+Input!B203+Input!B207)/F32/Input!B7</f>
        <v>3.0680809721233278</v>
      </c>
      <c r="G33" s="17">
        <f>(Input!C24-Input!C125-Input!C28-Input!C141-Input!C142-Input!C147+Input!C203+Input!C207)/G32/Input!C7</f>
        <v>3.4609077078495325</v>
      </c>
      <c r="H33" s="17">
        <f>(Input!D24-Input!D125-Input!D28-Input!D141-Input!D142-Input!D147+Input!D203+Input!D207)/H32/Input!D7</f>
        <v>4.2885126266166669</v>
      </c>
      <c r="I33" s="17">
        <f>(Input!E24-Input!E125-Input!E28-Input!E141-Input!E142-Input!E147+Input!E203+Input!E207)/I32/Input!E7</f>
        <v>5.0839440904771536</v>
      </c>
      <c r="J33" s="17">
        <f>(Input!F24-Input!F125-Input!F28-Input!F141-Input!F142-Input!F147+Input!F203+Input!F207)/J32/Input!F7</f>
        <v>4.4908631543772586</v>
      </c>
      <c r="K33" s="17">
        <f>(Input!G24-Input!G125-Input!G28-Input!G141-Input!G142-Input!G147+Input!G203+Input!G207)/K32/Input!G7</f>
        <v>4.2004903342156936</v>
      </c>
      <c r="L33" s="17">
        <f>(Input!H24-Input!H125-Input!H28-Input!H141-Input!H142-Input!H147+Input!H203+Input!H207)/L32/Input!H7</f>
        <v>3.6847693024120431</v>
      </c>
      <c r="M33" s="17">
        <f>(Input!I24-Input!I125-Input!I28-Input!I141-Input!I142-Input!I147+Input!I203+Input!I207)/M32/Input!I7</f>
        <v>3.6692465329595314</v>
      </c>
      <c r="N33" s="17">
        <f>(Input!J24-Input!J125-Input!J28-Input!J141-Input!J142-Input!J147+Input!J203+Input!J207)/N32/Input!J7</f>
        <v>3.6941545065284997</v>
      </c>
      <c r="O33" s="6">
        <f t="shared" si="5"/>
        <v>3.8208472879998383</v>
      </c>
    </row>
    <row r="34" spans="1:15" x14ac:dyDescent="0.2">
      <c r="B34" t="s">
        <v>223</v>
      </c>
      <c r="E34" s="17">
        <f>E33*Input!A7/Input!A5*100</f>
        <v>49.978196556547374</v>
      </c>
      <c r="F34" s="17">
        <f>F33*Input!B7/Input!B5*100</f>
        <v>56.765928982771982</v>
      </c>
      <c r="G34" s="17">
        <f>G33*Input!C7/Input!C5*100</f>
        <v>65.36402066743662</v>
      </c>
      <c r="H34" s="17">
        <f>H33*Input!D7/Input!D5*100</f>
        <v>81.140810372323543</v>
      </c>
      <c r="I34" s="17">
        <f>I33*Input!E7/Input!E5*100</f>
        <v>99.567116499046222</v>
      </c>
      <c r="J34" s="17">
        <f>J33*Input!F7/Input!F5*100</f>
        <v>96.404446833220533</v>
      </c>
      <c r="K34" s="17">
        <f>K33*Input!G7/Input!G5*100</f>
        <v>89.280389285355938</v>
      </c>
      <c r="L34" s="17">
        <f>L33*Input!H7/Input!H5*100</f>
        <v>79.721928730858167</v>
      </c>
      <c r="M34" s="17">
        <f>M33*Input!I7/Input!I5*100</f>
        <v>83.323122980463808</v>
      </c>
      <c r="N34" s="17">
        <f>N33*Input!J7/Input!J5*100</f>
        <v>83.888745956799298</v>
      </c>
      <c r="O34" s="6">
        <f t="shared" si="5"/>
        <v>78.543470686482351</v>
      </c>
    </row>
    <row r="35" spans="1:15" x14ac:dyDescent="0.2">
      <c r="B35" t="s">
        <v>224</v>
      </c>
      <c r="E35" s="17">
        <f>Input!A6/E33/Input!A7*100</f>
        <v>195.77109656587038</v>
      </c>
      <c r="F35" s="17">
        <f>Input!B6/F33/Input!B7*100</f>
        <v>234.29755277085272</v>
      </c>
      <c r="G35" s="17">
        <f>Input!C6/G33/Input!C7*100</f>
        <v>209.28930298372168</v>
      </c>
      <c r="H35" s="17">
        <f>Input!D6/H33/Input!D7*100</f>
        <v>141.89643016810979</v>
      </c>
      <c r="I35" s="17">
        <f>Input!E6/I33/Input!E7*100</f>
        <v>134.60750856492763</v>
      </c>
      <c r="J35" s="17">
        <f>Input!F6/J33/Input!F7*100</f>
        <v>155.64316834681202</v>
      </c>
      <c r="K35" s="17">
        <f>Input!G6/K33/Input!G7*100</f>
        <v>144.44942947769707</v>
      </c>
      <c r="L35" s="17">
        <f>Input!H6/L33/Input!H7*100</f>
        <v>139.07943522890281</v>
      </c>
      <c r="M35" s="17">
        <f>Input!I6/M33/Input!I7*100</f>
        <v>141.26290725546079</v>
      </c>
      <c r="N35" s="17">
        <f>Input!J6/N33/Input!J7*100</f>
        <v>148.63704556420757</v>
      </c>
      <c r="O35" s="6">
        <f t="shared" si="5"/>
        <v>164.49338769265623</v>
      </c>
    </row>
    <row r="36" spans="1:15" x14ac:dyDescent="0.2">
      <c r="B36" t="s">
        <v>225</v>
      </c>
      <c r="E36" s="17">
        <f>(Input!A5-E33*Input!A7)/Input!A5*100</f>
        <v>50.021803443452626</v>
      </c>
      <c r="F36" s="17">
        <f>(Input!B5-F33*Input!B7)/Input!B5*100</f>
        <v>43.234071017228018</v>
      </c>
      <c r="G36" s="17">
        <f>(Input!C5-G33*Input!C7)/Input!C5*100</f>
        <v>34.63597933256338</v>
      </c>
      <c r="H36" s="17">
        <f>(Input!D5-H33*Input!D7)/Input!D5*100</f>
        <v>18.859189627676461</v>
      </c>
      <c r="I36" s="17">
        <f>(Input!E5-I33*Input!E7)/Input!E5*100</f>
        <v>0.43288350095378131</v>
      </c>
      <c r="J36" s="17">
        <f>(Input!F5-J33*Input!F7)/Input!F5*100</f>
        <v>3.5955531667794602</v>
      </c>
      <c r="K36" s="17">
        <f>(Input!G5-K33*Input!G7)/Input!G5*100</f>
        <v>10.719610714644052</v>
      </c>
      <c r="L36" s="17">
        <f>(Input!H5-L33*Input!H7)/Input!H5*100</f>
        <v>20.278071269141833</v>
      </c>
      <c r="M36" s="17">
        <f>(Input!I5-M33*Input!I7)/Input!I5*100</f>
        <v>16.676877019536196</v>
      </c>
      <c r="N36" s="17">
        <f>(Input!J5-N33*Input!J7)/Input!J5*100</f>
        <v>16.111254043200692</v>
      </c>
      <c r="O36" s="6">
        <f t="shared" si="5"/>
        <v>21.456529313517652</v>
      </c>
    </row>
    <row r="37" spans="1:15" x14ac:dyDescent="0.2">
      <c r="B37" t="s">
        <v>226</v>
      </c>
      <c r="E37" s="17">
        <f>(Input!A6-E33*Input!A7)/Input!A6*100</f>
        <v>48.919936725004057</v>
      </c>
      <c r="F37" s="17">
        <f>(Input!B6-F33*Input!B7)/Input!B6*100</f>
        <v>57.319229835148199</v>
      </c>
      <c r="G37" s="17">
        <f>(Input!C6-G33*Input!C7)/Input!C6*100</f>
        <v>52.21924934798129</v>
      </c>
      <c r="H37" s="17">
        <f>(Input!D6-H33*Input!D7)/Input!D6*100</f>
        <v>29.526063565146483</v>
      </c>
      <c r="I37" s="17">
        <f>(Input!E6-I33*Input!E7)/Input!E6*100</f>
        <v>25.709939166012241</v>
      </c>
      <c r="J37" s="17">
        <f>(Input!F6-J33*Input!F7)/Input!F6*100</f>
        <v>35.750472659888985</v>
      </c>
      <c r="K37" s="17">
        <f>(Input!G6-K33*Input!G7)/Input!G6*100</f>
        <v>30.771619963068137</v>
      </c>
      <c r="L37" s="17">
        <f>(Input!H6-L33*Input!H7)/Input!H6*100</f>
        <v>28.098643889791632</v>
      </c>
      <c r="M37" s="17">
        <f>(Input!I6-M33*Input!I7)/Input!I6*100</f>
        <v>29.210008527461973</v>
      </c>
      <c r="N37" s="17">
        <f>(Input!J6-N33*Input!J7)/Input!J6*100</f>
        <v>32.722021202444829</v>
      </c>
      <c r="O37" s="6">
        <f t="shared" si="5"/>
        <v>37.024718488194779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Produktionsgebiet 3: östliches Flach- und Hügelland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-9.8462434045335182E-2</v>
      </c>
      <c r="F44" s="17">
        <f>(Input!B124-Input!B28-Input!B138-Input!B202-Input!B143)/F$32/Kenndat!F$12</f>
        <v>0.71864835101906055</v>
      </c>
      <c r="G44" s="17">
        <f>(Input!C124-Input!C28-Input!C138-Input!C202-Input!C143)/G$32/Kenndat!G$12</f>
        <v>9.8683121955416647E-2</v>
      </c>
      <c r="H44" s="17">
        <f>(Input!D124-Input!D28-Input!D138-Input!D202-Input!D143)/H$32/Kenndat!H$12</f>
        <v>1.279483131791888</v>
      </c>
      <c r="I44" s="17">
        <f>(Input!E124-Input!E28-Input!E138-Input!E202-Input!E143)/I$32/Kenndat!I$12</f>
        <v>1.6997740262190002</v>
      </c>
      <c r="J44" s="17">
        <f>(Input!F124-Input!F28-Input!F138-Input!F202-Input!F143)/J$32/Kenndat!J$12</f>
        <v>1.0384702682528992</v>
      </c>
      <c r="K44" s="17">
        <f>(Input!G124-Input!G28-Input!G138-Input!G202-Input!G143)/K$32/Kenndat!K$12</f>
        <v>0.89788072953474729</v>
      </c>
      <c r="L44" s="17">
        <f>(Input!H124-Input!H28-Input!H138-Input!H202-Input!H143)/L$32/Kenndat!L$12</f>
        <v>0.59528741096590243</v>
      </c>
      <c r="M44" s="17">
        <f>(Input!I124-Input!I28-Input!I138-Input!I202-Input!I143)/M$32/Kenndat!M$12</f>
        <v>0.6474647780260091</v>
      </c>
      <c r="N44" s="17">
        <f>(Input!J124-Input!J28-Input!J138-Input!J202-Input!J143)/N$32/Kenndat!N$12</f>
        <v>0.66121403543901536</v>
      </c>
      <c r="O44" s="6">
        <f t="shared" ref="O44:O60" si="7">AVERAGE(E44:N44)</f>
        <v>0.75384434191586025</v>
      </c>
    </row>
    <row r="45" spans="1:15" ht="12.75" customHeight="1" x14ac:dyDescent="0.2">
      <c r="B45" t="s">
        <v>61</v>
      </c>
      <c r="E45" s="17">
        <f>(Input!A18-Input!A136-Input!A204-Input!A144)/E$32/Kenndat!E$12</f>
        <v>0.40865005482850231</v>
      </c>
      <c r="F45" s="17">
        <f>(Input!B18-Input!B136-Input!B204-Input!B144)/F$32/Kenndat!F$12</f>
        <v>0.36904839500891429</v>
      </c>
      <c r="G45" s="17">
        <f>(Input!C18-Input!C136-Input!C204-Input!C144)/G$32/Kenndat!G$12</f>
        <v>0.51313225887844061</v>
      </c>
      <c r="H45" s="17">
        <f>(Input!D18-Input!D136-Input!D204-Input!D144)/H$32/Kenndat!H$12</f>
        <v>0.66654261563271333</v>
      </c>
      <c r="I45" s="17">
        <f>(Input!E18-Input!E136-Input!E204-Input!E144)/I$32/Kenndat!I$12</f>
        <v>0.59695497099049422</v>
      </c>
      <c r="J45" s="17">
        <f>(Input!F18-Input!F136-Input!F204-Input!F144)/J$32/Kenndat!J$12</f>
        <v>0.38371137486867435</v>
      </c>
      <c r="K45" s="17">
        <f>(Input!G18-Input!G136-Input!G204-Input!G144)/K$32/Kenndat!K$12</f>
        <v>0.44499017818980136</v>
      </c>
      <c r="L45" s="17">
        <f>(Input!H18-Input!H136-Input!H204-Input!H144)/L$32/Kenndat!L$12</f>
        <v>0.20499470816514931</v>
      </c>
      <c r="M45" s="17">
        <f>(Input!I18-Input!I136-Input!I204-Input!I144)/M$32/Kenndat!M$12</f>
        <v>0.24194961075716187</v>
      </c>
      <c r="N45" s="17">
        <f>(Input!J18-Input!J136-Input!J204-Input!J144)/N$32/Kenndat!N$12</f>
        <v>0.25212555399012426</v>
      </c>
      <c r="O45" s="6">
        <f t="shared" si="7"/>
        <v>0.40820997213099758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-0.26186335539203254</v>
      </c>
      <c r="F46" s="17">
        <f>(Input!B19+Input!B20-Input!B137-Input!B205-Input!B139-Input!B208)/F$32/Kenndat!F$12</f>
        <v>-0.19930801421929373</v>
      </c>
      <c r="G46" s="17">
        <f>(Input!C19+Input!C20-Input!C137-Input!C205-Input!C139-Input!C208)/G$32/Kenndat!G$12</f>
        <v>0.36864100064909688</v>
      </c>
      <c r="H46" s="17">
        <f>(Input!D19+Input!D20-Input!D137-Input!D205-Input!D139-Input!D208)/H$32/Kenndat!H$12</f>
        <v>-7.7804895353587927E-3</v>
      </c>
      <c r="I46" s="17">
        <f>(Input!E19+Input!E20-Input!E137-Input!E205-Input!E139-Input!E208)/I$32/Kenndat!I$12</f>
        <v>5.8990179960617783E-2</v>
      </c>
      <c r="J46" s="17">
        <f>(Input!F19+Input!F20-Input!F137-Input!F205-Input!F139-Input!F208)/J$32/Kenndat!J$12</f>
        <v>0.32803679230980054</v>
      </c>
      <c r="K46" s="17">
        <f>(Input!G19+Input!G20-Input!G137-Input!G205-Input!G139-Input!G208)/K$32/Kenndat!K$12</f>
        <v>0.31603672834210955</v>
      </c>
      <c r="L46" s="17">
        <f>(Input!H19+Input!H20-Input!H137-Input!H205-Input!H139-Input!H208)/L$32/Kenndat!L$12</f>
        <v>0.3721725689449783</v>
      </c>
      <c r="M46" s="17">
        <f>(Input!I19+Input!I20-Input!I137-Input!I205-Input!I139-Input!I208)/M$32/Kenndat!M$12</f>
        <v>0.5010810967794882</v>
      </c>
      <c r="N46" s="17">
        <f>(Input!J19+Input!J20-Input!J137-Input!J205-Input!J139-Input!J208)/N$32/Kenndat!N$12</f>
        <v>0.48150138190285108</v>
      </c>
      <c r="O46" s="6">
        <f t="shared" si="7"/>
        <v>0.19575078897422574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2.5191793870475432</v>
      </c>
      <c r="F47" s="17">
        <f>(Input!B127-(Input!B142+Input!B141+Input!B147-Input!B143-Input!B144-Input!B207-Input!B208-SUM(Input!B136:B139)-SUM(Input!B202:'Input'!B205)))/F$32/Kenndat!F$12</f>
        <v>2.1796922403146466</v>
      </c>
      <c r="G47" s="17">
        <f>(Input!C127-(Input!C142+Input!C141+Input!C147-Input!C143-Input!C144-Input!C207-Input!C208-SUM(Input!C136:C139)-SUM(Input!C202:'Input'!C205)))/G$32/Kenndat!G$12</f>
        <v>2.4804513263665795</v>
      </c>
      <c r="H47" s="17">
        <f>(Input!D127-(Input!D142+Input!D141+Input!D147-Input!D143-Input!D144-Input!D207-Input!D208-SUM(Input!D136:D139)-SUM(Input!D202:'Input'!D205)))/H$32/Kenndat!H$12</f>
        <v>2.3502673687274243</v>
      </c>
      <c r="I47" s="17">
        <f>(Input!E127-(Input!E142+Input!E141+Input!E147-Input!E143-Input!E144-Input!E207-Input!E208-SUM(Input!E136:E139)-SUM(Input!E202:'Input'!E205)))/I$32/Kenndat!I$12</f>
        <v>2.7282249133070433</v>
      </c>
      <c r="J47" s="17">
        <f>(Input!F127-(Input!F142+Input!F141+Input!F147-Input!F143-Input!F144-Input!F207-Input!F208-SUM(Input!F136:F139)-SUM(Input!F202:'Input'!F205)))/J$32/Kenndat!J$12</f>
        <v>2.7406447189458838</v>
      </c>
      <c r="K47" s="17">
        <f>(Input!G127-(Input!G142+Input!G141+Input!G147-Input!G143-Input!G144-Input!G207-Input!G208-SUM(Input!G136:G139)-SUM(Input!G202:'Input'!G205)))/K$32/Kenndat!K$12</f>
        <v>2.5415826981490346</v>
      </c>
      <c r="L47" s="17">
        <f>(Input!H127-(Input!H142+Input!H141+Input!H147-Input!H143-Input!H144-Input!H207-Input!H208-SUM(Input!H136:H139)-SUM(Input!H202:'Input'!H205)))/L$32/Kenndat!L$12</f>
        <v>2.5123146143360131</v>
      </c>
      <c r="M47" s="17">
        <f>(Input!I127-(Input!I142+Input!I141+Input!I147-Input!I143-Input!I144-Input!I207-Input!I208-SUM(Input!I136:I139)-SUM(Input!I202:'Input'!I205)))/M$32/Kenndat!M$12</f>
        <v>2.278751047396872</v>
      </c>
      <c r="N47" s="17">
        <f>(Input!J127-(Input!J142+Input!J141+Input!J147-Input!J143-Input!J144-Input!J207-Input!J208-SUM(Input!J136:J139)-SUM(Input!J202:'Input'!J205)))/N$32/Kenndat!N$12</f>
        <v>2.2993135351965099</v>
      </c>
      <c r="O47" s="6">
        <f t="shared" si="7"/>
        <v>2.4630421849787552</v>
      </c>
    </row>
    <row r="48" spans="1:15" ht="12.75" customHeight="1" x14ac:dyDescent="0.2">
      <c r="B48" s="4" t="s">
        <v>317</v>
      </c>
      <c r="E48" s="33">
        <f>SUM(E44:E47)</f>
        <v>2.5675036524386776</v>
      </c>
      <c r="F48" s="33">
        <f t="shared" ref="F48:N48" si="8">SUM(F44:F47)</f>
        <v>3.0680809721233278</v>
      </c>
      <c r="G48" s="33">
        <f t="shared" si="8"/>
        <v>3.4609077078495334</v>
      </c>
      <c r="H48" s="33">
        <f t="shared" si="8"/>
        <v>4.2885126266166669</v>
      </c>
      <c r="I48" s="33">
        <f t="shared" si="8"/>
        <v>5.0839440904771553</v>
      </c>
      <c r="J48" s="33">
        <f t="shared" si="8"/>
        <v>4.4908631543772577</v>
      </c>
      <c r="K48" s="33">
        <f t="shared" si="8"/>
        <v>4.2004903342156927</v>
      </c>
      <c r="L48" s="33">
        <f t="shared" si="8"/>
        <v>3.6847693024120431</v>
      </c>
      <c r="M48" s="33">
        <f t="shared" si="8"/>
        <v>3.669246532959531</v>
      </c>
      <c r="N48" s="33">
        <f t="shared" si="8"/>
        <v>3.6941545065285006</v>
      </c>
      <c r="O48" s="8">
        <f t="shared" si="7"/>
        <v>3.8208472879998387</v>
      </c>
    </row>
    <row r="49" spans="2:15" ht="12.75" customHeight="1" x14ac:dyDescent="0.2">
      <c r="B49" t="s">
        <v>318</v>
      </c>
      <c r="E49" s="17">
        <f>(Input!A212/E$32/Kenndat!E$12)*(-1)</f>
        <v>0.79032557870084963</v>
      </c>
      <c r="F49" s="17">
        <f>(Input!B212/F$32/Kenndat!F$12)*(-1)</f>
        <v>1.2046394200956012</v>
      </c>
      <c r="G49" s="17">
        <f>(Input!C212/G$32/Kenndat!G$12)*(-1)</f>
        <v>0.81635551020293184</v>
      </c>
      <c r="H49" s="17">
        <f>(Input!D212/H$32/Kenndat!H$12)*(-1)</f>
        <v>0.87748862151257623</v>
      </c>
      <c r="I49" s="17">
        <f>(Input!E212/I$32/Kenndat!I$12)*(-1)</f>
        <v>1.0533043355032194</v>
      </c>
      <c r="J49" s="17">
        <f>(Input!F212/J$32/Kenndat!J$12)*(-1)</f>
        <v>0.37180414425053671</v>
      </c>
      <c r="K49" s="17">
        <f>(Input!G212/K$32/Kenndat!K$12)*(-1)</f>
        <v>-0.11085733537270143</v>
      </c>
      <c r="L49" s="17">
        <f>(Input!H212/L$32/Kenndat!L$12)*(-1)</f>
        <v>6.6172299221185921E-2</v>
      </c>
      <c r="M49" s="17">
        <f>(Input!I212/M$32/Kenndat!M$12)*(-1)</f>
        <v>-0.13973690654437701</v>
      </c>
      <c r="N49" s="17">
        <f>(Input!J212/N$32/Kenndat!N$12)*(-1)</f>
        <v>-0.16040048465498519</v>
      </c>
      <c r="O49" s="6">
        <f t="shared" si="7"/>
        <v>0.47690951829148365</v>
      </c>
    </row>
    <row r="50" spans="2:15" ht="12.75" customHeight="1" x14ac:dyDescent="0.2">
      <c r="B50" s="4" t="s">
        <v>319</v>
      </c>
      <c r="E50" s="33">
        <f>E48+E49</f>
        <v>3.3578292311395272</v>
      </c>
      <c r="F50" s="33">
        <f t="shared" ref="F50:N50" si="9">F48+F49</f>
        <v>4.272720392218929</v>
      </c>
      <c r="G50" s="33">
        <f t="shared" si="9"/>
        <v>4.2772632180524655</v>
      </c>
      <c r="H50" s="33">
        <f t="shared" si="9"/>
        <v>5.166001248129243</v>
      </c>
      <c r="I50" s="33">
        <f t="shared" si="9"/>
        <v>6.137248425980375</v>
      </c>
      <c r="J50" s="33">
        <f t="shared" si="9"/>
        <v>4.8626672986277946</v>
      </c>
      <c r="K50" s="33">
        <f t="shared" si="9"/>
        <v>4.0896329988429914</v>
      </c>
      <c r="L50" s="33">
        <f t="shared" si="9"/>
        <v>3.7509416016332291</v>
      </c>
      <c r="M50" s="33">
        <f t="shared" si="9"/>
        <v>3.529509626415154</v>
      </c>
      <c r="N50" s="33">
        <f t="shared" si="9"/>
        <v>3.5337540218735155</v>
      </c>
      <c r="O50" s="8">
        <f t="shared" si="7"/>
        <v>4.2977568062913223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-1.9166379286275923</v>
      </c>
      <c r="F54" s="17">
        <f>F44*Kenndat!F$12/Kenndat!F$15*100</f>
        <v>13.296500851247531</v>
      </c>
      <c r="G54" s="17">
        <f>G44*Kenndat!G$12/Kenndat!G$15*100</f>
        <v>1.8637670136049345</v>
      </c>
      <c r="H54" s="17">
        <f>H44*Kenndat!H$12/Kenndat!H$15*100</f>
        <v>24.208462749290664</v>
      </c>
      <c r="I54" s="17">
        <f>I44*Kenndat!I$12/Kenndat!I$15*100</f>
        <v>33.289429521384818</v>
      </c>
      <c r="J54" s="17">
        <f>J44*Kenndat!J$12/Kenndat!J$15*100</f>
        <v>22.292630241045376</v>
      </c>
      <c r="K54" s="17">
        <f>K44*Kenndat!K$12/Kenndat!K$15*100</f>
        <v>19.084234145642789</v>
      </c>
      <c r="L54" s="17">
        <f>L44*Kenndat!L$12/Kenndat!L$15*100</f>
        <v>12.87935733733322</v>
      </c>
      <c r="M54" s="17">
        <f>M44*Kenndat!M$12/Kenndat!M$15*100</f>
        <v>14.702960632483306</v>
      </c>
      <c r="N54" s="17">
        <f>N44*Kenndat!N$12/Kenndat!N$15*100</f>
        <v>15.015185787163752</v>
      </c>
      <c r="O54" s="6">
        <f t="shared" si="7"/>
        <v>15.47158903505688</v>
      </c>
    </row>
    <row r="55" spans="2:15" ht="12.75" customHeight="1" x14ac:dyDescent="0.2">
      <c r="B55" t="s">
        <v>61</v>
      </c>
      <c r="E55" s="17">
        <f>E45*Kenndat!E$12/Kenndat!E$15*100</f>
        <v>7.9546499354203171</v>
      </c>
      <c r="F55" s="17">
        <f>F45*Kenndat!F$12/Kenndat!F$15*100</f>
        <v>6.8281688692797351</v>
      </c>
      <c r="G55" s="17">
        <f>G45*Kenndat!G$12/Kenndat!G$15*100</f>
        <v>9.6912112098185546</v>
      </c>
      <c r="H55" s="17">
        <f>H45*Kenndat!H$12/Kenndat!H$15*100</f>
        <v>12.611320681313892</v>
      </c>
      <c r="I55" s="17">
        <f>I45*Kenndat!I$12/Kenndat!I$15*100</f>
        <v>11.691136661519979</v>
      </c>
      <c r="J55" s="17">
        <f>J45*Kenndat!J$12/Kenndat!J$15*100</f>
        <v>8.2370541177086096</v>
      </c>
      <c r="K55" s="17">
        <f>K45*Kenndat!K$12/Kenndat!K$15*100</f>
        <v>9.4581568283416768</v>
      </c>
      <c r="L55" s="17">
        <f>L45*Kenndat!L$12/Kenndat!L$15*100</f>
        <v>4.4351687102493189</v>
      </c>
      <c r="M55" s="17">
        <f>M45*Kenndat!M$12/Kenndat!M$15*100</f>
        <v>5.4943152473142076</v>
      </c>
      <c r="N55" s="17">
        <f>N45*Kenndat!N$12/Kenndat!N$15*100</f>
        <v>5.7253957598461502</v>
      </c>
      <c r="O55" s="6">
        <f t="shared" si="7"/>
        <v>8.2126578020812424</v>
      </c>
    </row>
    <row r="56" spans="2:15" ht="12.75" customHeight="1" x14ac:dyDescent="0.2">
      <c r="B56" t="s">
        <v>316</v>
      </c>
      <c r="E56" s="17">
        <f>E46*Kenndat!E$12/Kenndat!E$15*100</f>
        <v>-5.0973474699088506</v>
      </c>
      <c r="F56" s="17">
        <f>F46*Kenndat!F$12/Kenndat!F$15*100</f>
        <v>-3.6876160321934788</v>
      </c>
      <c r="G56" s="17">
        <f>G46*Kenndat!G$12/Kenndat!G$15*100</f>
        <v>6.9622942936736889</v>
      </c>
      <c r="H56" s="17">
        <f>H46*Kenndat!H$12/Kenndat!H$15*100</f>
        <v>-0.14721076535350172</v>
      </c>
      <c r="I56" s="17">
        <f>I46*Kenndat!I$12/Kenndat!I$15*100</f>
        <v>1.1553002975465996</v>
      </c>
      <c r="J56" s="17">
        <f>J46*Kenndat!J$12/Kenndat!J$15*100</f>
        <v>7.0418991664767523</v>
      </c>
      <c r="K56" s="17">
        <f>K46*Kenndat!K$12/Kenndat!K$15*100</f>
        <v>6.7172829574245956</v>
      </c>
      <c r="L56" s="17">
        <f>L46*Kenndat!L$12/Kenndat!L$15*100</f>
        <v>8.0521499670521628</v>
      </c>
      <c r="M56" s="17">
        <f>M46*Kenndat!M$12/Kenndat!M$15*100</f>
        <v>11.378805287435142</v>
      </c>
      <c r="N56" s="17">
        <f>N46*Kenndat!N$12/Kenndat!N$15*100</f>
        <v>10.93417912892173</v>
      </c>
      <c r="O56" s="6">
        <f t="shared" si="7"/>
        <v>4.3309736831074845</v>
      </c>
    </row>
    <row r="57" spans="2:15" ht="12.75" customHeight="1" x14ac:dyDescent="0.2">
      <c r="B57" t="s">
        <v>65</v>
      </c>
      <c r="E57" s="17">
        <f>E47*Kenndat!E$12/Kenndat!E$15*100</f>
        <v>49.037532019663516</v>
      </c>
      <c r="F57" s="17">
        <f>F47*Kenndat!F$12/Kenndat!F$15*100</f>
        <v>40.328875294438198</v>
      </c>
      <c r="G57" s="17">
        <f>G47*Kenndat!G$12/Kenndat!G$15*100</f>
        <v>46.846748150339465</v>
      </c>
      <c r="H57" s="17">
        <f>H47*Kenndat!H$12/Kenndat!H$15*100</f>
        <v>44.468237707072483</v>
      </c>
      <c r="I57" s="17">
        <f>I47*Kenndat!I$12/Kenndat!I$15*100</f>
        <v>53.431250018594852</v>
      </c>
      <c r="J57" s="17">
        <f>J47*Kenndat!J$12/Kenndat!J$15*100</f>
        <v>58.83286330798979</v>
      </c>
      <c r="K57" s="17">
        <f>K47*Kenndat!K$12/Kenndat!K$15*100</f>
        <v>54.020715353946869</v>
      </c>
      <c r="L57" s="17">
        <f>L47*Kenndat!L$12/Kenndat!L$15*100</f>
        <v>54.355252716223468</v>
      </c>
      <c r="M57" s="17">
        <f>M47*Kenndat!M$12/Kenndat!M$15*100</f>
        <v>51.747041813231142</v>
      </c>
      <c r="N57" s="17">
        <f>N47*Kenndat!N$12/Kenndat!N$15*100</f>
        <v>52.213985280867689</v>
      </c>
      <c r="O57" s="6">
        <f t="shared" si="7"/>
        <v>50.528250166236745</v>
      </c>
    </row>
    <row r="58" spans="2:15" ht="12.75" customHeight="1" x14ac:dyDescent="0.2">
      <c r="B58" s="4" t="s">
        <v>317</v>
      </c>
      <c r="E58" s="33">
        <f>E48*Kenndat!E$12/Kenndat!E$15*100</f>
        <v>49.978196556547388</v>
      </c>
      <c r="F58" s="33">
        <f>F48*Kenndat!F$12/Kenndat!F$15*100</f>
        <v>56.765928982771982</v>
      </c>
      <c r="G58" s="33">
        <f>G48*Kenndat!G$12/Kenndat!G$15*100</f>
        <v>65.364020667436634</v>
      </c>
      <c r="H58" s="33">
        <f>H48*Kenndat!H$12/Kenndat!H$15*100</f>
        <v>81.140810372323543</v>
      </c>
      <c r="I58" s="33">
        <f>I48*Kenndat!I$12/Kenndat!I$15*100</f>
        <v>99.567116499046236</v>
      </c>
      <c r="J58" s="33">
        <f>J48*Kenndat!J$12/Kenndat!J$15*100</f>
        <v>96.404446833220518</v>
      </c>
      <c r="K58" s="33">
        <f>K48*Kenndat!K$12/Kenndat!K$15*100</f>
        <v>89.280389285355923</v>
      </c>
      <c r="L58" s="33">
        <f>L48*Kenndat!L$12/Kenndat!L$15*100</f>
        <v>79.721928730858167</v>
      </c>
      <c r="M58" s="33">
        <f>M48*Kenndat!M$12/Kenndat!M$15*100</f>
        <v>83.323122980463793</v>
      </c>
      <c r="N58" s="33">
        <f>N48*Kenndat!N$12/Kenndat!N$15*100</f>
        <v>83.888745956799326</v>
      </c>
      <c r="O58" s="8">
        <f t="shared" si="7"/>
        <v>78.543470686482351</v>
      </c>
    </row>
    <row r="59" spans="2:15" ht="12.75" customHeight="1" x14ac:dyDescent="0.2">
      <c r="B59" t="s">
        <v>318</v>
      </c>
      <c r="E59" s="17">
        <f>E49*Kenndat!E$12/Kenndat!E$15*100</f>
        <v>15.384222366523595</v>
      </c>
      <c r="F59" s="17">
        <f>F49*Kenndat!F$12/Kenndat!F$15*100</f>
        <v>22.288354314087432</v>
      </c>
      <c r="G59" s="17">
        <f>G49*Kenndat!G$12/Kenndat!G$15*100</f>
        <v>15.418000982764177</v>
      </c>
      <c r="H59" s="17">
        <f>H49*Kenndat!H$12/Kenndat!H$15*100</f>
        <v>16.602524940726457</v>
      </c>
      <c r="I59" s="17">
        <f>I49*Kenndat!I$12/Kenndat!I$15*100</f>
        <v>20.628565856662775</v>
      </c>
      <c r="J59" s="17">
        <f>J49*Kenndat!J$12/Kenndat!J$15*100</f>
        <v>7.9814440174680188</v>
      </c>
      <c r="K59" s="17">
        <f>K49*Kenndat!K$12/Kenndat!K$15*100</f>
        <v>-2.3562454070162886</v>
      </c>
      <c r="L59" s="17">
        <f>L49*Kenndat!L$12/Kenndat!L$15*100</f>
        <v>1.4316726203225665</v>
      </c>
      <c r="M59" s="17">
        <f>M49*Kenndat!M$12/Kenndat!M$15*100</f>
        <v>-3.1732169927310574</v>
      </c>
      <c r="N59" s="17">
        <f>N49*Kenndat!N$12/Kenndat!N$15*100</f>
        <v>-3.6424560707435938</v>
      </c>
      <c r="O59" s="6">
        <f t="shared" si="7"/>
        <v>9.0562866628064107</v>
      </c>
    </row>
    <row r="60" spans="2:15" ht="12.75" customHeight="1" x14ac:dyDescent="0.2">
      <c r="B60" s="4" t="s">
        <v>319</v>
      </c>
      <c r="E60" s="33">
        <f>E50*Kenndat!E$12/Kenndat!E$15*100</f>
        <v>65.362418923070976</v>
      </c>
      <c r="F60" s="33">
        <f>F50*Kenndat!F$12/Kenndat!F$15*100</f>
        <v>79.054283296859424</v>
      </c>
      <c r="G60" s="33">
        <f>G50*Kenndat!G$12/Kenndat!G$15*100</f>
        <v>80.782021650200818</v>
      </c>
      <c r="H60" s="33">
        <f>H50*Kenndat!H$12/Kenndat!H$15*100</f>
        <v>97.743335313049997</v>
      </c>
      <c r="I60" s="33">
        <f>I50*Kenndat!I$12/Kenndat!I$15*100</f>
        <v>120.19568235570901</v>
      </c>
      <c r="J60" s="33">
        <f>J50*Kenndat!J$12/Kenndat!J$15*100</f>
        <v>104.38589085068854</v>
      </c>
      <c r="K60" s="33">
        <f>K50*Kenndat!K$12/Kenndat!K$15*100</f>
        <v>86.924143878339635</v>
      </c>
      <c r="L60" s="33">
        <f>L50*Kenndat!L$12/Kenndat!L$15*100</f>
        <v>81.153601351180754</v>
      </c>
      <c r="M60" s="33">
        <f>M50*Kenndat!M$12/Kenndat!M$15*100</f>
        <v>80.149905987732737</v>
      </c>
      <c r="N60" s="33">
        <f>N50*Kenndat!N$12/Kenndat!N$15*100</f>
        <v>80.246289886055735</v>
      </c>
      <c r="O60" s="8">
        <f t="shared" si="7"/>
        <v>87.599757349288765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2025-12-17T14:45:04Z</dcterms:modified>
</cp:coreProperties>
</file>