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BF176295-BF58-4883-B284-A4063B7B190B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H12" i="13"/>
  <c r="I12" i="13"/>
  <c r="J12" i="13"/>
  <c r="K12" i="13"/>
  <c r="L12" i="13"/>
  <c r="L13" i="13" s="1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I20" i="13"/>
  <c r="I21" i="13" s="1"/>
  <c r="J20" i="13"/>
  <c r="K20" i="13"/>
  <c r="L20" i="13"/>
  <c r="L22" i="13" s="1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26" i="16"/>
  <c r="N19" i="18"/>
  <c r="N30" i="4"/>
  <c r="N26" i="20"/>
  <c r="M26" i="20"/>
  <c r="L26" i="18"/>
  <c r="L24" i="20"/>
  <c r="L29" i="3"/>
  <c r="L24" i="3"/>
  <c r="K33" i="23"/>
  <c r="K19" i="17"/>
  <c r="K15" i="12"/>
  <c r="K30" i="4"/>
  <c r="J30" i="4"/>
  <c r="I19" i="19"/>
  <c r="I34" i="18"/>
  <c r="H26" i="18"/>
  <c r="H19" i="16"/>
  <c r="H24" i="20"/>
  <c r="G27" i="19"/>
  <c r="G26" i="18"/>
  <c r="G33" i="23"/>
  <c r="O7" i="18"/>
  <c r="F26" i="20"/>
  <c r="F19" i="5"/>
  <c r="F19" i="18"/>
  <c r="E19" i="16"/>
  <c r="E24" i="20"/>
  <c r="E15" i="8"/>
  <c r="J15" i="5"/>
  <c r="E33" i="25"/>
  <c r="E37" i="25" s="1"/>
  <c r="E41" i="25" s="1"/>
  <c r="M24" i="7"/>
  <c r="N19" i="4"/>
  <c r="G21" i="13"/>
  <c r="O17" i="16"/>
  <c r="K36" i="3"/>
  <c r="K28" i="11" s="1"/>
  <c r="K24" i="3"/>
  <c r="K10" i="4"/>
  <c r="F30" i="5"/>
  <c r="F12" i="12"/>
  <c r="F21" i="12" s="1"/>
  <c r="G19" i="17"/>
  <c r="G26" i="20"/>
  <c r="K27" i="19"/>
  <c r="E29" i="2"/>
  <c r="E15" i="4"/>
  <c r="K24" i="6"/>
  <c r="H22" i="13"/>
  <c r="G13" i="13"/>
  <c r="J24" i="2"/>
  <c r="H13" i="7"/>
  <c r="J10" i="4"/>
  <c r="J36" i="6"/>
  <c r="K13" i="13"/>
  <c r="E25" i="20"/>
  <c r="N24" i="3"/>
  <c r="H34" i="18"/>
  <c r="N36" i="3"/>
  <c r="N27" i="11" s="1"/>
  <c r="L13" i="7"/>
  <c r="N10" i="4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20"/>
  <c r="L20" i="12"/>
  <c r="I34" i="16"/>
  <c r="O39" i="17"/>
  <c r="K27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I35" i="20"/>
  <c r="F27" i="13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I45" i="20"/>
  <c r="I55" i="20" s="1"/>
  <c r="I47" i="20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8" i="11" l="1"/>
  <c r="N26" i="11"/>
  <c r="M31" i="6"/>
  <c r="M38" i="6" s="1"/>
  <c r="M42" i="6" s="1"/>
  <c r="K37" i="19"/>
  <c r="K41" i="19" s="1"/>
  <c r="K45" i="19" s="1"/>
  <c r="K13" i="14"/>
  <c r="K17" i="14" s="1"/>
  <c r="K21" i="14" s="1"/>
  <c r="K25" i="14" s="1"/>
  <c r="K26" i="11"/>
  <c r="J13" i="14"/>
  <c r="J17" i="14" s="1"/>
  <c r="J21" i="14" s="1"/>
  <c r="J25" i="14" s="1"/>
  <c r="J26" i="13"/>
  <c r="I49" i="20"/>
  <c r="I59" i="20" s="1"/>
  <c r="I26" i="11"/>
  <c r="I44" i="20"/>
  <c r="I54" i="20" s="1"/>
  <c r="I13" i="14"/>
  <c r="I17" i="14" s="1"/>
  <c r="I21" i="14" s="1"/>
  <c r="I25" i="14" s="1"/>
  <c r="H31" i="7"/>
  <c r="H12" i="10" s="1"/>
  <c r="H37" i="17"/>
  <c r="H41" i="17" s="1"/>
  <c r="H45" i="17" s="1"/>
  <c r="G23" i="13"/>
  <c r="F37" i="19"/>
  <c r="F41" i="19" s="1"/>
  <c r="F45" i="19" s="1"/>
  <c r="K27" i="13"/>
  <c r="I37" i="19"/>
  <c r="I41" i="19" s="1"/>
  <c r="I45" i="19" s="1"/>
  <c r="G28" i="11"/>
  <c r="I27" i="11"/>
  <c r="G27" i="11"/>
  <c r="M13" i="14"/>
  <c r="M17" i="14" s="1"/>
  <c r="M21" i="14" s="1"/>
  <c r="M25" i="14" s="1"/>
  <c r="M27" i="10"/>
  <c r="K30" i="13"/>
  <c r="F20" i="12"/>
  <c r="E28" i="11"/>
  <c r="I18" i="13"/>
  <c r="N31" i="6"/>
  <c r="N38" i="6" s="1"/>
  <c r="N42" i="6" s="1"/>
  <c r="M26" i="1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22" i="1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1" i="1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F19" i="10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57" i="20"/>
  <c r="O33" i="7"/>
  <c r="G33" i="25"/>
  <c r="O32" i="25"/>
  <c r="F13" i="14"/>
  <c r="F17" i="14" s="1"/>
  <c r="F21" i="14" s="1"/>
  <c r="F25" i="14" s="1"/>
  <c r="F32" i="20"/>
  <c r="E45" i="25"/>
  <c r="I19" i="11"/>
  <c r="I20" i="11"/>
  <c r="I22" i="11"/>
  <c r="I16" i="11"/>
  <c r="I18" i="11"/>
  <c r="I21" i="11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O12" i="12"/>
  <c r="E37" i="19"/>
  <c r="O27" i="19"/>
  <c r="N35" i="20" l="1"/>
  <c r="N22" i="11"/>
  <c r="N18" i="11"/>
  <c r="M16" i="11"/>
  <c r="M22" i="10"/>
  <c r="L20" i="11"/>
  <c r="L33" i="20"/>
  <c r="K11" i="11"/>
  <c r="J10" i="10"/>
  <c r="I48" i="20"/>
  <c r="I38" i="3"/>
  <c r="I42" i="3" s="1"/>
  <c r="I11" i="11"/>
  <c r="I12" i="11"/>
  <c r="I10" i="11"/>
  <c r="H20" i="11"/>
  <c r="H17" i="11"/>
  <c r="H16" i="11"/>
  <c r="H22" i="11"/>
  <c r="O27" i="11"/>
  <c r="E12" i="11"/>
  <c r="E9" i="11"/>
  <c r="E38" i="3"/>
  <c r="E42" i="3" s="1"/>
  <c r="K12" i="11"/>
  <c r="N38" i="7"/>
  <c r="N42" i="7" s="1"/>
  <c r="H38" i="3"/>
  <c r="H42" i="3" s="1"/>
  <c r="L17" i="11"/>
  <c r="J38" i="7"/>
  <c r="J42" i="7" s="1"/>
  <c r="H19" i="11"/>
  <c r="E11" i="11"/>
  <c r="K10" i="11"/>
  <c r="F18" i="11"/>
  <c r="H18" i="11"/>
  <c r="J12" i="10"/>
  <c r="K9" i="11"/>
  <c r="J11" i="10"/>
  <c r="I11" i="10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<sst xmlns="http://schemas.openxmlformats.org/spreadsheetml/2006/main" count="985" uniqueCount="340">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</sst>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7</v>
      </c>
      <c r="B1">
        <v>7</v>
      </c>
      <c r="C1">
        <v>7</v>
      </c>
      <c r="D1">
        <v>7</v>
      </c>
      <c r="E1">
        <v>7</v>
      </c>
      <c r="F1">
        <v>8</v>
      </c>
      <c r="G1">
        <v>7</v>
      </c>
      <c r="H1">
        <v>7</v>
      </c>
      <c r="I1">
        <v>7</v>
      </c>
      <c r="J1">
        <v>7</v>
      </c>
      <c r="K1">
        <v>7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6</v>
      </c>
      <c r="B4">
        <v>6</v>
      </c>
      <c r="C4">
        <v>6</v>
      </c>
      <c r="D4">
        <v>6</v>
      </c>
      <c r="E4">
        <v>6</v>
      </c>
      <c r="F4">
        <v>6</v>
      </c>
      <c r="G4">
        <v>6</v>
      </c>
      <c r="H4">
        <v>6</v>
      </c>
      <c r="I4">
        <v>6</v>
      </c>
      <c r="J4">
        <v>6</v>
      </c>
      <c r="K4" t="s">
        <v>22</v>
      </c>
      <c r="N4" s="13">
        <v>33</v>
      </c>
      <c r="O4" s="4" t="s">
        <v>328</v>
      </c>
    </row>
    <row r="5" spans="1:15" x14ac:dyDescent="0.2">
      <c r="A5">
        <v>211283</v>
      </c>
      <c r="B5">
        <v>212010</v>
      </c>
      <c r="C5">
        <v>212010</v>
      </c>
      <c r="D5">
        <v>212010</v>
      </c>
      <c r="E5">
        <v>212010</v>
      </c>
      <c r="F5">
        <v>212010</v>
      </c>
      <c r="G5">
        <v>203110</v>
      </c>
      <c r="H5">
        <v>204610</v>
      </c>
      <c r="I5">
        <v>206110</v>
      </c>
      <c r="J5">
        <v>206110</v>
      </c>
      <c r="K5">
        <v>206110</v>
      </c>
      <c r="L5" t="s">
        <v>23</v>
      </c>
      <c r="N5" s="13">
        <v>34</v>
      </c>
      <c r="O5" s="4" t="s">
        <v>329</v>
      </c>
    </row>
    <row r="6" spans="1:15" x14ac:dyDescent="0.2">
      <c r="A6">
        <v>310795.28000000003</v>
      </c>
      <c r="B6">
        <v>267702.65000000002</v>
      </c>
      <c r="C6">
        <v>259396.55</v>
      </c>
      <c r="D6">
        <v>247969.26</v>
      </c>
      <c r="E6">
        <v>276321.52</v>
      </c>
      <c r="F6">
        <v>221424.62</v>
      </c>
      <c r="G6">
        <v>229607.63</v>
      </c>
      <c r="H6">
        <v>221839</v>
      </c>
      <c r="I6">
        <v>223723</v>
      </c>
      <c r="J6">
        <v>219881</v>
      </c>
      <c r="K6">
        <v>222396.79999999999</v>
      </c>
      <c r="L6" t="s">
        <v>24</v>
      </c>
      <c r="N6" s="13">
        <v>35</v>
      </c>
      <c r="O6" s="4" t="s">
        <v>330</v>
      </c>
    </row>
    <row r="7" spans="1:15" x14ac:dyDescent="0.2">
      <c r="A7">
        <v>43898.53</v>
      </c>
      <c r="B7">
        <v>43898.53</v>
      </c>
      <c r="C7">
        <v>44225.38</v>
      </c>
      <c r="D7">
        <v>44225.38</v>
      </c>
      <c r="E7">
        <v>44225.38</v>
      </c>
      <c r="F7">
        <v>45715.22</v>
      </c>
      <c r="G7">
        <v>44170.22</v>
      </c>
      <c r="H7">
        <v>44493.22</v>
      </c>
      <c r="I7">
        <v>43952</v>
      </c>
      <c r="J7">
        <v>43952</v>
      </c>
      <c r="K7">
        <v>43607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0</v>
      </c>
      <c r="F8">
        <v>157.79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332</v>
      </c>
    </row>
    <row r="9" spans="1:15" x14ac:dyDescent="0.2">
      <c r="A9">
        <v>943716.8</v>
      </c>
      <c r="B9">
        <v>724625.52</v>
      </c>
      <c r="C9">
        <v>784740.4</v>
      </c>
      <c r="D9">
        <v>702974.23</v>
      </c>
      <c r="E9">
        <v>633827.89</v>
      </c>
      <c r="F9">
        <v>826436.77</v>
      </c>
      <c r="G9">
        <v>675052.05</v>
      </c>
      <c r="H9">
        <v>658415.74</v>
      </c>
      <c r="I9">
        <v>757337.7</v>
      </c>
      <c r="J9">
        <v>692274.83</v>
      </c>
      <c r="K9" t="s">
        <v>27</v>
      </c>
      <c r="N9" s="13">
        <v>42</v>
      </c>
      <c r="O9" s="4" t="s">
        <v>333</v>
      </c>
    </row>
    <row r="10" spans="1:15" x14ac:dyDescent="0.2">
      <c r="A10">
        <v>374344.4</v>
      </c>
      <c r="B10">
        <v>354965.1</v>
      </c>
      <c r="C10">
        <v>337781.14</v>
      </c>
      <c r="D10">
        <v>248766.66</v>
      </c>
      <c r="E10">
        <v>160383.46</v>
      </c>
      <c r="F10">
        <v>149278.51999999999</v>
      </c>
      <c r="G10">
        <v>159477.93</v>
      </c>
      <c r="H10">
        <v>154267.62</v>
      </c>
      <c r="I10">
        <v>214825.64</v>
      </c>
      <c r="J10">
        <v>176679.88</v>
      </c>
      <c r="K10" t="s">
        <v>28</v>
      </c>
      <c r="N10" s="13">
        <v>43</v>
      </c>
      <c r="O10" s="4" t="s">
        <v>334</v>
      </c>
    </row>
    <row r="11" spans="1:15" x14ac:dyDescent="0.2">
      <c r="A11">
        <v>739048.85</v>
      </c>
      <c r="B11">
        <v>804599.51</v>
      </c>
      <c r="C11">
        <v>753286.8</v>
      </c>
      <c r="D11">
        <v>536070.22</v>
      </c>
      <c r="E11">
        <v>370043.86</v>
      </c>
      <c r="F11">
        <v>459467.33</v>
      </c>
      <c r="G11">
        <v>275248.52</v>
      </c>
      <c r="H11">
        <v>364169.87</v>
      </c>
      <c r="I11">
        <v>357941.11</v>
      </c>
      <c r="J11">
        <v>302782.46999999997</v>
      </c>
      <c r="K11" t="s">
        <v>29</v>
      </c>
      <c r="O11" s="4" t="s">
        <v>335</v>
      </c>
    </row>
    <row r="12" spans="1:15" x14ac:dyDescent="0.2">
      <c r="A12">
        <v>319185.15999999997</v>
      </c>
      <c r="B12">
        <v>360953.83</v>
      </c>
      <c r="C12">
        <v>332556.53999999998</v>
      </c>
      <c r="D12">
        <v>308675.67</v>
      </c>
      <c r="E12">
        <v>201527.18</v>
      </c>
      <c r="F12">
        <v>249919.48</v>
      </c>
      <c r="G12">
        <v>236068.59</v>
      </c>
      <c r="H12">
        <v>306860.57</v>
      </c>
      <c r="I12">
        <v>288364.48</v>
      </c>
      <c r="J12">
        <v>289933.73</v>
      </c>
      <c r="K12" t="s">
        <v>30</v>
      </c>
      <c r="O12" s="4" t="s">
        <v>336</v>
      </c>
    </row>
    <row r="13" spans="1:15" x14ac:dyDescent="0.2">
      <c r="A13">
        <v>22584.880000000001</v>
      </c>
      <c r="B13">
        <v>24835.57</v>
      </c>
      <c r="C13">
        <v>22633.45</v>
      </c>
      <c r="D13">
        <v>25428.66</v>
      </c>
      <c r="E13">
        <v>24102.15</v>
      </c>
      <c r="F13">
        <v>39346.51</v>
      </c>
      <c r="G13">
        <v>36775.71</v>
      </c>
      <c r="H13">
        <v>30867.68</v>
      </c>
      <c r="I13">
        <v>27688.21</v>
      </c>
      <c r="J13">
        <v>30701.94</v>
      </c>
      <c r="K13" t="s">
        <v>31</v>
      </c>
    </row>
    <row r="14" spans="1:15" x14ac:dyDescent="0.2">
      <c r="A14">
        <v>11304875.220000001</v>
      </c>
      <c r="B14">
        <v>9274268.1099999994</v>
      </c>
      <c r="C14">
        <v>8704314.7899999991</v>
      </c>
      <c r="D14">
        <v>8578265.8200000003</v>
      </c>
      <c r="E14">
        <v>10176380.6</v>
      </c>
      <c r="F14">
        <v>7879500.79</v>
      </c>
      <c r="G14">
        <v>7951393.8399999999</v>
      </c>
      <c r="H14">
        <v>7781160.3600000003</v>
      </c>
      <c r="I14">
        <v>7993951.2199999997</v>
      </c>
      <c r="J14">
        <v>8107922.1699999999</v>
      </c>
      <c r="K14" t="s">
        <v>32</v>
      </c>
    </row>
    <row r="15" spans="1:15" x14ac:dyDescent="0.2">
      <c r="A15">
        <v>410025.42</v>
      </c>
      <c r="B15">
        <v>359816.71</v>
      </c>
      <c r="C15">
        <v>926582.48</v>
      </c>
      <c r="D15">
        <v>593377</v>
      </c>
      <c r="E15">
        <v>1003639.15</v>
      </c>
      <c r="F15">
        <v>459352.92</v>
      </c>
      <c r="G15">
        <v>461110.71</v>
      </c>
      <c r="H15">
        <v>492223.45</v>
      </c>
      <c r="I15">
        <v>637796.49</v>
      </c>
      <c r="J15">
        <v>766578.28</v>
      </c>
      <c r="K15" t="s">
        <v>33</v>
      </c>
    </row>
    <row r="16" spans="1:15" x14ac:dyDescent="0.2">
      <c r="A16">
        <v>47641.599999999999</v>
      </c>
      <c r="B16">
        <v>64530.02</v>
      </c>
      <c r="C16">
        <v>72515.48</v>
      </c>
      <c r="D16">
        <v>37712.300000000003</v>
      </c>
      <c r="E16">
        <v>39596.910000000003</v>
      </c>
      <c r="F16">
        <v>52263.94</v>
      </c>
      <c r="G16">
        <v>69111.759999999995</v>
      </c>
      <c r="H16">
        <v>56083.02</v>
      </c>
      <c r="I16">
        <v>53577.7</v>
      </c>
      <c r="J16">
        <v>95811.14</v>
      </c>
      <c r="K16" t="s">
        <v>34</v>
      </c>
    </row>
    <row r="17" spans="1:11" x14ac:dyDescent="0.2">
      <c r="A17">
        <v>127232.98</v>
      </c>
      <c r="B17">
        <v>120345.28</v>
      </c>
      <c r="C17">
        <v>120648.48</v>
      </c>
      <c r="D17">
        <v>102929.3</v>
      </c>
      <c r="E17">
        <v>89335.37</v>
      </c>
      <c r="F17">
        <v>99790.78</v>
      </c>
      <c r="G17">
        <v>105101.08</v>
      </c>
      <c r="H17">
        <v>111150.27</v>
      </c>
      <c r="I17">
        <v>113444.05</v>
      </c>
      <c r="J17">
        <v>122494.94</v>
      </c>
      <c r="K17" t="s">
        <v>35</v>
      </c>
    </row>
    <row r="18" spans="1:11" x14ac:dyDescent="0.2">
      <c r="A18">
        <v>3410983.46</v>
      </c>
      <c r="B18">
        <v>2418298.14</v>
      </c>
      <c r="C18">
        <v>2519150.91</v>
      </c>
      <c r="D18">
        <v>1877107.66</v>
      </c>
      <c r="E18">
        <v>1927505.96</v>
      </c>
      <c r="F18">
        <v>2216941.83</v>
      </c>
      <c r="G18">
        <v>1800575.41</v>
      </c>
      <c r="H18">
        <v>1859262.84</v>
      </c>
      <c r="I18">
        <v>1862928.34</v>
      </c>
      <c r="J18">
        <v>1703526.93</v>
      </c>
      <c r="K18" t="s">
        <v>36</v>
      </c>
    </row>
    <row r="19" spans="1:11" x14ac:dyDescent="0.2">
      <c r="A19">
        <v>1409178.23</v>
      </c>
      <c r="B19">
        <v>1326968.24</v>
      </c>
      <c r="C19">
        <v>1268939.69</v>
      </c>
      <c r="D19">
        <v>1090489.24</v>
      </c>
      <c r="E19">
        <v>1031110.65</v>
      </c>
      <c r="F19">
        <v>1413999.66</v>
      </c>
      <c r="G19">
        <v>1137346.3899999999</v>
      </c>
      <c r="H19">
        <v>1148203.58</v>
      </c>
      <c r="I19">
        <v>1027021.12</v>
      </c>
      <c r="J19">
        <v>1224788.97</v>
      </c>
      <c r="K19" t="s">
        <v>37</v>
      </c>
    </row>
    <row r="20" spans="1:11" x14ac:dyDescent="0.2">
      <c r="A20">
        <v>1284.0999999999999</v>
      </c>
      <c r="B20">
        <v>3235.5</v>
      </c>
      <c r="C20">
        <v>7292</v>
      </c>
      <c r="D20">
        <v>1744.37</v>
      </c>
      <c r="E20">
        <v>2302.71</v>
      </c>
      <c r="F20">
        <v>2437.98</v>
      </c>
      <c r="G20">
        <v>3893.19</v>
      </c>
      <c r="H20">
        <v>861.7</v>
      </c>
      <c r="I20">
        <v>361.01</v>
      </c>
      <c r="J20">
        <v>544.30999999999995</v>
      </c>
      <c r="K20" t="s">
        <v>38</v>
      </c>
    </row>
    <row r="21" spans="1:11" x14ac:dyDescent="0.2">
      <c r="A21">
        <v>438843.26</v>
      </c>
      <c r="B21">
        <v>441239.56</v>
      </c>
      <c r="C21">
        <v>428973.38</v>
      </c>
      <c r="D21">
        <v>460497.47</v>
      </c>
      <c r="E21">
        <v>359292.72</v>
      </c>
      <c r="F21">
        <v>397016.77</v>
      </c>
      <c r="G21">
        <v>354495.5</v>
      </c>
      <c r="H21">
        <v>334305.21000000002</v>
      </c>
      <c r="I21">
        <v>416423.21</v>
      </c>
      <c r="J21">
        <v>408028.62</v>
      </c>
      <c r="K21" t="s">
        <v>39</v>
      </c>
    </row>
    <row r="22" spans="1:11" x14ac:dyDescent="0.2">
      <c r="A22">
        <v>3636979.99</v>
      </c>
      <c r="B22">
        <v>3418853.44</v>
      </c>
      <c r="C22">
        <v>3881809.42</v>
      </c>
      <c r="D22">
        <v>3466136.94</v>
      </c>
      <c r="E22">
        <v>3317373.08</v>
      </c>
      <c r="F22">
        <v>3437318.54</v>
      </c>
      <c r="G22">
        <v>3556561.68</v>
      </c>
      <c r="H22">
        <v>3568563.03</v>
      </c>
      <c r="I22">
        <v>3454476.12</v>
      </c>
      <c r="J22">
        <v>3716219.1</v>
      </c>
      <c r="K22" t="s">
        <v>40</v>
      </c>
    </row>
    <row r="23" spans="1:11" x14ac:dyDescent="0.2">
      <c r="A23">
        <v>571987.36</v>
      </c>
      <c r="B23">
        <v>567757.36</v>
      </c>
      <c r="C23">
        <v>724538.88</v>
      </c>
      <c r="D23">
        <v>812615.25</v>
      </c>
      <c r="E23">
        <v>678391.27</v>
      </c>
      <c r="F23">
        <v>665857.1</v>
      </c>
      <c r="G23">
        <v>791439.96</v>
      </c>
      <c r="H23">
        <v>718486.32</v>
      </c>
      <c r="I23">
        <v>735978.23</v>
      </c>
      <c r="J23">
        <v>899142.45</v>
      </c>
      <c r="K23" t="s">
        <v>41</v>
      </c>
    </row>
    <row r="24" spans="1:11" x14ac:dyDescent="0.2">
      <c r="A24">
        <v>23757911.710000001</v>
      </c>
      <c r="B24">
        <v>20265291.91</v>
      </c>
      <c r="C24">
        <v>20885763.82</v>
      </c>
      <c r="D24">
        <v>18842790.800000001</v>
      </c>
      <c r="E24">
        <v>20014812.960000001</v>
      </c>
      <c r="F24">
        <v>18349086.73</v>
      </c>
      <c r="G24">
        <v>17613652.309999999</v>
      </c>
      <c r="H24">
        <v>17584881.260000002</v>
      </c>
      <c r="I24">
        <v>17942114.600000001</v>
      </c>
      <c r="J24">
        <v>18537429.77</v>
      </c>
      <c r="K24" t="s">
        <v>42</v>
      </c>
    </row>
    <row r="25" spans="1:11" x14ac:dyDescent="0.2">
      <c r="A25">
        <v>203279.51</v>
      </c>
      <c r="B25">
        <v>199488.86</v>
      </c>
      <c r="C25">
        <v>194567.89</v>
      </c>
      <c r="D25">
        <v>206920.95999999999</v>
      </c>
      <c r="E25">
        <v>226987.19</v>
      </c>
      <c r="F25">
        <v>227668.79</v>
      </c>
      <c r="G25">
        <v>254807.52</v>
      </c>
      <c r="H25">
        <v>266845.13</v>
      </c>
      <c r="I25">
        <v>256037.84</v>
      </c>
      <c r="J25">
        <v>280213.33</v>
      </c>
      <c r="K25" t="s">
        <v>43</v>
      </c>
    </row>
    <row r="26" spans="1:11" x14ac:dyDescent="0.2">
      <c r="A26">
        <v>398980.24</v>
      </c>
      <c r="B26">
        <v>410788.33</v>
      </c>
      <c r="C26">
        <v>442912.9</v>
      </c>
      <c r="D26">
        <v>464196.96</v>
      </c>
      <c r="E26">
        <v>476994.37</v>
      </c>
      <c r="F26">
        <v>478942.71999999997</v>
      </c>
      <c r="G26">
        <v>469956.46</v>
      </c>
      <c r="H26">
        <v>474878.32</v>
      </c>
      <c r="I26">
        <v>465013.27</v>
      </c>
      <c r="J26">
        <v>469700.5</v>
      </c>
      <c r="K26" t="s">
        <v>44</v>
      </c>
    </row>
    <row r="27" spans="1:11" x14ac:dyDescent="0.2">
      <c r="A27" s="35">
        <v>27406936.469999999</v>
      </c>
      <c r="B27" s="35">
        <v>24960833.629999999</v>
      </c>
      <c r="C27" s="35">
        <v>27440079.989999998</v>
      </c>
      <c r="D27" s="35">
        <v>24427496</v>
      </c>
      <c r="E27" s="35">
        <v>21581769.460000001</v>
      </c>
      <c r="F27" s="35">
        <v>19827237.649999999</v>
      </c>
      <c r="G27" s="35">
        <v>21704819.57</v>
      </c>
      <c r="H27" s="35">
        <v>21252928.300000001</v>
      </c>
      <c r="I27" s="35">
        <v>21608727.629999999</v>
      </c>
      <c r="J27" s="35">
        <v>22265561.129999999</v>
      </c>
      <c r="K27" t="s">
        <v>45</v>
      </c>
    </row>
    <row r="28" spans="1:11" x14ac:dyDescent="0.2">
      <c r="A28" s="35">
        <v>15175.94</v>
      </c>
      <c r="B28" s="35">
        <v>13621.4</v>
      </c>
      <c r="C28" s="35">
        <v>20831.54</v>
      </c>
      <c r="D28" s="35">
        <v>12501.95</v>
      </c>
      <c r="E28" s="35">
        <v>21913.39</v>
      </c>
      <c r="F28" s="35">
        <v>8375.0499999999993</v>
      </c>
      <c r="G28" s="35">
        <v>33258.06</v>
      </c>
      <c r="H28" s="35">
        <v>20290.419999999998</v>
      </c>
      <c r="I28" s="35">
        <v>18088.77</v>
      </c>
      <c r="J28" s="35">
        <v>13337.52</v>
      </c>
      <c r="K28" t="s">
        <v>46</v>
      </c>
    </row>
    <row r="29" spans="1:11" x14ac:dyDescent="0.2">
      <c r="A29" s="35">
        <v>1948801.93</v>
      </c>
      <c r="B29" s="35">
        <v>1609443.52</v>
      </c>
      <c r="C29" s="35">
        <v>2082642.08</v>
      </c>
      <c r="D29" s="35">
        <v>2472834.65</v>
      </c>
      <c r="E29" s="35">
        <v>2078463.88</v>
      </c>
      <c r="F29" s="35">
        <v>1396771.16</v>
      </c>
      <c r="G29" s="35">
        <v>1582626.92</v>
      </c>
      <c r="H29" s="35">
        <v>1312474.4099999999</v>
      </c>
      <c r="I29" s="35">
        <v>1410068.98</v>
      </c>
      <c r="J29" s="35">
        <v>1925219.56</v>
      </c>
      <c r="K29" t="s">
        <v>47</v>
      </c>
    </row>
    <row r="30" spans="1:11" x14ac:dyDescent="0.2">
      <c r="A30">
        <v>7486461.5999999996</v>
      </c>
      <c r="B30">
        <v>7300822.4699999997</v>
      </c>
      <c r="C30">
        <v>7153426.25</v>
      </c>
      <c r="D30">
        <v>7307875.7199999997</v>
      </c>
      <c r="E30">
        <v>7828358.4400000004</v>
      </c>
      <c r="F30">
        <v>7560057.21</v>
      </c>
      <c r="G30">
        <v>7051019.3200000003</v>
      </c>
      <c r="H30">
        <v>7202623.75</v>
      </c>
      <c r="I30">
        <v>7367155.8700000001</v>
      </c>
      <c r="J30">
        <v>7580742.0099999998</v>
      </c>
      <c r="K30" t="s">
        <v>76</v>
      </c>
    </row>
    <row r="31" spans="1:11" x14ac:dyDescent="0.2">
      <c r="A31">
        <v>363325.16</v>
      </c>
      <c r="B31">
        <v>378477.69</v>
      </c>
      <c r="C31">
        <v>680415.01</v>
      </c>
      <c r="D31">
        <v>521685.28</v>
      </c>
      <c r="E31">
        <v>712629.7</v>
      </c>
      <c r="F31">
        <v>428467.87</v>
      </c>
      <c r="G31">
        <v>394312.73</v>
      </c>
      <c r="H31">
        <v>447230.65</v>
      </c>
      <c r="I31">
        <v>523067.75</v>
      </c>
      <c r="J31">
        <v>588871.63</v>
      </c>
      <c r="K31" t="s">
        <v>77</v>
      </c>
    </row>
    <row r="32" spans="1:11" x14ac:dyDescent="0.2">
      <c r="A32">
        <v>39797.410000000003</v>
      </c>
      <c r="B32">
        <v>45593.760000000002</v>
      </c>
      <c r="C32">
        <v>63435.74</v>
      </c>
      <c r="D32">
        <v>28791.7</v>
      </c>
      <c r="E32">
        <v>36577.19</v>
      </c>
      <c r="F32">
        <v>57761.72</v>
      </c>
      <c r="G32">
        <v>65524.69</v>
      </c>
      <c r="H32">
        <v>45740.36</v>
      </c>
      <c r="I32">
        <v>48663.15</v>
      </c>
      <c r="J32">
        <v>90332.83</v>
      </c>
      <c r="K32" t="s">
        <v>78</v>
      </c>
    </row>
    <row r="33" spans="1:12" x14ac:dyDescent="0.2">
      <c r="A33">
        <v>84317.43</v>
      </c>
      <c r="B33">
        <v>84742.87</v>
      </c>
      <c r="C33">
        <v>98138.8</v>
      </c>
      <c r="D33">
        <v>81255.740000000005</v>
      </c>
      <c r="E33">
        <v>57033.83</v>
      </c>
      <c r="F33">
        <v>96326.17</v>
      </c>
      <c r="G33">
        <v>94961.4</v>
      </c>
      <c r="H33">
        <v>104917.46</v>
      </c>
      <c r="I33">
        <v>107332.18</v>
      </c>
      <c r="J33">
        <v>120483.62</v>
      </c>
      <c r="K33" t="s">
        <v>79</v>
      </c>
    </row>
    <row r="34" spans="1:12" x14ac:dyDescent="0.2">
      <c r="A34" s="35">
        <v>323790.03999999998</v>
      </c>
      <c r="B34" s="35">
        <v>284439.5</v>
      </c>
      <c r="C34" s="35">
        <v>275885.71999999997</v>
      </c>
      <c r="D34" s="35">
        <v>259069.96</v>
      </c>
      <c r="E34" s="35">
        <v>285183.11</v>
      </c>
      <c r="F34" s="35">
        <v>231302.24</v>
      </c>
      <c r="G34" s="35">
        <v>239619.1</v>
      </c>
      <c r="H34" s="35">
        <v>232305.54</v>
      </c>
      <c r="I34" s="35">
        <v>234104.24</v>
      </c>
      <c r="J34" s="35">
        <v>233899.79</v>
      </c>
      <c r="K34" t="s">
        <v>80</v>
      </c>
    </row>
    <row r="35" spans="1:12" x14ac:dyDescent="0.2">
      <c r="A35" s="35">
        <v>18702374.440000001</v>
      </c>
      <c r="B35" s="35">
        <v>19789392.210000001</v>
      </c>
      <c r="C35" s="35">
        <v>22492585.539999999</v>
      </c>
      <c r="D35" s="35">
        <v>20973671.960000001</v>
      </c>
      <c r="E35" s="35">
        <v>16812985.739999998</v>
      </c>
      <c r="F35" s="35">
        <v>18976396.07</v>
      </c>
      <c r="G35" s="35">
        <v>19244701.960000001</v>
      </c>
      <c r="H35" s="35">
        <v>19626913.800000001</v>
      </c>
      <c r="I35" s="35">
        <v>19947516.260000002</v>
      </c>
      <c r="J35" s="35">
        <v>20965942.68</v>
      </c>
      <c r="K35" t="s">
        <v>117</v>
      </c>
    </row>
    <row r="36" spans="1:12" x14ac:dyDescent="0.2">
      <c r="A36" s="35">
        <v>220345.74</v>
      </c>
      <c r="B36" s="35">
        <v>226324.13</v>
      </c>
      <c r="C36" s="35">
        <v>225392.35</v>
      </c>
      <c r="D36" s="35">
        <v>221316.83</v>
      </c>
      <c r="E36" s="35">
        <v>219721.53</v>
      </c>
      <c r="F36" s="35">
        <v>221608.87</v>
      </c>
      <c r="G36" s="35">
        <v>211910.57</v>
      </c>
      <c r="H36" s="35">
        <v>214021.84</v>
      </c>
      <c r="I36" s="35">
        <v>215057.18</v>
      </c>
      <c r="J36" s="35">
        <v>219464.83</v>
      </c>
      <c r="K36" t="s">
        <v>118</v>
      </c>
    </row>
    <row r="37" spans="1:12" x14ac:dyDescent="0.2">
      <c r="A37">
        <v>310261.96999999997</v>
      </c>
      <c r="B37">
        <v>334839.67999999999</v>
      </c>
      <c r="C37">
        <v>296086.24</v>
      </c>
      <c r="D37">
        <v>386675.7</v>
      </c>
      <c r="E37">
        <v>327111.24</v>
      </c>
      <c r="F37">
        <v>494776.14</v>
      </c>
      <c r="G37">
        <v>533976.80000000005</v>
      </c>
      <c r="H37">
        <v>522786.52</v>
      </c>
      <c r="I37">
        <v>595982.69999999995</v>
      </c>
      <c r="J37">
        <v>622620.17000000004</v>
      </c>
      <c r="K37" t="s">
        <v>146</v>
      </c>
      <c r="L37" t="s">
        <v>166</v>
      </c>
    </row>
    <row r="38" spans="1:12" x14ac:dyDescent="0.2">
      <c r="A38">
        <v>275623.06</v>
      </c>
      <c r="B38">
        <v>347250.92</v>
      </c>
      <c r="C38">
        <v>308848.03000000003</v>
      </c>
      <c r="D38">
        <v>303750.82</v>
      </c>
      <c r="E38">
        <v>273405.67</v>
      </c>
      <c r="F38">
        <v>504916.12</v>
      </c>
      <c r="G38">
        <v>486695.92</v>
      </c>
      <c r="H38">
        <v>562945.4</v>
      </c>
      <c r="I38">
        <v>608171.43999999994</v>
      </c>
      <c r="J38">
        <v>643308.02</v>
      </c>
      <c r="K38" t="s">
        <v>147</v>
      </c>
      <c r="L38" t="s">
        <v>166</v>
      </c>
    </row>
    <row r="39" spans="1:12" x14ac:dyDescent="0.2">
      <c r="A39">
        <v>1209.97</v>
      </c>
      <c r="B39">
        <v>868.57</v>
      </c>
      <c r="C39">
        <v>790.49</v>
      </c>
      <c r="D39">
        <v>700.43</v>
      </c>
      <c r="E39">
        <v>715.36</v>
      </c>
      <c r="F39">
        <v>1187.75</v>
      </c>
      <c r="G39">
        <v>2572.6999999999998</v>
      </c>
      <c r="H39">
        <v>2528.09</v>
      </c>
      <c r="I39">
        <v>2296.16</v>
      </c>
      <c r="J39">
        <v>3676.2</v>
      </c>
      <c r="K39" t="s">
        <v>148</v>
      </c>
      <c r="L39" t="s">
        <v>166</v>
      </c>
    </row>
    <row r="40" spans="1:12" x14ac:dyDescent="0.2">
      <c r="A40">
        <v>1864761.72</v>
      </c>
      <c r="B40">
        <v>1806136.49</v>
      </c>
      <c r="C40">
        <v>1917454.76</v>
      </c>
      <c r="D40">
        <v>1742846.66</v>
      </c>
      <c r="E40">
        <v>1658615.9</v>
      </c>
      <c r="F40">
        <v>1688943.54</v>
      </c>
      <c r="G40">
        <v>1777544.59</v>
      </c>
      <c r="H40">
        <v>1759389.13</v>
      </c>
      <c r="I40">
        <v>1767426.51</v>
      </c>
      <c r="J40">
        <v>1849015.56</v>
      </c>
      <c r="K40" t="s">
        <v>149</v>
      </c>
      <c r="L40" t="s">
        <v>166</v>
      </c>
    </row>
    <row r="41" spans="1:12" x14ac:dyDescent="0.2">
      <c r="A41">
        <v>485184.69</v>
      </c>
      <c r="B41">
        <v>464282.85</v>
      </c>
      <c r="C41">
        <v>488092.8</v>
      </c>
      <c r="D41">
        <v>486593.93</v>
      </c>
      <c r="E41">
        <v>477353.86</v>
      </c>
      <c r="F41">
        <v>476021.2</v>
      </c>
      <c r="G41">
        <v>566622.71</v>
      </c>
      <c r="H41">
        <v>519820.83</v>
      </c>
      <c r="I41">
        <v>523814.24</v>
      </c>
      <c r="J41">
        <v>537680.19999999995</v>
      </c>
      <c r="K41" t="s">
        <v>150</v>
      </c>
      <c r="L41" t="s">
        <v>166</v>
      </c>
    </row>
    <row r="42" spans="1:12" x14ac:dyDescent="0.2">
      <c r="A42">
        <v>13625.5</v>
      </c>
      <c r="B42">
        <v>11391.45</v>
      </c>
      <c r="C42">
        <v>11756.09</v>
      </c>
      <c r="D42">
        <v>22738.99</v>
      </c>
      <c r="E42">
        <v>31450.81</v>
      </c>
      <c r="F42">
        <v>37678.94</v>
      </c>
      <c r="G42">
        <v>16004.92</v>
      </c>
      <c r="H42">
        <v>20347.12</v>
      </c>
      <c r="I42">
        <v>6556.17</v>
      </c>
      <c r="J42">
        <v>10118.4</v>
      </c>
      <c r="K42" t="s">
        <v>151</v>
      </c>
      <c r="L42" t="s">
        <v>166</v>
      </c>
    </row>
    <row r="43" spans="1:12" x14ac:dyDescent="0.2">
      <c r="A43">
        <v>382981.52</v>
      </c>
      <c r="B43">
        <v>413206.85</v>
      </c>
      <c r="C43">
        <v>406714.3</v>
      </c>
      <c r="D43">
        <v>364281.5</v>
      </c>
      <c r="E43">
        <v>288201.7</v>
      </c>
      <c r="F43">
        <v>362052.51</v>
      </c>
      <c r="G43">
        <v>361666.62</v>
      </c>
      <c r="H43">
        <v>331799.26</v>
      </c>
      <c r="I43">
        <v>343526.84</v>
      </c>
      <c r="J43">
        <v>377309.38</v>
      </c>
      <c r="K43" t="s">
        <v>152</v>
      </c>
      <c r="L43" t="s">
        <v>166</v>
      </c>
    </row>
    <row r="44" spans="1:12" x14ac:dyDescent="0.2">
      <c r="A44">
        <v>899191.18</v>
      </c>
      <c r="B44">
        <v>663614.41</v>
      </c>
      <c r="C44">
        <v>757459.35</v>
      </c>
      <c r="D44">
        <v>698608.39</v>
      </c>
      <c r="E44">
        <v>664579.24</v>
      </c>
      <c r="F44">
        <v>741623.68</v>
      </c>
      <c r="G44">
        <v>686222.76</v>
      </c>
      <c r="H44">
        <v>665198.68000000005</v>
      </c>
      <c r="I44">
        <v>754437.89</v>
      </c>
      <c r="J44">
        <v>721957.53</v>
      </c>
      <c r="K44" t="s">
        <v>153</v>
      </c>
      <c r="L44" t="s">
        <v>166</v>
      </c>
    </row>
    <row r="45" spans="1:12" x14ac:dyDescent="0.2">
      <c r="A45">
        <v>13372575.140000001</v>
      </c>
      <c r="B45">
        <v>11249539.84</v>
      </c>
      <c r="C45">
        <v>11357703.17</v>
      </c>
      <c r="D45">
        <v>10246408.449999999</v>
      </c>
      <c r="E45">
        <v>11844279.1</v>
      </c>
      <c r="F45">
        <v>9044319</v>
      </c>
      <c r="G45">
        <v>8747916.1400000006</v>
      </c>
      <c r="H45">
        <v>8731172.7300000004</v>
      </c>
      <c r="I45">
        <v>8992378.4800000004</v>
      </c>
      <c r="J45">
        <v>9087148.9800000004</v>
      </c>
      <c r="K45" t="s">
        <v>154</v>
      </c>
      <c r="L45" t="s">
        <v>166</v>
      </c>
    </row>
    <row r="46" spans="1:12" x14ac:dyDescent="0.2">
      <c r="A46">
        <v>3401564.64</v>
      </c>
      <c r="B46">
        <v>2475609.2200000002</v>
      </c>
      <c r="C46">
        <v>2505165.27</v>
      </c>
      <c r="D46">
        <v>1645733.7</v>
      </c>
      <c r="E46">
        <v>1578228.92</v>
      </c>
      <c r="F46">
        <v>2122807.5099999998</v>
      </c>
      <c r="G46">
        <v>1587645.85</v>
      </c>
      <c r="H46">
        <v>1638111.36</v>
      </c>
      <c r="I46">
        <v>1438324.96</v>
      </c>
      <c r="J46">
        <v>1460492.98</v>
      </c>
      <c r="K46" t="s">
        <v>155</v>
      </c>
      <c r="L46" t="s">
        <v>166</v>
      </c>
    </row>
    <row r="47" spans="1:12" x14ac:dyDescent="0.2">
      <c r="A47">
        <v>179040.02</v>
      </c>
      <c r="B47">
        <v>86918.76</v>
      </c>
      <c r="C47">
        <v>230296.06</v>
      </c>
      <c r="D47">
        <v>78953.42</v>
      </c>
      <c r="E47">
        <v>92949.41</v>
      </c>
      <c r="F47">
        <v>76155.199999999997</v>
      </c>
      <c r="G47">
        <v>59708.25</v>
      </c>
      <c r="H47">
        <v>61184.94</v>
      </c>
      <c r="I47">
        <v>59949.97</v>
      </c>
      <c r="J47">
        <v>118756.19</v>
      </c>
      <c r="K47" t="s">
        <v>156</v>
      </c>
      <c r="L47" t="s">
        <v>166</v>
      </c>
    </row>
    <row r="48" spans="1:12" x14ac:dyDescent="0.2">
      <c r="A48">
        <v>195581.45</v>
      </c>
      <c r="B48">
        <v>177150.96</v>
      </c>
      <c r="C48">
        <v>179181.37</v>
      </c>
      <c r="D48">
        <v>196087.19</v>
      </c>
      <c r="E48">
        <v>220428.74</v>
      </c>
      <c r="F48">
        <v>244723.92</v>
      </c>
      <c r="G48">
        <v>156498.51</v>
      </c>
      <c r="H48">
        <v>199719.19</v>
      </c>
      <c r="I48">
        <v>196183.84</v>
      </c>
      <c r="J48">
        <v>195723.98</v>
      </c>
      <c r="K48" t="s">
        <v>157</v>
      </c>
      <c r="L48" t="s">
        <v>166</v>
      </c>
    </row>
    <row r="49" spans="1:12" x14ac:dyDescent="0.2">
      <c r="A49">
        <v>573508.75</v>
      </c>
      <c r="B49">
        <v>469879.56</v>
      </c>
      <c r="C49">
        <v>505549.9</v>
      </c>
      <c r="D49">
        <v>548882.75</v>
      </c>
      <c r="E49">
        <v>533958.99</v>
      </c>
      <c r="F49">
        <v>532471.35</v>
      </c>
      <c r="G49">
        <v>566331.11</v>
      </c>
      <c r="H49">
        <v>507609</v>
      </c>
      <c r="I49">
        <v>528957.67000000004</v>
      </c>
      <c r="J49">
        <v>617178.34</v>
      </c>
      <c r="K49" t="s">
        <v>158</v>
      </c>
      <c r="L49" t="s">
        <v>166</v>
      </c>
    </row>
    <row r="50" spans="1:12" x14ac:dyDescent="0.2">
      <c r="A50">
        <v>445748.82</v>
      </c>
      <c r="B50">
        <v>484356.6</v>
      </c>
      <c r="C50">
        <v>537782.06999999995</v>
      </c>
      <c r="D50">
        <v>584927.74</v>
      </c>
      <c r="E50">
        <v>591387.31999999995</v>
      </c>
      <c r="F50">
        <v>589545.06999999995</v>
      </c>
      <c r="G50">
        <v>608062.92000000004</v>
      </c>
      <c r="H50">
        <v>601013.57999999996</v>
      </c>
      <c r="I50">
        <v>545687.74</v>
      </c>
      <c r="J50">
        <v>565493.61</v>
      </c>
      <c r="K50" t="s">
        <v>159</v>
      </c>
      <c r="L50" t="s">
        <v>166</v>
      </c>
    </row>
    <row r="51" spans="1:12" x14ac:dyDescent="0.2">
      <c r="A51">
        <v>33823.14</v>
      </c>
      <c r="B51">
        <v>17912.37</v>
      </c>
      <c r="C51">
        <v>19787.560000000001</v>
      </c>
      <c r="D51">
        <v>23418.3</v>
      </c>
      <c r="E51">
        <v>19922.91</v>
      </c>
      <c r="F51">
        <v>31621.7</v>
      </c>
      <c r="G51">
        <v>21497.54</v>
      </c>
      <c r="H51">
        <v>32453.08</v>
      </c>
      <c r="I51">
        <v>31650.46</v>
      </c>
      <c r="J51">
        <v>30866.79</v>
      </c>
      <c r="K51" t="s">
        <v>160</v>
      </c>
      <c r="L51" t="s">
        <v>166</v>
      </c>
    </row>
    <row r="52" spans="1:12" x14ac:dyDescent="0.2">
      <c r="A52">
        <v>2749.36</v>
      </c>
      <c r="B52">
        <v>3618.95</v>
      </c>
      <c r="C52">
        <v>1515.39</v>
      </c>
      <c r="D52">
        <v>3562.25</v>
      </c>
      <c r="E52">
        <v>2218.17</v>
      </c>
      <c r="F52">
        <v>5088.5600000000004</v>
      </c>
      <c r="G52">
        <v>8839.68</v>
      </c>
      <c r="H52">
        <v>6482.33</v>
      </c>
      <c r="I52">
        <v>8704.59</v>
      </c>
      <c r="J52">
        <v>8661.5300000000007</v>
      </c>
      <c r="K52" t="s">
        <v>161</v>
      </c>
      <c r="L52" t="s">
        <v>166</v>
      </c>
    </row>
    <row r="53" spans="1:12" x14ac:dyDescent="0.2">
      <c r="A53">
        <v>131376.01999999999</v>
      </c>
      <c r="B53">
        <v>108838.56</v>
      </c>
      <c r="C53">
        <v>139492.51999999999</v>
      </c>
      <c r="D53">
        <v>118919.44</v>
      </c>
      <c r="E53">
        <v>122523.59</v>
      </c>
      <c r="F53">
        <v>141681.76</v>
      </c>
      <c r="G53">
        <v>136022.82</v>
      </c>
      <c r="H53">
        <v>126099.2</v>
      </c>
      <c r="I53">
        <v>141397.44</v>
      </c>
      <c r="J53">
        <v>134452.84</v>
      </c>
      <c r="K53" t="s">
        <v>162</v>
      </c>
      <c r="L53" t="s">
        <v>166</v>
      </c>
    </row>
    <row r="54" spans="1:12" x14ac:dyDescent="0.2">
      <c r="A54">
        <v>30667.48</v>
      </c>
      <c r="B54">
        <v>30602.11</v>
      </c>
      <c r="C54">
        <v>28420.86</v>
      </c>
      <c r="D54">
        <v>34015.85</v>
      </c>
      <c r="E54">
        <v>35591.910000000003</v>
      </c>
      <c r="F54">
        <v>29649.97</v>
      </c>
      <c r="G54">
        <v>34204.76</v>
      </c>
      <c r="H54">
        <v>34278.839999999997</v>
      </c>
      <c r="I54">
        <v>33429.040000000001</v>
      </c>
      <c r="J54">
        <v>33900.980000000003</v>
      </c>
      <c r="K54" t="s">
        <v>163</v>
      </c>
      <c r="L54" t="s">
        <v>166</v>
      </c>
    </row>
    <row r="55" spans="1:12" x14ac:dyDescent="0.2">
      <c r="A55">
        <v>418300</v>
      </c>
      <c r="B55">
        <v>364560.8</v>
      </c>
      <c r="C55">
        <v>420121.46</v>
      </c>
      <c r="D55">
        <v>468885.17</v>
      </c>
      <c r="E55">
        <v>347532.68</v>
      </c>
      <c r="F55">
        <v>359175.52</v>
      </c>
      <c r="G55">
        <v>433513.3</v>
      </c>
      <c r="H55">
        <v>394401.98</v>
      </c>
      <c r="I55">
        <v>439965.08</v>
      </c>
      <c r="J55">
        <v>585447.31999999995</v>
      </c>
      <c r="K55" t="s">
        <v>164</v>
      </c>
      <c r="L55" t="s">
        <v>166</v>
      </c>
    </row>
    <row r="56" spans="1:12" x14ac:dyDescent="0.2">
      <c r="A56">
        <v>740137.28</v>
      </c>
      <c r="B56">
        <v>754712.98</v>
      </c>
      <c r="C56">
        <v>773546.13</v>
      </c>
      <c r="D56">
        <v>886800.12</v>
      </c>
      <c r="E56">
        <v>904357.44</v>
      </c>
      <c r="F56">
        <v>864647.28</v>
      </c>
      <c r="G56">
        <v>822104.41</v>
      </c>
      <c r="H56">
        <v>867540.01</v>
      </c>
      <c r="I56">
        <v>923273.38</v>
      </c>
      <c r="J56">
        <v>933620.77</v>
      </c>
      <c r="K56" t="s">
        <v>165</v>
      </c>
      <c r="L56" t="s">
        <v>166</v>
      </c>
    </row>
    <row r="57" spans="1:12" x14ac:dyDescent="0.2">
      <c r="A57">
        <v>127807.62</v>
      </c>
      <c r="B57">
        <v>137754.92000000001</v>
      </c>
      <c r="C57">
        <v>112073.06</v>
      </c>
      <c r="D57">
        <v>148131.88</v>
      </c>
      <c r="E57">
        <v>123289.81</v>
      </c>
      <c r="F57">
        <v>244274.9</v>
      </c>
      <c r="G57">
        <v>291247.17</v>
      </c>
      <c r="H57">
        <v>273774.31</v>
      </c>
      <c r="I57">
        <v>350270.24</v>
      </c>
      <c r="J57">
        <v>378707.34</v>
      </c>
      <c r="K57" t="s">
        <v>146</v>
      </c>
      <c r="L57" t="s">
        <v>60</v>
      </c>
    </row>
    <row r="58" spans="1:12" x14ac:dyDescent="0.2">
      <c r="A58">
        <v>109342.55</v>
      </c>
      <c r="B58">
        <v>155321.97</v>
      </c>
      <c r="C58">
        <v>118182.55</v>
      </c>
      <c r="D58">
        <v>115353.05</v>
      </c>
      <c r="E58">
        <v>114641.01</v>
      </c>
      <c r="F58">
        <v>262426.53999999998</v>
      </c>
      <c r="G58">
        <v>283162.99</v>
      </c>
      <c r="H58">
        <v>308376.14</v>
      </c>
      <c r="I58">
        <v>364135.24</v>
      </c>
      <c r="J58">
        <v>400355.13</v>
      </c>
      <c r="K58" t="s">
        <v>147</v>
      </c>
      <c r="L58" t="s">
        <v>60</v>
      </c>
    </row>
    <row r="59" spans="1:12" x14ac:dyDescent="0.2">
      <c r="A59">
        <v>228.07</v>
      </c>
      <c r="B59">
        <v>23.02</v>
      </c>
      <c r="C59">
        <v>0</v>
      </c>
      <c r="D59">
        <v>0</v>
      </c>
      <c r="E59">
        <v>0</v>
      </c>
      <c r="F59">
        <v>46.32</v>
      </c>
      <c r="G59">
        <v>2317.67</v>
      </c>
      <c r="H59">
        <v>2267.9499999999998</v>
      </c>
      <c r="I59">
        <v>2030.71</v>
      </c>
      <c r="J59">
        <v>2961.55</v>
      </c>
      <c r="K59" t="s">
        <v>148</v>
      </c>
      <c r="L59" t="s">
        <v>60</v>
      </c>
    </row>
    <row r="60" spans="1:12" x14ac:dyDescent="0.2">
      <c r="A60">
        <v>11897.77</v>
      </c>
      <c r="B60">
        <v>11593.42</v>
      </c>
      <c r="C60">
        <v>10359.719999999999</v>
      </c>
      <c r="D60">
        <v>10945.5</v>
      </c>
      <c r="E60">
        <v>8712.5499999999993</v>
      </c>
      <c r="F60">
        <v>10169.379999999999</v>
      </c>
      <c r="G60">
        <v>10906.79</v>
      </c>
      <c r="H60">
        <v>10871.85</v>
      </c>
      <c r="I60">
        <v>10240.39</v>
      </c>
      <c r="J60">
        <v>11789.15</v>
      </c>
      <c r="K60" t="s">
        <v>149</v>
      </c>
      <c r="L60" t="s">
        <v>60</v>
      </c>
    </row>
    <row r="61" spans="1:12" x14ac:dyDescent="0.2">
      <c r="A61">
        <v>3009.55</v>
      </c>
      <c r="B61">
        <v>2707.15</v>
      </c>
      <c r="C61">
        <v>2575.15</v>
      </c>
      <c r="D61">
        <v>2876.42</v>
      </c>
      <c r="E61">
        <v>2349.4</v>
      </c>
      <c r="F61">
        <v>2595.71</v>
      </c>
      <c r="G61">
        <v>4681.2700000000004</v>
      </c>
      <c r="H61">
        <v>3118.47</v>
      </c>
      <c r="I61">
        <v>2928.28</v>
      </c>
      <c r="J61">
        <v>3358.81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48213.51</v>
      </c>
      <c r="B63">
        <v>59707.28</v>
      </c>
      <c r="C63">
        <v>66256.13</v>
      </c>
      <c r="D63">
        <v>49003.03</v>
      </c>
      <c r="E63">
        <v>41209.06</v>
      </c>
      <c r="F63">
        <v>61076.82</v>
      </c>
      <c r="G63">
        <v>68886.880000000005</v>
      </c>
      <c r="H63">
        <v>68502.73</v>
      </c>
      <c r="I63">
        <v>74467.7</v>
      </c>
      <c r="J63">
        <v>80716.17</v>
      </c>
      <c r="K63" t="s">
        <v>152</v>
      </c>
      <c r="L63" t="s">
        <v>60</v>
      </c>
    </row>
    <row r="64" spans="1:12" x14ac:dyDescent="0.2">
      <c r="A64">
        <v>47284.19</v>
      </c>
      <c r="B64">
        <v>60454.239999999998</v>
      </c>
      <c r="C64">
        <v>52821.85</v>
      </c>
      <c r="D64">
        <v>51956.800000000003</v>
      </c>
      <c r="E64">
        <v>60151.47</v>
      </c>
      <c r="F64">
        <v>61458.02</v>
      </c>
      <c r="G64">
        <v>70977.13</v>
      </c>
      <c r="H64">
        <v>55213.45</v>
      </c>
      <c r="I64">
        <v>59818.62</v>
      </c>
      <c r="J64">
        <v>71802.61</v>
      </c>
      <c r="K64" t="s">
        <v>153</v>
      </c>
      <c r="L64" t="s">
        <v>60</v>
      </c>
    </row>
    <row r="65" spans="1:12" x14ac:dyDescent="0.2">
      <c r="A65">
        <v>11396299.23</v>
      </c>
      <c r="B65">
        <v>9302859.1799999997</v>
      </c>
      <c r="C65">
        <v>9350877.1999999993</v>
      </c>
      <c r="D65">
        <v>8833579.0099999998</v>
      </c>
      <c r="E65">
        <v>10843294.01</v>
      </c>
      <c r="F65">
        <v>7729480.3200000003</v>
      </c>
      <c r="G65">
        <v>7762148.3499999996</v>
      </c>
      <c r="H65">
        <v>7617004.0800000001</v>
      </c>
      <c r="I65">
        <v>7805332.25</v>
      </c>
      <c r="J65">
        <v>8012151.8300000001</v>
      </c>
      <c r="K65" t="s">
        <v>154</v>
      </c>
      <c r="L65" t="s">
        <v>60</v>
      </c>
    </row>
    <row r="66" spans="1:12" x14ac:dyDescent="0.2">
      <c r="A66">
        <v>77164.84</v>
      </c>
      <c r="B66">
        <v>42402.720000000001</v>
      </c>
      <c r="C66">
        <v>57385.67</v>
      </c>
      <c r="D66">
        <v>51497.52</v>
      </c>
      <c r="E66">
        <v>49354.33</v>
      </c>
      <c r="F66">
        <v>51071.07</v>
      </c>
      <c r="G66">
        <v>29826.35</v>
      </c>
      <c r="H66">
        <v>34565.64</v>
      </c>
      <c r="I66">
        <v>40260.230000000003</v>
      </c>
      <c r="J66">
        <v>33171.660000000003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627.86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3424.25</v>
      </c>
      <c r="B68">
        <v>3381.97</v>
      </c>
      <c r="C68">
        <v>10843.07</v>
      </c>
      <c r="D68">
        <v>6772.14</v>
      </c>
      <c r="E68">
        <v>21636.87</v>
      </c>
      <c r="F68">
        <v>16621.759999999998</v>
      </c>
      <c r="G68">
        <v>10825.64</v>
      </c>
      <c r="H68">
        <v>7744.91</v>
      </c>
      <c r="I68">
        <v>22139.89</v>
      </c>
      <c r="J68">
        <v>25819.99</v>
      </c>
      <c r="K68" t="s">
        <v>157</v>
      </c>
      <c r="L68" t="s">
        <v>60</v>
      </c>
    </row>
    <row r="69" spans="1:12" x14ac:dyDescent="0.2">
      <c r="A69">
        <v>7440.71</v>
      </c>
      <c r="B69">
        <v>252.22</v>
      </c>
      <c r="C69">
        <v>267.76</v>
      </c>
      <c r="D69">
        <v>89.62</v>
      </c>
      <c r="E69">
        <v>332.04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16.600000000000001</v>
      </c>
      <c r="E70">
        <v>62.18</v>
      </c>
      <c r="F70">
        <v>141.21</v>
      </c>
      <c r="G70">
        <v>179.14</v>
      </c>
      <c r="H70">
        <v>167.31</v>
      </c>
      <c r="I70">
        <v>122.33</v>
      </c>
      <c r="J70">
        <v>142.68</v>
      </c>
      <c r="K70" t="s">
        <v>159</v>
      </c>
      <c r="L70" t="s">
        <v>60</v>
      </c>
    </row>
    <row r="71" spans="1:12" x14ac:dyDescent="0.2">
      <c r="A71">
        <v>1377.18</v>
      </c>
      <c r="B71">
        <v>1647.73</v>
      </c>
      <c r="C71">
        <v>2472.9499999999998</v>
      </c>
      <c r="D71">
        <v>2550.9699999999998</v>
      </c>
      <c r="E71">
        <v>2647.65</v>
      </c>
      <c r="F71">
        <v>2965.97</v>
      </c>
      <c r="G71">
        <v>3551.27</v>
      </c>
      <c r="H71">
        <v>5095.18</v>
      </c>
      <c r="I71">
        <v>4763.5200000000004</v>
      </c>
      <c r="J71">
        <v>5291.99</v>
      </c>
      <c r="K71" t="s">
        <v>160</v>
      </c>
      <c r="L71" t="s">
        <v>60</v>
      </c>
    </row>
    <row r="72" spans="1:12" x14ac:dyDescent="0.2">
      <c r="A72">
        <v>220.28</v>
      </c>
      <c r="B72">
        <v>165.68</v>
      </c>
      <c r="C72">
        <v>109.36</v>
      </c>
      <c r="D72">
        <v>264.19</v>
      </c>
      <c r="E72">
        <v>8.11</v>
      </c>
      <c r="F72">
        <v>22.92</v>
      </c>
      <c r="G72">
        <v>28.93</v>
      </c>
      <c r="H72">
        <v>27.67</v>
      </c>
      <c r="I72">
        <v>7.76</v>
      </c>
      <c r="J72">
        <v>20.25</v>
      </c>
      <c r="K72" t="s">
        <v>161</v>
      </c>
      <c r="L72" t="s">
        <v>60</v>
      </c>
    </row>
    <row r="73" spans="1:12" x14ac:dyDescent="0.2">
      <c r="A73">
        <v>12867.41</v>
      </c>
      <c r="B73">
        <v>12268.33</v>
      </c>
      <c r="C73">
        <v>14024.5</v>
      </c>
      <c r="D73">
        <v>11336.43</v>
      </c>
      <c r="E73">
        <v>14147.29</v>
      </c>
      <c r="F73">
        <v>14473.84</v>
      </c>
      <c r="G73">
        <v>14654.56</v>
      </c>
      <c r="H73">
        <v>14461.84</v>
      </c>
      <c r="I73">
        <v>16738.990000000002</v>
      </c>
      <c r="J73">
        <v>17394.09</v>
      </c>
      <c r="K73" t="s">
        <v>162</v>
      </c>
      <c r="L73" t="s">
        <v>60</v>
      </c>
    </row>
    <row r="74" spans="1:12" x14ac:dyDescent="0.2">
      <c r="A74">
        <v>26.44</v>
      </c>
      <c r="B74">
        <v>37.619999999999997</v>
      </c>
      <c r="C74">
        <v>33.06</v>
      </c>
      <c r="D74">
        <v>50.63</v>
      </c>
      <c r="E74">
        <v>107.39</v>
      </c>
      <c r="F74">
        <v>200.36</v>
      </c>
      <c r="G74">
        <v>90.03</v>
      </c>
      <c r="H74">
        <v>61.86</v>
      </c>
      <c r="I74">
        <v>54.14</v>
      </c>
      <c r="J74">
        <v>53.3</v>
      </c>
      <c r="K74" t="s">
        <v>163</v>
      </c>
      <c r="L74" t="s">
        <v>60</v>
      </c>
    </row>
    <row r="75" spans="1:12" x14ac:dyDescent="0.2">
      <c r="A75">
        <v>7078.36</v>
      </c>
      <c r="B75">
        <v>376.45</v>
      </c>
      <c r="C75">
        <v>61.05</v>
      </c>
      <c r="D75">
        <v>487.28</v>
      </c>
      <c r="E75">
        <v>168.21</v>
      </c>
      <c r="F75">
        <v>1319.31</v>
      </c>
      <c r="G75">
        <v>235.04</v>
      </c>
      <c r="H75">
        <v>16.38</v>
      </c>
      <c r="I75">
        <v>18.829999999999998</v>
      </c>
      <c r="J75">
        <v>0</v>
      </c>
      <c r="K75" t="s">
        <v>164</v>
      </c>
      <c r="L75" t="s">
        <v>60</v>
      </c>
    </row>
    <row r="76" spans="1:12" x14ac:dyDescent="0.2">
      <c r="A76">
        <v>36093.26</v>
      </c>
      <c r="B76">
        <v>28006.2</v>
      </c>
      <c r="C76">
        <v>25718.14</v>
      </c>
      <c r="D76">
        <v>27373.360000000001</v>
      </c>
      <c r="E76">
        <v>26840.65</v>
      </c>
      <c r="F76">
        <v>31936.12</v>
      </c>
      <c r="G76">
        <v>32998.18</v>
      </c>
      <c r="H76">
        <v>39347.33</v>
      </c>
      <c r="I76">
        <v>45440.32</v>
      </c>
      <c r="J76">
        <v>49069.98</v>
      </c>
      <c r="K76" t="s">
        <v>165</v>
      </c>
      <c r="L76" t="s">
        <v>60</v>
      </c>
    </row>
    <row r="77" spans="1:12" x14ac:dyDescent="0.2">
      <c r="A77">
        <v>100384.41</v>
      </c>
      <c r="B77">
        <v>114897.09</v>
      </c>
      <c r="C77">
        <v>102529.36</v>
      </c>
      <c r="D77">
        <v>128382.44</v>
      </c>
      <c r="E77">
        <v>103445.7</v>
      </c>
      <c r="F77">
        <v>246951.26</v>
      </c>
      <c r="G77">
        <v>272349.28999999998</v>
      </c>
      <c r="H77">
        <v>257064.41</v>
      </c>
      <c r="I77">
        <v>321481.75</v>
      </c>
      <c r="J77">
        <v>373939.94</v>
      </c>
      <c r="K77" t="s">
        <v>146</v>
      </c>
      <c r="L77" t="s">
        <v>167</v>
      </c>
    </row>
    <row r="78" spans="1:12" x14ac:dyDescent="0.2">
      <c r="A78">
        <v>86417.58</v>
      </c>
      <c r="B78">
        <v>128334.07</v>
      </c>
      <c r="C78">
        <v>108047.1</v>
      </c>
      <c r="D78">
        <v>104826.63</v>
      </c>
      <c r="E78">
        <v>98338.44</v>
      </c>
      <c r="F78">
        <v>260056.95</v>
      </c>
      <c r="G78">
        <v>263932.17</v>
      </c>
      <c r="H78">
        <v>293351.15999999997</v>
      </c>
      <c r="I78">
        <v>342075.16</v>
      </c>
      <c r="J78">
        <v>396368.25</v>
      </c>
      <c r="K78" t="s">
        <v>147</v>
      </c>
      <c r="L78" t="s">
        <v>167</v>
      </c>
    </row>
    <row r="79" spans="1:12" x14ac:dyDescent="0.2">
      <c r="A79">
        <v>224.46</v>
      </c>
      <c r="B79">
        <v>20.88</v>
      </c>
      <c r="C79">
        <v>0</v>
      </c>
      <c r="D79">
        <v>0</v>
      </c>
      <c r="E79">
        <v>0</v>
      </c>
      <c r="F79">
        <v>44.04</v>
      </c>
      <c r="G79">
        <v>2082.44</v>
      </c>
      <c r="H79">
        <v>2139.2600000000002</v>
      </c>
      <c r="I79">
        <v>1984.55</v>
      </c>
      <c r="J79">
        <v>2826.37</v>
      </c>
      <c r="K79" t="s">
        <v>148</v>
      </c>
      <c r="L79" t="s">
        <v>167</v>
      </c>
    </row>
    <row r="80" spans="1:12" x14ac:dyDescent="0.2">
      <c r="A80">
        <v>7355.15</v>
      </c>
      <c r="B80">
        <v>7890.8</v>
      </c>
      <c r="C80">
        <v>8290.1299999999992</v>
      </c>
      <c r="D80">
        <v>8585.5300000000007</v>
      </c>
      <c r="E80">
        <v>5577.75</v>
      </c>
      <c r="F80">
        <v>10129.67</v>
      </c>
      <c r="G80">
        <v>10179.9</v>
      </c>
      <c r="H80">
        <v>10518.33</v>
      </c>
      <c r="I80">
        <v>10115.56</v>
      </c>
      <c r="J80">
        <v>12141.92</v>
      </c>
      <c r="K80" t="s">
        <v>149</v>
      </c>
      <c r="L80" t="s">
        <v>167</v>
      </c>
    </row>
    <row r="81" spans="1:12" x14ac:dyDescent="0.2">
      <c r="A81">
        <v>1860.07</v>
      </c>
      <c r="B81">
        <v>1852.48</v>
      </c>
      <c r="C81">
        <v>2060.06</v>
      </c>
      <c r="D81">
        <v>2256.13</v>
      </c>
      <c r="E81">
        <v>1490.75</v>
      </c>
      <c r="F81">
        <v>2590.3000000000002</v>
      </c>
      <c r="G81">
        <v>4318.55</v>
      </c>
      <c r="H81">
        <v>3022.93</v>
      </c>
      <c r="I81">
        <v>2894.9</v>
      </c>
      <c r="J81">
        <v>3461.43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33445.64</v>
      </c>
      <c r="B83">
        <v>44551.7</v>
      </c>
      <c r="C83">
        <v>55209.45</v>
      </c>
      <c r="D83">
        <v>40603.97</v>
      </c>
      <c r="E83">
        <v>30352.74</v>
      </c>
      <c r="F83">
        <v>61215.54</v>
      </c>
      <c r="G83">
        <v>62794.76</v>
      </c>
      <c r="H83">
        <v>64834.61</v>
      </c>
      <c r="I83">
        <v>70078.490000000005</v>
      </c>
      <c r="J83">
        <v>79473.820000000007</v>
      </c>
      <c r="K83" t="s">
        <v>152</v>
      </c>
      <c r="L83" t="s">
        <v>167</v>
      </c>
    </row>
    <row r="84" spans="1:12" x14ac:dyDescent="0.2">
      <c r="A84">
        <v>34661.800000000003</v>
      </c>
      <c r="B84">
        <v>42638.26</v>
      </c>
      <c r="C84">
        <v>44992.18</v>
      </c>
      <c r="D84">
        <v>41781.279999999999</v>
      </c>
      <c r="E84">
        <v>51816.480000000003</v>
      </c>
      <c r="F84">
        <v>61189.88</v>
      </c>
      <c r="G84">
        <v>65528.77</v>
      </c>
      <c r="H84">
        <v>51535.27</v>
      </c>
      <c r="I84">
        <v>56700.87</v>
      </c>
      <c r="J84">
        <v>69991.539999999994</v>
      </c>
      <c r="K84" t="s">
        <v>153</v>
      </c>
      <c r="L84" t="s">
        <v>167</v>
      </c>
    </row>
    <row r="85" spans="1:12" x14ac:dyDescent="0.2">
      <c r="A85">
        <v>7605331.5300000003</v>
      </c>
      <c r="B85">
        <v>7400211.9299999997</v>
      </c>
      <c r="C85">
        <v>7576288.7699999996</v>
      </c>
      <c r="D85">
        <v>7527486.7999999998</v>
      </c>
      <c r="E85">
        <v>8239877.1699999999</v>
      </c>
      <c r="F85">
        <v>7382822.8700000001</v>
      </c>
      <c r="G85">
        <v>6844244.6799999997</v>
      </c>
      <c r="H85">
        <v>7023232.04</v>
      </c>
      <c r="I85">
        <v>7127456.5</v>
      </c>
      <c r="J85">
        <v>7327777.2000000002</v>
      </c>
      <c r="K85" t="s">
        <v>154</v>
      </c>
      <c r="L85" t="s">
        <v>167</v>
      </c>
    </row>
    <row r="86" spans="1:12" x14ac:dyDescent="0.2">
      <c r="A86">
        <v>55759.71</v>
      </c>
      <c r="B86">
        <v>34616.39</v>
      </c>
      <c r="C86">
        <v>52194.5</v>
      </c>
      <c r="D86">
        <v>45883.24</v>
      </c>
      <c r="E86">
        <v>45475.25</v>
      </c>
      <c r="F86">
        <v>50911.72</v>
      </c>
      <c r="G86">
        <v>26368.799999999999</v>
      </c>
      <c r="H86">
        <v>32268.080000000002</v>
      </c>
      <c r="I86">
        <v>37550.01</v>
      </c>
      <c r="J86">
        <v>32272.3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719.22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2013.13</v>
      </c>
      <c r="B88">
        <v>2607.96</v>
      </c>
      <c r="C88">
        <v>10145.44</v>
      </c>
      <c r="D88">
        <v>5387.32</v>
      </c>
      <c r="E88">
        <v>27566.91</v>
      </c>
      <c r="F88">
        <v>18634.150000000001</v>
      </c>
      <c r="G88">
        <v>10594.18</v>
      </c>
      <c r="H88">
        <v>7705.65</v>
      </c>
      <c r="I88">
        <v>15483.79</v>
      </c>
      <c r="J88">
        <v>16293.96</v>
      </c>
      <c r="K88" t="s">
        <v>157</v>
      </c>
      <c r="L88" t="s">
        <v>167</v>
      </c>
    </row>
    <row r="89" spans="1:12" x14ac:dyDescent="0.2">
      <c r="A89">
        <v>6489.81</v>
      </c>
      <c r="B89">
        <v>244.07</v>
      </c>
      <c r="C89">
        <v>256.69</v>
      </c>
      <c r="D89">
        <v>88.79</v>
      </c>
      <c r="E89">
        <v>300.13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13.52</v>
      </c>
      <c r="E90">
        <v>85.09</v>
      </c>
      <c r="F90">
        <v>161.75</v>
      </c>
      <c r="G90">
        <v>179.21</v>
      </c>
      <c r="H90">
        <v>170.96</v>
      </c>
      <c r="I90">
        <v>125.3</v>
      </c>
      <c r="J90">
        <v>149.26</v>
      </c>
      <c r="K90" t="s">
        <v>159</v>
      </c>
      <c r="L90" t="s">
        <v>167</v>
      </c>
    </row>
    <row r="91" spans="1:12" x14ac:dyDescent="0.2">
      <c r="A91">
        <v>1099.8399999999999</v>
      </c>
      <c r="B91">
        <v>1352.82</v>
      </c>
      <c r="C91">
        <v>2107.6999999999998</v>
      </c>
      <c r="D91">
        <v>2282.54</v>
      </c>
      <c r="E91">
        <v>2749.61</v>
      </c>
      <c r="F91">
        <v>3012.11</v>
      </c>
      <c r="G91">
        <v>3292.33</v>
      </c>
      <c r="H91">
        <v>5175.5200000000004</v>
      </c>
      <c r="I91">
        <v>4661.1400000000003</v>
      </c>
      <c r="J91">
        <v>5120.25</v>
      </c>
      <c r="K91" t="s">
        <v>160</v>
      </c>
      <c r="L91" t="s">
        <v>167</v>
      </c>
    </row>
    <row r="92" spans="1:12" x14ac:dyDescent="0.2">
      <c r="A92">
        <v>141.19</v>
      </c>
      <c r="B92">
        <v>100.83</v>
      </c>
      <c r="C92">
        <v>86.18</v>
      </c>
      <c r="D92">
        <v>204.17</v>
      </c>
      <c r="E92">
        <v>4.21</v>
      </c>
      <c r="F92">
        <v>21.79</v>
      </c>
      <c r="G92">
        <v>26</v>
      </c>
      <c r="H92">
        <v>26.1</v>
      </c>
      <c r="I92">
        <v>7.59</v>
      </c>
      <c r="J92">
        <v>20.86</v>
      </c>
      <c r="K92" t="s">
        <v>161</v>
      </c>
      <c r="L92" t="s">
        <v>167</v>
      </c>
    </row>
    <row r="93" spans="1:12" x14ac:dyDescent="0.2">
      <c r="A93">
        <v>8352.07</v>
      </c>
      <c r="B93">
        <v>9179.08</v>
      </c>
      <c r="C93">
        <v>11852.27</v>
      </c>
      <c r="D93">
        <v>9221.58</v>
      </c>
      <c r="E93">
        <v>10393.4</v>
      </c>
      <c r="F93">
        <v>13076.01</v>
      </c>
      <c r="G93">
        <v>11809.24</v>
      </c>
      <c r="H93">
        <v>12454.26</v>
      </c>
      <c r="I93">
        <v>14037.22</v>
      </c>
      <c r="J93">
        <v>14735.45</v>
      </c>
      <c r="K93" t="s">
        <v>162</v>
      </c>
      <c r="L93" t="s">
        <v>167</v>
      </c>
    </row>
    <row r="94" spans="1:12" x14ac:dyDescent="0.2">
      <c r="A94">
        <v>14.44</v>
      </c>
      <c r="B94">
        <v>32.409999999999997</v>
      </c>
      <c r="C94">
        <v>30.41</v>
      </c>
      <c r="D94">
        <v>41.23</v>
      </c>
      <c r="E94">
        <v>92.75</v>
      </c>
      <c r="F94">
        <v>210.73</v>
      </c>
      <c r="G94">
        <v>90.06</v>
      </c>
      <c r="H94">
        <v>63.21</v>
      </c>
      <c r="I94">
        <v>55.09</v>
      </c>
      <c r="J94">
        <v>55.75</v>
      </c>
      <c r="K94" t="s">
        <v>163</v>
      </c>
      <c r="L94" t="s">
        <v>167</v>
      </c>
    </row>
    <row r="95" spans="1:12" x14ac:dyDescent="0.2">
      <c r="A95">
        <v>3876.86</v>
      </c>
      <c r="B95">
        <v>356.57</v>
      </c>
      <c r="C95">
        <v>54.04</v>
      </c>
      <c r="D95">
        <v>371.07</v>
      </c>
      <c r="E95">
        <v>153.79</v>
      </c>
      <c r="F95">
        <v>1530.52</v>
      </c>
      <c r="G95">
        <v>124.61</v>
      </c>
      <c r="H95">
        <v>13.54</v>
      </c>
      <c r="I95">
        <v>19.170000000000002</v>
      </c>
      <c r="J95">
        <v>0</v>
      </c>
      <c r="K95" t="s">
        <v>164</v>
      </c>
      <c r="L95" t="s">
        <v>167</v>
      </c>
    </row>
    <row r="96" spans="1:12" x14ac:dyDescent="0.2">
      <c r="A96">
        <v>26473.89</v>
      </c>
      <c r="B96">
        <v>20749.439999999999</v>
      </c>
      <c r="C96">
        <v>21271.53</v>
      </c>
      <c r="D96">
        <v>22192.21</v>
      </c>
      <c r="E96">
        <v>16878.98</v>
      </c>
      <c r="F96">
        <v>29334.47</v>
      </c>
      <c r="G96">
        <v>27903.16</v>
      </c>
      <c r="H96">
        <v>36936.89</v>
      </c>
      <c r="I96">
        <v>41491.870000000003</v>
      </c>
      <c r="J96">
        <v>45801.79</v>
      </c>
      <c r="K96" t="s">
        <v>165</v>
      </c>
      <c r="L96" t="s">
        <v>167</v>
      </c>
    </row>
    <row r="97" spans="1:12" x14ac:dyDescent="0.2">
      <c r="A97">
        <v>308556.56</v>
      </c>
      <c r="B97">
        <v>264743.28000000003</v>
      </c>
      <c r="C97">
        <v>255079.46</v>
      </c>
      <c r="D97">
        <v>243353.46</v>
      </c>
      <c r="E97">
        <v>273244.25</v>
      </c>
      <c r="F97">
        <v>219120</v>
      </c>
      <c r="G97">
        <v>225205</v>
      </c>
      <c r="H97">
        <v>219218</v>
      </c>
      <c r="I97">
        <v>220113</v>
      </c>
      <c r="J97">
        <v>216933</v>
      </c>
      <c r="K97" t="s">
        <v>173</v>
      </c>
    </row>
    <row r="98" spans="1:12" x14ac:dyDescent="0.2">
      <c r="A98">
        <v>308556.28000000003</v>
      </c>
      <c r="B98">
        <v>264743.28000000003</v>
      </c>
      <c r="C98">
        <v>255079.46</v>
      </c>
      <c r="D98">
        <v>243353.46</v>
      </c>
      <c r="E98">
        <v>273244.25</v>
      </c>
      <c r="F98">
        <v>219120</v>
      </c>
      <c r="G98">
        <v>225205</v>
      </c>
      <c r="H98">
        <v>219218</v>
      </c>
      <c r="I98">
        <v>220113</v>
      </c>
      <c r="J98">
        <v>216933</v>
      </c>
      <c r="K98" t="s">
        <v>174</v>
      </c>
    </row>
    <row r="99" spans="1:12" x14ac:dyDescent="0.2">
      <c r="A99">
        <v>17970.54</v>
      </c>
      <c r="B99">
        <v>21760.61</v>
      </c>
      <c r="C99">
        <v>19012.64</v>
      </c>
      <c r="D99">
        <v>23141.02</v>
      </c>
      <c r="E99">
        <v>19484.990000000002</v>
      </c>
      <c r="F99">
        <v>28755.39</v>
      </c>
      <c r="G99">
        <v>30844.58</v>
      </c>
      <c r="H99">
        <v>30718.25</v>
      </c>
      <c r="I99">
        <v>35025.730000000003</v>
      </c>
      <c r="J99">
        <v>36346.25</v>
      </c>
      <c r="K99" t="s">
        <v>86</v>
      </c>
    </row>
    <row r="100" spans="1:12" x14ac:dyDescent="0.2">
      <c r="A100">
        <v>1023049.98</v>
      </c>
      <c r="B100">
        <v>1310306.23</v>
      </c>
      <c r="C100">
        <v>833331.6</v>
      </c>
      <c r="D100">
        <v>633014.23</v>
      </c>
      <c r="E100">
        <v>874387.12</v>
      </c>
      <c r="F100">
        <v>1056652.3999999999</v>
      </c>
      <c r="G100">
        <v>531444.86</v>
      </c>
      <c r="H100">
        <v>711454.44</v>
      </c>
      <c r="I100">
        <v>1101844.98</v>
      </c>
      <c r="J100">
        <v>666717.63</v>
      </c>
      <c r="K100" t="s">
        <v>87</v>
      </c>
    </row>
    <row r="101" spans="1:12" x14ac:dyDescent="0.2">
      <c r="A101">
        <v>5223444.0599999996</v>
      </c>
      <c r="B101">
        <v>5265017.6399999997</v>
      </c>
      <c r="C101">
        <v>4894089.68</v>
      </c>
      <c r="D101">
        <v>5046130.6900000004</v>
      </c>
      <c r="E101">
        <v>5659694.9400000004</v>
      </c>
      <c r="F101">
        <v>5787722.3499999996</v>
      </c>
      <c r="G101">
        <v>6224858.3799999999</v>
      </c>
      <c r="H101">
        <v>6593085.8300000001</v>
      </c>
      <c r="I101">
        <v>6490232.3200000003</v>
      </c>
      <c r="J101">
        <v>6871881.6100000003</v>
      </c>
      <c r="K101" t="s">
        <v>88</v>
      </c>
    </row>
    <row r="102" spans="1:12" x14ac:dyDescent="0.2">
      <c r="A102">
        <v>7505.03</v>
      </c>
      <c r="B102">
        <v>8451.0400000000009</v>
      </c>
      <c r="C102">
        <v>6916.22</v>
      </c>
      <c r="D102">
        <v>8647.11</v>
      </c>
      <c r="E102">
        <v>6918.56</v>
      </c>
      <c r="F102">
        <v>13350.18</v>
      </c>
      <c r="G102">
        <v>15877.04</v>
      </c>
      <c r="H102">
        <v>15069.42</v>
      </c>
      <c r="I102">
        <v>19310.099999999999</v>
      </c>
      <c r="J102">
        <v>20739.91</v>
      </c>
      <c r="K102" t="s">
        <v>86</v>
      </c>
      <c r="L102" t="s">
        <v>116</v>
      </c>
    </row>
    <row r="103" spans="1:12" x14ac:dyDescent="0.2">
      <c r="A103">
        <v>53365.14</v>
      </c>
      <c r="B103">
        <v>65704.87</v>
      </c>
      <c r="C103">
        <v>7354.29</v>
      </c>
      <c r="D103">
        <v>54240.18</v>
      </c>
      <c r="E103">
        <v>16614.919999999998</v>
      </c>
      <c r="F103">
        <v>45297.9</v>
      </c>
      <c r="G103">
        <v>44476.84</v>
      </c>
      <c r="H103">
        <v>9934.67</v>
      </c>
      <c r="I103">
        <v>15698.5</v>
      </c>
      <c r="J103">
        <v>20600.43</v>
      </c>
      <c r="K103" t="s">
        <v>87</v>
      </c>
      <c r="L103" t="s">
        <v>116</v>
      </c>
    </row>
    <row r="104" spans="1:12" x14ac:dyDescent="0.2">
      <c r="A104">
        <v>107114.32</v>
      </c>
      <c r="B104">
        <v>93241.99</v>
      </c>
      <c r="C104">
        <v>59878.47</v>
      </c>
      <c r="D104">
        <v>81247.570000000007</v>
      </c>
      <c r="E104">
        <v>57283.71</v>
      </c>
      <c r="F104">
        <v>82534.960000000006</v>
      </c>
      <c r="G104">
        <v>63125.82</v>
      </c>
      <c r="H104">
        <v>53331.27</v>
      </c>
      <c r="I104">
        <v>91962.07</v>
      </c>
      <c r="J104">
        <v>129315.75</v>
      </c>
      <c r="K104" t="s">
        <v>88</v>
      </c>
      <c r="L104" t="s">
        <v>116</v>
      </c>
    </row>
    <row r="105" spans="1:12" x14ac:dyDescent="0.2">
      <c r="A105">
        <v>5925.11</v>
      </c>
      <c r="B105">
        <v>7006.03</v>
      </c>
      <c r="C105">
        <v>6360.31</v>
      </c>
      <c r="D105">
        <v>7582.22</v>
      </c>
      <c r="E105">
        <v>5838.41</v>
      </c>
      <c r="F105">
        <v>13502.21</v>
      </c>
      <c r="G105">
        <v>14845.92</v>
      </c>
      <c r="H105">
        <v>14141.68</v>
      </c>
      <c r="I105">
        <v>17747.37</v>
      </c>
      <c r="J105">
        <v>20482.82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4325.3100000000004</v>
      </c>
      <c r="B108">
        <v>2467.37</v>
      </c>
      <c r="C108">
        <v>2552.14</v>
      </c>
      <c r="D108">
        <v>5895.99</v>
      </c>
      <c r="E108">
        <v>7828.34</v>
      </c>
      <c r="F108">
        <v>9352.84</v>
      </c>
      <c r="G108">
        <v>9664.2900000000009</v>
      </c>
      <c r="H108">
        <v>9874.3799999999992</v>
      </c>
      <c r="I108">
        <v>9283.32</v>
      </c>
      <c r="J108">
        <v>8770.42</v>
      </c>
      <c r="K108" t="s">
        <v>102</v>
      </c>
    </row>
    <row r="109" spans="1:12" x14ac:dyDescent="0.2">
      <c r="A109">
        <v>36093.26</v>
      </c>
      <c r="B109">
        <v>28006.2</v>
      </c>
      <c r="C109">
        <v>25718.14</v>
      </c>
      <c r="D109">
        <v>27373.360000000001</v>
      </c>
      <c r="E109">
        <v>26840.65</v>
      </c>
      <c r="F109">
        <v>31936.12</v>
      </c>
      <c r="G109">
        <v>32998.18</v>
      </c>
      <c r="H109">
        <v>39347.33</v>
      </c>
      <c r="I109">
        <v>45440.32</v>
      </c>
      <c r="J109">
        <v>49069.98</v>
      </c>
      <c r="K109" t="s">
        <v>103</v>
      </c>
    </row>
    <row r="110" spans="1:12" x14ac:dyDescent="0.2">
      <c r="A110">
        <v>338222.03</v>
      </c>
      <c r="B110">
        <v>381560.3</v>
      </c>
      <c r="C110">
        <v>418014.61</v>
      </c>
      <c r="D110">
        <v>466463.91</v>
      </c>
      <c r="E110">
        <v>520162.43</v>
      </c>
      <c r="F110">
        <v>485358.03</v>
      </c>
      <c r="G110">
        <v>467028.29</v>
      </c>
      <c r="H110">
        <v>499874.57</v>
      </c>
      <c r="I110">
        <v>535564.88</v>
      </c>
      <c r="J110">
        <v>533522.30000000005</v>
      </c>
      <c r="K110" t="s">
        <v>104</v>
      </c>
    </row>
    <row r="111" spans="1:12" x14ac:dyDescent="0.2">
      <c r="A111">
        <v>174066.36</v>
      </c>
      <c r="B111">
        <v>161584.71</v>
      </c>
      <c r="C111">
        <v>153003.13</v>
      </c>
      <c r="D111">
        <v>171330.41</v>
      </c>
      <c r="E111">
        <v>194844.27</v>
      </c>
      <c r="F111">
        <v>175627.7</v>
      </c>
      <c r="G111">
        <v>183335.53</v>
      </c>
      <c r="H111">
        <v>170083.02</v>
      </c>
      <c r="I111">
        <v>151284.16</v>
      </c>
      <c r="J111">
        <v>159262.29</v>
      </c>
      <c r="K111" t="s">
        <v>105</v>
      </c>
    </row>
    <row r="112" spans="1:12" x14ac:dyDescent="0.2">
      <c r="A112">
        <v>187430.32</v>
      </c>
      <c r="B112">
        <v>181094.39999999999</v>
      </c>
      <c r="C112">
        <v>174258.11</v>
      </c>
      <c r="D112">
        <v>215736.46</v>
      </c>
      <c r="E112">
        <v>154681.75</v>
      </c>
      <c r="F112">
        <v>162372.6</v>
      </c>
      <c r="G112">
        <v>129078.12</v>
      </c>
      <c r="H112">
        <v>148360.71</v>
      </c>
      <c r="I112">
        <v>181700.7</v>
      </c>
      <c r="J112">
        <v>182995.78</v>
      </c>
      <c r="K112" t="s">
        <v>106</v>
      </c>
    </row>
    <row r="113" spans="1:12" x14ac:dyDescent="0.2">
      <c r="A113">
        <v>6274.78</v>
      </c>
      <c r="B113">
        <v>5385.06</v>
      </c>
      <c r="C113">
        <v>976.61</v>
      </c>
      <c r="D113">
        <v>2799.16</v>
      </c>
      <c r="E113">
        <v>2226.66</v>
      </c>
      <c r="F113">
        <v>4840.74</v>
      </c>
      <c r="G113">
        <v>6873.68</v>
      </c>
      <c r="H113">
        <v>988.23</v>
      </c>
      <c r="I113">
        <v>3082.54</v>
      </c>
      <c r="J113">
        <v>2545.1799999999998</v>
      </c>
      <c r="K113" t="s">
        <v>107</v>
      </c>
    </row>
    <row r="114" spans="1:12" x14ac:dyDescent="0.2">
      <c r="A114">
        <v>53365.14</v>
      </c>
      <c r="B114">
        <v>65704.87</v>
      </c>
      <c r="C114">
        <v>7354.29</v>
      </c>
      <c r="D114">
        <v>54240.18</v>
      </c>
      <c r="E114">
        <v>16614.919999999998</v>
      </c>
      <c r="F114">
        <v>45297.9</v>
      </c>
      <c r="G114">
        <v>44476.84</v>
      </c>
      <c r="H114">
        <v>9934.67</v>
      </c>
      <c r="I114">
        <v>15698.5</v>
      </c>
      <c r="J114">
        <v>20600.43</v>
      </c>
      <c r="K114" t="s">
        <v>108</v>
      </c>
    </row>
    <row r="115" spans="1:12" x14ac:dyDescent="0.2">
      <c r="A115">
        <v>404861.41</v>
      </c>
      <c r="B115">
        <v>366678.06</v>
      </c>
      <c r="C115">
        <v>556157.98</v>
      </c>
      <c r="D115">
        <v>193740.9</v>
      </c>
      <c r="E115">
        <v>324842.53999999998</v>
      </c>
      <c r="F115">
        <v>684975.69</v>
      </c>
      <c r="G115">
        <v>292258.40999999997</v>
      </c>
      <c r="H115">
        <v>217987.18</v>
      </c>
      <c r="I115">
        <v>401876.15</v>
      </c>
      <c r="J115">
        <v>451403.99</v>
      </c>
      <c r="K115" t="s">
        <v>109</v>
      </c>
    </row>
    <row r="116" spans="1:12" x14ac:dyDescent="0.2">
      <c r="A116">
        <v>361949.92</v>
      </c>
      <c r="B116">
        <v>425202.73</v>
      </c>
      <c r="C116">
        <v>121337.82</v>
      </c>
      <c r="D116">
        <v>158063.41</v>
      </c>
      <c r="E116">
        <v>394800.92</v>
      </c>
      <c r="F116">
        <v>111558.03</v>
      </c>
      <c r="G116">
        <v>44142.85</v>
      </c>
      <c r="H116">
        <v>330108.57</v>
      </c>
      <c r="I116">
        <v>504195.34</v>
      </c>
      <c r="J116">
        <v>96847.31</v>
      </c>
      <c r="K116" t="s">
        <v>110</v>
      </c>
    </row>
    <row r="117" spans="1:12" x14ac:dyDescent="0.2">
      <c r="A117">
        <v>196598.73</v>
      </c>
      <c r="B117">
        <v>447335.51</v>
      </c>
      <c r="C117">
        <v>147504.89000000001</v>
      </c>
      <c r="D117">
        <v>224170.59</v>
      </c>
      <c r="E117">
        <v>135902.07</v>
      </c>
      <c r="F117">
        <v>209980.04</v>
      </c>
      <c r="G117">
        <v>143693.07</v>
      </c>
      <c r="H117">
        <v>152435.79999999999</v>
      </c>
      <c r="I117">
        <v>176992.45</v>
      </c>
      <c r="J117">
        <v>95320.72</v>
      </c>
      <c r="K117" t="s">
        <v>111</v>
      </c>
    </row>
    <row r="118" spans="1:12" x14ac:dyDescent="0.2">
      <c r="A118">
        <v>9769.83</v>
      </c>
      <c r="B118">
        <v>6046.66</v>
      </c>
      <c r="C118">
        <v>3373.49</v>
      </c>
      <c r="D118">
        <v>5432.83</v>
      </c>
      <c r="E118">
        <v>8365.9500000000007</v>
      </c>
      <c r="F118">
        <v>15788.05</v>
      </c>
      <c r="G118">
        <v>20977.8</v>
      </c>
      <c r="H118">
        <v>24079.94</v>
      </c>
      <c r="I118">
        <v>29611.96</v>
      </c>
      <c r="J118">
        <v>36229.96</v>
      </c>
      <c r="K118" t="s">
        <v>112</v>
      </c>
    </row>
    <row r="119" spans="1:12" x14ac:dyDescent="0.2">
      <c r="A119">
        <v>107114.32</v>
      </c>
      <c r="B119">
        <v>93241.99</v>
      </c>
      <c r="C119">
        <v>59878.47</v>
      </c>
      <c r="D119">
        <v>81247.570000000007</v>
      </c>
      <c r="E119">
        <v>57283.71</v>
      </c>
      <c r="F119">
        <v>82534.960000000006</v>
      </c>
      <c r="G119">
        <v>63125.82</v>
      </c>
      <c r="H119">
        <v>53331.27</v>
      </c>
      <c r="I119">
        <v>91962.07</v>
      </c>
      <c r="J119">
        <v>129315.75</v>
      </c>
      <c r="K119" t="s">
        <v>113</v>
      </c>
    </row>
    <row r="120" spans="1:12" x14ac:dyDescent="0.2">
      <c r="A120">
        <v>2343946.44</v>
      </c>
      <c r="B120">
        <v>2345500.52</v>
      </c>
      <c r="C120">
        <v>2436338.75</v>
      </c>
      <c r="D120">
        <v>2429917.73</v>
      </c>
      <c r="E120">
        <v>2864352.45</v>
      </c>
      <c r="F120">
        <v>2992303.85</v>
      </c>
      <c r="G120">
        <v>3406306.13</v>
      </c>
      <c r="H120">
        <v>3608435.33</v>
      </c>
      <c r="I120">
        <v>3428541.25</v>
      </c>
      <c r="J120">
        <v>3697391.49</v>
      </c>
      <c r="K120" t="s">
        <v>114</v>
      </c>
    </row>
    <row r="121" spans="1:12" x14ac:dyDescent="0.2">
      <c r="A121">
        <v>2073067.88</v>
      </c>
      <c r="B121">
        <v>2125061.15</v>
      </c>
      <c r="C121">
        <v>1934086.25</v>
      </c>
      <c r="D121">
        <v>2022992.11</v>
      </c>
      <c r="E121">
        <v>2256498.1800000002</v>
      </c>
      <c r="F121">
        <v>2155991.86</v>
      </c>
      <c r="G121">
        <v>2275389.08</v>
      </c>
      <c r="H121">
        <v>2460978.75</v>
      </c>
      <c r="I121">
        <v>2408233</v>
      </c>
      <c r="J121">
        <v>2304257.13</v>
      </c>
      <c r="K121" t="s">
        <v>115</v>
      </c>
    </row>
    <row r="122" spans="1:12" x14ac:dyDescent="0.2">
      <c r="A122">
        <v>689545.59</v>
      </c>
      <c r="B122">
        <v>695167.32</v>
      </c>
      <c r="C122">
        <v>460412.72</v>
      </c>
      <c r="D122">
        <v>506540.46</v>
      </c>
      <c r="E122">
        <v>473194.66</v>
      </c>
      <c r="F122">
        <v>541103.63</v>
      </c>
      <c r="G122">
        <v>459059.56</v>
      </c>
      <c r="H122">
        <v>446260.54</v>
      </c>
      <c r="I122">
        <v>531884.05000000005</v>
      </c>
      <c r="J122">
        <v>704687.28</v>
      </c>
      <c r="K122" t="s">
        <v>256</v>
      </c>
    </row>
    <row r="123" spans="1:12" x14ac:dyDescent="0.2">
      <c r="A123">
        <v>52616.72</v>
      </c>
      <c r="B123">
        <v>52616.72</v>
      </c>
      <c r="C123">
        <v>53470.75</v>
      </c>
      <c r="D123">
        <v>53470.75</v>
      </c>
      <c r="E123">
        <v>53470.75</v>
      </c>
      <c r="F123">
        <v>55116.75</v>
      </c>
      <c r="G123">
        <v>53314.75</v>
      </c>
      <c r="H123">
        <v>53860.75</v>
      </c>
      <c r="I123">
        <v>52698</v>
      </c>
      <c r="J123">
        <v>52698</v>
      </c>
      <c r="K123">
        <v>52110</v>
      </c>
      <c r="L123" t="s">
        <v>257</v>
      </c>
    </row>
    <row r="124" spans="1:12" x14ac:dyDescent="0.2">
      <c r="A124">
        <v>2398880.09</v>
      </c>
      <c r="B124">
        <v>2269979.52</v>
      </c>
      <c r="C124">
        <v>2230998.33</v>
      </c>
      <c r="D124">
        <v>1821915.45</v>
      </c>
      <c r="E124">
        <v>1389884.54</v>
      </c>
      <c r="F124">
        <v>1724606.41</v>
      </c>
      <c r="G124">
        <v>1382622.8</v>
      </c>
      <c r="H124">
        <v>1514581.47</v>
      </c>
      <c r="I124">
        <v>1646157.14</v>
      </c>
      <c r="J124">
        <v>1492372.85</v>
      </c>
      <c r="K124" t="s">
        <v>26</v>
      </c>
    </row>
    <row r="125" spans="1:12" x14ac:dyDescent="0.2">
      <c r="A125">
        <v>11889775.220000001</v>
      </c>
      <c r="B125">
        <v>9818960.1199999992</v>
      </c>
      <c r="C125">
        <v>9824061.2300000004</v>
      </c>
      <c r="D125">
        <v>9312284.4199999999</v>
      </c>
      <c r="E125">
        <v>11308952.029999999</v>
      </c>
      <c r="F125">
        <v>8490908.4299999997</v>
      </c>
      <c r="G125">
        <v>8586717.3900000006</v>
      </c>
      <c r="H125">
        <v>8440617.0999999996</v>
      </c>
      <c r="I125">
        <v>8798769.4499999993</v>
      </c>
      <c r="J125">
        <v>9092806.5299999993</v>
      </c>
      <c r="K125" t="s">
        <v>32</v>
      </c>
    </row>
    <row r="126" spans="1:12" x14ac:dyDescent="0.2">
      <c r="A126">
        <v>4821445.79</v>
      </c>
      <c r="B126">
        <v>3748501.89</v>
      </c>
      <c r="C126">
        <v>3795382.6</v>
      </c>
      <c r="D126">
        <v>2969341.27</v>
      </c>
      <c r="E126">
        <v>2960919.32</v>
      </c>
      <c r="F126">
        <v>3633379.47</v>
      </c>
      <c r="G126">
        <v>2941814.99</v>
      </c>
      <c r="H126">
        <v>3008328.12</v>
      </c>
      <c r="I126">
        <v>2890310.46</v>
      </c>
      <c r="J126">
        <v>2928860.22</v>
      </c>
      <c r="K126" t="s">
        <v>36</v>
      </c>
    </row>
    <row r="127" spans="1:12" x14ac:dyDescent="0.2">
      <c r="A127">
        <v>4647810.6100000003</v>
      </c>
      <c r="B127">
        <v>4427850.37</v>
      </c>
      <c r="C127">
        <v>5035321.67</v>
      </c>
      <c r="D127">
        <v>4739249.67</v>
      </c>
      <c r="E127">
        <v>4355057.08</v>
      </c>
      <c r="F127">
        <v>4500192.42</v>
      </c>
      <c r="G127">
        <v>4702497.1399999997</v>
      </c>
      <c r="H127">
        <v>4621354.5599999996</v>
      </c>
      <c r="I127">
        <v>4606877.55</v>
      </c>
      <c r="J127">
        <v>5023390.17</v>
      </c>
      <c r="K127" t="s">
        <v>39</v>
      </c>
    </row>
    <row r="128" spans="1:12" x14ac:dyDescent="0.2">
      <c r="A128">
        <v>23757911.710000001</v>
      </c>
      <c r="B128">
        <v>20265291.91</v>
      </c>
      <c r="C128">
        <v>20885763.82</v>
      </c>
      <c r="D128">
        <v>18842790.800000001</v>
      </c>
      <c r="E128">
        <v>20014812.960000001</v>
      </c>
      <c r="F128">
        <v>18349086.73</v>
      </c>
      <c r="G128">
        <v>17613652.309999999</v>
      </c>
      <c r="H128">
        <v>17584881.260000002</v>
      </c>
      <c r="I128">
        <v>17942114.600000001</v>
      </c>
      <c r="J128">
        <v>18537429.77</v>
      </c>
      <c r="K128" t="s">
        <v>42</v>
      </c>
    </row>
    <row r="129" spans="1:11" x14ac:dyDescent="0.2">
      <c r="A129" s="35">
        <v>407607.75</v>
      </c>
      <c r="B129" s="35">
        <v>327664.96999999997</v>
      </c>
      <c r="C129" s="35">
        <v>671025.89</v>
      </c>
      <c r="D129" s="35">
        <v>932276.08</v>
      </c>
      <c r="E129" s="35">
        <v>161387.74</v>
      </c>
      <c r="F129" s="35">
        <v>192532.73</v>
      </c>
      <c r="G129" s="35">
        <v>319500.83</v>
      </c>
      <c r="H129" s="35">
        <v>81141.039999999994</v>
      </c>
      <c r="I129" s="35">
        <v>70050.39</v>
      </c>
      <c r="J129" s="35">
        <v>219177.37</v>
      </c>
      <c r="K129" s="26" t="s">
        <v>278</v>
      </c>
    </row>
    <row r="130" spans="1:11" x14ac:dyDescent="0.2">
      <c r="A130" s="35">
        <v>1556370.12</v>
      </c>
      <c r="B130" s="35">
        <v>1295399.95</v>
      </c>
      <c r="C130" s="35">
        <v>1432447.73</v>
      </c>
      <c r="D130" s="35">
        <v>1553060.52</v>
      </c>
      <c r="E130" s="35">
        <v>1938989.53</v>
      </c>
      <c r="F130" s="35">
        <v>1212613.48</v>
      </c>
      <c r="G130" s="35">
        <v>1296384.1499999999</v>
      </c>
      <c r="H130" s="35">
        <v>1251623.79</v>
      </c>
      <c r="I130" s="35">
        <v>1358107.36</v>
      </c>
      <c r="J130" s="35">
        <v>1719379.71</v>
      </c>
      <c r="K130" t="s">
        <v>47</v>
      </c>
    </row>
    <row r="131" spans="1:11" x14ac:dyDescent="0.2">
      <c r="A131">
        <v>7973901.5899999999</v>
      </c>
      <c r="B131">
        <v>7809636.79</v>
      </c>
      <c r="C131">
        <v>7995415.7999999998</v>
      </c>
      <c r="D131">
        <v>7939608.4400000004</v>
      </c>
      <c r="E131">
        <v>8634599.1600000001</v>
      </c>
      <c r="F131">
        <v>8142612.9699999997</v>
      </c>
      <c r="G131">
        <v>7605818.1399999997</v>
      </c>
      <c r="H131">
        <v>7800512.2199999997</v>
      </c>
      <c r="I131">
        <v>8046218.9500000002</v>
      </c>
      <c r="J131">
        <v>8380430.0899999999</v>
      </c>
      <c r="K131" t="s">
        <v>76</v>
      </c>
    </row>
    <row r="132" spans="1:11" x14ac:dyDescent="0.2">
      <c r="A132" s="35">
        <v>27379317.789999999</v>
      </c>
      <c r="B132" s="35">
        <v>24971659.719999999</v>
      </c>
      <c r="C132" s="35">
        <v>27339729.859999999</v>
      </c>
      <c r="D132" s="35">
        <v>24352778.620000001</v>
      </c>
      <c r="E132" s="35">
        <v>21550826.68</v>
      </c>
      <c r="F132" s="35">
        <v>19824678.379999999</v>
      </c>
      <c r="G132" s="35">
        <v>21708947.649999999</v>
      </c>
      <c r="H132" s="35">
        <v>21245487.07</v>
      </c>
      <c r="I132" s="35">
        <v>21623926.399999999</v>
      </c>
      <c r="J132" s="35">
        <v>22334742.719999999</v>
      </c>
    </row>
    <row r="133" spans="1:11" x14ac:dyDescent="0.2">
      <c r="A133" s="35">
        <v>0</v>
      </c>
      <c r="B133" s="35">
        <v>0</v>
      </c>
      <c r="C133" s="35">
        <v>0</v>
      </c>
      <c r="D133" s="35">
        <v>0</v>
      </c>
      <c r="E133" s="35">
        <v>0</v>
      </c>
      <c r="F133" s="35">
        <v>62.79</v>
      </c>
      <c r="G133" s="35">
        <v>-1039.29</v>
      </c>
      <c r="H133" s="35">
        <v>-76.52</v>
      </c>
      <c r="I133" s="35">
        <v>1470.59</v>
      </c>
      <c r="J133" s="35">
        <v>987.2</v>
      </c>
    </row>
    <row r="134" spans="1:11" x14ac:dyDescent="0.2">
      <c r="A134" s="35">
        <v>116858.19</v>
      </c>
      <c r="B134" s="35">
        <v>128729.45</v>
      </c>
      <c r="C134" s="35">
        <v>190478.13</v>
      </c>
      <c r="D134" s="35">
        <v>215456.49</v>
      </c>
      <c r="E134" s="35">
        <v>91231.99</v>
      </c>
      <c r="F134" s="35">
        <v>103742.96</v>
      </c>
      <c r="G134" s="35">
        <v>155745.23000000001</v>
      </c>
      <c r="H134" s="35">
        <v>156496.29999999999</v>
      </c>
      <c r="I134" s="35">
        <v>168701.15</v>
      </c>
      <c r="J134" s="35">
        <v>169892.64</v>
      </c>
    </row>
    <row r="135" spans="1:11" x14ac:dyDescent="0.2">
      <c r="A135" s="35">
        <v>-89239.51</v>
      </c>
      <c r="B135" s="35">
        <v>-139555.54</v>
      </c>
      <c r="C135" s="35">
        <v>-90128</v>
      </c>
      <c r="D135" s="35">
        <v>-140739.10999999999</v>
      </c>
      <c r="E135" s="35">
        <v>-60289.21</v>
      </c>
      <c r="F135" s="35">
        <v>-101246.48</v>
      </c>
      <c r="G135" s="35">
        <v>-158834.01999999999</v>
      </c>
      <c r="H135" s="35">
        <v>-148978.54999999999</v>
      </c>
      <c r="I135" s="35">
        <v>-185370.51</v>
      </c>
      <c r="J135" s="35">
        <v>-240061.43</v>
      </c>
    </row>
    <row r="136" spans="1:11" x14ac:dyDescent="0.2">
      <c r="A136" s="35">
        <v>71731.289999999994</v>
      </c>
      <c r="B136" s="35">
        <v>154851.23000000001</v>
      </c>
      <c r="C136" s="35">
        <v>71814.69</v>
      </c>
      <c r="D136" s="35">
        <v>89453.98</v>
      </c>
      <c r="E136" s="35">
        <v>71635.63</v>
      </c>
      <c r="F136" s="35">
        <v>95856.54</v>
      </c>
      <c r="G136" s="35">
        <v>148299.45000000001</v>
      </c>
      <c r="H136" s="35">
        <v>101571.64</v>
      </c>
      <c r="I136" s="35">
        <v>109142.23</v>
      </c>
      <c r="J136" s="35">
        <v>141611.15</v>
      </c>
    </row>
    <row r="137" spans="1:11" x14ac:dyDescent="0.2">
      <c r="A137" s="35">
        <v>187841.27</v>
      </c>
      <c r="B137" s="35">
        <v>182344.06</v>
      </c>
      <c r="C137" s="35">
        <v>189716.98</v>
      </c>
      <c r="D137" s="35">
        <v>219081.65</v>
      </c>
      <c r="E137" s="35">
        <v>215026.25</v>
      </c>
      <c r="F137" s="35">
        <v>208394</v>
      </c>
      <c r="G137" s="35">
        <v>226018.02</v>
      </c>
      <c r="H137" s="35">
        <v>217854.88</v>
      </c>
      <c r="I137" s="35">
        <v>188845.78</v>
      </c>
      <c r="J137" s="35">
        <v>198557.89</v>
      </c>
    </row>
    <row r="138" spans="1:11" x14ac:dyDescent="0.2">
      <c r="A138" s="35">
        <v>13756.63</v>
      </c>
      <c r="B138" s="35">
        <v>14529.83</v>
      </c>
      <c r="C138" s="35">
        <v>12695.19</v>
      </c>
      <c r="D138" s="35">
        <v>11794.8</v>
      </c>
      <c r="E138" s="35">
        <v>12062.8</v>
      </c>
      <c r="F138" s="35">
        <v>5725.33</v>
      </c>
      <c r="G138" s="35">
        <v>7141.58</v>
      </c>
      <c r="H138" s="35">
        <v>6567.2</v>
      </c>
      <c r="I138" s="35">
        <v>7231.11</v>
      </c>
      <c r="J138" s="35">
        <v>7297.78</v>
      </c>
    </row>
    <row r="139" spans="1:11" x14ac:dyDescent="0.2">
      <c r="A139" s="35">
        <v>199615.39</v>
      </c>
      <c r="B139" s="35">
        <v>236565.15</v>
      </c>
      <c r="C139" s="35">
        <v>146831.24</v>
      </c>
      <c r="D139" s="35">
        <v>140951.35</v>
      </c>
      <c r="E139" s="35">
        <v>180986.98</v>
      </c>
      <c r="F139" s="35">
        <v>151120.59</v>
      </c>
      <c r="G139" s="35">
        <v>138053.54</v>
      </c>
      <c r="H139" s="35">
        <v>157229.64000000001</v>
      </c>
      <c r="I139" s="35">
        <v>145440.87</v>
      </c>
      <c r="J139" s="35">
        <v>205650.58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0</v>
      </c>
      <c r="I140" s="35">
        <v>0</v>
      </c>
      <c r="J140" s="35">
        <v>0</v>
      </c>
    </row>
    <row r="141" spans="1:11" x14ac:dyDescent="0.2">
      <c r="A141" s="35">
        <v>472944.58</v>
      </c>
      <c r="B141" s="35">
        <v>588290.27</v>
      </c>
      <c r="C141" s="35">
        <v>421058.1</v>
      </c>
      <c r="D141" s="35">
        <v>461281.78</v>
      </c>
      <c r="E141" s="35">
        <v>479711.66</v>
      </c>
      <c r="F141" s="35">
        <v>461096.46</v>
      </c>
      <c r="G141" s="35">
        <v>519512.59</v>
      </c>
      <c r="H141" s="35">
        <v>483223.36</v>
      </c>
      <c r="I141" s="35">
        <v>450659.99</v>
      </c>
      <c r="J141" s="35">
        <v>553117.4</v>
      </c>
    </row>
    <row r="142" spans="1:11" x14ac:dyDescent="0.2">
      <c r="A142" s="35">
        <v>621800.29</v>
      </c>
      <c r="B142" s="35">
        <v>540763.63</v>
      </c>
      <c r="C142" s="35">
        <v>963721.98</v>
      </c>
      <c r="D142" s="35">
        <v>706516.08</v>
      </c>
      <c r="E142" s="35">
        <v>789350.96</v>
      </c>
      <c r="F142" s="35">
        <v>557424.85</v>
      </c>
      <c r="G142" s="35">
        <v>600124.44999999995</v>
      </c>
      <c r="H142" s="35">
        <v>675527.19</v>
      </c>
      <c r="I142" s="35">
        <v>850390.08</v>
      </c>
      <c r="J142" s="35">
        <v>947387.19</v>
      </c>
    </row>
    <row r="143" spans="1:11" x14ac:dyDescent="0.2">
      <c r="A143" s="35">
        <v>378675.18</v>
      </c>
      <c r="B143" s="35">
        <v>299513.74</v>
      </c>
      <c r="C143" s="35">
        <v>637499.16</v>
      </c>
      <c r="D143" s="35">
        <v>907979.33</v>
      </c>
      <c r="E143" s="35">
        <v>127411.55</v>
      </c>
      <c r="F143" s="35">
        <v>178432.35</v>
      </c>
      <c r="G143" s="35">
        <v>279101.19</v>
      </c>
      <c r="H143" s="35">
        <v>54283.42</v>
      </c>
      <c r="I143" s="35">
        <v>44730.51</v>
      </c>
      <c r="J143" s="35">
        <v>198542.07</v>
      </c>
    </row>
    <row r="144" spans="1:11" x14ac:dyDescent="0.2">
      <c r="A144" s="35">
        <v>236976.14</v>
      </c>
      <c r="B144" s="35">
        <v>19210.990000000002</v>
      </c>
      <c r="C144" s="35">
        <v>28887.81</v>
      </c>
      <c r="D144" s="35">
        <v>68146.47</v>
      </c>
      <c r="E144" s="35">
        <v>131305.63</v>
      </c>
      <c r="F144" s="35">
        <v>156048.87</v>
      </c>
      <c r="G144" s="35">
        <v>76575.759999999995</v>
      </c>
      <c r="H144" s="35">
        <v>52750.080000000002</v>
      </c>
      <c r="I144" s="35">
        <v>39186.9</v>
      </c>
      <c r="J144" s="35">
        <v>157649.01999999999</v>
      </c>
    </row>
    <row r="145" spans="1:11" x14ac:dyDescent="0.2">
      <c r="A145" s="35">
        <v>4635.8599999999997</v>
      </c>
      <c r="B145" s="35">
        <v>4609.7</v>
      </c>
      <c r="C145" s="35">
        <v>11908.89</v>
      </c>
      <c r="D145" s="35">
        <v>0</v>
      </c>
      <c r="E145" s="35">
        <v>4532.6499999999996</v>
      </c>
      <c r="F145" s="35">
        <v>9954.2900000000009</v>
      </c>
      <c r="G145" s="35">
        <v>13590.66</v>
      </c>
      <c r="H145" s="35">
        <v>20551.64</v>
      </c>
      <c r="I145" s="35">
        <v>15632.78</v>
      </c>
      <c r="J145" s="35">
        <v>297.10000000000002</v>
      </c>
    </row>
    <row r="146" spans="1:11" x14ac:dyDescent="0.2">
      <c r="A146" s="35">
        <v>42085.120000000003</v>
      </c>
      <c r="B146" s="35">
        <v>2779.78</v>
      </c>
      <c r="C146" s="35">
        <v>3079.73</v>
      </c>
      <c r="D146" s="35">
        <v>23175.56</v>
      </c>
      <c r="E146" s="35">
        <v>4439.08</v>
      </c>
      <c r="F146" s="35">
        <v>2655.91</v>
      </c>
      <c r="G146" s="35">
        <v>1752.25</v>
      </c>
      <c r="H146" s="35">
        <v>1787.31</v>
      </c>
      <c r="I146" s="35">
        <v>1823.8</v>
      </c>
      <c r="J146" s="35">
        <v>8412.8700000000008</v>
      </c>
    </row>
    <row r="147" spans="1:11" x14ac:dyDescent="0.2">
      <c r="A147" s="35">
        <v>854057.06</v>
      </c>
      <c r="B147" s="35">
        <v>480389.62</v>
      </c>
      <c r="C147" s="35">
        <v>697862</v>
      </c>
      <c r="D147" s="35">
        <v>1305036.79</v>
      </c>
      <c r="E147" s="35">
        <v>809401.26</v>
      </c>
      <c r="F147" s="35">
        <v>378249.85</v>
      </c>
      <c r="G147" s="35">
        <v>462989.88</v>
      </c>
      <c r="H147" s="35">
        <v>153723.85999999999</v>
      </c>
      <c r="I147" s="35">
        <v>109018.91</v>
      </c>
      <c r="J147" s="35">
        <v>424714.97</v>
      </c>
    </row>
    <row r="148" spans="1:11" x14ac:dyDescent="0.2">
      <c r="A148" s="35">
        <v>29370914.34</v>
      </c>
      <c r="B148" s="35">
        <v>26583898.550000001</v>
      </c>
      <c r="C148" s="35">
        <v>29543553.600000001</v>
      </c>
      <c r="D148" s="35">
        <v>26912832.59</v>
      </c>
      <c r="E148" s="35">
        <v>23682146.739999998</v>
      </c>
      <c r="F148" s="35">
        <v>21232383.850000001</v>
      </c>
      <c r="G148" s="35">
        <v>23320704.550000001</v>
      </c>
      <c r="H148" s="35">
        <v>22585693.140000001</v>
      </c>
      <c r="I148" s="35">
        <v>23036885.370000001</v>
      </c>
      <c r="J148" s="35">
        <v>24204118.210000001</v>
      </c>
    </row>
    <row r="149" spans="1:11" x14ac:dyDescent="0.2">
      <c r="A149" s="35">
        <v>18702678.949999999</v>
      </c>
      <c r="B149" s="35">
        <v>19836241.530000001</v>
      </c>
      <c r="C149" s="35">
        <v>22432021.940000001</v>
      </c>
      <c r="D149" s="35">
        <v>20936393.969999999</v>
      </c>
      <c r="E149" s="35">
        <v>16802366.030000001</v>
      </c>
      <c r="F149" s="35">
        <v>18973765.949999999</v>
      </c>
      <c r="G149" s="35">
        <v>19262364.940000001</v>
      </c>
      <c r="H149" s="35">
        <v>19651633.960000001</v>
      </c>
      <c r="I149" s="35">
        <v>19969242.210000001</v>
      </c>
      <c r="J149" s="35">
        <v>21048613.370000001</v>
      </c>
    </row>
    <row r="150" spans="1:11" x14ac:dyDescent="0.2">
      <c r="A150" s="35">
        <v>0</v>
      </c>
      <c r="B150" s="35">
        <v>0</v>
      </c>
      <c r="C150" s="35">
        <v>0</v>
      </c>
      <c r="D150" s="35">
        <v>0</v>
      </c>
      <c r="E150" s="35">
        <v>0</v>
      </c>
      <c r="F150" s="35">
        <v>43.13</v>
      </c>
      <c r="G150" s="35">
        <v>-863.24</v>
      </c>
      <c r="H150" s="35">
        <v>-54.63</v>
      </c>
      <c r="I150" s="35">
        <v>1548.66</v>
      </c>
      <c r="J150" s="35">
        <v>862.97</v>
      </c>
    </row>
    <row r="151" spans="1:11" x14ac:dyDescent="0.2">
      <c r="A151" s="35">
        <v>77530.460000000006</v>
      </c>
      <c r="B151" s="35">
        <v>88197.02</v>
      </c>
      <c r="C151" s="35">
        <v>146966.67000000001</v>
      </c>
      <c r="D151" s="35">
        <v>176721.82</v>
      </c>
      <c r="E151" s="35">
        <v>65115</v>
      </c>
      <c r="F151" s="35">
        <v>96035.56</v>
      </c>
      <c r="G151" s="35">
        <v>128579.97</v>
      </c>
      <c r="H151" s="35">
        <v>132520.54999999999</v>
      </c>
      <c r="I151" s="35">
        <v>154451.17000000001</v>
      </c>
      <c r="J151" s="35">
        <v>147121.65</v>
      </c>
    </row>
    <row r="152" spans="1:11" x14ac:dyDescent="0.2">
      <c r="A152" s="35">
        <v>-77834.97</v>
      </c>
      <c r="B152" s="35">
        <v>-135046.34</v>
      </c>
      <c r="C152" s="35">
        <v>-86403.07</v>
      </c>
      <c r="D152" s="35">
        <v>-139443.82999999999</v>
      </c>
      <c r="E152" s="35">
        <v>-54495.29</v>
      </c>
      <c r="F152" s="35">
        <v>-93448.57</v>
      </c>
      <c r="G152" s="35">
        <v>-145379.71</v>
      </c>
      <c r="H152" s="35">
        <v>-157186.07999999999</v>
      </c>
      <c r="I152" s="35">
        <v>-177725.78</v>
      </c>
      <c r="J152" s="35">
        <v>-230655.31</v>
      </c>
    </row>
    <row r="153" spans="1:11" x14ac:dyDescent="0.2">
      <c r="A153">
        <v>220345.75</v>
      </c>
      <c r="B153">
        <v>226324.13</v>
      </c>
      <c r="C153">
        <v>225392.35</v>
      </c>
      <c r="D153">
        <v>221316.82</v>
      </c>
      <c r="E153">
        <v>219721.52</v>
      </c>
      <c r="F153">
        <v>221608.87</v>
      </c>
      <c r="G153">
        <v>211910.57</v>
      </c>
      <c r="H153">
        <v>214021.85</v>
      </c>
      <c r="I153">
        <v>215057.18</v>
      </c>
      <c r="J153">
        <v>219464.83</v>
      </c>
    </row>
    <row r="154" spans="1:11" x14ac:dyDescent="0.2">
      <c r="A154">
        <v>20807244.800000001</v>
      </c>
      <c r="B154">
        <v>17300521.949999999</v>
      </c>
      <c r="C154">
        <v>17862735.41</v>
      </c>
      <c r="D154">
        <v>15899484.27</v>
      </c>
      <c r="E154">
        <v>17246160.120000001</v>
      </c>
      <c r="F154">
        <v>15145563.039999999</v>
      </c>
      <c r="G154">
        <v>14230234.67</v>
      </c>
      <c r="H154">
        <v>14197064.18</v>
      </c>
      <c r="I154">
        <v>14437867.380000001</v>
      </c>
      <c r="J154">
        <v>14871011.220000001</v>
      </c>
      <c r="K154" t="s">
        <v>42</v>
      </c>
    </row>
    <row r="155" spans="1:11" x14ac:dyDescent="0.2">
      <c r="A155">
        <v>479571.96</v>
      </c>
      <c r="B155">
        <v>502268.97</v>
      </c>
      <c r="C155">
        <v>557569.63</v>
      </c>
      <c r="D155">
        <v>608346.04</v>
      </c>
      <c r="E155">
        <v>611310.23</v>
      </c>
      <c r="F155">
        <v>621166.78</v>
      </c>
      <c r="G155">
        <v>629560.46</v>
      </c>
      <c r="H155">
        <v>633466.66</v>
      </c>
      <c r="I155">
        <v>577338.19999999995</v>
      </c>
      <c r="J155">
        <v>596360.4</v>
      </c>
      <c r="K155" t="s">
        <v>42</v>
      </c>
    </row>
    <row r="156" spans="1:11" x14ac:dyDescent="0.2">
      <c r="A156">
        <v>23017774.43</v>
      </c>
      <c r="B156">
        <v>19510578.93</v>
      </c>
      <c r="C156">
        <v>20112217.690000001</v>
      </c>
      <c r="D156">
        <v>17955990.68</v>
      </c>
      <c r="E156">
        <v>19110455.52</v>
      </c>
      <c r="F156">
        <v>17484439.440000001</v>
      </c>
      <c r="G156">
        <v>16791547.899999999</v>
      </c>
      <c r="H156">
        <v>16717341.24</v>
      </c>
      <c r="I156">
        <v>17018841.219999999</v>
      </c>
      <c r="J156">
        <v>17603809</v>
      </c>
      <c r="K156" t="s">
        <v>42</v>
      </c>
    </row>
    <row r="157" spans="1:11" x14ac:dyDescent="0.2">
      <c r="A157">
        <v>13625.5</v>
      </c>
      <c r="B157">
        <v>11391.45</v>
      </c>
      <c r="C157">
        <v>11756.09</v>
      </c>
      <c r="D157">
        <v>22738.99</v>
      </c>
      <c r="E157">
        <v>31450.81</v>
      </c>
      <c r="F157">
        <v>37678.94</v>
      </c>
      <c r="G157">
        <v>16004.92</v>
      </c>
      <c r="H157">
        <v>20347.12</v>
      </c>
      <c r="I157">
        <v>6556.17</v>
      </c>
      <c r="J157">
        <v>10118.4</v>
      </c>
      <c r="K157" t="s">
        <v>42</v>
      </c>
    </row>
    <row r="158" spans="1:11" x14ac:dyDescent="0.2">
      <c r="A158" s="35">
        <v>205466.84</v>
      </c>
      <c r="B158" s="35">
        <v>182209.29</v>
      </c>
      <c r="C158" s="35">
        <v>173710.91</v>
      </c>
      <c r="D158" s="35">
        <v>154119.25</v>
      </c>
      <c r="E158" s="35">
        <v>169548.7</v>
      </c>
      <c r="F158" s="35">
        <v>144930.5</v>
      </c>
      <c r="G158" s="35">
        <v>146771.41</v>
      </c>
      <c r="H158" s="35">
        <v>135737.26999999999</v>
      </c>
      <c r="I158" s="35">
        <v>134842.85</v>
      </c>
      <c r="J158" s="35">
        <v>137547.04</v>
      </c>
      <c r="K158" t="s">
        <v>292</v>
      </c>
    </row>
    <row r="159" spans="1:11" x14ac:dyDescent="0.2">
      <c r="A159" s="35">
        <v>22341737.510000002</v>
      </c>
      <c r="B159" s="35">
        <v>20631283.73</v>
      </c>
      <c r="C159" s="35">
        <v>23168043.940000001</v>
      </c>
      <c r="D159" s="35">
        <v>20079136.300000001</v>
      </c>
      <c r="E159" s="35">
        <v>16633832.6</v>
      </c>
      <c r="F159" s="35">
        <v>15813396.82</v>
      </c>
      <c r="G159" s="35">
        <v>17189101.77</v>
      </c>
      <c r="H159" s="35">
        <v>16438010.85</v>
      </c>
      <c r="I159" s="35">
        <v>16475628.470000001</v>
      </c>
      <c r="J159" s="35">
        <v>17420588.41</v>
      </c>
    </row>
    <row r="160" spans="1:11" x14ac:dyDescent="0.2">
      <c r="A160" s="35">
        <v>0</v>
      </c>
      <c r="B160" s="35">
        <v>0</v>
      </c>
      <c r="C160" s="35">
        <v>0</v>
      </c>
      <c r="D160" s="35">
        <v>15.09</v>
      </c>
      <c r="E160" s="35">
        <v>12.5</v>
      </c>
      <c r="F160" s="35">
        <v>0</v>
      </c>
      <c r="G160" s="35">
        <v>0</v>
      </c>
      <c r="H160" s="35">
        <v>4.6500000000000004</v>
      </c>
      <c r="I160" s="35">
        <v>9.98</v>
      </c>
      <c r="J160" s="35">
        <v>142.08000000000001</v>
      </c>
    </row>
    <row r="161" spans="1:11" x14ac:dyDescent="0.2">
      <c r="A161" s="35">
        <v>0</v>
      </c>
      <c r="B161" s="35">
        <v>0</v>
      </c>
      <c r="C161" s="35">
        <v>0</v>
      </c>
      <c r="D161" s="35">
        <v>1281.99</v>
      </c>
      <c r="E161" s="35">
        <v>1892.55</v>
      </c>
      <c r="F161" s="35">
        <v>0</v>
      </c>
      <c r="G161" s="35">
        <v>0</v>
      </c>
      <c r="H161" s="35">
        <v>736.19</v>
      </c>
      <c r="I161" s="35">
        <v>1935.2</v>
      </c>
      <c r="J161" s="35">
        <v>22625.19</v>
      </c>
    </row>
    <row r="162" spans="1:11" x14ac:dyDescent="0.2">
      <c r="A162" s="35">
        <v>86849.93</v>
      </c>
      <c r="B162" s="35">
        <v>70572.08</v>
      </c>
      <c r="C162" s="35">
        <v>75735.12</v>
      </c>
      <c r="D162" s="35">
        <v>83774.789999999994</v>
      </c>
      <c r="E162" s="35">
        <v>97995.55</v>
      </c>
      <c r="F162" s="35">
        <v>67914.17</v>
      </c>
      <c r="G162" s="35">
        <v>74342.09</v>
      </c>
      <c r="H162" s="35">
        <v>79001.56</v>
      </c>
      <c r="I162" s="35">
        <v>80519.320000000007</v>
      </c>
      <c r="J162" s="35">
        <v>75244.990000000005</v>
      </c>
    </row>
    <row r="163" spans="1:11" x14ac:dyDescent="0.2">
      <c r="A163" s="35">
        <v>3976179.8</v>
      </c>
      <c r="B163" s="35">
        <v>3439423.95</v>
      </c>
      <c r="C163" s="35">
        <v>3629355.69</v>
      </c>
      <c r="D163" s="35">
        <v>3844017.51</v>
      </c>
      <c r="E163" s="35">
        <v>4514856.09</v>
      </c>
      <c r="F163" s="35">
        <v>3419643.88</v>
      </c>
      <c r="G163" s="35">
        <v>3992313.11</v>
      </c>
      <c r="H163" s="35">
        <v>4352708.07</v>
      </c>
      <c r="I163" s="35">
        <v>4577584.5599999996</v>
      </c>
      <c r="J163" s="35">
        <v>4291985.1100000003</v>
      </c>
    </row>
    <row r="164" spans="1:11" x14ac:dyDescent="0.2">
      <c r="A164" s="35">
        <v>89.95</v>
      </c>
      <c r="B164" s="35">
        <v>49.99</v>
      </c>
      <c r="C164" s="35">
        <v>53.55</v>
      </c>
      <c r="D164" s="35">
        <v>0</v>
      </c>
      <c r="E164" s="35">
        <v>12.81</v>
      </c>
      <c r="F164" s="35">
        <v>77.77</v>
      </c>
      <c r="G164" s="35">
        <v>60.79</v>
      </c>
      <c r="H164" s="35">
        <v>72.95</v>
      </c>
      <c r="I164" s="35">
        <v>0.71</v>
      </c>
      <c r="J164" s="35">
        <v>0</v>
      </c>
    </row>
    <row r="165" spans="1:11" x14ac:dyDescent="0.2">
      <c r="A165" s="35">
        <v>4486.6499999999996</v>
      </c>
      <c r="B165" s="35">
        <v>2831.68</v>
      </c>
      <c r="C165" s="35">
        <v>2286.66</v>
      </c>
      <c r="D165" s="35">
        <v>0</v>
      </c>
      <c r="E165" s="35">
        <v>580.82000000000005</v>
      </c>
      <c r="F165" s="35">
        <v>3066.55</v>
      </c>
      <c r="G165" s="35">
        <v>2963.41</v>
      </c>
      <c r="H165" s="35">
        <v>3823.21</v>
      </c>
      <c r="I165" s="35">
        <v>31.39</v>
      </c>
      <c r="J165" s="35">
        <v>0</v>
      </c>
    </row>
    <row r="166" spans="1:11" x14ac:dyDescent="0.2">
      <c r="A166" s="35">
        <v>26396.58</v>
      </c>
      <c r="B166" s="35">
        <v>27454.639999999999</v>
      </c>
      <c r="C166" s="35">
        <v>20015.580000000002</v>
      </c>
      <c r="D166" s="35">
        <v>13724.84</v>
      </c>
      <c r="E166" s="35">
        <v>12628.3</v>
      </c>
      <c r="F166" s="35">
        <v>12718.34</v>
      </c>
      <c r="G166" s="35">
        <v>13322.73</v>
      </c>
      <c r="H166" s="35">
        <v>12316.65</v>
      </c>
      <c r="I166" s="35">
        <v>12531.81</v>
      </c>
      <c r="J166" s="35">
        <v>15976.46</v>
      </c>
    </row>
    <row r="167" spans="1:11" x14ac:dyDescent="0.2">
      <c r="A167" s="35">
        <v>892209.09</v>
      </c>
      <c r="B167" s="35">
        <v>729991.94</v>
      </c>
      <c r="C167" s="35">
        <v>400812.1</v>
      </c>
      <c r="D167" s="35">
        <v>244190.41</v>
      </c>
      <c r="E167" s="35">
        <v>260945.91</v>
      </c>
      <c r="F167" s="35">
        <v>307427.37</v>
      </c>
      <c r="G167" s="35">
        <v>374441.35</v>
      </c>
      <c r="H167" s="35">
        <v>228426.66</v>
      </c>
      <c r="I167" s="35">
        <v>289897.69</v>
      </c>
      <c r="J167" s="35">
        <v>354045.37</v>
      </c>
    </row>
    <row r="168" spans="1:11" x14ac:dyDescent="0.2">
      <c r="A168" s="35">
        <v>1225.79</v>
      </c>
      <c r="B168" s="35">
        <v>1475.21</v>
      </c>
      <c r="C168" s="35">
        <v>1117.44</v>
      </c>
      <c r="D168" s="35">
        <v>645.05999999999995</v>
      </c>
      <c r="E168" s="35">
        <v>408.85</v>
      </c>
      <c r="F168" s="35">
        <v>229.08</v>
      </c>
      <c r="G168" s="35">
        <v>874.98</v>
      </c>
      <c r="H168" s="35">
        <v>414.06</v>
      </c>
      <c r="I168" s="35">
        <v>114.8</v>
      </c>
      <c r="J168" s="35">
        <v>148.75</v>
      </c>
    </row>
    <row r="169" spans="1:11" x14ac:dyDescent="0.2">
      <c r="A169" s="35">
        <v>77469.929999999993</v>
      </c>
      <c r="B169" s="35">
        <v>101163.25</v>
      </c>
      <c r="C169" s="35">
        <v>55481.05</v>
      </c>
      <c r="D169" s="35">
        <v>31037.5</v>
      </c>
      <c r="E169" s="35">
        <v>21468.35</v>
      </c>
      <c r="F169" s="35">
        <v>11953.53</v>
      </c>
      <c r="G169" s="35">
        <v>45124.67</v>
      </c>
      <c r="H169" s="35">
        <v>20320.2</v>
      </c>
      <c r="I169" s="35">
        <v>5455.95</v>
      </c>
      <c r="J169" s="35">
        <v>7943.43</v>
      </c>
    </row>
    <row r="170" spans="1:11" x14ac:dyDescent="0.2">
      <c r="A170">
        <v>321332.45</v>
      </c>
      <c r="B170">
        <v>282802.03999999998</v>
      </c>
      <c r="C170">
        <v>271855.34000000003</v>
      </c>
      <c r="D170">
        <v>254778.64</v>
      </c>
      <c r="E170">
        <v>282747.31</v>
      </c>
      <c r="F170">
        <v>229703.53</v>
      </c>
      <c r="G170">
        <v>237016.09</v>
      </c>
      <c r="H170">
        <v>230544.94</v>
      </c>
      <c r="I170">
        <v>231819.48</v>
      </c>
      <c r="J170">
        <v>232457.78</v>
      </c>
      <c r="K170" t="s">
        <v>227</v>
      </c>
    </row>
    <row r="171" spans="1:11" x14ac:dyDescent="0.2">
      <c r="A171">
        <v>0</v>
      </c>
      <c r="B171">
        <v>0</v>
      </c>
      <c r="C171">
        <v>0</v>
      </c>
      <c r="D171">
        <v>0</v>
      </c>
      <c r="E171">
        <v>0</v>
      </c>
      <c r="F171">
        <v>3</v>
      </c>
      <c r="G171">
        <v>-14.9</v>
      </c>
      <c r="H171">
        <v>1</v>
      </c>
      <c r="I171">
        <v>17.7</v>
      </c>
      <c r="J171">
        <v>11.5</v>
      </c>
      <c r="K171" t="s">
        <v>228</v>
      </c>
    </row>
    <row r="172" spans="1:11" x14ac:dyDescent="0.2">
      <c r="A172">
        <v>3629.15</v>
      </c>
      <c r="B172">
        <v>3141.19</v>
      </c>
      <c r="C172">
        <v>5069.09</v>
      </c>
      <c r="D172">
        <v>5703.31</v>
      </c>
      <c r="E172">
        <v>3556.88</v>
      </c>
      <c r="F172">
        <v>3395.72</v>
      </c>
      <c r="G172">
        <v>4452.6400000000003</v>
      </c>
      <c r="H172">
        <v>3601.52</v>
      </c>
      <c r="I172">
        <v>4371.32</v>
      </c>
      <c r="J172">
        <v>4120.29</v>
      </c>
      <c r="K172" t="s">
        <v>229</v>
      </c>
    </row>
    <row r="173" spans="1:11" x14ac:dyDescent="0.2">
      <c r="A173">
        <v>-1171.56</v>
      </c>
      <c r="B173">
        <v>-1503.73</v>
      </c>
      <c r="C173">
        <v>-1038.71</v>
      </c>
      <c r="D173">
        <v>-1411.99</v>
      </c>
      <c r="E173">
        <v>-1121.08</v>
      </c>
      <c r="F173">
        <v>-1800.01</v>
      </c>
      <c r="G173">
        <v>-1834.73</v>
      </c>
      <c r="H173">
        <v>-1841.92</v>
      </c>
      <c r="I173">
        <v>-2104.2600000000002</v>
      </c>
      <c r="J173">
        <v>-2689.78</v>
      </c>
      <c r="K173" t="s">
        <v>230</v>
      </c>
    </row>
    <row r="174" spans="1:11" x14ac:dyDescent="0.2">
      <c r="A174">
        <v>50</v>
      </c>
      <c r="B174">
        <v>123.5</v>
      </c>
      <c r="C174">
        <v>107.76</v>
      </c>
      <c r="D174">
        <v>72.91</v>
      </c>
      <c r="E174">
        <v>240.01</v>
      </c>
      <c r="F174">
        <v>1229.47</v>
      </c>
      <c r="G174">
        <v>273.36</v>
      </c>
      <c r="H174">
        <v>354.89</v>
      </c>
      <c r="I174">
        <v>190.09</v>
      </c>
      <c r="J174">
        <v>452.56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321282.45</v>
      </c>
      <c r="B176">
        <v>282589.53999999998</v>
      </c>
      <c r="C176">
        <v>271596.58</v>
      </c>
      <c r="D176">
        <v>254543.73</v>
      </c>
      <c r="E176">
        <v>282338.3</v>
      </c>
      <c r="F176">
        <v>228268.06</v>
      </c>
      <c r="G176">
        <v>236494.83</v>
      </c>
      <c r="H176">
        <v>230057.05</v>
      </c>
      <c r="I176">
        <v>231406.39</v>
      </c>
      <c r="J176">
        <v>231799.22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0</v>
      </c>
      <c r="B179">
        <v>89</v>
      </c>
      <c r="C179">
        <v>151</v>
      </c>
      <c r="D179">
        <v>162</v>
      </c>
      <c r="E179">
        <v>169</v>
      </c>
      <c r="F179">
        <v>206</v>
      </c>
      <c r="G179">
        <v>247.9</v>
      </c>
      <c r="H179">
        <v>133</v>
      </c>
      <c r="I179">
        <v>223</v>
      </c>
      <c r="J179">
        <v>206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320011.71000000002</v>
      </c>
      <c r="B181">
        <v>281180.34000000003</v>
      </c>
      <c r="C181">
        <v>270655.34999999998</v>
      </c>
      <c r="D181">
        <v>254075.25</v>
      </c>
      <c r="E181">
        <v>282194.59000000003</v>
      </c>
      <c r="F181">
        <v>229326.33</v>
      </c>
      <c r="G181">
        <v>235917.58</v>
      </c>
      <c r="H181">
        <v>229885.37</v>
      </c>
      <c r="I181">
        <v>231608.05</v>
      </c>
      <c r="J181">
        <v>231851.29</v>
      </c>
      <c r="K181" t="s">
        <v>238</v>
      </c>
    </row>
    <row r="182" spans="1:11" x14ac:dyDescent="0.2">
      <c r="A182">
        <v>1320.74</v>
      </c>
      <c r="B182">
        <v>1621.7</v>
      </c>
      <c r="C182">
        <v>1199.99</v>
      </c>
      <c r="D182">
        <v>703.39</v>
      </c>
      <c r="E182">
        <v>552.72</v>
      </c>
      <c r="F182">
        <v>377.2</v>
      </c>
      <c r="G182">
        <v>1098.51</v>
      </c>
      <c r="H182">
        <v>659.57</v>
      </c>
      <c r="I182">
        <v>211.43</v>
      </c>
      <c r="J182">
        <v>606.49</v>
      </c>
      <c r="K182" t="s">
        <v>239</v>
      </c>
    </row>
    <row r="183" spans="1:11" x14ac:dyDescent="0.2">
      <c r="A183">
        <v>205466.84</v>
      </c>
      <c r="B183">
        <v>182209.29</v>
      </c>
      <c r="C183">
        <v>173731.12</v>
      </c>
      <c r="D183">
        <v>154134.34</v>
      </c>
      <c r="E183">
        <v>169574.81</v>
      </c>
      <c r="F183">
        <v>146004.76999999999</v>
      </c>
      <c r="G183">
        <v>146817.31</v>
      </c>
      <c r="H183">
        <v>135751.12</v>
      </c>
      <c r="I183">
        <v>134859.94</v>
      </c>
      <c r="J183">
        <v>137706.85</v>
      </c>
      <c r="K183" t="s">
        <v>240</v>
      </c>
    </row>
    <row r="184" spans="1:11" x14ac:dyDescent="0.2">
      <c r="A184">
        <v>1253.3599999999999</v>
      </c>
      <c r="B184">
        <v>828.33</v>
      </c>
      <c r="C184">
        <v>963.98</v>
      </c>
      <c r="D184">
        <v>2264.6999999999998</v>
      </c>
      <c r="E184">
        <v>1731.59</v>
      </c>
      <c r="F184">
        <v>2398.1999999999998</v>
      </c>
      <c r="G184">
        <v>1122.83</v>
      </c>
      <c r="H184">
        <v>2510.71</v>
      </c>
      <c r="I184">
        <v>3386.92</v>
      </c>
      <c r="J184">
        <v>2739.9</v>
      </c>
      <c r="K184" t="s">
        <v>241</v>
      </c>
    </row>
    <row r="185" spans="1:11" x14ac:dyDescent="0.2">
      <c r="A185">
        <v>86939.88</v>
      </c>
      <c r="B185">
        <v>70627.070000000007</v>
      </c>
      <c r="C185">
        <v>75788.67</v>
      </c>
      <c r="D185">
        <v>83774.789999999994</v>
      </c>
      <c r="E185">
        <v>98009.19</v>
      </c>
      <c r="F185">
        <v>67998.320000000007</v>
      </c>
      <c r="G185">
        <v>74410.47</v>
      </c>
      <c r="H185">
        <v>79076.22</v>
      </c>
      <c r="I185">
        <v>80520.03</v>
      </c>
      <c r="J185">
        <v>75244.990000000005</v>
      </c>
      <c r="K185" t="s">
        <v>242</v>
      </c>
    </row>
    <row r="186" spans="1:11" x14ac:dyDescent="0.2">
      <c r="A186">
        <v>27672.37</v>
      </c>
      <c r="B186">
        <v>29137.35</v>
      </c>
      <c r="C186">
        <v>21371.57</v>
      </c>
      <c r="D186">
        <v>14604.81</v>
      </c>
      <c r="E186">
        <v>13431.72</v>
      </c>
      <c r="F186">
        <v>13302.24</v>
      </c>
      <c r="G186">
        <v>14665.48</v>
      </c>
      <c r="H186">
        <v>13206.89</v>
      </c>
      <c r="I186">
        <v>13052.59</v>
      </c>
      <c r="J186">
        <v>16766.04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2923.4</v>
      </c>
      <c r="B188">
        <v>2337.1799999999998</v>
      </c>
      <c r="C188">
        <v>3522.48</v>
      </c>
      <c r="D188">
        <v>1568.84</v>
      </c>
      <c r="E188">
        <v>5261.01</v>
      </c>
      <c r="F188">
        <v>111717.59</v>
      </c>
      <c r="G188">
        <v>5617.11</v>
      </c>
      <c r="H188">
        <v>6670.51</v>
      </c>
      <c r="I188">
        <v>3085.56</v>
      </c>
      <c r="J188">
        <v>6906.01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27376394.390000001</v>
      </c>
      <c r="B190">
        <v>24964010.859999999</v>
      </c>
      <c r="C190">
        <v>27328110.120000001</v>
      </c>
      <c r="D190">
        <v>24346427.309999999</v>
      </c>
      <c r="E190">
        <v>21536171.859999999</v>
      </c>
      <c r="F190">
        <v>19703924.870000001</v>
      </c>
      <c r="G190">
        <v>21684107.699999999</v>
      </c>
      <c r="H190">
        <v>21231856.07</v>
      </c>
      <c r="I190">
        <v>21608173.77</v>
      </c>
      <c r="J190">
        <v>22317857.260000002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0.31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0</v>
      </c>
      <c r="B193">
        <v>5311.68</v>
      </c>
      <c r="C193">
        <v>8097.27</v>
      </c>
      <c r="D193">
        <v>4782.16</v>
      </c>
      <c r="E193">
        <v>9393.7999999999993</v>
      </c>
      <c r="F193">
        <v>9035.92</v>
      </c>
      <c r="G193">
        <v>19222.84</v>
      </c>
      <c r="H193">
        <v>6960.5</v>
      </c>
      <c r="I193">
        <v>12667.07</v>
      </c>
      <c r="J193">
        <v>9979.4599999999991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27297011.210000001</v>
      </c>
      <c r="B195">
        <v>24865049.620000001</v>
      </c>
      <c r="C195">
        <v>27281412.649999999</v>
      </c>
      <c r="D195">
        <v>24319519.309999999</v>
      </c>
      <c r="E195">
        <v>21523838.050000001</v>
      </c>
      <c r="F195">
        <v>19807736.300000001</v>
      </c>
      <c r="G195">
        <v>21657016.91</v>
      </c>
      <c r="H195">
        <v>21217488.719999999</v>
      </c>
      <c r="I195">
        <v>21614691.57</v>
      </c>
      <c r="J195">
        <v>22286918.460000001</v>
      </c>
    </row>
    <row r="196" spans="1:10" x14ac:dyDescent="0.2">
      <c r="A196">
        <v>82306.58</v>
      </c>
      <c r="B196">
        <v>106610.1</v>
      </c>
      <c r="C196">
        <v>58317.21</v>
      </c>
      <c r="D196">
        <v>33259.31</v>
      </c>
      <c r="E196">
        <v>26988.62</v>
      </c>
      <c r="F196">
        <v>16942.080000000002</v>
      </c>
      <c r="G196">
        <v>51930.74</v>
      </c>
      <c r="H196">
        <v>27998.33</v>
      </c>
      <c r="I196">
        <v>9234.83</v>
      </c>
      <c r="J196">
        <v>47824.26</v>
      </c>
    </row>
    <row r="197" spans="1:10" x14ac:dyDescent="0.2">
      <c r="A197">
        <v>22341737.510000002</v>
      </c>
      <c r="B197">
        <v>20631283.73</v>
      </c>
      <c r="C197">
        <v>23170296.780000001</v>
      </c>
      <c r="D197">
        <v>20080418.609999999</v>
      </c>
      <c r="E197">
        <v>16636966.210000001</v>
      </c>
      <c r="F197">
        <v>15921304.09</v>
      </c>
      <c r="G197">
        <v>17197003.350000001</v>
      </c>
      <c r="H197">
        <v>16439433.93</v>
      </c>
      <c r="I197">
        <v>16478319.800000001</v>
      </c>
      <c r="J197">
        <v>17444872.59</v>
      </c>
    </row>
    <row r="198" spans="1:10" x14ac:dyDescent="0.2">
      <c r="A198">
        <v>84311.41</v>
      </c>
      <c r="B198">
        <v>59316.3</v>
      </c>
      <c r="C198">
        <v>72130.67</v>
      </c>
      <c r="D198">
        <v>146763.6</v>
      </c>
      <c r="E198">
        <v>102595.54</v>
      </c>
      <c r="F198">
        <v>148436.73000000001</v>
      </c>
      <c r="G198">
        <v>80163.38</v>
      </c>
      <c r="H198">
        <v>187882.92</v>
      </c>
      <c r="I198">
        <v>257640.51</v>
      </c>
      <c r="J198">
        <v>220669.75</v>
      </c>
    </row>
    <row r="199" spans="1:10" x14ac:dyDescent="0.2">
      <c r="A199">
        <v>3980666.45</v>
      </c>
      <c r="B199">
        <v>3442358.59</v>
      </c>
      <c r="C199">
        <v>3631642.35</v>
      </c>
      <c r="D199">
        <v>3844017.5</v>
      </c>
      <c r="E199">
        <v>4515457.46</v>
      </c>
      <c r="F199">
        <v>3422833.92</v>
      </c>
      <c r="G199">
        <v>3995397.5</v>
      </c>
      <c r="H199">
        <v>4356631.37</v>
      </c>
      <c r="I199">
        <v>4577615.95</v>
      </c>
      <c r="J199">
        <v>4291985.12</v>
      </c>
    </row>
    <row r="200" spans="1:10" x14ac:dyDescent="0.2">
      <c r="A200">
        <v>972602.42</v>
      </c>
      <c r="B200">
        <v>838701.1</v>
      </c>
      <c r="C200">
        <v>465660.05</v>
      </c>
      <c r="D200">
        <v>281578.90000000002</v>
      </c>
      <c r="E200">
        <v>295807.46000000002</v>
      </c>
      <c r="F200">
        <v>332103.64</v>
      </c>
      <c r="G200">
        <v>436383.41</v>
      </c>
      <c r="H200">
        <v>261538.84</v>
      </c>
      <c r="I200">
        <v>310350.14</v>
      </c>
      <c r="J200">
        <v>377215.27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651</v>
      </c>
      <c r="B202" s="35">
        <v>74.13</v>
      </c>
      <c r="C202" s="35">
        <v>666.07</v>
      </c>
      <c r="D202" s="35">
        <v>0</v>
      </c>
      <c r="E202" s="35">
        <v>2259.9699999999998</v>
      </c>
      <c r="F202" s="35">
        <v>1679.22</v>
      </c>
      <c r="G202" s="35">
        <v>2085.23</v>
      </c>
      <c r="H202" s="35">
        <v>5485.33</v>
      </c>
      <c r="I202" s="35">
        <v>2144.8000000000002</v>
      </c>
      <c r="J202" s="35">
        <v>1261.45</v>
      </c>
    </row>
    <row r="203" spans="1:10" x14ac:dyDescent="0.2">
      <c r="A203" s="35">
        <v>429262.08000000002</v>
      </c>
      <c r="B203" s="35">
        <v>345739.51</v>
      </c>
      <c r="C203" s="35">
        <v>883412.17</v>
      </c>
      <c r="D203" s="35">
        <v>595052.09</v>
      </c>
      <c r="E203" s="35">
        <v>657561.88</v>
      </c>
      <c r="F203" s="35">
        <v>431225.9</v>
      </c>
      <c r="G203" s="35">
        <v>462793.86</v>
      </c>
      <c r="H203" s="35">
        <v>491131.04</v>
      </c>
      <c r="I203" s="35">
        <v>641503.81999999995</v>
      </c>
      <c r="J203" s="35">
        <v>748856.45</v>
      </c>
    </row>
    <row r="204" spans="1:10" x14ac:dyDescent="0.2">
      <c r="A204" s="35">
        <v>89646.399999999994</v>
      </c>
      <c r="B204" s="35">
        <v>95438.25</v>
      </c>
      <c r="C204" s="35">
        <v>8377.06</v>
      </c>
      <c r="D204" s="35">
        <v>21741.759999999998</v>
      </c>
      <c r="E204" s="35">
        <v>34151.67</v>
      </c>
      <c r="F204" s="35">
        <v>17427.349999999999</v>
      </c>
      <c r="G204" s="35">
        <v>19903.2</v>
      </c>
      <c r="H204" s="35">
        <v>27033.42</v>
      </c>
      <c r="I204" s="35">
        <v>63835.19</v>
      </c>
      <c r="J204" s="35">
        <v>39649.14</v>
      </c>
    </row>
    <row r="205" spans="1:10" x14ac:dyDescent="0.2">
      <c r="A205" s="35">
        <v>61410.52</v>
      </c>
      <c r="B205" s="35">
        <v>52738.42</v>
      </c>
      <c r="C205" s="35">
        <v>27769.82</v>
      </c>
      <c r="D205" s="35">
        <v>47246.57</v>
      </c>
      <c r="E205" s="35">
        <v>41511.54</v>
      </c>
      <c r="F205" s="35">
        <v>63046.239999999998</v>
      </c>
      <c r="G205" s="35">
        <v>50567.21</v>
      </c>
      <c r="H205" s="35">
        <v>83650.09</v>
      </c>
      <c r="I205" s="35">
        <v>81245.119999999995</v>
      </c>
      <c r="J205" s="35">
        <v>83117.64</v>
      </c>
    </row>
    <row r="206" spans="1:10" x14ac:dyDescent="0.2">
      <c r="A206" s="35">
        <v>39870.29</v>
      </c>
      <c r="B206" s="35">
        <v>46773.32</v>
      </c>
      <c r="C206" s="35">
        <v>43496.86</v>
      </c>
      <c r="D206" s="35">
        <v>40144.949999999997</v>
      </c>
      <c r="E206" s="35">
        <v>53865.91</v>
      </c>
      <c r="F206" s="35">
        <v>44046.14</v>
      </c>
      <c r="G206" s="35">
        <v>64774.94</v>
      </c>
      <c r="H206" s="35">
        <v>68227.320000000007</v>
      </c>
      <c r="I206" s="35">
        <v>61661.14</v>
      </c>
      <c r="J206" s="35">
        <v>74502.5</v>
      </c>
    </row>
    <row r="207" spans="1:10" x14ac:dyDescent="0.2">
      <c r="A207" s="35">
        <v>186360.15</v>
      </c>
      <c r="B207" s="35">
        <v>146652.85</v>
      </c>
      <c r="C207" s="35">
        <v>12765.48</v>
      </c>
      <c r="D207" s="35">
        <v>293771.88</v>
      </c>
      <c r="E207" s="35">
        <v>539699.06000000006</v>
      </c>
      <c r="F207" s="35">
        <v>29682.560000000001</v>
      </c>
      <c r="G207" s="35">
        <v>88399.55</v>
      </c>
      <c r="H207" s="35">
        <v>24351.42</v>
      </c>
      <c r="I207" s="35">
        <v>7644.92</v>
      </c>
      <c r="J207" s="35">
        <v>59813.919999999998</v>
      </c>
    </row>
    <row r="208" spans="1:10" x14ac:dyDescent="0.2">
      <c r="A208" s="35">
        <v>5324.61</v>
      </c>
      <c r="B208" s="35">
        <v>7622.56</v>
      </c>
      <c r="C208" s="35">
        <v>3720.93</v>
      </c>
      <c r="D208" s="35">
        <v>11963.55</v>
      </c>
      <c r="E208" s="35">
        <v>2013.28</v>
      </c>
      <c r="F208" s="35">
        <v>1475.87</v>
      </c>
      <c r="G208" s="35">
        <v>3570.47</v>
      </c>
      <c r="H208" s="35">
        <v>0</v>
      </c>
      <c r="I208" s="35">
        <v>0</v>
      </c>
      <c r="J208" s="35">
        <v>0</v>
      </c>
    </row>
    <row r="209" spans="1:11" x14ac:dyDescent="0.2">
      <c r="A209" s="20">
        <f>A210+A211</f>
        <v>502496.1</v>
      </c>
      <c r="B209" s="20">
        <f t="shared" ref="B209:J209" si="0">B210+B211</f>
        <v>525561.78</v>
      </c>
      <c r="C209" s="20">
        <f t="shared" si="0"/>
        <v>664518.74</v>
      </c>
      <c r="D209" s="20">
        <f t="shared" si="0"/>
        <v>762686.17</v>
      </c>
      <c r="E209" s="20">
        <f t="shared" si="0"/>
        <v>833497.48</v>
      </c>
      <c r="F209" s="20">
        <f t="shared" si="0"/>
        <v>431917.91000000003</v>
      </c>
      <c r="G209" s="20">
        <f t="shared" si="0"/>
        <v>465700.20999999996</v>
      </c>
      <c r="H209" s="20">
        <f t="shared" si="0"/>
        <v>472124.31999999995</v>
      </c>
      <c r="I209" s="20">
        <f t="shared" si="0"/>
        <v>533617.67999999993</v>
      </c>
      <c r="J209" s="20">
        <f t="shared" si="0"/>
        <v>634713.67000000004</v>
      </c>
      <c r="K209" t="s">
        <v>312</v>
      </c>
    </row>
    <row r="210" spans="1:11" x14ac:dyDescent="0.2">
      <c r="A210" s="35">
        <v>379793.3</v>
      </c>
      <c r="B210" s="35">
        <v>366587.18</v>
      </c>
      <c r="C210" s="35">
        <v>653951.84</v>
      </c>
      <c r="D210" s="35">
        <v>522053.7</v>
      </c>
      <c r="E210" s="35">
        <v>519688.87</v>
      </c>
      <c r="F210" s="35">
        <v>397916.19</v>
      </c>
      <c r="G210" s="35">
        <v>397191.47</v>
      </c>
      <c r="H210" s="35">
        <v>447735.79</v>
      </c>
      <c r="I210" s="35">
        <v>525566.86</v>
      </c>
      <c r="J210" s="35">
        <v>575115.14</v>
      </c>
      <c r="K210" t="s">
        <v>312</v>
      </c>
    </row>
    <row r="211" spans="1:11" x14ac:dyDescent="0.2">
      <c r="A211" s="35">
        <v>122702.8</v>
      </c>
      <c r="B211" s="35">
        <v>158974.6</v>
      </c>
      <c r="C211" s="35">
        <v>10566.9</v>
      </c>
      <c r="D211" s="35">
        <v>240632.47</v>
      </c>
      <c r="E211" s="35">
        <v>313808.61</v>
      </c>
      <c r="F211" s="35">
        <v>34001.72</v>
      </c>
      <c r="G211" s="35">
        <v>68508.740000000005</v>
      </c>
      <c r="H211" s="35">
        <v>24388.53</v>
      </c>
      <c r="I211" s="35">
        <v>8050.82</v>
      </c>
      <c r="J211" s="35">
        <v>59598.53</v>
      </c>
      <c r="K211" t="s">
        <v>312</v>
      </c>
    </row>
    <row r="212" spans="1:11" x14ac:dyDescent="0.2">
      <c r="A212" s="35">
        <v>-1935157.31</v>
      </c>
      <c r="B212" s="35">
        <v>-1606110.01</v>
      </c>
      <c r="C212" s="35">
        <v>-2308494.19</v>
      </c>
      <c r="D212" s="35">
        <v>-2135696.7799999998</v>
      </c>
      <c r="E212" s="35">
        <v>-1512241.35</v>
      </c>
      <c r="F212" s="35">
        <v>-2043389.71</v>
      </c>
      <c r="G212" s="35">
        <v>-1549523.36</v>
      </c>
      <c r="H212" s="35">
        <v>-1370141.58</v>
      </c>
      <c r="I212" s="35">
        <v>-1692955.4</v>
      </c>
      <c r="J212" s="35">
        <v>-1522826.68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85.205580046459659</v>
      </c>
      <c r="F9" s="6">
        <f>IF(Input!B170 = 0, "***", Input!B132/Input!B170)</f>
        <v>88.300847193322937</v>
      </c>
      <c r="G9" s="6">
        <f>IF(Input!C170 = 0, "***", Input!C132/Input!C170)</f>
        <v>100.56719820180835</v>
      </c>
      <c r="H9" s="6">
        <f>IF(Input!D170 = 0, "***", Input!D132/Input!D170)</f>
        <v>95.584067094478556</v>
      </c>
      <c r="I9" s="6">
        <f>IF(Input!E170 = 0, "***", Input!E132/Input!E170)</f>
        <v>76.219387126972137</v>
      </c>
      <c r="J9" s="6">
        <f>IF(Input!F170 = 0, "***", Input!F132/Input!F170)</f>
        <v>86.305501617672135</v>
      </c>
      <c r="K9" s="6">
        <f>IF(Input!G170 = 0, "***", Input!G132/Input!G170)</f>
        <v>91.592716975459339</v>
      </c>
      <c r="L9" s="6">
        <f>IF(Input!H170 = 0, "***", Input!H132/Input!H170)</f>
        <v>92.153343595396194</v>
      </c>
      <c r="M9" s="6">
        <f>IF(Input!I170 = 0, "***", Input!I132/Input!I170)</f>
        <v>93.279160146507095</v>
      </c>
      <c r="N9" s="6">
        <f>IF(Input!J170 = 0, "***", Input!J132/Input!J170)</f>
        <v>96.080857005517302</v>
      </c>
      <c r="O9" s="6">
        <f>AVERAGE(E9:N9)</f>
        <v>90.528865900359364</v>
      </c>
    </row>
    <row r="10" spans="1:15" ht="12" customHeight="1" x14ac:dyDescent="0.2">
      <c r="B10" t="s">
        <v>180</v>
      </c>
      <c r="E10" s="6" t="str">
        <f>IF(Input!A171 = 0, "***", Input!A133/Input!A171)</f>
        <v>***</v>
      </c>
      <c r="F10" s="6" t="str">
        <f>IF(Input!B171 = 0, "***", Input!B133/Input!B171)</f>
        <v>***</v>
      </c>
      <c r="G10" s="6" t="str">
        <f>IF(Input!C171 = 0, "***", Input!C133/Input!C171)</f>
        <v>***</v>
      </c>
      <c r="H10" s="6" t="str">
        <f>IF(Input!D171 = 0, "***", Input!D133/Input!D171)</f>
        <v>***</v>
      </c>
      <c r="I10" s="6" t="str">
        <f>IF(Input!E171 = 0, "***", Input!E133/Input!E171)</f>
        <v>***</v>
      </c>
      <c r="J10" s="6">
        <f>IF(Input!F171 = 0, "***", Input!F133/Input!F171)</f>
        <v>20.93</v>
      </c>
      <c r="K10" s="6">
        <f>IF(Input!G171 = 0, "***", Input!G133/Input!G171)</f>
        <v>69.751006711409389</v>
      </c>
      <c r="L10" s="6">
        <f>IF(Input!H171 = 0, "***", Input!H133/Input!H171)</f>
        <v>-76.52</v>
      </c>
      <c r="M10" s="6">
        <f>IF(Input!I171 = 0, "***", Input!I133/Input!I171)</f>
        <v>83.084180790960446</v>
      </c>
      <c r="N10" s="6">
        <f>IF(Input!J171 = 0, "***", Input!J133/Input!J171)</f>
        <v>85.843478260869574</v>
      </c>
      <c r="O10" s="6">
        <f>AVERAGE(E10:N10)</f>
        <v>36.617733152647887</v>
      </c>
    </row>
    <row r="11" spans="1:15" ht="12" customHeight="1" x14ac:dyDescent="0.2">
      <c r="B11" t="s">
        <v>181</v>
      </c>
      <c r="E11" s="6">
        <f>IF(Input!A172 = 0, "***", Input!A134/Input!A172)</f>
        <v>32.199878759489138</v>
      </c>
      <c r="F11" s="6">
        <f>IF(Input!B172 = 0, "***", Input!B134/Input!B172)</f>
        <v>40.98110907012947</v>
      </c>
      <c r="G11" s="6">
        <f>IF(Input!C172 = 0, "***", Input!C134/Input!C172)</f>
        <v>37.576395368794003</v>
      </c>
      <c r="H11" s="6">
        <f>IF(Input!D172 = 0, "***", Input!D134/Input!D172)</f>
        <v>37.77744678090442</v>
      </c>
      <c r="I11" s="6">
        <f>IF(Input!E172 = 0, "***", Input!E134/Input!E172)</f>
        <v>25.649442770068152</v>
      </c>
      <c r="J11" s="6">
        <f>IF(Input!F172 = 0, "***", Input!F134/Input!F172)</f>
        <v>30.55109372975393</v>
      </c>
      <c r="K11" s="6">
        <f>IF(Input!G172 = 0, "***", Input!G134/Input!G172)</f>
        <v>34.978176991627436</v>
      </c>
      <c r="L11" s="6">
        <f>IF(Input!H172 = 0, "***", Input!H134/Input!H172)</f>
        <v>43.452847686532351</v>
      </c>
      <c r="M11" s="6">
        <f>IF(Input!I172 = 0, "***", Input!I134/Input!I172)</f>
        <v>38.592724851989786</v>
      </c>
      <c r="N11" s="6">
        <f>IF(Input!J172 = 0, "***", Input!J134/Input!J172)</f>
        <v>41.233175334745859</v>
      </c>
      <c r="O11" s="6">
        <f>AVERAGE(E11:N11)</f>
        <v>36.299229134403454</v>
      </c>
    </row>
    <row r="12" spans="1:15" ht="12" customHeight="1" x14ac:dyDescent="0.2">
      <c r="B12" t="s">
        <v>182</v>
      </c>
      <c r="E12" s="6">
        <f>IF(Input!A173 = 0, "***", Input!A135/Input!A173)</f>
        <v>76.171523438833688</v>
      </c>
      <c r="F12" s="6">
        <f>IF(Input!B173 = 0, "***", Input!B135/Input!B173)</f>
        <v>92.806248462157441</v>
      </c>
      <c r="G12" s="6">
        <f>IF(Input!C173 = 0, "***", Input!C135/Input!C173)</f>
        <v>86.769165599638015</v>
      </c>
      <c r="H12" s="6">
        <f>IF(Input!D173 = 0, "***", Input!D135/Input!D173)</f>
        <v>99.674296560173929</v>
      </c>
      <c r="I12" s="6">
        <f>IF(Input!E173 = 0, "***", Input!E135/Input!E173)</f>
        <v>53.77779462661006</v>
      </c>
      <c r="J12" s="6">
        <f>IF(Input!F173 = 0, "***", Input!F135/Input!F173)</f>
        <v>56.247731957044678</v>
      </c>
      <c r="K12" s="6">
        <f>IF(Input!G173 = 0, "***", Input!G135/Input!G173)</f>
        <v>86.570786982280765</v>
      </c>
      <c r="L12" s="6">
        <f>IF(Input!H173 = 0, "***", Input!H135/Input!H173)</f>
        <v>80.882204438846415</v>
      </c>
      <c r="M12" s="6">
        <f>IF(Input!I173 = 0, "***", Input!I135/Input!I173)</f>
        <v>88.092968549513841</v>
      </c>
      <c r="N12" s="6">
        <f>IF(Input!J173 = 0, "***", Input!J135/Input!J173)</f>
        <v>89.249466499118881</v>
      </c>
      <c r="O12" s="6">
        <f>AVERAGE(E12:N12)</f>
        <v>81.024218711421753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58.468000000000004</v>
      </c>
      <c r="F16" s="6">
        <f>IF(Input!B174 = 0, "***", Input!B188/Input!B174)</f>
        <v>18.924534412955463</v>
      </c>
      <c r="G16" s="6">
        <f>IF(Input!C174 = 0, "***", Input!C188/Input!C174)</f>
        <v>32.688195991091312</v>
      </c>
      <c r="H16" s="6">
        <f>IF(Input!D174 = 0, "***", Input!D188/Input!D174)</f>
        <v>21.51748731312577</v>
      </c>
      <c r="I16" s="6">
        <f>IF(Input!E174 = 0, "***", Input!E188/Input!E174)</f>
        <v>21.919961668263824</v>
      </c>
      <c r="J16" s="6">
        <f>IF(Input!F174 = 0, "***", Input!F188/Input!F174)</f>
        <v>90.86646278477717</v>
      </c>
      <c r="K16" s="6">
        <f>IF(Input!G174 = 0, "***", Input!G188/Input!G174)</f>
        <v>20.54839771729587</v>
      </c>
      <c r="L16" s="6">
        <f>IF(Input!H174 = 0, "***", Input!H188/Input!H174)</f>
        <v>18.795993124630169</v>
      </c>
      <c r="M16" s="6">
        <f>IF(Input!I174 = 0, "***", Input!I188/Input!I174)</f>
        <v>16.232100583933924</v>
      </c>
      <c r="N16" s="6">
        <f>IF(Input!J174 = 0, "***", Input!J188/Input!J174)</f>
        <v>15.259877143362207</v>
      </c>
      <c r="O16" s="6">
        <f t="shared" ref="O16:O22" si="1">AVERAGE(E16:N16)</f>
        <v>31.522101073943571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85.209741117200764</v>
      </c>
      <c r="F18" s="6">
        <f>IF(Input!B176 = 0, "***", Input!B190/Input!B176)</f>
        <v>88.340180107161785</v>
      </c>
      <c r="G18" s="6">
        <f>IF(Input!C176 = 0, "***", Input!C190/Input!C176)</f>
        <v>100.6202291648886</v>
      </c>
      <c r="H18" s="6">
        <f>IF(Input!D176 = 0, "***", Input!D190/Input!D176)</f>
        <v>95.647326728495713</v>
      </c>
      <c r="I18" s="6">
        <f>IF(Input!E176 = 0, "***", Input!E190/Input!E176)</f>
        <v>76.277897330967846</v>
      </c>
      <c r="J18" s="6">
        <f>IF(Input!F176 = 0, "***", Input!F190/Input!F176)</f>
        <v>86.31923743514534</v>
      </c>
      <c r="K18" s="6">
        <f>IF(Input!G176 = 0, "***", Input!G190/Input!G176)</f>
        <v>91.689563361702241</v>
      </c>
      <c r="L18" s="6">
        <f>IF(Input!H176 = 0, "***", Input!H190/Input!H176)</f>
        <v>92.289525880645698</v>
      </c>
      <c r="M18" s="6">
        <f>IF(Input!I176 = 0, "***", Input!I190/Input!I176)</f>
        <v>93.377601932254322</v>
      </c>
      <c r="N18" s="6">
        <f>IF(Input!J176 = 0, "***", Input!J190/Input!J176)</f>
        <v>96.280985156032884</v>
      </c>
      <c r="O18" s="6">
        <f t="shared" si="1"/>
        <v>90.605228821449515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 t="str">
        <f>IF(Input!A179 = 0, "***", Input!A193/Input!A179)</f>
        <v>***</v>
      </c>
      <c r="F21" s="6">
        <f>IF(Input!B179 = 0, "***", Input!B193/Input!B179)</f>
        <v>59.68179775280899</v>
      </c>
      <c r="G21" s="6">
        <f>IF(Input!C179 = 0, "***", Input!C193/Input!C179)</f>
        <v>53.62430463576159</v>
      </c>
      <c r="H21" s="6">
        <f>IF(Input!D179 = 0, "***", Input!D193/Input!D179)</f>
        <v>29.519506172839506</v>
      </c>
      <c r="I21" s="6">
        <f>IF(Input!E179 = 0, "***", Input!E193/Input!E179)</f>
        <v>55.584615384615383</v>
      </c>
      <c r="J21" s="6">
        <f>IF(Input!F179 = 0, "***", Input!F193/Input!F179)</f>
        <v>43.863689320388353</v>
      </c>
      <c r="K21" s="6">
        <f>IF(Input!G179 = 0, "***", Input!G193/Input!G179)</f>
        <v>77.542718838241228</v>
      </c>
      <c r="L21" s="6">
        <f>IF(Input!H179 = 0, "***", Input!H193/Input!H179)</f>
        <v>52.334586466165412</v>
      </c>
      <c r="M21" s="6">
        <f>IF(Input!I179 = 0, "***", Input!I193/Input!I179)</f>
        <v>56.803004484304928</v>
      </c>
      <c r="N21" s="6">
        <f>IF(Input!J179 = 0, "***", Input!J193/Input!J179)</f>
        <v>48.443980582524269</v>
      </c>
      <c r="O21" s="6">
        <f t="shared" si="1"/>
        <v>53.044244848627741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85.300038582963097</v>
      </c>
      <c r="F26" s="6">
        <f>IF(Input!B181 = 0, "***", Input!B195/Input!B181)</f>
        <v>88.430967897684454</v>
      </c>
      <c r="G26" s="6">
        <f>IF(Input!C181 = 0, "***", Input!C195/Input!C181)</f>
        <v>100.79761087301618</v>
      </c>
      <c r="H26" s="6">
        <f>IF(Input!D181 = 0, "***", Input!D195/Input!D181)</f>
        <v>95.717781680820934</v>
      </c>
      <c r="I26" s="6">
        <f>IF(Input!E181 = 0, "***", Input!E195/Input!E181)</f>
        <v>76.273035744590274</v>
      </c>
      <c r="J26" s="6">
        <f>IF(Input!F181 = 0, "***", Input!F195/Input!F181)</f>
        <v>86.373580826937754</v>
      </c>
      <c r="K26" s="6">
        <f>IF(Input!G181 = 0, "***", Input!G195/Input!G181)</f>
        <v>91.799080467000394</v>
      </c>
      <c r="L26" s="6">
        <f>IF(Input!H181 = 0, "***", Input!H195/Input!H181)</f>
        <v>92.295950455655358</v>
      </c>
      <c r="M26" s="6">
        <f>IF(Input!I181 = 0, "***", Input!I195/Input!I181)</f>
        <v>93.324440018384507</v>
      </c>
      <c r="N26" s="6">
        <f>IF(Input!J181 = 0, "***", Input!J195/Input!J181)</f>
        <v>96.125919592683744</v>
      </c>
      <c r="O26" s="6">
        <f>AVERAGE(E26:N26)</f>
        <v>90.643840613973666</v>
      </c>
    </row>
    <row r="27" spans="1:15" ht="12" customHeight="1" x14ac:dyDescent="0.2">
      <c r="B27" t="s">
        <v>239</v>
      </c>
      <c r="E27" s="6">
        <f>IF(Input!A182 = 0, "***", Input!A196/Input!A182)</f>
        <v>62.318533549373839</v>
      </c>
      <c r="F27" s="6">
        <f>IF(Input!B182 = 0, "***", Input!B196/Input!B182)</f>
        <v>65.739717580316949</v>
      </c>
      <c r="G27" s="6">
        <f>IF(Input!C182 = 0, "***", Input!C196/Input!C182)</f>
        <v>48.598079983999867</v>
      </c>
      <c r="H27" s="6">
        <f>IF(Input!D182 = 0, "***", Input!D196/Input!D182)</f>
        <v>47.284308847154492</v>
      </c>
      <c r="I27" s="6">
        <f>IF(Input!E182 = 0, "***", Input!E196/Input!E182)</f>
        <v>48.828737878129971</v>
      </c>
      <c r="J27" s="6">
        <f>IF(Input!F182 = 0, "***", Input!F196/Input!F182)</f>
        <v>44.915376458112412</v>
      </c>
      <c r="K27" s="6">
        <f>IF(Input!G182 = 0, "***", Input!G196/Input!G182)</f>
        <v>47.273798144759716</v>
      </c>
      <c r="L27" s="6">
        <f>IF(Input!H182 = 0, "***", Input!H196/Input!H182)</f>
        <v>42.449368527980347</v>
      </c>
      <c r="M27" s="6">
        <f>IF(Input!I182 = 0, "***", Input!I196/Input!I182)</f>
        <v>43.677954878683252</v>
      </c>
      <c r="N27" s="6">
        <f>IF(Input!J182 = 0, "***", Input!J196/Input!J182)</f>
        <v>78.854160827054031</v>
      </c>
      <c r="O27" s="6">
        <f>AVERAGE(E27:N27)</f>
        <v>52.994003667556491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108.73646331446963</v>
      </c>
      <c r="F31" s="6">
        <f>IF(Input!B183 = 0, "***", Input!B197/Input!B183)</f>
        <v>113.22849526497798</v>
      </c>
      <c r="G31" s="6">
        <f>IF(Input!C183 = 0, "***", Input!C197/Input!C183)</f>
        <v>133.36871816632507</v>
      </c>
      <c r="H31" s="6">
        <f>IF(Input!D183 = 0, "***", Input!D197/Input!D183)</f>
        <v>130.27868163577304</v>
      </c>
      <c r="I31" s="6">
        <f>IF(Input!E183 = 0, "***", Input!E197/Input!E183)</f>
        <v>98.109891498625302</v>
      </c>
      <c r="J31" s="6">
        <f>IF(Input!F183 = 0, "***", Input!F197/Input!F183)</f>
        <v>109.04646533123542</v>
      </c>
      <c r="K31" s="6">
        <f>IF(Input!G183 = 0, "***", Input!G197/Input!G183)</f>
        <v>117.13198770635425</v>
      </c>
      <c r="L31" s="6">
        <f>IF(Input!H183 = 0, "***", Input!H197/Input!H183)</f>
        <v>121.09980330180701</v>
      </c>
      <c r="M31" s="6">
        <f>IF(Input!I183 = 0, "***", Input!I197/Input!I183)</f>
        <v>122.18839634660968</v>
      </c>
      <c r="N31" s="6">
        <f>IF(Input!J183 = 0, "***", Input!J197/Input!J183)</f>
        <v>126.68122602470392</v>
      </c>
      <c r="O31" s="6">
        <f t="shared" ref="O31:O36" si="2">AVERAGE(E31:N31)</f>
        <v>117.98701285908813</v>
      </c>
    </row>
    <row r="32" spans="1:15" ht="12" customHeight="1" x14ac:dyDescent="0.2">
      <c r="B32" t="s">
        <v>7</v>
      </c>
      <c r="E32" s="6">
        <f>IF(Input!A184 = 0, "***", Input!A198/Input!A184)</f>
        <v>67.268310780621704</v>
      </c>
      <c r="F32" s="6">
        <f>IF(Input!B184 = 0, "***", Input!B198/Input!B184)</f>
        <v>71.60950345876644</v>
      </c>
      <c r="G32" s="6">
        <f>IF(Input!C184 = 0, "***", Input!C198/Input!C184)</f>
        <v>74.825898877570069</v>
      </c>
      <c r="H32" s="6">
        <f>IF(Input!D184 = 0, "***", Input!D198/Input!D184)</f>
        <v>64.804874817856671</v>
      </c>
      <c r="I32" s="6">
        <f>IF(Input!E184 = 0, "***", Input!E198/Input!E184)</f>
        <v>59.249325764182053</v>
      </c>
      <c r="J32" s="6">
        <f>IF(Input!F184 = 0, "***", Input!F198/Input!F184)</f>
        <v>61.895058794095583</v>
      </c>
      <c r="K32" s="6">
        <f>IF(Input!G184 = 0, "***", Input!G198/Input!G184)</f>
        <v>71.394048965560245</v>
      </c>
      <c r="L32" s="6">
        <f>IF(Input!H184 = 0, "***", Input!H198/Input!H184)</f>
        <v>74.832585204981868</v>
      </c>
      <c r="M32" s="6">
        <f>IF(Input!I184 = 0, "***", Input!I198/Input!I184)</f>
        <v>76.06926351965798</v>
      </c>
      <c r="N32" s="6">
        <f>IF(Input!J184 = 0, "***", Input!J198/Input!J184)</f>
        <v>80.539344501624143</v>
      </c>
      <c r="O32" s="6">
        <f t="shared" si="2"/>
        <v>70.248821468491684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108.48503881091447</v>
      </c>
      <c r="F33" s="15">
        <f>IF((Input!B183+Input!B184) = 0, "***", (Input!B197+Input!B198)/(Input!B183+Input!B184))</f>
        <v>113.04015005221332</v>
      </c>
      <c r="G33" s="15">
        <f>IF((Input!C183+Input!C184) = 0, "***", (Input!C197+Input!C198)/(Input!C183+Input!C184))</f>
        <v>133.04567472127152</v>
      </c>
      <c r="H33" s="15">
        <f>IF((Input!D183+Input!D184) = 0, "***", (Input!D197+Input!D198)/(Input!D183+Input!D184))</f>
        <v>129.33060337199001</v>
      </c>
      <c r="I33" s="15">
        <f>IF((Input!E183+Input!E184) = 0, "***", (Input!E197+Input!E198)/(Input!E183+Input!E184))</f>
        <v>97.717083249662593</v>
      </c>
      <c r="J33" s="15">
        <f>IF((Input!F183+Input!F184) = 0, "***", (Input!F197+Input!F198)/(Input!F183+Input!F184))</f>
        <v>108.28449605826621</v>
      </c>
      <c r="K33" s="15">
        <f>IF((Input!G183+Input!G184) = 0, "***", (Input!G197+Input!G198)/(Input!G183+Input!G184))</f>
        <v>116.78484777694547</v>
      </c>
      <c r="L33" s="15">
        <f>IF((Input!H183+Input!H184) = 0, "***", (Input!H197+Input!H198)/(Input!H183+Input!H184))</f>
        <v>120.25963239456617</v>
      </c>
      <c r="M33" s="15">
        <f>IF((Input!I183+Input!I184) = 0, "***", (Input!I197+Input!I198)/(Input!I183+Input!I184))</f>
        <v>121.05852031648313</v>
      </c>
      <c r="N33" s="15">
        <f>IF((Input!J183+Input!J184) = 0, "***", (Input!J197+Input!J198)/(Input!J183+Input!J184))</f>
        <v>125.78106891045894</v>
      </c>
      <c r="O33" s="15">
        <f t="shared" si="2"/>
        <v>117.37871156627719</v>
      </c>
    </row>
    <row r="34" spans="2:15" ht="12" customHeight="1" x14ac:dyDescent="0.2">
      <c r="B34" t="s">
        <v>8</v>
      </c>
      <c r="E34" s="6">
        <f>IF(Input!A185 = 0, "***", Input!A199/Input!A185)</f>
        <v>45.786426781357413</v>
      </c>
      <c r="F34" s="6">
        <f>IF(Input!B185 = 0, "***", Input!B199/Input!B185)</f>
        <v>48.739932011904209</v>
      </c>
      <c r="G34" s="6">
        <f>IF(Input!C185 = 0, "***", Input!C199/Input!C185)</f>
        <v>47.918011359745464</v>
      </c>
      <c r="H34" s="6">
        <f>IF(Input!D185 = 0, "***", Input!D199/Input!D185)</f>
        <v>45.885134418122689</v>
      </c>
      <c r="I34" s="6">
        <f>IF(Input!E185 = 0, "***", Input!E199/Input!E185)</f>
        <v>46.071776126299994</v>
      </c>
      <c r="J34" s="6">
        <f>IF(Input!F185 = 0, "***", Input!F199/Input!F185)</f>
        <v>50.33703656207976</v>
      </c>
      <c r="K34" s="6">
        <f>IF(Input!G185 = 0, "***", Input!G199/Input!G185)</f>
        <v>53.69402316636355</v>
      </c>
      <c r="L34" s="6">
        <f>IF(Input!H185 = 0, "***", Input!H199/Input!H185)</f>
        <v>55.094077208040545</v>
      </c>
      <c r="M34" s="6">
        <f>IF(Input!I185 = 0, "***", Input!I199/Input!I185)</f>
        <v>56.850648838556076</v>
      </c>
      <c r="N34" s="6">
        <f>IF(Input!J185 = 0, "***", Input!J199/Input!J185)</f>
        <v>57.040144732559604</v>
      </c>
      <c r="O34" s="6">
        <f t="shared" si="2"/>
        <v>50.741721120502923</v>
      </c>
    </row>
    <row r="35" spans="2:15" ht="12" customHeight="1" x14ac:dyDescent="0.2">
      <c r="B35" t="s">
        <v>243</v>
      </c>
      <c r="E35" s="6">
        <f>IF(Input!A186 = 0, "***", Input!A200/Input!A186)</f>
        <v>35.147058961700786</v>
      </c>
      <c r="F35" s="6">
        <f>IF(Input!B186 = 0, "***", Input!B200/Input!B186)</f>
        <v>28.78439871848332</v>
      </c>
      <c r="G35" s="6">
        <f>IF(Input!C186 = 0, "***", Input!C200/Input!C186)</f>
        <v>21.788761892551648</v>
      </c>
      <c r="H35" s="6">
        <f>IF(Input!D186 = 0, "***", Input!D200/Input!D186)</f>
        <v>19.279874233214951</v>
      </c>
      <c r="I35" s="6">
        <f>IF(Input!E186 = 0, "***", Input!E200/Input!E186)</f>
        <v>22.023051403692158</v>
      </c>
      <c r="J35" s="6">
        <f>IF(Input!F186 = 0, "***", Input!F200/Input!F186)</f>
        <v>24.96599369730211</v>
      </c>
      <c r="K35" s="6">
        <f>IF(Input!G186 = 0, "***", Input!G200/Input!G186)</f>
        <v>29.755821834675714</v>
      </c>
      <c r="L35" s="6">
        <f>IF(Input!H186 = 0, "***", Input!H200/Input!H186)</f>
        <v>19.803211808381839</v>
      </c>
      <c r="M35" s="6">
        <f>IF(Input!I186 = 0, "***", Input!I200/Input!I186)</f>
        <v>23.776900982870067</v>
      </c>
      <c r="N35" s="6">
        <f>IF(Input!J186 = 0, "***", Input!J200/Input!J186)</f>
        <v>22.498769536515479</v>
      </c>
      <c r="O35" s="6">
        <f t="shared" si="2"/>
        <v>24.782384306938809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99.240992712437986</v>
      </c>
      <c r="F9" s="22">
        <f>Input!B170/Input!B$34*100</f>
        <v>99.424320461820528</v>
      </c>
      <c r="G9" s="22">
        <f>Input!C170/Input!C$34*100</f>
        <v>98.539112499189898</v>
      </c>
      <c r="H9" s="22">
        <f>Input!D170/Input!D$34*100</f>
        <v>98.343567119862158</v>
      </c>
      <c r="I9" s="22">
        <f>Input!E170/Input!E$34*100</f>
        <v>99.145882096594022</v>
      </c>
      <c r="J9" s="22">
        <f>Input!F170/Input!F$34*100</f>
        <v>99.308822084905017</v>
      </c>
      <c r="K9" s="22">
        <f>Input!G170/Input!G$34*100</f>
        <v>98.913688433017228</v>
      </c>
      <c r="L9" s="22">
        <f>Input!H170/Input!H$34*100</f>
        <v>99.242118806120601</v>
      </c>
      <c r="M9" s="22">
        <f>Input!I170/Input!I$34*100</f>
        <v>99.024041597879659</v>
      </c>
      <c r="N9" s="22">
        <f>Input!J170/Input!J$34*100</f>
        <v>99.383492392190689</v>
      </c>
      <c r="O9" s="22">
        <f>AVERAGE(E9:N9)</f>
        <v>99.056603820401776</v>
      </c>
    </row>
    <row r="10" spans="1:15" ht="12" customHeight="1" x14ac:dyDescent="0.2">
      <c r="B10" t="s">
        <v>180</v>
      </c>
      <c r="E10" s="22">
        <f>Input!A171/Input!A$34*100</f>
        <v>0</v>
      </c>
      <c r="F10" s="22">
        <f>Input!B171/Input!B$34*100</f>
        <v>0</v>
      </c>
      <c r="G10" s="22">
        <f>Input!C171/Input!C$34*100</f>
        <v>0</v>
      </c>
      <c r="H10" s="22">
        <f>Input!D171/Input!D$34*100</f>
        <v>0</v>
      </c>
      <c r="I10" s="22">
        <f>Input!E171/Input!E$34*100</f>
        <v>0</v>
      </c>
      <c r="J10" s="22">
        <f>Input!F171/Input!F$34*100</f>
        <v>1.2970043005203927E-3</v>
      </c>
      <c r="K10" s="22">
        <f>Input!G171/Input!G$34*100</f>
        <v>-6.218202138310344E-3</v>
      </c>
      <c r="L10" s="22">
        <f>Input!H171/Input!H$34*100</f>
        <v>4.3046756439816283E-4</v>
      </c>
      <c r="M10" s="22">
        <f>Input!I171/Input!I$34*100</f>
        <v>7.560734483066176E-3</v>
      </c>
      <c r="N10" s="22">
        <f>Input!J171/Input!J$34*100</f>
        <v>4.9166354531570977E-3</v>
      </c>
      <c r="O10" s="22">
        <f>AVERAGE(E10:N10)</f>
        <v>7.9866396628314846E-4</v>
      </c>
    </row>
    <row r="11" spans="1:15" ht="12" customHeight="1" x14ac:dyDescent="0.2">
      <c r="B11" t="s">
        <v>181</v>
      </c>
      <c r="E11" s="22">
        <f>Input!A172/Input!A$34*100</f>
        <v>1.1208343530270419</v>
      </c>
      <c r="F11" s="22">
        <f>Input!B172/Input!B$34*100</f>
        <v>1.1043438059763149</v>
      </c>
      <c r="G11" s="22">
        <f>Input!C172/Input!C$34*100</f>
        <v>1.837387596574408</v>
      </c>
      <c r="H11" s="22">
        <f>Input!D172/Input!D$34*100</f>
        <v>2.201455545058177</v>
      </c>
      <c r="I11" s="22">
        <f>Input!E172/Input!E$34*100</f>
        <v>1.2472267379368998</v>
      </c>
      <c r="J11" s="22">
        <f>Input!F172/Input!F$34*100</f>
        <v>1.4680878144543692</v>
      </c>
      <c r="K11" s="22">
        <f>Input!G172/Input!G$34*100</f>
        <v>1.8582158100084678</v>
      </c>
      <c r="L11" s="22">
        <f>Input!H172/Input!H$34*100</f>
        <v>1.5503375425312715</v>
      </c>
      <c r="M11" s="22">
        <f>Input!I172/Input!I$34*100</f>
        <v>1.8672536644359794</v>
      </c>
      <c r="N11" s="22">
        <f>Input!J172/Input!J$34*100</f>
        <v>1.7615620775033616</v>
      </c>
      <c r="O11" s="22">
        <f>AVERAGE(E11:N11)</f>
        <v>1.6016704947506291</v>
      </c>
    </row>
    <row r="12" spans="1:15" ht="12" customHeight="1" x14ac:dyDescent="0.2">
      <c r="B12" t="s">
        <v>182</v>
      </c>
      <c r="E12" s="22">
        <f>Input!A173/Input!A$34*100</f>
        <v>-0.36182706546501553</v>
      </c>
      <c r="F12" s="22">
        <f>Input!B173/Input!B$34*100</f>
        <v>-0.5286642677968425</v>
      </c>
      <c r="G12" s="22">
        <f>Input!C173/Input!C$34*100</f>
        <v>-0.37650009576428972</v>
      </c>
      <c r="H12" s="22">
        <f>Input!D173/Input!D$34*100</f>
        <v>-0.54502266492031726</v>
      </c>
      <c r="I12" s="22">
        <f>Input!E173/Input!E$34*100</f>
        <v>-0.39310883453090895</v>
      </c>
      <c r="J12" s="22">
        <f>Input!F173/Input!F$34*100</f>
        <v>-0.77820690365990408</v>
      </c>
      <c r="K12" s="22">
        <f>Input!G173/Input!G$34*100</f>
        <v>-0.76568604088739167</v>
      </c>
      <c r="L12" s="22">
        <f>Input!H173/Input!H$34*100</f>
        <v>-0.79288681621626411</v>
      </c>
      <c r="M12" s="22">
        <f>Input!I173/Input!I$34*100</f>
        <v>-0.8988559967986911</v>
      </c>
      <c r="N12" s="22">
        <f>Input!J173/Input!J$34*100</f>
        <v>-1.1499711051472086</v>
      </c>
      <c r="O12" s="22">
        <f>AVERAGE(E12:N12)</f>
        <v>-0.65907297911868334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1.55602087495365E-2</v>
      </c>
      <c r="F16" s="22">
        <f>Input!B174/Input!B$170*100</f>
        <v>4.3670123454554996E-2</v>
      </c>
      <c r="G16" s="22">
        <f>Input!C174/Input!C$170*100</f>
        <v>3.9638728450211796E-2</v>
      </c>
      <c r="H16" s="22">
        <f>Input!D174/Input!D$170*100</f>
        <v>2.8616998662054239E-2</v>
      </c>
      <c r="I16" s="22">
        <f>Input!E174/Input!E$170*100</f>
        <v>8.4884980868606671E-2</v>
      </c>
      <c r="J16" s="22">
        <f>Input!F174/Input!F$170*100</f>
        <v>0.53524210098120828</v>
      </c>
      <c r="K16" s="22">
        <f>Input!G174/Input!G$170*100</f>
        <v>0.11533394209650492</v>
      </c>
      <c r="L16" s="22">
        <f>Input!H174/Input!H$170*100</f>
        <v>0.15393528047069693</v>
      </c>
      <c r="M16" s="22">
        <f>Input!I174/Input!I$170*100</f>
        <v>8.1999148647904835E-2</v>
      </c>
      <c r="N16" s="22">
        <f>Input!J174/Input!J$170*100</f>
        <v>0.19468481545336963</v>
      </c>
      <c r="O16" s="22">
        <f t="shared" ref="O16:O22" si="1">AVERAGE(E16:N16)</f>
        <v>0.12935663278346488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99.984439791250466</v>
      </c>
      <c r="F18" s="22">
        <f>Input!B176/Input!B$170*100</f>
        <v>99.924859099319079</v>
      </c>
      <c r="G18" s="22">
        <f>Input!C176/Input!C$170*100</f>
        <v>99.904817025113431</v>
      </c>
      <c r="H18" s="22">
        <f>Input!D176/Input!D$170*100</f>
        <v>99.907798393146294</v>
      </c>
      <c r="I18" s="22">
        <f>Input!E176/Input!E$170*100</f>
        <v>99.855344335548224</v>
      </c>
      <c r="J18" s="22">
        <f>Input!F176/Input!F$170*100</f>
        <v>99.375077083055714</v>
      </c>
      <c r="K18" s="22">
        <f>Input!G176/Input!G$170*100</f>
        <v>99.780074002570871</v>
      </c>
      <c r="L18" s="22">
        <f>Input!H176/Input!H$170*100</f>
        <v>99.788375316326608</v>
      </c>
      <c r="M18" s="22">
        <f>Input!I176/Input!I$170*100</f>
        <v>99.821805311615748</v>
      </c>
      <c r="N18" s="22">
        <f>Input!J176/Input!J$170*100</f>
        <v>99.716696941698402</v>
      </c>
      <c r="O18" s="22">
        <f t="shared" si="1"/>
        <v>99.805928729964492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</v>
      </c>
      <c r="F21" s="22">
        <f>Input!B179/Input!B$170*100</f>
        <v>3.1470777226359471E-2</v>
      </c>
      <c r="G21" s="22">
        <f>Input!C179/Input!C$170*100</f>
        <v>5.5544246436358392E-2</v>
      </c>
      <c r="H21" s="22">
        <f>Input!D179/Input!D$170*100</f>
        <v>6.3584608191644312E-2</v>
      </c>
      <c r="I21" s="22">
        <f>Input!E179/Input!E$170*100</f>
        <v>5.9770683583161233E-2</v>
      </c>
      <c r="J21" s="22">
        <f>Input!F179/Input!F$170*100</f>
        <v>8.9680815963080765E-2</v>
      </c>
      <c r="K21" s="22">
        <f>Input!G179/Input!G$170*100</f>
        <v>0.10459205533261476</v>
      </c>
      <c r="L21" s="22">
        <f>Input!H179/Input!H$170*100</f>
        <v>5.7689403202690108E-2</v>
      </c>
      <c r="M21" s="22">
        <f>Input!I179/Input!I$170*100</f>
        <v>9.6195539736350019E-2</v>
      </c>
      <c r="N21" s="22">
        <f>Input!J179/Input!J$170*100</f>
        <v>8.8618242848228182E-2</v>
      </c>
      <c r="O21" s="22">
        <f t="shared" si="1"/>
        <v>6.4714637252048721E-2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99.588980197922751</v>
      </c>
      <c r="F26" s="22">
        <f>Input!B181/Input!B$170*100</f>
        <v>99.426560006427124</v>
      </c>
      <c r="G26" s="22">
        <f>Input!C181/Input!C$170*100</f>
        <v>99.558592448469085</v>
      </c>
      <c r="H26" s="22">
        <f>Input!D181/Input!D$170*100</f>
        <v>99.723921126198007</v>
      </c>
      <c r="I26" s="22">
        <f>Input!E181/Input!E$170*100</f>
        <v>99.804518034141523</v>
      </c>
      <c r="J26" s="22">
        <f>Input!F181/Input!F$170*100</f>
        <v>99.835788331158852</v>
      </c>
      <c r="K26" s="22">
        <f>Input!G181/Input!G$170*100</f>
        <v>99.536525136331448</v>
      </c>
      <c r="L26" s="22">
        <f>Input!H181/Input!H$170*100</f>
        <v>99.7139082731549</v>
      </c>
      <c r="M26" s="22">
        <f>Input!I181/Input!I$170*100</f>
        <v>99.908795412706468</v>
      </c>
      <c r="N26" s="22">
        <f>Input!J181/Input!J$170*100</f>
        <v>99.739096708228047</v>
      </c>
      <c r="O26" s="22">
        <f>AVERAGE(E26:N26)</f>
        <v>99.683668567473816</v>
      </c>
    </row>
    <row r="27" spans="1:15" ht="12" customHeight="1" x14ac:dyDescent="0.2">
      <c r="B27" t="s">
        <v>239</v>
      </c>
      <c r="E27" s="22">
        <f>Input!A182/Input!A$170*100</f>
        <v>0.41101980207725675</v>
      </c>
      <c r="F27" s="22">
        <f>Input!B182/Input!B$170*100</f>
        <v>0.57343999357288944</v>
      </c>
      <c r="G27" s="22">
        <f>Input!C182/Input!C$170*100</f>
        <v>0.44140755153089872</v>
      </c>
      <c r="H27" s="22">
        <f>Input!D182/Input!D$170*100</f>
        <v>0.2760788738019796</v>
      </c>
      <c r="I27" s="22">
        <f>Input!E182/Input!E$170*100</f>
        <v>0.1954819658584904</v>
      </c>
      <c r="J27" s="22">
        <f>Input!F182/Input!F$170*100</f>
        <v>0.16421166884113622</v>
      </c>
      <c r="K27" s="22">
        <f>Input!G182/Input!G$170*100</f>
        <v>0.46347486366853824</v>
      </c>
      <c r="L27" s="22">
        <f>Input!H182/Input!H$170*100</f>
        <v>0.28609172684510015</v>
      </c>
      <c r="M27" s="22">
        <f>Input!I182/Input!I$170*100</f>
        <v>9.1204587293526845E-2</v>
      </c>
      <c r="N27" s="22">
        <f>Input!J182/Input!J$170*100</f>
        <v>0.26090329177195098</v>
      </c>
      <c r="O27" s="22">
        <f>AVERAGE(E27:N27)</f>
        <v>0.31633143252617674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63.942138430152319</v>
      </c>
      <c r="F31" s="22">
        <f>Input!B183/Input!B$170*100</f>
        <v>64.429977237787966</v>
      </c>
      <c r="G31" s="22">
        <f>Input!C183/Input!C$170*100</f>
        <v>63.9057228009573</v>
      </c>
      <c r="H31" s="22">
        <f>Input!D183/Input!D$170*100</f>
        <v>60.497355665294386</v>
      </c>
      <c r="I31" s="22">
        <f>Input!E183/Input!E$170*100</f>
        <v>59.973978178607602</v>
      </c>
      <c r="J31" s="22">
        <f>Input!F183/Input!F$170*100</f>
        <v>63.562266544184141</v>
      </c>
      <c r="K31" s="22">
        <f>Input!G183/Input!G$170*100</f>
        <v>61.944026669244266</v>
      </c>
      <c r="L31" s="22">
        <f>Input!H183/Input!H$170*100</f>
        <v>58.882715014261422</v>
      </c>
      <c r="M31" s="22">
        <f>Input!I183/Input!I$170*100</f>
        <v>58.17455030094969</v>
      </c>
      <c r="N31" s="22">
        <f>Input!J183/Input!J$170*100</f>
        <v>59.239510073614234</v>
      </c>
      <c r="O31" s="22">
        <f>AVERAGE(E31:N31)</f>
        <v>61.455224091505329</v>
      </c>
    </row>
    <row r="32" spans="1:15" ht="12" customHeight="1" x14ac:dyDescent="0.2">
      <c r="B32" t="s">
        <v>7</v>
      </c>
      <c r="E32" s="22">
        <f>Input!A184/Input!A$170*100</f>
        <v>0.39005086476638134</v>
      </c>
      <c r="F32" s="22">
        <f>Input!B184/Input!B$170*100</f>
        <v>0.29290099887539711</v>
      </c>
      <c r="G32" s="22">
        <f>Input!C184/Input!C$170*100</f>
        <v>0.35459299787894544</v>
      </c>
      <c r="H32" s="22">
        <f>Input!D184/Input!D$170*100</f>
        <v>0.88888927266430173</v>
      </c>
      <c r="I32" s="22">
        <f>Input!E184/Input!E$170*100</f>
        <v>0.61241608275601267</v>
      </c>
      <c r="J32" s="22">
        <f>Input!F184/Input!F$170*100</f>
        <v>1.0440414215663119</v>
      </c>
      <c r="K32" s="22">
        <f>Input!G184/Input!G$170*100</f>
        <v>0.47373577042807513</v>
      </c>
      <c r="L32" s="22">
        <f>Input!H184/Input!H$170*100</f>
        <v>1.0890327933460608</v>
      </c>
      <c r="M32" s="22">
        <f>Input!I184/Input!I$170*100</f>
        <v>1.4610161320351507</v>
      </c>
      <c r="N32" s="22">
        <f>Input!J184/Input!J$170*100</f>
        <v>1.1786656484459244</v>
      </c>
      <c r="O32" s="22">
        <f>AVERAGE(E32:N32)</f>
        <v>0.77853419827625603</v>
      </c>
    </row>
    <row r="33" spans="2:15" ht="12" customHeight="1" x14ac:dyDescent="0.2">
      <c r="B33" s="14" t="s">
        <v>294</v>
      </c>
      <c r="E33" s="32">
        <f>SUM(E31:E32)</f>
        <v>64.332189294918706</v>
      </c>
      <c r="F33" s="32">
        <f t="shared" ref="F33:O33" si="2">SUM(F31:F32)</f>
        <v>64.722878236663362</v>
      </c>
      <c r="G33" s="32">
        <f t="shared" si="2"/>
        <v>64.260315798836245</v>
      </c>
      <c r="H33" s="32">
        <f t="shared" si="2"/>
        <v>61.386244937958686</v>
      </c>
      <c r="I33" s="32">
        <f t="shared" si="2"/>
        <v>60.586394261363615</v>
      </c>
      <c r="J33" s="32">
        <f t="shared" si="2"/>
        <v>64.606307965750446</v>
      </c>
      <c r="K33" s="32">
        <f t="shared" si="2"/>
        <v>62.417762439672344</v>
      </c>
      <c r="L33" s="32">
        <f t="shared" si="2"/>
        <v>59.971747807607485</v>
      </c>
      <c r="M33" s="32">
        <f t="shared" si="2"/>
        <v>59.635566432984838</v>
      </c>
      <c r="N33" s="32">
        <f t="shared" si="2"/>
        <v>60.418175722060155</v>
      </c>
      <c r="O33" s="32">
        <f t="shared" si="2"/>
        <v>62.233758289781584</v>
      </c>
    </row>
    <row r="34" spans="2:15" ht="12" customHeight="1" x14ac:dyDescent="0.2">
      <c r="B34" t="s">
        <v>8</v>
      </c>
      <c r="E34" s="22">
        <f>Input!A185/Input!A$170*100</f>
        <v>27.056053629193066</v>
      </c>
      <c r="F34" s="22">
        <f>Input!B185/Input!B$170*100</f>
        <v>24.974031304724679</v>
      </c>
      <c r="G34" s="22">
        <f>Input!C185/Input!C$170*100</f>
        <v>27.878308367972465</v>
      </c>
      <c r="H34" s="22">
        <f>Input!D185/Input!D$170*100</f>
        <v>32.881402459798039</v>
      </c>
      <c r="I34" s="22">
        <f>Input!E185/Input!E$170*100</f>
        <v>34.663173276520297</v>
      </c>
      <c r="J34" s="22">
        <f>Input!F185/Input!F$170*100</f>
        <v>29.602644765624632</v>
      </c>
      <c r="K34" s="22">
        <f>Input!G185/Input!G$170*100</f>
        <v>31.394691389938973</v>
      </c>
      <c r="L34" s="22">
        <f>Input!H185/Input!H$170*100</f>
        <v>34.299698791914494</v>
      </c>
      <c r="M34" s="22">
        <f>Input!I185/Input!I$170*100</f>
        <v>34.733936078193253</v>
      </c>
      <c r="N34" s="22">
        <f>Input!J185/Input!J$170*100</f>
        <v>32.369314548216025</v>
      </c>
      <c r="O34" s="22">
        <f>AVERAGE(E34:N34)</f>
        <v>30.985325461209595</v>
      </c>
    </row>
    <row r="35" spans="2:15" ht="12" customHeight="1" x14ac:dyDescent="0.2">
      <c r="B35" t="s">
        <v>243</v>
      </c>
      <c r="E35" s="22">
        <f>Input!A186/Input!A$170*100</f>
        <v>8.6117570758882263</v>
      </c>
      <c r="F35" s="22">
        <f>Input!B186/Input!B$170*100</f>
        <v>10.303090458611967</v>
      </c>
      <c r="G35" s="22">
        <f>Input!C186/Input!C$170*100</f>
        <v>7.8613758331912837</v>
      </c>
      <c r="H35" s="22">
        <f>Input!D186/Input!D$170*100</f>
        <v>5.7323526022432647</v>
      </c>
      <c r="I35" s="22">
        <f>Input!E186/Input!E$170*100</f>
        <v>4.7504324621160849</v>
      </c>
      <c r="J35" s="22">
        <f>Input!F186/Input!F$170*100</f>
        <v>5.7910472686249097</v>
      </c>
      <c r="K35" s="22">
        <f>Input!G186/Input!G$170*100</f>
        <v>6.1875461703886847</v>
      </c>
      <c r="L35" s="22">
        <f>Input!H186/Input!H$170*100</f>
        <v>5.728553400478015</v>
      </c>
      <c r="M35" s="22">
        <f>Input!I186/Input!I$170*100</f>
        <v>5.6304974888219057</v>
      </c>
      <c r="N35" s="22">
        <f>Input!J186/Input!J$170*100</f>
        <v>7.2125097297238234</v>
      </c>
      <c r="O35" s="22">
        <f>AVERAGE(E35:N35)</f>
        <v>6.7809162490088166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99.899227408980082</v>
      </c>
      <c r="F9" s="22">
        <f>Input!B132/Input!B$27*100</f>
        <v>100.04337230943676</v>
      </c>
      <c r="G9" s="22">
        <f>Input!C132/Input!C$27*100</f>
        <v>99.634293595220683</v>
      </c>
      <c r="H9" s="22">
        <f>Input!D132/Input!D$27*100</f>
        <v>99.694125914502251</v>
      </c>
      <c r="I9" s="22">
        <f>Input!E132/Input!E$27*100</f>
        <v>99.856625379780141</v>
      </c>
      <c r="J9" s="22">
        <f>Input!F132/Input!F$27*100</f>
        <v>99.987092150479171</v>
      </c>
      <c r="K9" s="22">
        <f>Input!G132/Input!G$27*100</f>
        <v>100.01901918597704</v>
      </c>
      <c r="L9" s="22">
        <f>Input!H132/Input!H$27*100</f>
        <v>99.96498727189514</v>
      </c>
      <c r="M9" s="22">
        <f>Input!I132/Input!I$27*100</f>
        <v>100.07033625607322</v>
      </c>
      <c r="N9" s="22">
        <f>Input!J132/Input!J$27*100</f>
        <v>100.31071119023713</v>
      </c>
      <c r="O9" s="22">
        <f>AVERAGE(E9:N9)</f>
        <v>99.947979066258171</v>
      </c>
    </row>
    <row r="10" spans="1:15" ht="12" customHeight="1" x14ac:dyDescent="0.2">
      <c r="B10" t="s">
        <v>180</v>
      </c>
      <c r="E10" s="22">
        <f>Input!A133/Input!A$27*100</f>
        <v>0</v>
      </c>
      <c r="F10" s="22">
        <f>Input!B133/Input!B$27*100</f>
        <v>0</v>
      </c>
      <c r="G10" s="22">
        <f>Input!C133/Input!C$27*100</f>
        <v>0</v>
      </c>
      <c r="H10" s="22">
        <f>Input!D133/Input!D$27*100</f>
        <v>0</v>
      </c>
      <c r="I10" s="22">
        <f>Input!E133/Input!E$27*100</f>
        <v>0</v>
      </c>
      <c r="J10" s="22">
        <f>Input!F133/Input!F$27*100</f>
        <v>3.1668556713950521E-4</v>
      </c>
      <c r="K10" s="22">
        <f>Input!G133/Input!G$27*100</f>
        <v>-4.7882913591987993E-3</v>
      </c>
      <c r="L10" s="22">
        <f>Input!H133/Input!H$27*100</f>
        <v>-3.6004450266742766E-4</v>
      </c>
      <c r="M10" s="22">
        <f>Input!I133/Input!I$27*100</f>
        <v>6.8055372124656652E-3</v>
      </c>
      <c r="N10" s="22">
        <f>Input!J133/Input!J$27*100</f>
        <v>4.4337530693078922E-3</v>
      </c>
      <c r="O10" s="22">
        <f>AVERAGE(E10:N10)</f>
        <v>6.4076399870468355E-4</v>
      </c>
    </row>
    <row r="11" spans="1:15" ht="12" customHeight="1" x14ac:dyDescent="0.2">
      <c r="B11" t="s">
        <v>181</v>
      </c>
      <c r="E11" s="22">
        <f>Input!A134/Input!A$27*100</f>
        <v>0.42638180348217525</v>
      </c>
      <c r="F11" s="22">
        <f>Input!B134/Input!B$27*100</f>
        <v>0.5157257642440366</v>
      </c>
      <c r="G11" s="22">
        <f>Input!C134/Input!C$27*100</f>
        <v>0.69416025780324275</v>
      </c>
      <c r="H11" s="22">
        <f>Input!D134/Input!D$27*100</f>
        <v>0.88202446128739509</v>
      </c>
      <c r="I11" s="22">
        <f>Input!E134/Input!E$27*100</f>
        <v>0.42272710849354056</v>
      </c>
      <c r="J11" s="22">
        <f>Input!F134/Input!F$27*100</f>
        <v>0.52323456162336368</v>
      </c>
      <c r="K11" s="22">
        <f>Input!G134/Input!G$27*100</f>
        <v>0.71756058371140841</v>
      </c>
      <c r="L11" s="22">
        <f>Input!H134/Input!H$27*100</f>
        <v>0.73635170547298168</v>
      </c>
      <c r="M11" s="22">
        <f>Input!I134/Input!I$27*100</f>
        <v>0.78070839194524111</v>
      </c>
      <c r="N11" s="22">
        <f>Input!J134/Input!J$27*100</f>
        <v>0.76302878246841654</v>
      </c>
      <c r="O11" s="22">
        <f>AVERAGE(E11:N11)</f>
        <v>0.64619034205318016</v>
      </c>
    </row>
    <row r="12" spans="1:15" ht="12" customHeight="1" x14ac:dyDescent="0.2">
      <c r="B12" t="s">
        <v>182</v>
      </c>
      <c r="E12" s="22">
        <f>Input!A135/Input!A$27*100</f>
        <v>-0.32560921246226393</v>
      </c>
      <c r="F12" s="22">
        <f>Input!B135/Input!B$27*100</f>
        <v>-0.55909807368080289</v>
      </c>
      <c r="G12" s="22">
        <f>Input!C135/Input!C$27*100</f>
        <v>-0.32845385302391755</v>
      </c>
      <c r="H12" s="22">
        <f>Input!D135/Input!D$27*100</f>
        <v>-0.5761503757896429</v>
      </c>
      <c r="I12" s="22">
        <f>Input!E135/Input!E$27*100</f>
        <v>-0.27935248827368392</v>
      </c>
      <c r="J12" s="22">
        <f>Input!F135/Input!F$27*100</f>
        <v>-0.51064339766966993</v>
      </c>
      <c r="K12" s="22">
        <f>Input!G135/Input!G$27*100</f>
        <v>-0.73179147832925284</v>
      </c>
      <c r="L12" s="22">
        <f>Input!H135/Input!H$27*100</f>
        <v>-0.70097893286545354</v>
      </c>
      <c r="M12" s="22">
        <f>Input!I135/Input!I$27*100</f>
        <v>-0.85785018523092016</v>
      </c>
      <c r="N12" s="22">
        <f>Input!J135/Input!J$27*100</f>
        <v>-1.07817372577486</v>
      </c>
      <c r="O12" s="22">
        <f>AVERAGE(E12:N12)</f>
        <v>-0.59481017231004685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1.0677402638088158E-2</v>
      </c>
      <c r="F16" s="22">
        <f>Input!B188/Input!B$132*100</f>
        <v>9.3593298411324029E-3</v>
      </c>
      <c r="G16" s="22">
        <f>Input!C188/Input!C$132*100</f>
        <v>1.288410682196843E-2</v>
      </c>
      <c r="H16" s="22">
        <f>Input!D188/Input!D$132*100</f>
        <v>6.4421396197950568E-3</v>
      </c>
      <c r="I16" s="22">
        <f>Input!E188/Input!E$132*100</f>
        <v>2.4412102969963659E-2</v>
      </c>
      <c r="J16" s="22">
        <f>Input!F188/Input!F$132*100</f>
        <v>0.56352788105105189</v>
      </c>
      <c r="K16" s="22">
        <f>Input!G188/Input!G$132*100</f>
        <v>2.5874630546635455E-2</v>
      </c>
      <c r="L16" s="22">
        <f>Input!H188/Input!H$132*100</f>
        <v>3.1397303239139154E-2</v>
      </c>
      <c r="M16" s="22">
        <f>Input!I188/Input!I$132*100</f>
        <v>1.4269193961000532E-2</v>
      </c>
      <c r="N16" s="22">
        <f>Input!J188/Input!J$132*100</f>
        <v>3.0920481541145781E-2</v>
      </c>
      <c r="O16" s="22">
        <f t="shared" ref="O16:O22" si="1">AVERAGE(E16:N16)</f>
        <v>7.297645722299205E-2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99.98932259736192</v>
      </c>
      <c r="F18" s="22">
        <f>Input!B190/Input!B$132*100</f>
        <v>99.969369837304512</v>
      </c>
      <c r="G18" s="22">
        <f>Input!C190/Input!C$132*100</f>
        <v>99.957498702220164</v>
      </c>
      <c r="H18" s="22">
        <f>Input!D190/Input!D$132*100</f>
        <v>99.973919567458367</v>
      </c>
      <c r="I18" s="22">
        <f>Input!E190/Input!E$132*100</f>
        <v>99.931998803490913</v>
      </c>
      <c r="J18" s="22">
        <f>Input!F190/Input!F$132*100</f>
        <v>99.390892968423543</v>
      </c>
      <c r="K18" s="22">
        <f>Input!G190/Input!G$132*100</f>
        <v>99.885577364686313</v>
      </c>
      <c r="L18" s="22">
        <f>Input!H190/Input!H$132*100</f>
        <v>99.935840491888513</v>
      </c>
      <c r="M18" s="22">
        <f>Input!I190/Input!I$132*100</f>
        <v>99.927151851571239</v>
      </c>
      <c r="N18" s="22">
        <f>Input!J190/Input!J$132*100</f>
        <v>99.924398233677096</v>
      </c>
      <c r="O18" s="22">
        <f t="shared" si="1"/>
        <v>99.888597041808254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1.2729553569111368E-6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1.2729553569111367E-7</v>
      </c>
    </row>
    <row r="21" spans="1:15" ht="12" customHeight="1" x14ac:dyDescent="0.2">
      <c r="B21" t="s">
        <v>236</v>
      </c>
      <c r="E21" s="22">
        <f>Input!A193/Input!A$132*100</f>
        <v>0</v>
      </c>
      <c r="F21" s="22">
        <f>Input!B193/Input!B$132*100</f>
        <v>2.127083285435703E-2</v>
      </c>
      <c r="G21" s="22">
        <f>Input!C193/Input!C$132*100</f>
        <v>2.9617227534668847E-2</v>
      </c>
      <c r="H21" s="22">
        <f>Input!D193/Input!D$132*100</f>
        <v>1.9637019966471488E-2</v>
      </c>
      <c r="I21" s="22">
        <f>Input!E193/Input!E$132*100</f>
        <v>4.3589047137193158E-2</v>
      </c>
      <c r="J21" s="22">
        <f>Input!F193/Input!F$132*100</f>
        <v>4.5579150525417E-2</v>
      </c>
      <c r="K21" s="22">
        <f>Input!G193/Input!G$132*100</f>
        <v>8.8548004767057431E-2</v>
      </c>
      <c r="L21" s="22">
        <f>Input!H193/Input!H$132*100</f>
        <v>3.2762251941160128E-2</v>
      </c>
      <c r="M21" s="22">
        <f>Input!I193/Input!I$132*100</f>
        <v>5.8578954467769562E-2</v>
      </c>
      <c r="N21" s="22">
        <f>Input!J193/Input!J$132*100</f>
        <v>4.468132955506908E-2</v>
      </c>
      <c r="O21" s="22">
        <f t="shared" si="1"/>
        <v>3.8426381874916378E-2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99.699384109453376</v>
      </c>
      <c r="F26" s="22">
        <f>Input!B195/Input!B$132*100</f>
        <v>99.573075633756886</v>
      </c>
      <c r="G26" s="22">
        <f>Input!C195/Input!C$132*100</f>
        <v>99.786694271309088</v>
      </c>
      <c r="H26" s="22">
        <f>Input!D195/Input!D$132*100</f>
        <v>99.863427042478477</v>
      </c>
      <c r="I26" s="22">
        <f>Input!E195/Input!E$132*100</f>
        <v>99.874767541863974</v>
      </c>
      <c r="J26" s="22">
        <f>Input!F195/Input!F$132*100</f>
        <v>99.914540454703712</v>
      </c>
      <c r="K26" s="22">
        <f>Input!G195/Input!G$132*100</f>
        <v>99.760786469997313</v>
      </c>
      <c r="L26" s="22">
        <f>Input!H195/Input!H$132*100</f>
        <v>99.86821507123959</v>
      </c>
      <c r="M26" s="22">
        <f>Input!I195/Input!I$132*100</f>
        <v>99.95729346359596</v>
      </c>
      <c r="N26" s="22">
        <f>Input!J195/Input!J$132*100</f>
        <v>99.785875035143462</v>
      </c>
      <c r="O26" s="22">
        <f>AVERAGE(E26:N26)</f>
        <v>99.808405909354192</v>
      </c>
    </row>
    <row r="27" spans="1:15" ht="12" customHeight="1" x14ac:dyDescent="0.2">
      <c r="B27" t="s">
        <v>239</v>
      </c>
      <c r="E27" s="22">
        <f>Input!A196/Input!A$132*100</f>
        <v>0.30061589054662857</v>
      </c>
      <c r="F27" s="22">
        <f>Input!B196/Input!B$132*100</f>
        <v>0.42692436624312613</v>
      </c>
      <c r="G27" s="22">
        <f>Input!C196/Input!C$132*100</f>
        <v>0.21330572869091252</v>
      </c>
      <c r="H27" s="22">
        <f>Input!D196/Input!D$132*100</f>
        <v>0.13657295752151011</v>
      </c>
      <c r="I27" s="22">
        <f>Input!E196/Input!E$132*100</f>
        <v>0.12523241173410057</v>
      </c>
      <c r="J27" s="22">
        <f>Input!F196/Input!F$132*100</f>
        <v>8.5459545296290462E-2</v>
      </c>
      <c r="K27" s="22">
        <f>Input!G196/Input!G$132*100</f>
        <v>0.23921353000268533</v>
      </c>
      <c r="L27" s="22">
        <f>Input!H196/Input!H$132*100</f>
        <v>0.13178483462276303</v>
      </c>
      <c r="M27" s="22">
        <f>Input!I196/Input!I$132*100</f>
        <v>4.2706536404045474E-2</v>
      </c>
      <c r="N27" s="22">
        <f>Input!J196/Input!J$132*100</f>
        <v>0.21412496485654617</v>
      </c>
      <c r="O27" s="22">
        <f>AVERAGE(E27:N27)</f>
        <v>0.19159407659186087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81.600782318104663</v>
      </c>
      <c r="F31" s="22">
        <f>Input!B197/Input!B$132*100</f>
        <v>82.61879250851814</v>
      </c>
      <c r="G31" s="22">
        <f>Input!C197/Input!C$132*100</f>
        <v>84.749545436803388</v>
      </c>
      <c r="H31" s="22">
        <f>Input!D197/Input!D$132*100</f>
        <v>82.456375608443807</v>
      </c>
      <c r="I31" s="22">
        <f>Input!E197/Input!E$132*100</f>
        <v>77.198737927950347</v>
      </c>
      <c r="J31" s="22">
        <f>Input!F197/Input!F$132*100</f>
        <v>80.310529052829963</v>
      </c>
      <c r="K31" s="22">
        <f>Input!G197/Input!G$132*100</f>
        <v>79.21619982348615</v>
      </c>
      <c r="L31" s="22">
        <f>Input!H197/Input!H$132*100</f>
        <v>77.378475136084518</v>
      </c>
      <c r="M31" s="22">
        <f>Input!I197/Input!I$132*100</f>
        <v>76.204106022114473</v>
      </c>
      <c r="N31" s="22">
        <f>Input!J197/Input!J$132*100</f>
        <v>78.106440753305435</v>
      </c>
      <c r="O31" s="22">
        <f>AVERAGE(E31:N31)</f>
        <v>79.983998458764091</v>
      </c>
    </row>
    <row r="32" spans="1:15" ht="12" customHeight="1" x14ac:dyDescent="0.2">
      <c r="B32" t="s">
        <v>7</v>
      </c>
      <c r="E32" s="22">
        <f>Input!A198/Input!A$132*100</f>
        <v>0.30793831550760492</v>
      </c>
      <c r="F32" s="22">
        <f>Input!B198/Input!B$132*100</f>
        <v>0.23753447173754777</v>
      </c>
      <c r="G32" s="22">
        <f>Input!C198/Input!C$132*100</f>
        <v>0.26383095359523789</v>
      </c>
      <c r="H32" s="22">
        <f>Input!D198/Input!D$132*100</f>
        <v>0.60265648651472037</v>
      </c>
      <c r="I32" s="22">
        <f>Input!E198/Input!E$132*100</f>
        <v>0.47606312984370391</v>
      </c>
      <c r="J32" s="22">
        <f>Input!F198/Input!F$132*100</f>
        <v>0.74874722885668332</v>
      </c>
      <c r="K32" s="22">
        <f>Input!G198/Input!G$132*100</f>
        <v>0.36926423745832754</v>
      </c>
      <c r="L32" s="22">
        <f>Input!H198/Input!H$132*100</f>
        <v>0.88434272832136118</v>
      </c>
      <c r="M32" s="22">
        <f>Input!I198/Input!I$132*100</f>
        <v>1.191460353842122</v>
      </c>
      <c r="N32" s="22">
        <f>Input!J198/Input!J$132*100</f>
        <v>0.98801115717530863</v>
      </c>
      <c r="O32" s="22">
        <f>AVERAGE(E32:N32)</f>
        <v>0.6069849062852618</v>
      </c>
    </row>
    <row r="33" spans="2:15" ht="12" customHeight="1" x14ac:dyDescent="0.2">
      <c r="B33" s="14" t="s">
        <v>294</v>
      </c>
      <c r="E33" s="32">
        <f>SUM(E31:E32)</f>
        <v>81.908720633612262</v>
      </c>
      <c r="F33" s="32">
        <f t="shared" ref="F33:O33" si="2">SUM(F31:F32)</f>
        <v>82.856326980255687</v>
      </c>
      <c r="G33" s="32">
        <f t="shared" si="2"/>
        <v>85.013376390398619</v>
      </c>
      <c r="H33" s="32">
        <f t="shared" si="2"/>
        <v>83.059032094958525</v>
      </c>
      <c r="I33" s="32">
        <f t="shared" si="2"/>
        <v>77.674801057794056</v>
      </c>
      <c r="J33" s="32">
        <f t="shared" si="2"/>
        <v>81.05927628168665</v>
      </c>
      <c r="K33" s="32">
        <f t="shared" si="2"/>
        <v>79.585464060944474</v>
      </c>
      <c r="L33" s="32">
        <f t="shared" si="2"/>
        <v>78.262817864405875</v>
      </c>
      <c r="M33" s="32">
        <f t="shared" si="2"/>
        <v>77.395566375956591</v>
      </c>
      <c r="N33" s="32">
        <f t="shared" si="2"/>
        <v>79.094451910480743</v>
      </c>
      <c r="O33" s="32">
        <f t="shared" si="2"/>
        <v>80.590983365049354</v>
      </c>
    </row>
    <row r="34" spans="2:15" ht="12" customHeight="1" x14ac:dyDescent="0.2">
      <c r="B34" t="s">
        <v>8</v>
      </c>
      <c r="E34" s="22">
        <f>Input!A199/Input!A$132*100</f>
        <v>14.538954113217152</v>
      </c>
      <c r="F34" s="22">
        <f>Input!B199/Input!B$132*100</f>
        <v>13.785061259836837</v>
      </c>
      <c r="G34" s="22">
        <f>Input!C199/Input!C$132*100</f>
        <v>13.283387833737725</v>
      </c>
      <c r="H34" s="22">
        <f>Input!D199/Input!D$132*100</f>
        <v>15.784718286081144</v>
      </c>
      <c r="I34" s="22">
        <f>Input!E199/Input!E$132*100</f>
        <v>20.952595123371854</v>
      </c>
      <c r="J34" s="22">
        <f>Input!F199/Input!F$132*100</f>
        <v>17.265520551663045</v>
      </c>
      <c r="K34" s="22">
        <f>Input!G199/Input!G$132*100</f>
        <v>18.404381292061387</v>
      </c>
      <c r="L34" s="22">
        <f>Input!H199/Input!H$132*100</f>
        <v>20.50614963848885</v>
      </c>
      <c r="M34" s="22">
        <f>Input!I199/Input!I$132*100</f>
        <v>21.169217214871765</v>
      </c>
      <c r="N34" s="22">
        <f>Input!J199/Input!J$132*100</f>
        <v>19.2166311195368</v>
      </c>
      <c r="O34" s="22">
        <f>AVERAGE(E34:N34)</f>
        <v>17.490661643286657</v>
      </c>
    </row>
    <row r="35" spans="2:15" ht="12" customHeight="1" x14ac:dyDescent="0.2">
      <c r="B35" t="s">
        <v>243</v>
      </c>
      <c r="E35" s="22">
        <f>Input!A200/Input!A$132*100</f>
        <v>3.5523252531705984</v>
      </c>
      <c r="F35" s="22">
        <f>Input!B200/Input!B$132*100</f>
        <v>3.358611759907483</v>
      </c>
      <c r="G35" s="22">
        <f>Input!C200/Input!C$132*100</f>
        <v>1.7032357392868549</v>
      </c>
      <c r="H35" s="22">
        <f>Input!D200/Input!D$132*100</f>
        <v>1.1562495778972428</v>
      </c>
      <c r="I35" s="22">
        <f>Input!E200/Input!E$132*100</f>
        <v>1.3726037724321767</v>
      </c>
      <c r="J35" s="22">
        <f>Input!F200/Input!F$132*100</f>
        <v>1.6752031666503135</v>
      </c>
      <c r="K35" s="22">
        <f>Input!G200/Input!G$132*100</f>
        <v>2.0101546009301838</v>
      </c>
      <c r="L35" s="22">
        <f>Input!H200/Input!H$132*100</f>
        <v>1.2310324500364584</v>
      </c>
      <c r="M35" s="22">
        <f>Input!I200/Input!I$132*100</f>
        <v>1.4352164091716479</v>
      </c>
      <c r="N35" s="22">
        <f>Input!J200/Input!J$132*100</f>
        <v>1.6889170147557446</v>
      </c>
      <c r="O35" s="22">
        <f>AVERAGE(E35:N35)</f>
        <v>1.9183549744238704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</v>
      </c>
      <c r="J7" s="6">
        <f>Input!F8/Input!F$6</f>
        <v>7.1261271668886684E-4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7.1261271668886681E-5</v>
      </c>
    </row>
    <row r="8" spans="1:15" ht="12" customHeight="1" x14ac:dyDescent="0.2">
      <c r="B8" t="s">
        <v>50</v>
      </c>
      <c r="E8" s="6">
        <f>Input!A9/Input!A$6</f>
        <v>3.0364579539303169</v>
      </c>
      <c r="F8" s="6">
        <f>Input!B9/Input!B$6</f>
        <v>2.7068298352668529</v>
      </c>
      <c r="G8" s="6">
        <f>Input!C9/Input!C$6</f>
        <v>3.0252538054187692</v>
      </c>
      <c r="H8" s="6">
        <f>Input!D9/Input!D$6</f>
        <v>2.8349249015785261</v>
      </c>
      <c r="I8" s="6">
        <f>Input!E9/Input!E$6</f>
        <v>2.2938057448439051</v>
      </c>
      <c r="J8" s="6">
        <f>Input!F9/Input!F$6</f>
        <v>3.7323616949190206</v>
      </c>
      <c r="K8" s="6">
        <f>Input!G9/Input!G$6</f>
        <v>2.9400244669569564</v>
      </c>
      <c r="L8" s="6">
        <f>Input!H9/Input!H$6</f>
        <v>2.9679891272499423</v>
      </c>
      <c r="M8" s="6">
        <f>Input!I9/Input!I$6</f>
        <v>3.3851579855446241</v>
      </c>
      <c r="N8" s="6">
        <f>Input!J9/Input!J$6</f>
        <v>3.1484067745735191</v>
      </c>
      <c r="O8" s="6">
        <f t="shared" si="1"/>
        <v>3.0071212290282432</v>
      </c>
    </row>
    <row r="9" spans="1:15" ht="12" customHeight="1" x14ac:dyDescent="0.2">
      <c r="B9" t="s">
        <v>51</v>
      </c>
      <c r="E9" s="6">
        <f>Input!A10/Input!A$6</f>
        <v>1.2044726033162407</v>
      </c>
      <c r="F9" s="6">
        <f>Input!B10/Input!B$6</f>
        <v>1.3259678228810956</v>
      </c>
      <c r="G9" s="6">
        <f>Input!C10/Input!C$6</f>
        <v>1.3021805417227024</v>
      </c>
      <c r="H9" s="6">
        <f>Input!D10/Input!D$6</f>
        <v>1.0032157211744714</v>
      </c>
      <c r="I9" s="6">
        <f>Input!E10/Input!E$6</f>
        <v>0.58042334162029796</v>
      </c>
      <c r="J9" s="6">
        <f>Input!F10/Input!F$6</f>
        <v>0.6741730887920232</v>
      </c>
      <c r="K9" s="6">
        <f>Input!G10/Input!G$6</f>
        <v>0.69456720580235065</v>
      </c>
      <c r="L9" s="6">
        <f>Input!H10/Input!H$6</f>
        <v>0.69540351335878725</v>
      </c>
      <c r="M9" s="6">
        <f>Input!I10/Input!I$6</f>
        <v>0.9602304635643184</v>
      </c>
      <c r="N9" s="6">
        <f>Input!J10/Input!J$6</f>
        <v>0.80352499761234486</v>
      </c>
      <c r="O9" s="6">
        <f t="shared" si="1"/>
        <v>0.92441592998446309</v>
      </c>
    </row>
    <row r="10" spans="1:15" ht="12" customHeight="1" x14ac:dyDescent="0.2">
      <c r="B10" t="s">
        <v>52</v>
      </c>
      <c r="E10" s="6">
        <f>Input!A11/Input!A$6</f>
        <v>2.3779281654470426</v>
      </c>
      <c r="F10" s="6">
        <f>Input!B11/Input!B$6</f>
        <v>3.0055717042771146</v>
      </c>
      <c r="G10" s="6">
        <f>Input!C11/Input!C$6</f>
        <v>2.903996988394796</v>
      </c>
      <c r="H10" s="6">
        <f>Input!D11/Input!D$6</f>
        <v>2.1618414314742074</v>
      </c>
      <c r="I10" s="6">
        <f>Input!E11/Input!E$6</f>
        <v>1.3391785771879077</v>
      </c>
      <c r="J10" s="6">
        <f>Input!F11/Input!F$6</f>
        <v>2.0750507780029159</v>
      </c>
      <c r="K10" s="6">
        <f>Input!G11/Input!G$6</f>
        <v>1.1987777583872103</v>
      </c>
      <c r="L10" s="6">
        <f>Input!H11/Input!H$6</f>
        <v>1.6415953461744779</v>
      </c>
      <c r="M10" s="6">
        <f>Input!I11/Input!I$6</f>
        <v>1.5999298686321923</v>
      </c>
      <c r="N10" s="6">
        <f>Input!J11/Input!J$6</f>
        <v>1.3770288019428689</v>
      </c>
      <c r="O10" s="6">
        <f t="shared" si="1"/>
        <v>1.9680899419920734</v>
      </c>
    </row>
    <row r="11" spans="1:15" ht="12" customHeight="1" x14ac:dyDescent="0.2">
      <c r="B11" t="s">
        <v>53</v>
      </c>
      <c r="E11" s="6">
        <f>Input!A12/Input!A$6</f>
        <v>1.0269948758552574</v>
      </c>
      <c r="F11" s="6">
        <f>Input!B12/Input!B$6</f>
        <v>1.3483386511115971</v>
      </c>
      <c r="G11" s="6">
        <f>Input!C12/Input!C$6</f>
        <v>1.2820391790098982</v>
      </c>
      <c r="H11" s="6">
        <f>Input!D12/Input!D$6</f>
        <v>1.2448142564122664</v>
      </c>
      <c r="I11" s="6">
        <f>Input!E12/Input!E$6</f>
        <v>0.72932133552247391</v>
      </c>
      <c r="J11" s="6">
        <f>Input!F12/Input!F$6</f>
        <v>1.1286887609878251</v>
      </c>
      <c r="K11" s="6">
        <f>Input!G12/Input!G$6</f>
        <v>1.0281391345749267</v>
      </c>
      <c r="L11" s="6">
        <f>Input!H12/Input!H$6</f>
        <v>1.383257993409635</v>
      </c>
      <c r="M11" s="6">
        <f>Input!I12/Input!I$6</f>
        <v>1.2889353352136346</v>
      </c>
      <c r="N11" s="6">
        <f>Input!J12/Input!J$6</f>
        <v>1.3185938302991163</v>
      </c>
      <c r="O11" s="6">
        <f t="shared" si="1"/>
        <v>1.1779123352396632</v>
      </c>
    </row>
    <row r="12" spans="1:15" ht="12" customHeight="1" x14ac:dyDescent="0.2">
      <c r="B12" t="s">
        <v>54</v>
      </c>
      <c r="E12" s="6">
        <f>Input!A13/Input!A$6</f>
        <v>7.2668027648296329E-2</v>
      </c>
      <c r="F12" s="6">
        <f>Input!B13/Input!B$6</f>
        <v>9.2772970308661482E-2</v>
      </c>
      <c r="G12" s="6">
        <f>Input!C13/Input!C$6</f>
        <v>8.7254244514817184E-2</v>
      </c>
      <c r="H12" s="6">
        <f>Input!D13/Input!D$6</f>
        <v>0.10254763029901368</v>
      </c>
      <c r="I12" s="6">
        <f>Input!E13/Input!E$6</f>
        <v>8.7225019607593351E-2</v>
      </c>
      <c r="J12" s="6">
        <f>Input!F13/Input!F$6</f>
        <v>0.1776970871622135</v>
      </c>
      <c r="K12" s="6">
        <f>Input!G13/Input!G$6</f>
        <v>0.16016763031786008</v>
      </c>
      <c r="L12" s="6">
        <f>Input!H13/Input!H$6</f>
        <v>0.13914451471562711</v>
      </c>
      <c r="M12" s="6">
        <f>Input!I13/Input!I$6</f>
        <v>0.12376112424739522</v>
      </c>
      <c r="N12" s="6">
        <f>Input!J13/Input!J$6</f>
        <v>0.13962979975532219</v>
      </c>
      <c r="O12" s="6">
        <f t="shared" si="1"/>
        <v>0.11828680485768002</v>
      </c>
    </row>
    <row r="13" spans="1:15" ht="13.5" customHeight="1" x14ac:dyDescent="0.2">
      <c r="B13" s="4" t="s">
        <v>55</v>
      </c>
      <c r="E13" s="8">
        <f>SUM(E7:E12)</f>
        <v>7.7185216261971537</v>
      </c>
      <c r="F13" s="8">
        <f t="shared" ref="F13:N13" si="2">SUM(F7:F12)</f>
        <v>8.4794809838453222</v>
      </c>
      <c r="G13" s="8">
        <f t="shared" si="2"/>
        <v>8.6007247590609825</v>
      </c>
      <c r="H13" s="8">
        <f t="shared" si="2"/>
        <v>7.3473439409384849</v>
      </c>
      <c r="I13" s="8">
        <f t="shared" si="2"/>
        <v>5.0299540187821785</v>
      </c>
      <c r="J13" s="8">
        <f t="shared" si="2"/>
        <v>7.7886840225806884</v>
      </c>
      <c r="K13" s="8">
        <f t="shared" si="2"/>
        <v>6.021676196039305</v>
      </c>
      <c r="L13" s="8">
        <f t="shared" si="2"/>
        <v>6.8273904949084701</v>
      </c>
      <c r="M13" s="8">
        <f t="shared" si="2"/>
        <v>7.3580147772021656</v>
      </c>
      <c r="N13" s="8">
        <f t="shared" si="2"/>
        <v>6.7871842041831716</v>
      </c>
      <c r="O13" s="8">
        <f t="shared" si="1"/>
        <v>7.1958975023737937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36.3740247921397</v>
      </c>
      <c r="F15" s="6">
        <f>Input!B14/Input!B$6</f>
        <v>34.64391596422373</v>
      </c>
      <c r="G15" s="6">
        <f>Input!C14/Input!C$6</f>
        <v>33.556016030282592</v>
      </c>
      <c r="H15" s="6">
        <f>Input!D14/Input!D$6</f>
        <v>34.594069522972326</v>
      </c>
      <c r="I15" s="6">
        <f>Input!E14/Input!E$6</f>
        <v>36.828042202431426</v>
      </c>
      <c r="J15" s="6">
        <f>Input!F14/Input!F$6</f>
        <v>35.585477306001472</v>
      </c>
      <c r="K15" s="6">
        <f>Input!G14/Input!G$6</f>
        <v>34.630355445940538</v>
      </c>
      <c r="L15" s="6">
        <f>Input!H14/Input!H$6</f>
        <v>35.075709681345479</v>
      </c>
      <c r="M15" s="6">
        <f>Input!I14/Input!I$6</f>
        <v>35.731468020722055</v>
      </c>
      <c r="N15" s="6">
        <f>Input!J14/Input!J$6</f>
        <v>36.874137237869576</v>
      </c>
      <c r="O15" s="6">
        <f>AVERAGE(E15:N15)</f>
        <v>35.389321620392892</v>
      </c>
    </row>
    <row r="16" spans="1:15" ht="12" customHeight="1" x14ac:dyDescent="0.2">
      <c r="B16" t="s">
        <v>57</v>
      </c>
      <c r="E16" s="6">
        <f>Input!A15/Input!A$6</f>
        <v>1.3192781434775971</v>
      </c>
      <c r="F16" s="6">
        <f>Input!B15/Input!B$6</f>
        <v>1.3440909531526863</v>
      </c>
      <c r="G16" s="6">
        <f>Input!C15/Input!C$6</f>
        <v>3.5720694049323325</v>
      </c>
      <c r="H16" s="6">
        <f>Input!D15/Input!D$6</f>
        <v>2.3929458030402637</v>
      </c>
      <c r="I16" s="6">
        <f>Input!E15/Input!E$6</f>
        <v>3.6321425490131927</v>
      </c>
      <c r="J16" s="6">
        <f>Input!F15/Input!F$6</f>
        <v>2.0745340784597484</v>
      </c>
      <c r="K16" s="6">
        <f>Input!G15/Input!G$6</f>
        <v>2.0082551699174807</v>
      </c>
      <c r="L16" s="6">
        <f>Input!H15/Input!H$6</f>
        <v>2.2188319006126065</v>
      </c>
      <c r="M16" s="6">
        <f>Input!I15/Input!I$6</f>
        <v>2.8508311170509959</v>
      </c>
      <c r="N16" s="6">
        <f>Input!J15/Input!J$6</f>
        <v>3.4863325162246852</v>
      </c>
      <c r="O16" s="6">
        <f>AVERAGE(E16:N16)</f>
        <v>2.4899311635881589</v>
      </c>
    </row>
    <row r="17" spans="2:15" ht="12" customHeight="1" x14ac:dyDescent="0.2">
      <c r="B17" t="s">
        <v>58</v>
      </c>
      <c r="E17" s="6">
        <f>Input!A16/Input!A$6</f>
        <v>0.15328932923305655</v>
      </c>
      <c r="F17" s="6">
        <f>Input!B16/Input!B$6</f>
        <v>0.24105110651687606</v>
      </c>
      <c r="G17" s="6">
        <f>Input!C16/Input!C$6</f>
        <v>0.27955452761418764</v>
      </c>
      <c r="H17" s="6">
        <f>Input!D16/Input!D$6</f>
        <v>0.15208457693506042</v>
      </c>
      <c r="I17" s="6">
        <f>Input!E16/Input!E$6</f>
        <v>0.14330013094890329</v>
      </c>
      <c r="J17" s="6">
        <f>Input!F16/Input!F$6</f>
        <v>0.23603490885521222</v>
      </c>
      <c r="K17" s="6">
        <f>Input!G16/Input!G$6</f>
        <v>0.30099940494137756</v>
      </c>
      <c r="L17" s="6">
        <f>Input!H16/Input!H$6</f>
        <v>0.25280956008636896</v>
      </c>
      <c r="M17" s="6">
        <f>Input!I16/Input!I$6</f>
        <v>0.2394823062447759</v>
      </c>
      <c r="N17" s="6">
        <f>Input!J16/Input!J$6</f>
        <v>0.43574087802038375</v>
      </c>
      <c r="O17" s="6">
        <f>AVERAGE(E17:N17)</f>
        <v>0.24343467293962023</v>
      </c>
    </row>
    <row r="18" spans="2:15" ht="12" customHeight="1" x14ac:dyDescent="0.2">
      <c r="B18" t="s">
        <v>59</v>
      </c>
      <c r="E18" s="6">
        <f>Input!A17/Input!A$6</f>
        <v>0.40937873959990634</v>
      </c>
      <c r="F18" s="6">
        <f>Input!B17/Input!B$6</f>
        <v>0.44954833282375051</v>
      </c>
      <c r="G18" s="6">
        <f>Input!C17/Input!C$6</f>
        <v>0.46511212273254982</v>
      </c>
      <c r="H18" s="6">
        <f>Input!D17/Input!D$6</f>
        <v>0.41508895094496795</v>
      </c>
      <c r="I18" s="6">
        <f>Input!E17/Input!E$6</f>
        <v>0.32330225311441535</v>
      </c>
      <c r="J18" s="6">
        <f>Input!F17/Input!F$6</f>
        <v>0.45067608109703428</v>
      </c>
      <c r="K18" s="6">
        <f>Input!G17/Input!G$6</f>
        <v>0.45774210552149336</v>
      </c>
      <c r="L18" s="6">
        <f>Input!H17/Input!H$6</f>
        <v>0.50104025892651882</v>
      </c>
      <c r="M18" s="6">
        <f>Input!I17/Input!I$6</f>
        <v>0.50707370274848806</v>
      </c>
      <c r="N18" s="6">
        <f>Input!J17/Input!J$6</f>
        <v>0.55709652039057489</v>
      </c>
      <c r="O18" s="6">
        <f>AVERAGE(E18:N18)</f>
        <v>0.45360590678996993</v>
      </c>
    </row>
    <row r="19" spans="2:15" ht="13.5" customHeight="1" x14ac:dyDescent="0.2">
      <c r="B19" s="4" t="s">
        <v>60</v>
      </c>
      <c r="E19" s="8">
        <f t="shared" ref="E19:N19" si="3">SUM(E15:E18)</f>
        <v>38.255971004450259</v>
      </c>
      <c r="F19" s="8">
        <f t="shared" si="3"/>
        <v>36.678606356717047</v>
      </c>
      <c r="G19" s="8">
        <f t="shared" si="3"/>
        <v>37.872752085561665</v>
      </c>
      <c r="H19" s="8">
        <f t="shared" si="3"/>
        <v>37.554188853892619</v>
      </c>
      <c r="I19" s="8">
        <f t="shared" si="3"/>
        <v>40.926787135507936</v>
      </c>
      <c r="J19" s="8">
        <f t="shared" si="3"/>
        <v>38.346722374413467</v>
      </c>
      <c r="K19" s="8">
        <f t="shared" si="3"/>
        <v>37.397352126320889</v>
      </c>
      <c r="L19" s="8">
        <f t="shared" si="3"/>
        <v>38.048391400970971</v>
      </c>
      <c r="M19" s="8">
        <f t="shared" si="3"/>
        <v>39.328855146766308</v>
      </c>
      <c r="N19" s="8">
        <f t="shared" si="3"/>
        <v>41.353307152505216</v>
      </c>
      <c r="O19" s="8">
        <f>AVERAGE(E19:N19)</f>
        <v>38.57629336371064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10.97501693075905</v>
      </c>
      <c r="F21" s="6">
        <f>Input!B18/Input!B$6</f>
        <v>9.0335233513751163</v>
      </c>
      <c r="G21" s="6">
        <f>Input!C18/Input!C$6</f>
        <v>9.7115821702331822</v>
      </c>
      <c r="H21" s="6">
        <f>Input!D18/Input!D$6</f>
        <v>7.5699208038931918</v>
      </c>
      <c r="I21" s="6">
        <f>Input!E18/Input!E$6</f>
        <v>6.9755911881202728</v>
      </c>
      <c r="J21" s="6">
        <f>Input!F18/Input!F$6</f>
        <v>10.012174030150758</v>
      </c>
      <c r="K21" s="6">
        <f>Input!G18/Input!G$6</f>
        <v>7.8419667935251098</v>
      </c>
      <c r="L21" s="6">
        <f>Input!H18/Input!H$6</f>
        <v>8.3811360491167015</v>
      </c>
      <c r="M21" s="6">
        <f>Input!I18/Input!I$6</f>
        <v>8.326941530374615</v>
      </c>
      <c r="N21" s="6">
        <f>Input!J18/Input!J$6</f>
        <v>7.7474949177054855</v>
      </c>
      <c r="O21" s="6">
        <f>AVERAGE(E21:N21)</f>
        <v>8.6575347765253472</v>
      </c>
    </row>
    <row r="22" spans="2:15" ht="12" customHeight="1" x14ac:dyDescent="0.2">
      <c r="B22" t="s">
        <v>255</v>
      </c>
      <c r="E22" s="6">
        <f>Input!A19/Input!A$6</f>
        <v>4.5341043467584186</v>
      </c>
      <c r="F22" s="6">
        <f>Input!B19/Input!B$6</f>
        <v>4.956873755265403</v>
      </c>
      <c r="G22" s="6">
        <f>Input!C19/Input!C$6</f>
        <v>4.8918911604645476</v>
      </c>
      <c r="H22" s="6">
        <f>Input!D19/Input!D$6</f>
        <v>4.3976791316794666</v>
      </c>
      <c r="I22" s="6">
        <f>Input!E19/Input!E$6</f>
        <v>3.7315611538326801</v>
      </c>
      <c r="J22" s="6">
        <f>Input!F19/Input!F$6</f>
        <v>6.3859188738813231</v>
      </c>
      <c r="K22" s="6">
        <f>Input!G19/Input!G$6</f>
        <v>4.9534346484914282</v>
      </c>
      <c r="L22" s="6">
        <f>Input!H19/Input!H$6</f>
        <v>5.175841849269065</v>
      </c>
      <c r="M22" s="6">
        <f>Input!I19/Input!I$6</f>
        <v>4.5905924737286732</v>
      </c>
      <c r="N22" s="6">
        <f>Input!J19/Input!J$6</f>
        <v>5.5702355819738854</v>
      </c>
      <c r="O22" s="6">
        <f>AVERAGE(E22:N22)</f>
        <v>4.9188132975344878</v>
      </c>
    </row>
    <row r="23" spans="2:15" ht="12" customHeight="1" x14ac:dyDescent="0.2">
      <c r="B23" t="s">
        <v>62</v>
      </c>
      <c r="E23" s="6">
        <f>Input!A20/Input!A$6</f>
        <v>4.1316586275055396E-3</v>
      </c>
      <c r="F23" s="6">
        <f>Input!B20/Input!B$6</f>
        <v>1.2086170981124019E-2</v>
      </c>
      <c r="G23" s="6">
        <f>Input!C20/Input!C$6</f>
        <v>2.8111399322774341E-2</v>
      </c>
      <c r="H23" s="6">
        <f>Input!D20/Input!D$6</f>
        <v>7.0346219527372056E-3</v>
      </c>
      <c r="I23" s="6">
        <f>Input!E20/Input!E$6</f>
        <v>8.3334443151586602E-3</v>
      </c>
      <c r="J23" s="6">
        <f>Input!F20/Input!F$6</f>
        <v>1.1010428740941275E-2</v>
      </c>
      <c r="K23" s="6">
        <f>Input!G20/Input!G$6</f>
        <v>1.6955838967546506E-2</v>
      </c>
      <c r="L23" s="6">
        <f>Input!H20/Input!H$6</f>
        <v>3.8843485590901511E-3</v>
      </c>
      <c r="M23" s="6">
        <f>Input!I20/Input!I$6</f>
        <v>1.6136472334091711E-3</v>
      </c>
      <c r="N23" s="6">
        <f>Input!J20/Input!J$6</f>
        <v>2.4754753707687338E-3</v>
      </c>
      <c r="O23" s="6">
        <f>AVERAGE(E23:N23)</f>
        <v>9.5637034071055609E-3</v>
      </c>
    </row>
    <row r="24" spans="2:15" ht="13.5" customHeight="1" x14ac:dyDescent="0.2">
      <c r="B24" s="4" t="s">
        <v>63</v>
      </c>
      <c r="E24" s="8">
        <f t="shared" ref="E24:N24" si="4">SUM(E21:E23)</f>
        <v>15.513252936144974</v>
      </c>
      <c r="F24" s="8">
        <f t="shared" si="4"/>
        <v>14.002483277621643</v>
      </c>
      <c r="G24" s="8">
        <f t="shared" si="4"/>
        <v>14.631584730020505</v>
      </c>
      <c r="H24" s="8">
        <f t="shared" si="4"/>
        <v>11.974634557525395</v>
      </c>
      <c r="I24" s="8">
        <f t="shared" si="4"/>
        <v>10.715485786268111</v>
      </c>
      <c r="J24" s="8">
        <f t="shared" si="4"/>
        <v>16.409103332773025</v>
      </c>
      <c r="K24" s="8">
        <f t="shared" si="4"/>
        <v>12.812357280984084</v>
      </c>
      <c r="L24" s="8">
        <f t="shared" si="4"/>
        <v>13.560862246944858</v>
      </c>
      <c r="M24" s="8">
        <f t="shared" si="4"/>
        <v>12.919147651336697</v>
      </c>
      <c r="N24" s="8">
        <f t="shared" si="4"/>
        <v>13.32020597505014</v>
      </c>
      <c r="O24" s="8">
        <f>AVERAGE(E24:N24)</f>
        <v>13.585911777466944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1.4120010445461075</v>
      </c>
      <c r="F26" s="6">
        <f>Input!B21/Input!B$6</f>
        <v>1.648245021108308</v>
      </c>
      <c r="G26" s="6">
        <f>Input!C21/Input!C$6</f>
        <v>1.6537358727400191</v>
      </c>
      <c r="H26" s="6">
        <f>Input!D21/Input!D$6</f>
        <v>1.8570748245165549</v>
      </c>
      <c r="I26" s="6">
        <f>Input!E21/Input!E$6</f>
        <v>1.3002704964853984</v>
      </c>
      <c r="J26" s="6">
        <f>Input!F21/Input!F$6</f>
        <v>1.793010957860061</v>
      </c>
      <c r="K26" s="6">
        <f>Input!G21/Input!G$6</f>
        <v>1.5439186406828032</v>
      </c>
      <c r="L26" s="6">
        <f>Input!H21/Input!H$6</f>
        <v>1.5069722185909602</v>
      </c>
      <c r="M26" s="6">
        <f>Input!I21/Input!I$6</f>
        <v>1.8613339263285402</v>
      </c>
      <c r="N26" s="6">
        <f>Input!J21/Input!J$6</f>
        <v>1.8556792992573254</v>
      </c>
      <c r="O26" s="6">
        <f>AVERAGE(E26:N26)</f>
        <v>1.6432242302116076</v>
      </c>
    </row>
    <row r="27" spans="2:15" ht="12" customHeight="1" x14ac:dyDescent="0.2">
      <c r="B27" t="s">
        <v>65</v>
      </c>
      <c r="E27" s="6">
        <f>Input!A22/Input!A$6</f>
        <v>11.702172536210973</v>
      </c>
      <c r="F27" s="6">
        <f>Input!B22/Input!B$6</f>
        <v>12.771085530905278</v>
      </c>
      <c r="G27" s="6">
        <f>Input!C22/Input!C$6</f>
        <v>14.964768883780451</v>
      </c>
      <c r="H27" s="6">
        <f>Input!D22/Input!D$6</f>
        <v>13.978091235986266</v>
      </c>
      <c r="I27" s="6">
        <f>Input!E22/Input!E$6</f>
        <v>12.00548216440037</v>
      </c>
      <c r="J27" s="6">
        <f>Input!F22/Input!F$6</f>
        <v>15.523651073670129</v>
      </c>
      <c r="K27" s="6">
        <f>Input!G22/Input!G$6</f>
        <v>15.489736469123436</v>
      </c>
      <c r="L27" s="6">
        <f>Input!H22/Input!H$6</f>
        <v>16.086274415229063</v>
      </c>
      <c r="M27" s="6">
        <f>Input!I22/Input!I$6</f>
        <v>15.440862673931603</v>
      </c>
      <c r="N27" s="6">
        <f>Input!J22/Input!J$6</f>
        <v>16.901046929930281</v>
      </c>
      <c r="O27" s="6">
        <f>AVERAGE(E27:N27)</f>
        <v>14.486317191316786</v>
      </c>
    </row>
    <row r="28" spans="2:15" ht="12" customHeight="1" x14ac:dyDescent="0.2">
      <c r="B28" t="s">
        <v>66</v>
      </c>
      <c r="E28" s="6">
        <f>Input!A23/Input!A$6</f>
        <v>1.8403991206044055</v>
      </c>
      <c r="F28" s="6">
        <f>Input!B23/Input!B$6</f>
        <v>2.1208507274769226</v>
      </c>
      <c r="G28" s="6">
        <f>Input!C23/Input!C$6</f>
        <v>2.7931708420948547</v>
      </c>
      <c r="H28" s="6">
        <f>Input!D23/Input!D$6</f>
        <v>3.2770805945866033</v>
      </c>
      <c r="I28" s="6">
        <f>Input!E23/Input!E$6</f>
        <v>2.4550793944677198</v>
      </c>
      <c r="J28" s="6">
        <f>Input!F23/Input!F$6</f>
        <v>3.0071502437262847</v>
      </c>
      <c r="K28" s="6">
        <f>Input!G23/Input!G$6</f>
        <v>3.4469236061536801</v>
      </c>
      <c r="L28" s="6">
        <f>Input!H23/Input!H$6</f>
        <v>3.2387737052547116</v>
      </c>
      <c r="M28" s="6">
        <f>Input!I23/Input!I$6</f>
        <v>3.2896851463640306</v>
      </c>
      <c r="N28" s="6">
        <f>Input!J23/Input!J$6</f>
        <v>4.0892230342776319</v>
      </c>
      <c r="O28" s="6">
        <f>AVERAGE(E28:N28)</f>
        <v>2.9558336415006843</v>
      </c>
    </row>
    <row r="29" spans="2:15" ht="13.5" customHeight="1" x14ac:dyDescent="0.2">
      <c r="B29" s="4" t="s">
        <v>15</v>
      </c>
      <c r="E29" s="8">
        <f t="shared" ref="E29:N29" si="5">SUM(E26:E28)</f>
        <v>14.954572701361487</v>
      </c>
      <c r="F29" s="8">
        <f t="shared" si="5"/>
        <v>16.540181279490508</v>
      </c>
      <c r="G29" s="8">
        <f t="shared" si="5"/>
        <v>19.411675598615325</v>
      </c>
      <c r="H29" s="8">
        <f t="shared" si="5"/>
        <v>19.112246655089425</v>
      </c>
      <c r="I29" s="8">
        <f t="shared" si="5"/>
        <v>15.760832055353488</v>
      </c>
      <c r="J29" s="8">
        <f t="shared" si="5"/>
        <v>20.323812275256472</v>
      </c>
      <c r="K29" s="8">
        <f t="shared" si="5"/>
        <v>20.480578715959922</v>
      </c>
      <c r="L29" s="8">
        <f t="shared" si="5"/>
        <v>20.832020339074734</v>
      </c>
      <c r="M29" s="8">
        <f t="shared" si="5"/>
        <v>20.591881746624175</v>
      </c>
      <c r="N29" s="8">
        <f t="shared" si="5"/>
        <v>22.845949263465236</v>
      </c>
      <c r="O29" s="8">
        <f>AVERAGE(E29:N29)</f>
        <v>19.08537506302908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76.442318268153869</v>
      </c>
      <c r="F31" s="7">
        <f t="shared" si="6"/>
        <v>75.700751897674522</v>
      </c>
      <c r="G31" s="7">
        <f t="shared" si="6"/>
        <v>80.516737173258477</v>
      </c>
      <c r="H31" s="7">
        <f t="shared" si="6"/>
        <v>75.988414007445925</v>
      </c>
      <c r="I31" s="7">
        <f t="shared" si="6"/>
        <v>72.433058995911708</v>
      </c>
      <c r="J31" s="7">
        <f t="shared" si="6"/>
        <v>82.868322005023657</v>
      </c>
      <c r="K31" s="7">
        <f t="shared" si="6"/>
        <v>76.711964319304201</v>
      </c>
      <c r="L31" s="7">
        <f t="shared" si="6"/>
        <v>79.268664481899037</v>
      </c>
      <c r="M31" s="7">
        <f t="shared" si="6"/>
        <v>80.197899321929356</v>
      </c>
      <c r="N31" s="7">
        <f t="shared" si="6"/>
        <v>84.306646595203773</v>
      </c>
      <c r="O31" s="7">
        <f>AVERAGE(E31:N31)</f>
        <v>78.443477706580467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86.545462300199219</v>
      </c>
      <c r="F33" s="6">
        <f>(Input!B27+Input!B203+Input!B207)/Input!B$34</f>
        <v>89.485553131685307</v>
      </c>
      <c r="G33" s="6">
        <f>(Input!C27+Input!C203+Input!C207)/Input!C$34</f>
        <v>102.71012809216803</v>
      </c>
      <c r="H33" s="6">
        <f>(Input!D27+Input!D203+Input!D207)/Input!D$34</f>
        <v>97.720013428033113</v>
      </c>
      <c r="I33" s="6">
        <f>(Input!E27+Input!E203+Input!E207)/Input!E$34</f>
        <v>79.875103402862806</v>
      </c>
      <c r="J33" s="6">
        <f>(Input!F27+Input!F203+Input!F207)/Input!F$34</f>
        <v>87.712709180853579</v>
      </c>
      <c r="K33" s="6">
        <f>(Input!G27+Input!G203+Input!G207)/Input!G$34</f>
        <v>92.880796981542787</v>
      </c>
      <c r="L33" s="6">
        <f>(Input!H27+Input!H203+Input!H207)/Input!H$34</f>
        <v>93.705947606759622</v>
      </c>
      <c r="M33" s="6">
        <f>(Input!I27+Input!I203+Input!I207)/Input!I$34</f>
        <v>95.076775926826457</v>
      </c>
      <c r="N33" s="6">
        <f>(Input!J27+Input!J203+Input!J207)/Input!J$34</f>
        <v>98.650073606308069</v>
      </c>
      <c r="O33" s="6">
        <f>AVERAGE(E33:N33)</f>
        <v>92.436256365723892</v>
      </c>
    </row>
    <row r="34" spans="2:15" ht="12" customHeight="1" x14ac:dyDescent="0.2">
      <c r="B34" t="s">
        <v>69</v>
      </c>
      <c r="E34" s="6">
        <f>Input!A28/Input!A$34</f>
        <v>4.6869693706452498E-2</v>
      </c>
      <c r="F34" s="6">
        <f>Input!B28/Input!B$34</f>
        <v>4.7888566812977804E-2</v>
      </c>
      <c r="G34" s="6">
        <f>Input!C28/Input!C$34</f>
        <v>7.5507858833722907E-2</v>
      </c>
      <c r="H34" s="6">
        <f>Input!D28/Input!D$34</f>
        <v>4.8257042229056586E-2</v>
      </c>
      <c r="I34" s="6">
        <f>Input!E28/Input!E$34</f>
        <v>7.6839718873954355E-2</v>
      </c>
      <c r="J34" s="6">
        <f>Input!F28/Input!F$34</f>
        <v>3.6208252890244381E-2</v>
      </c>
      <c r="K34" s="6">
        <f>Input!G28/Input!G$34</f>
        <v>0.13879553007251924</v>
      </c>
      <c r="L34" s="6">
        <f>Input!H28/Input!H$34</f>
        <v>8.7343676780157711E-2</v>
      </c>
      <c r="M34" s="6">
        <f>Input!I28/Input!I$34</f>
        <v>7.7268015308052523E-2</v>
      </c>
      <c r="N34" s="6">
        <f>Input!J28/Input!J$34</f>
        <v>5.7022368425384218E-2</v>
      </c>
      <c r="O34" s="6">
        <f>AVERAGE(E34:N34)</f>
        <v>6.9200072393252224E-2</v>
      </c>
    </row>
    <row r="35" spans="2:15" ht="12" customHeight="1" x14ac:dyDescent="0.2">
      <c r="B35" t="s">
        <v>75</v>
      </c>
      <c r="E35" s="6">
        <f>(Input!A29-Input!A203-Input!A207)/Input!A$34</f>
        <v>4.1174203505456806</v>
      </c>
      <c r="F35" s="6">
        <f>(Input!B29-Input!B203-Input!B207)/Input!B$34</f>
        <v>3.9272012501779812</v>
      </c>
      <c r="G35" s="6">
        <f>(Input!C29-Input!C203-Input!C207)/Input!C$34</f>
        <v>4.3005648498226012</v>
      </c>
      <c r="H35" s="6">
        <f>(Input!D29-Input!D203-Input!D207)/Input!D$34</f>
        <v>6.1142198037935396</v>
      </c>
      <c r="I35" s="6">
        <f>(Input!E29-Input!E203-Input!E207)/Input!E$34</f>
        <v>3.0899548714508374</v>
      </c>
      <c r="J35" s="6">
        <f>(Input!F29-Input!F203-Input!F207)/Input!F$34</f>
        <v>4.0460598219887531</v>
      </c>
      <c r="K35" s="6">
        <f>(Input!G29-Input!G203-Input!G207)/Input!G$34</f>
        <v>4.3044711794677468</v>
      </c>
      <c r="L35" s="6">
        <f>(Input!H29-Input!H203-Input!H207)/Input!H$34</f>
        <v>3.4307918356144231</v>
      </c>
      <c r="M35" s="6">
        <f>(Input!I29-Input!I203-Input!I207)/Input!I$34</f>
        <v>3.2503479646502771</v>
      </c>
      <c r="N35" s="6">
        <f>(Input!J29-Input!J203-Input!J207)/Input!J$34</f>
        <v>4.7736220284763835</v>
      </c>
      <c r="O35" s="6">
        <f>AVERAGE(E35:N35)</f>
        <v>4.1354653955988221</v>
      </c>
    </row>
    <row r="36" spans="2:15" ht="13.5" customHeight="1" x14ac:dyDescent="0.2">
      <c r="B36" s="1" t="s">
        <v>71</v>
      </c>
      <c r="E36" s="7">
        <f t="shared" ref="E36:N36" si="7">SUM(E33:E35)</f>
        <v>90.70975234445136</v>
      </c>
      <c r="F36" s="7">
        <f t="shared" si="7"/>
        <v>93.460642948676266</v>
      </c>
      <c r="G36" s="7">
        <f t="shared" si="7"/>
        <v>107.08620080082436</v>
      </c>
      <c r="H36" s="7">
        <f t="shared" si="7"/>
        <v>103.88249027405571</v>
      </c>
      <c r="I36" s="7">
        <f t="shared" si="7"/>
        <v>83.041897993187604</v>
      </c>
      <c r="J36" s="7">
        <f t="shared" si="7"/>
        <v>91.794977255732576</v>
      </c>
      <c r="K36" s="7">
        <f t="shared" si="7"/>
        <v>97.32406369108304</v>
      </c>
      <c r="L36" s="7">
        <f t="shared" si="7"/>
        <v>97.224083119154201</v>
      </c>
      <c r="M36" s="7">
        <f t="shared" si="7"/>
        <v>98.404391906784781</v>
      </c>
      <c r="N36" s="7">
        <f t="shared" si="7"/>
        <v>103.48071800320983</v>
      </c>
      <c r="O36" s="7">
        <f>AVERAGE(E36:N36)</f>
        <v>96.640921833715964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14.267434076297491</v>
      </c>
      <c r="F38" s="11">
        <f t="shared" si="8"/>
        <v>17.759891051001745</v>
      </c>
      <c r="G38" s="11">
        <f t="shared" si="8"/>
        <v>26.569463627565881</v>
      </c>
      <c r="H38" s="11">
        <f t="shared" si="8"/>
        <v>27.894076266609787</v>
      </c>
      <c r="I38" s="11">
        <f t="shared" si="8"/>
        <v>10.608838997275896</v>
      </c>
      <c r="J38" s="11">
        <f t="shared" si="8"/>
        <v>8.9266552507089187</v>
      </c>
      <c r="K38" s="11">
        <f t="shared" si="8"/>
        <v>20.612099371778839</v>
      </c>
      <c r="L38" s="11">
        <f t="shared" si="8"/>
        <v>17.955418637255164</v>
      </c>
      <c r="M38" s="11">
        <f t="shared" si="8"/>
        <v>18.206492584855425</v>
      </c>
      <c r="N38" s="11">
        <f t="shared" si="8"/>
        <v>19.174071408006057</v>
      </c>
      <c r="O38" s="11">
        <f>AVERAGE(E38:N38)</f>
        <v>18.197444127135519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1.9378021120526667</v>
      </c>
      <c r="F40" s="8">
        <f>(Input!B25 + Input!B26) / Input!B$6</f>
        <v>2.2796830363838381</v>
      </c>
      <c r="G40" s="8">
        <f>(Input!C25 + Input!C26) / Input!C$6</f>
        <v>2.4575530784815762</v>
      </c>
      <c r="H40" s="8">
        <f>(Input!D25 + Input!D26) / Input!D$6</f>
        <v>2.7064561147619668</v>
      </c>
      <c r="I40" s="8">
        <f>(Input!E25 + Input!E26) / Input!E$6</f>
        <v>2.5476899519081972</v>
      </c>
      <c r="J40" s="8">
        <f>(Input!F25 + Input!F26) / Input!F$6</f>
        <v>3.1912057024191802</v>
      </c>
      <c r="K40" s="8">
        <f>(Input!G25 + Input!G26) / Input!G$6</f>
        <v>3.1565326465849588</v>
      </c>
      <c r="L40" s="8">
        <f>(Input!H25 + Input!H26) / Input!H$6</f>
        <v>3.3435214277020719</v>
      </c>
      <c r="M40" s="8">
        <f>(Input!I25 + Input!I26) / Input!I$6</f>
        <v>3.2229637095873023</v>
      </c>
      <c r="N40" s="8">
        <f>(Input!J25 + Input!J26) / Input!J$6</f>
        <v>3.4105440215389238</v>
      </c>
      <c r="O40" s="8">
        <f>AVERAGE(E40:N40)</f>
        <v>2.8253951801420683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12.329631964244824</v>
      </c>
      <c r="F42" s="11">
        <f t="shared" si="9"/>
        <v>15.480208014617906</v>
      </c>
      <c r="G42" s="11">
        <f t="shared" si="9"/>
        <v>24.111910549084303</v>
      </c>
      <c r="H42" s="11">
        <f t="shared" si="9"/>
        <v>25.18762015184782</v>
      </c>
      <c r="I42" s="11">
        <f t="shared" si="9"/>
        <v>8.0611490453676993</v>
      </c>
      <c r="J42" s="11">
        <f t="shared" si="9"/>
        <v>5.7354495482897381</v>
      </c>
      <c r="K42" s="11">
        <f t="shared" si="9"/>
        <v>17.455566725193879</v>
      </c>
      <c r="L42" s="11">
        <f t="shared" si="9"/>
        <v>14.611897209553092</v>
      </c>
      <c r="M42" s="11">
        <f t="shared" si="9"/>
        <v>14.983528875268123</v>
      </c>
      <c r="N42" s="11">
        <f t="shared" si="9"/>
        <v>15.763527386467134</v>
      </c>
      <c r="O42" s="11">
        <f>AVERAGE(E42:N42)</f>
        <v>15.37204894699345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</v>
      </c>
      <c r="J7" s="6">
        <f>Input!F8/Input!F5</f>
        <v>7.4425734635158718E-4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7.4425734635158715E-5</v>
      </c>
    </row>
    <row r="8" spans="1:15" ht="12" customHeight="1" x14ac:dyDescent="0.2">
      <c r="B8" t="s">
        <v>50</v>
      </c>
      <c r="E8" s="6">
        <f>Input!A9/Input!A5</f>
        <v>4.4666007203608435</v>
      </c>
      <c r="F8" s="6">
        <f>Input!B9/Input!B5</f>
        <v>3.4178836847318523</v>
      </c>
      <c r="G8" s="6">
        <f>Input!C9/Input!C5</f>
        <v>3.701431064572426</v>
      </c>
      <c r="H8" s="6">
        <f>Input!D9/Input!D5</f>
        <v>3.3157597754822885</v>
      </c>
      <c r="I8" s="6">
        <f>Input!E9/Input!E5</f>
        <v>2.9896131786236499</v>
      </c>
      <c r="J8" s="6">
        <f>Input!F9/Input!F5</f>
        <v>3.8981027781708413</v>
      </c>
      <c r="K8" s="6">
        <f>Input!G9/Input!G5</f>
        <v>3.3235786027275864</v>
      </c>
      <c r="L8" s="6">
        <f>Input!H9/Input!H5</f>
        <v>3.217905967450271</v>
      </c>
      <c r="M8" s="6">
        <f>Input!I9/Input!I5</f>
        <v>3.6744345252535053</v>
      </c>
      <c r="N8" s="6">
        <f>Input!J9/Input!J5</f>
        <v>3.3587639124739215</v>
      </c>
      <c r="O8" s="6">
        <f t="shared" ref="O8:O42" si="1">AVERAGE(E8:N8)</f>
        <v>3.5364074209847183</v>
      </c>
    </row>
    <row r="9" spans="1:15" ht="12" customHeight="1" x14ac:dyDescent="0.2">
      <c r="B9" t="s">
        <v>51</v>
      </c>
      <c r="E9" s="6">
        <f>Input!A10/Input!A5</f>
        <v>1.7717677238585217</v>
      </c>
      <c r="F9" s="6">
        <f>Input!B10/Input!B5</f>
        <v>1.6742847035517192</v>
      </c>
      <c r="G9" s="6">
        <f>Input!C10/Input!C5</f>
        <v>1.5932321116928447</v>
      </c>
      <c r="H9" s="6">
        <f>Input!D10/Input!D5</f>
        <v>1.1733722937597284</v>
      </c>
      <c r="I9" s="6">
        <f>Input!E10/Input!E5</f>
        <v>0.75649007122305545</v>
      </c>
      <c r="J9" s="6">
        <f>Input!F10/Input!F5</f>
        <v>0.70411074949294838</v>
      </c>
      <c r="K9" s="6">
        <f>Input!G10/Input!G5</f>
        <v>0.78518009945349809</v>
      </c>
      <c r="L9" s="6">
        <f>Input!H10/Input!H5</f>
        <v>0.7539593372757929</v>
      </c>
      <c r="M9" s="6">
        <f>Input!I10/Input!I5</f>
        <v>1.042286351947989</v>
      </c>
      <c r="N9" s="6">
        <f>Input!J10/Input!J5</f>
        <v>0.857211586046286</v>
      </c>
      <c r="O9" s="6">
        <f t="shared" si="1"/>
        <v>1.1111895028302385</v>
      </c>
    </row>
    <row r="10" spans="1:15" ht="12" customHeight="1" x14ac:dyDescent="0.2">
      <c r="B10" t="s">
        <v>52</v>
      </c>
      <c r="E10" s="6">
        <f>Input!A11/Input!A5</f>
        <v>3.4979096756483008</v>
      </c>
      <c r="F10" s="6">
        <f>Input!B11/Input!B5</f>
        <v>3.7951016933163531</v>
      </c>
      <c r="G10" s="6">
        <f>Input!C11/Input!C5</f>
        <v>3.5530720249044858</v>
      </c>
      <c r="H10" s="6">
        <f>Input!D11/Input!D5</f>
        <v>2.5285138436866186</v>
      </c>
      <c r="I10" s="6">
        <f>Input!E11/Input!E5</f>
        <v>1.7454075751143814</v>
      </c>
      <c r="J10" s="6">
        <f>Input!F11/Input!F5</f>
        <v>2.1671965001650868</v>
      </c>
      <c r="K10" s="6">
        <f>Input!G11/Input!G5</f>
        <v>1.3551697109940428</v>
      </c>
      <c r="L10" s="6">
        <f>Input!H11/Input!H5</f>
        <v>1.7798243976345243</v>
      </c>
      <c r="M10" s="6">
        <f>Input!I11/Input!I5</f>
        <v>1.7366508660424045</v>
      </c>
      <c r="N10" s="6">
        <f>Input!J11/Input!J5</f>
        <v>1.4690333802338555</v>
      </c>
      <c r="O10" s="6">
        <f t="shared" si="1"/>
        <v>2.3627879667740053</v>
      </c>
    </row>
    <row r="11" spans="1:15" ht="12" customHeight="1" x14ac:dyDescent="0.2">
      <c r="B11" t="s">
        <v>53</v>
      </c>
      <c r="E11" s="6">
        <f>Input!A12/Input!A5</f>
        <v>1.510699677683486</v>
      </c>
      <c r="F11" s="6">
        <f>Input!B12/Input!B5</f>
        <v>1.7025320975425688</v>
      </c>
      <c r="G11" s="6">
        <f>Input!C12/Input!C5</f>
        <v>1.5685889344842223</v>
      </c>
      <c r="H11" s="6">
        <f>Input!D12/Input!D5</f>
        <v>1.4559486344983728</v>
      </c>
      <c r="I11" s="6">
        <f>Input!E12/Input!E5</f>
        <v>0.9505550681571624</v>
      </c>
      <c r="J11" s="6">
        <f>Input!F12/Input!F5</f>
        <v>1.1788098674590821</v>
      </c>
      <c r="K11" s="6">
        <f>Input!G12/Input!G5</f>
        <v>1.1622696568361972</v>
      </c>
      <c r="L11" s="6">
        <f>Input!H12/Input!H5</f>
        <v>1.4997339817213236</v>
      </c>
      <c r="M11" s="6">
        <f>Input!I12/Input!I5</f>
        <v>1.3990804909999515</v>
      </c>
      <c r="N11" s="6">
        <f>Input!J12/Input!J5</f>
        <v>1.4066941439037406</v>
      </c>
      <c r="O11" s="6">
        <f t="shared" si="1"/>
        <v>1.3834912553286105</v>
      </c>
    </row>
    <row r="12" spans="1:15" ht="12" customHeight="1" x14ac:dyDescent="0.2">
      <c r="B12" t="s">
        <v>54</v>
      </c>
      <c r="E12" s="6">
        <f>Input!A13/Input!A5</f>
        <v>0.10689397632559175</v>
      </c>
      <c r="F12" s="6">
        <f>Input!B13/Input!B5</f>
        <v>0.11714338946276119</v>
      </c>
      <c r="G12" s="6">
        <f>Input!C13/Input!C5</f>
        <v>0.10675652091882459</v>
      </c>
      <c r="H12" s="6">
        <f>Input!D13/Input!D5</f>
        <v>0.119940851846611</v>
      </c>
      <c r="I12" s="6">
        <f>Input!E13/Input!E5</f>
        <v>0.1136840243384746</v>
      </c>
      <c r="J12" s="6">
        <f>Input!F13/Input!F5</f>
        <v>0.18558799113249377</v>
      </c>
      <c r="K12" s="6">
        <f>Input!G13/Input!G5</f>
        <v>0.18106302003840283</v>
      </c>
      <c r="L12" s="6">
        <f>Input!H13/Input!H5</f>
        <v>0.15086105273447045</v>
      </c>
      <c r="M12" s="6">
        <f>Input!I13/Input!I5</f>
        <v>0.13433705302993545</v>
      </c>
      <c r="N12" s="6">
        <f>Input!J13/Input!J5</f>
        <v>0.14895900247440685</v>
      </c>
      <c r="O12" s="6">
        <f t="shared" si="1"/>
        <v>0.13652268823019725</v>
      </c>
    </row>
    <row r="13" spans="1:15" ht="13.5" customHeight="1" x14ac:dyDescent="0.2">
      <c r="B13" s="4" t="s">
        <v>55</v>
      </c>
      <c r="E13" s="8">
        <f>SUM(E7:E12)</f>
        <v>11.353871773876746</v>
      </c>
      <c r="F13" s="8">
        <f t="shared" ref="F13:N13" si="2">SUM(F7:F12)</f>
        <v>10.706945568605255</v>
      </c>
      <c r="G13" s="8">
        <f t="shared" si="2"/>
        <v>10.523080656572803</v>
      </c>
      <c r="H13" s="8">
        <f t="shared" si="2"/>
        <v>8.5935353992736196</v>
      </c>
      <c r="I13" s="8">
        <f t="shared" si="2"/>
        <v>6.5557499174567235</v>
      </c>
      <c r="J13" s="8">
        <f t="shared" si="2"/>
        <v>8.134552143766804</v>
      </c>
      <c r="K13" s="8">
        <f t="shared" si="2"/>
        <v>6.8072610900497272</v>
      </c>
      <c r="L13" s="8">
        <f t="shared" si="2"/>
        <v>7.402284736816382</v>
      </c>
      <c r="M13" s="8">
        <f t="shared" si="2"/>
        <v>7.986789287273786</v>
      </c>
      <c r="N13" s="8">
        <f t="shared" si="2"/>
        <v>7.2406620251322105</v>
      </c>
      <c r="O13" s="8">
        <f t="shared" si="1"/>
        <v>8.5304732598824042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35.433336330892686</v>
      </c>
      <c r="F15" s="6">
        <f>Input!B30/Input!B5</f>
        <v>34.436217489741047</v>
      </c>
      <c r="G15" s="6">
        <f>Input!C30/Input!C5</f>
        <v>33.740985095042689</v>
      </c>
      <c r="H15" s="6">
        <f>Input!D30/Input!D5</f>
        <v>34.469485967643031</v>
      </c>
      <c r="I15" s="6">
        <f>Input!E30/Input!E5</f>
        <v>36.924477335974721</v>
      </c>
      <c r="J15" s="6">
        <f>Input!F30/Input!F5</f>
        <v>35.658965190321211</v>
      </c>
      <c r="K15" s="6">
        <f>Input!G30/Input!G5</f>
        <v>34.715274087932649</v>
      </c>
      <c r="L15" s="6">
        <f>Input!H30/Input!H5</f>
        <v>35.201719124187477</v>
      </c>
      <c r="M15" s="6">
        <f>Input!I30/Input!I5</f>
        <v>35.743806074426274</v>
      </c>
      <c r="N15" s="6">
        <f>Input!J30/Input!J5</f>
        <v>36.780078647324245</v>
      </c>
      <c r="O15" s="6">
        <f t="shared" si="1"/>
        <v>35.310434534348609</v>
      </c>
    </row>
    <row r="16" spans="1:15" ht="12" customHeight="1" x14ac:dyDescent="0.2">
      <c r="B16" t="s">
        <v>57</v>
      </c>
      <c r="E16" s="6">
        <f>Input!A31/Input!A5</f>
        <v>1.7196137881419706</v>
      </c>
      <c r="F16" s="6">
        <f>Input!B31/Input!B5</f>
        <v>1.7851879156643555</v>
      </c>
      <c r="G16" s="6">
        <f>Input!C31/Input!C5</f>
        <v>3.2093533795575682</v>
      </c>
      <c r="H16" s="6">
        <f>Input!D31/Input!D5</f>
        <v>2.4606635536059622</v>
      </c>
      <c r="I16" s="6">
        <f>Input!E31/Input!E5</f>
        <v>3.3613022970614592</v>
      </c>
      <c r="J16" s="6">
        <f>Input!F31/Input!F5</f>
        <v>2.0209795292674873</v>
      </c>
      <c r="K16" s="6">
        <f>Input!G31/Input!G5</f>
        <v>1.9413752646349267</v>
      </c>
      <c r="L16" s="6">
        <f>Input!H31/Input!H5</f>
        <v>2.185771223302869</v>
      </c>
      <c r="M16" s="6">
        <f>Input!I31/Input!I5</f>
        <v>2.5378086943864928</v>
      </c>
      <c r="N16" s="6">
        <f>Input!J31/Input!J5</f>
        <v>2.8570745233127943</v>
      </c>
      <c r="O16" s="6">
        <f t="shared" si="1"/>
        <v>2.4079130168935885</v>
      </c>
    </row>
    <row r="17" spans="2:15" ht="12" customHeight="1" x14ac:dyDescent="0.2">
      <c r="B17" t="s">
        <v>58</v>
      </c>
      <c r="E17" s="6">
        <f>Input!A32/Input!A5</f>
        <v>0.18836068211829632</v>
      </c>
      <c r="F17" s="6">
        <f>Input!B32/Input!B5</f>
        <v>0.21505476156785058</v>
      </c>
      <c r="G17" s="6">
        <f>Input!C32/Input!C5</f>
        <v>0.29921107494929483</v>
      </c>
      <c r="H17" s="6">
        <f>Input!D32/Input!D5</f>
        <v>0.13580349983491344</v>
      </c>
      <c r="I17" s="6">
        <f>Input!E32/Input!E5</f>
        <v>0.17252577708598651</v>
      </c>
      <c r="J17" s="6">
        <f>Input!F32/Input!F5</f>
        <v>0.27244809207112874</v>
      </c>
      <c r="K17" s="6">
        <f>Input!G32/Input!G5</f>
        <v>0.32260691251046231</v>
      </c>
      <c r="L17" s="6">
        <f>Input!H32/Input!H5</f>
        <v>0.22354899565026148</v>
      </c>
      <c r="M17" s="6">
        <f>Input!I32/Input!I5</f>
        <v>0.2361028091795643</v>
      </c>
      <c r="N17" s="6">
        <f>Input!J32/Input!J5</f>
        <v>0.43827485323371018</v>
      </c>
      <c r="O17" s="6">
        <f t="shared" si="1"/>
        <v>0.2503937458201469</v>
      </c>
    </row>
    <row r="18" spans="2:15" ht="12" customHeight="1" x14ac:dyDescent="0.2">
      <c r="B18" t="s">
        <v>59</v>
      </c>
      <c r="E18" s="6">
        <f>Input!A33/Input!A5</f>
        <v>0.39907342284992164</v>
      </c>
      <c r="F18" s="6">
        <f>Input!B33/Input!B5</f>
        <v>0.39971166454412527</v>
      </c>
      <c r="G18" s="6">
        <f>Input!C33/Input!C5</f>
        <v>0.46289703315881325</v>
      </c>
      <c r="H18" s="6">
        <f>Input!D33/Input!D5</f>
        <v>0.38326371397575587</v>
      </c>
      <c r="I18" s="6">
        <f>Input!E33/Input!E5</f>
        <v>0.2690148106221405</v>
      </c>
      <c r="J18" s="6">
        <f>Input!F33/Input!F5</f>
        <v>0.45434729493891796</v>
      </c>
      <c r="K18" s="6">
        <f>Input!G33/Input!G5</f>
        <v>0.46753680271773912</v>
      </c>
      <c r="L18" s="6">
        <f>Input!H33/Input!H5</f>
        <v>0.51276799765407366</v>
      </c>
      <c r="M18" s="6">
        <f>Input!I33/Input!I5</f>
        <v>0.52075192858182517</v>
      </c>
      <c r="N18" s="6">
        <f>Input!J33/Input!J5</f>
        <v>0.58455979816602788</v>
      </c>
      <c r="O18" s="6">
        <f t="shared" si="1"/>
        <v>0.44539244672093403</v>
      </c>
    </row>
    <row r="19" spans="2:15" ht="13.5" customHeight="1" x14ac:dyDescent="0.2">
      <c r="B19" s="4" t="s">
        <v>60</v>
      </c>
      <c r="E19" s="8">
        <f>SUM(E15:E18)</f>
        <v>37.740384224002874</v>
      </c>
      <c r="F19" s="8">
        <f t="shared" ref="F19:N19" si="3">SUM(F15:F18)</f>
        <v>36.836171831517383</v>
      </c>
      <c r="G19" s="8">
        <f t="shared" si="3"/>
        <v>37.712446582708367</v>
      </c>
      <c r="H19" s="8">
        <f t="shared" si="3"/>
        <v>37.449216735059665</v>
      </c>
      <c r="I19" s="8">
        <f t="shared" si="3"/>
        <v>40.727320220744303</v>
      </c>
      <c r="J19" s="8">
        <f t="shared" si="3"/>
        <v>38.406740106598747</v>
      </c>
      <c r="K19" s="8">
        <f t="shared" si="3"/>
        <v>37.446793067795781</v>
      </c>
      <c r="L19" s="8">
        <f t="shared" si="3"/>
        <v>38.123807340794684</v>
      </c>
      <c r="M19" s="8">
        <f t="shared" si="3"/>
        <v>39.038469506574152</v>
      </c>
      <c r="N19" s="8">
        <f t="shared" si="3"/>
        <v>40.659987822036776</v>
      </c>
      <c r="O19" s="8">
        <f t="shared" si="1"/>
        <v>38.414133743783275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16.144145340609516</v>
      </c>
      <c r="F21" s="6">
        <f>Input!B18/Input!B5</f>
        <v>11.40652865430876</v>
      </c>
      <c r="G21" s="6">
        <f>Input!C18/Input!C5</f>
        <v>11.882226828923164</v>
      </c>
      <c r="H21" s="6">
        <f>Input!D18/Input!D5</f>
        <v>8.8538637800103768</v>
      </c>
      <c r="I21" s="6">
        <f>Input!E18/Input!E5</f>
        <v>9.0915803971510769</v>
      </c>
      <c r="J21" s="6">
        <f>Input!F18/Input!F5</f>
        <v>10.456779538701005</v>
      </c>
      <c r="K21" s="6">
        <f>Input!G18/Input!G5</f>
        <v>8.8650258972970306</v>
      </c>
      <c r="L21" s="6">
        <f>Input!H18/Input!H5</f>
        <v>9.0868620302038021</v>
      </c>
      <c r="M21" s="6">
        <f>Input!I18/Input!I5</f>
        <v>9.0385150647712393</v>
      </c>
      <c r="N21" s="6">
        <f>Input!J18/Input!J5</f>
        <v>8.2651347823977481</v>
      </c>
      <c r="O21" s="6">
        <f t="shared" si="1"/>
        <v>10.309066231437374</v>
      </c>
    </row>
    <row r="22" spans="2:15" ht="12" customHeight="1" x14ac:dyDescent="0.2">
      <c r="B22" t="s">
        <v>255</v>
      </c>
      <c r="E22" s="6">
        <f>Input!A19/Input!A5</f>
        <v>6.6696242953763436</v>
      </c>
      <c r="F22" s="6">
        <f>Input!B19/Input!B5</f>
        <v>6.2589889156171878</v>
      </c>
      <c r="G22" s="6">
        <f>Input!C19/Input!C5</f>
        <v>5.9852822508372245</v>
      </c>
      <c r="H22" s="6">
        <f>Input!D19/Input!D5</f>
        <v>5.1435745483703599</v>
      </c>
      <c r="I22" s="6">
        <f>Input!E19/Input!E5</f>
        <v>4.86350007075138</v>
      </c>
      <c r="J22" s="6">
        <f>Input!F19/Input!F5</f>
        <v>6.6694951181548037</v>
      </c>
      <c r="K22" s="6">
        <f>Input!G19/Input!G5</f>
        <v>5.5996572793067791</v>
      </c>
      <c r="L22" s="6">
        <f>Input!H19/Input!H5</f>
        <v>5.6116689311372863</v>
      </c>
      <c r="M22" s="6">
        <f>Input!I19/Input!I5</f>
        <v>4.9828786570278005</v>
      </c>
      <c r="N22" s="6">
        <f>Input!J19/Input!J5</f>
        <v>5.9424043957110282</v>
      </c>
      <c r="O22" s="6">
        <f t="shared" si="1"/>
        <v>5.7727074462290195</v>
      </c>
    </row>
    <row r="23" spans="2:15" ht="12" customHeight="1" x14ac:dyDescent="0.2">
      <c r="B23" t="s">
        <v>62</v>
      </c>
      <c r="E23" s="6">
        <f>Input!A20/Input!A5</f>
        <v>6.0776304766592673E-3</v>
      </c>
      <c r="F23" s="6">
        <f>Input!B20/Input!B5</f>
        <v>1.5261072590915524E-2</v>
      </c>
      <c r="G23" s="6">
        <f>Input!C20/Input!C5</f>
        <v>3.4394604028111883E-2</v>
      </c>
      <c r="H23" s="6">
        <f>Input!D20/Input!D5</f>
        <v>8.2277722748926932E-3</v>
      </c>
      <c r="I23" s="6">
        <f>Input!E20/Input!E5</f>
        <v>1.0861327295882271E-2</v>
      </c>
      <c r="J23" s="6">
        <f>Input!F20/Input!F5</f>
        <v>1.1499363237583132E-2</v>
      </c>
      <c r="K23" s="6">
        <f>Input!G20/Input!G5</f>
        <v>1.9167889321057556E-2</v>
      </c>
      <c r="L23" s="6">
        <f>Input!H20/Input!H5</f>
        <v>4.2114266164899076E-3</v>
      </c>
      <c r="M23" s="6">
        <f>Input!I20/Input!I5</f>
        <v>1.7515404395711028E-3</v>
      </c>
      <c r="N23" s="6">
        <f>Input!J20/Input!J5</f>
        <v>2.6408713793605355E-3</v>
      </c>
      <c r="O23" s="6">
        <f t="shared" si="1"/>
        <v>1.1409349766052387E-2</v>
      </c>
    </row>
    <row r="24" spans="2:15" ht="13.5" customHeight="1" x14ac:dyDescent="0.2">
      <c r="B24" s="4" t="s">
        <v>63</v>
      </c>
      <c r="E24" s="8">
        <f>SUM(E21:E23)</f>
        <v>22.819847266462521</v>
      </c>
      <c r="F24" s="8">
        <f t="shared" ref="F24:N24" si="4">SUM(F21:F23)</f>
        <v>17.680778642516863</v>
      </c>
      <c r="G24" s="8">
        <f t="shared" si="4"/>
        <v>17.9019036837885</v>
      </c>
      <c r="H24" s="8">
        <f t="shared" si="4"/>
        <v>14.005666100655629</v>
      </c>
      <c r="I24" s="8">
        <f t="shared" si="4"/>
        <v>13.96594179519834</v>
      </c>
      <c r="J24" s="8">
        <f t="shared" si="4"/>
        <v>17.137774020093392</v>
      </c>
      <c r="K24" s="8">
        <f t="shared" si="4"/>
        <v>14.483851065924867</v>
      </c>
      <c r="L24" s="8">
        <f t="shared" si="4"/>
        <v>14.702742387957578</v>
      </c>
      <c r="M24" s="8">
        <f t="shared" si="4"/>
        <v>14.023145262238611</v>
      </c>
      <c r="N24" s="8">
        <f t="shared" si="4"/>
        <v>14.210180049488137</v>
      </c>
      <c r="O24" s="8">
        <f t="shared" si="1"/>
        <v>16.093183027432445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2.0770400836792358</v>
      </c>
      <c r="F26" s="6">
        <f>Input!B21/Input!B5</f>
        <v>2.0812205084665818</v>
      </c>
      <c r="G26" s="6">
        <f>Input!C21/Input!C5</f>
        <v>2.0233638979293431</v>
      </c>
      <c r="H26" s="6">
        <f>Input!D21/Input!D5</f>
        <v>2.1720554219140604</v>
      </c>
      <c r="I26" s="6">
        <f>Input!E21/Input!E5</f>
        <v>1.6946970425923304</v>
      </c>
      <c r="J26" s="6">
        <f>Input!F21/Input!F5</f>
        <v>1.872632281496156</v>
      </c>
      <c r="K26" s="6">
        <f>Input!G21/Input!G5</f>
        <v>1.7453375018462902</v>
      </c>
      <c r="L26" s="6">
        <f>Input!H21/Input!H5</f>
        <v>1.6338654513464641</v>
      </c>
      <c r="M26" s="6">
        <f>Input!I21/Input!I5</f>
        <v>2.0203930425500949</v>
      </c>
      <c r="N26" s="6">
        <f>Input!J21/Input!J5</f>
        <v>1.9796643539857357</v>
      </c>
      <c r="O26" s="6">
        <f t="shared" si="1"/>
        <v>1.9300269585806293</v>
      </c>
    </row>
    <row r="27" spans="2:15" ht="12" customHeight="1" x14ac:dyDescent="0.2">
      <c r="B27" t="s">
        <v>65</v>
      </c>
      <c r="E27" s="6">
        <f>Input!A22/Input!A5</f>
        <v>17.213784308250073</v>
      </c>
      <c r="F27" s="6">
        <f>Input!B22/Input!B5</f>
        <v>16.125906513843688</v>
      </c>
      <c r="G27" s="6">
        <f>Input!C22/Input!C5</f>
        <v>18.309558134050281</v>
      </c>
      <c r="H27" s="6">
        <f>Input!D22/Input!D5</f>
        <v>16.348931371161736</v>
      </c>
      <c r="I27" s="6">
        <f>Input!E22/Input!E5</f>
        <v>15.647248148672233</v>
      </c>
      <c r="J27" s="6">
        <f>Input!F22/Input!F5</f>
        <v>16.213001933871045</v>
      </c>
      <c r="K27" s="6">
        <f>Input!G22/Input!G5</f>
        <v>17.510519816848014</v>
      </c>
      <c r="L27" s="6">
        <f>Input!H22/Input!H5</f>
        <v>17.440804603880551</v>
      </c>
      <c r="M27" s="6">
        <f>Input!I22/Input!I5</f>
        <v>16.760351850953374</v>
      </c>
      <c r="N27" s="6">
        <f>Input!J22/Input!J5</f>
        <v>18.030270729222259</v>
      </c>
      <c r="O27" s="6">
        <f t="shared" si="1"/>
        <v>16.960037741075325</v>
      </c>
    </row>
    <row r="28" spans="2:15" ht="12" customHeight="1" x14ac:dyDescent="0.2">
      <c r="B28" t="s">
        <v>66</v>
      </c>
      <c r="E28" s="6">
        <f>Input!A23/Input!A5</f>
        <v>2.707209571995854</v>
      </c>
      <c r="F28" s="6">
        <f>Input!B23/Input!B5</f>
        <v>2.6779744351681525</v>
      </c>
      <c r="G28" s="6">
        <f>Input!C23/Input!C5</f>
        <v>3.4174750247629828</v>
      </c>
      <c r="H28" s="6">
        <f>Input!D23/Input!D5</f>
        <v>3.832910004245083</v>
      </c>
      <c r="I28" s="6">
        <f>Input!E23/Input!E5</f>
        <v>3.199807886420452</v>
      </c>
      <c r="J28" s="6">
        <f>Input!F23/Input!F5</f>
        <v>3.1406872317343519</v>
      </c>
      <c r="K28" s="6">
        <f>Input!G23/Input!G5</f>
        <v>3.8966075525577271</v>
      </c>
      <c r="L28" s="6">
        <f>Input!H23/Input!H5</f>
        <v>3.5114917159474119</v>
      </c>
      <c r="M28" s="6">
        <f>Input!I23/Input!I5</f>
        <v>3.5708031148415893</v>
      </c>
      <c r="N28" s="6">
        <f>Input!J23/Input!J5</f>
        <v>4.3624397166561542</v>
      </c>
      <c r="O28" s="6">
        <f t="shared" si="1"/>
        <v>3.4317406254329752</v>
      </c>
    </row>
    <row r="29" spans="2:15" ht="13.5" customHeight="1" x14ac:dyDescent="0.2">
      <c r="B29" s="4" t="s">
        <v>15</v>
      </c>
      <c r="E29" s="8">
        <f>SUM(E26:E28)</f>
        <v>21.998033963925163</v>
      </c>
      <c r="F29" s="8">
        <f t="shared" ref="F29:N29" si="5">SUM(F26:F28)</f>
        <v>20.885101457478424</v>
      </c>
      <c r="G29" s="8">
        <f t="shared" si="5"/>
        <v>23.750397056742607</v>
      </c>
      <c r="H29" s="8">
        <f t="shared" si="5"/>
        <v>22.353896797320878</v>
      </c>
      <c r="I29" s="8">
        <f t="shared" si="5"/>
        <v>20.541753077685016</v>
      </c>
      <c r="J29" s="8">
        <f t="shared" si="5"/>
        <v>21.226321447101551</v>
      </c>
      <c r="K29" s="8">
        <f t="shared" si="5"/>
        <v>23.152464871252029</v>
      </c>
      <c r="L29" s="8">
        <f t="shared" si="5"/>
        <v>22.586161771174424</v>
      </c>
      <c r="M29" s="8">
        <f t="shared" si="5"/>
        <v>22.351548008345056</v>
      </c>
      <c r="N29" s="8">
        <f t="shared" si="5"/>
        <v>24.372374799864151</v>
      </c>
      <c r="O29" s="8">
        <f t="shared" si="1"/>
        <v>22.321805325088928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93.912137228267312</v>
      </c>
      <c r="F31" s="7">
        <f t="shared" ref="F31:N31" si="6">SUM(F13,F19,F24,F29)</f>
        <v>86.108997500117923</v>
      </c>
      <c r="G31" s="7">
        <f t="shared" si="6"/>
        <v>89.887827979812272</v>
      </c>
      <c r="H31" s="7">
        <f t="shared" si="6"/>
        <v>82.402315032309787</v>
      </c>
      <c r="I31" s="7">
        <f t="shared" si="6"/>
        <v>81.790765011084375</v>
      </c>
      <c r="J31" s="7">
        <f t="shared" si="6"/>
        <v>84.905387717560501</v>
      </c>
      <c r="K31" s="7">
        <f t="shared" si="6"/>
        <v>81.890370095022405</v>
      </c>
      <c r="L31" s="7">
        <f t="shared" si="6"/>
        <v>82.81499623674307</v>
      </c>
      <c r="M31" s="7">
        <f t="shared" si="6"/>
        <v>83.399952064431602</v>
      </c>
      <c r="N31" s="7">
        <f t="shared" si="6"/>
        <v>86.48320469652127</v>
      </c>
      <c r="O31" s="7">
        <f t="shared" si="1"/>
        <v>85.359595356187043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87.157893499552131</v>
      </c>
      <c r="F33" s="6">
        <f>(Input!B35+Input!B209)/Input!B36</f>
        <v>89.760442202959098</v>
      </c>
      <c r="G33" s="6">
        <f>(Input!C35+Input!C209)/Input!C36</f>
        <v>102.74130546134329</v>
      </c>
      <c r="H33" s="6">
        <f>(Input!D35+Input!D209)/Input!D36</f>
        <v>98.213760471808698</v>
      </c>
      <c r="I33" s="6">
        <f>(Input!E35+Input!E209)/Input!E36</f>
        <v>80.312945299443342</v>
      </c>
      <c r="J33" s="6">
        <f>(Input!F35+Input!F209)/Input!F36</f>
        <v>87.579138777252012</v>
      </c>
      <c r="K33" s="6">
        <f>(Input!G35+Input!G209)/Input!G36</f>
        <v>93.012831639308985</v>
      </c>
      <c r="L33" s="6">
        <f>(Input!H35+Input!H209)/Input!H36</f>
        <v>93.911154674681811</v>
      </c>
      <c r="M33" s="6">
        <f>(Input!I35+Input!I209)/Input!I36</f>
        <v>95.235759810483898</v>
      </c>
      <c r="N33" s="6">
        <f>(Input!J35+Input!J209)/Input!J36</f>
        <v>98.424227471891527</v>
      </c>
      <c r="O33" s="6">
        <f t="shared" si="1"/>
        <v>92.634945930872476</v>
      </c>
    </row>
    <row r="34" spans="2:15" ht="12" customHeight="1" x14ac:dyDescent="0.2">
      <c r="B34" t="s">
        <v>69</v>
      </c>
      <c r="E34" s="6">
        <f>Input!A28/Input!A5*Input!A6/Input!A34</f>
        <v>6.8944872890914749E-2</v>
      </c>
      <c r="F34" s="6">
        <f>Input!B28/Input!B5*Input!B6/Input!B34</f>
        <v>6.0468356400812287E-2</v>
      </c>
      <c r="G34" s="6">
        <f>Input!C28/Input!C5*Input!C6/Input!C34</f>
        <v>9.2384689775740506E-2</v>
      </c>
      <c r="H34" s="6">
        <f>Input!D28/Input!D5*Input!D6/Input!D34</f>
        <v>5.6441974677269531E-2</v>
      </c>
      <c r="I34" s="6">
        <f>Input!E28/Input!E5*Input!E6/Input!E34</f>
        <v>0.10014842656301003</v>
      </c>
      <c r="J34" s="6">
        <f>Input!F28/Input!F5*Input!F6/Input!F34</f>
        <v>3.7816134319542775E-2</v>
      </c>
      <c r="K34" s="6">
        <f>Input!G28/Input!G5*Input!G6/Input!G34</f>
        <v>0.15690272618061579</v>
      </c>
      <c r="L34" s="6">
        <f>Input!H28/Input!H5*Input!H6/Input!H34</f>
        <v>9.4698372089503963E-2</v>
      </c>
      <c r="M34" s="6">
        <f>Input!I28/Input!I5*Input!I6/Input!I34</f>
        <v>8.3870904802112622E-2</v>
      </c>
      <c r="N34" s="6">
        <f>Input!J28/Input!J5*Input!J6/Input!J34</f>
        <v>6.0832251670185376E-2</v>
      </c>
      <c r="O34" s="6">
        <f t="shared" si="1"/>
        <v>8.1250870936970768E-2</v>
      </c>
    </row>
    <row r="35" spans="2:15" ht="12" customHeight="1" x14ac:dyDescent="0.2">
      <c r="B35" t="s">
        <v>75</v>
      </c>
      <c r="E35" s="6">
        <f>(Input!A29-Input!A203-Input!A207)/Input!A5*Input!A6/Input!A34</f>
        <v>6.0566861069065814</v>
      </c>
      <c r="F35" s="6">
        <f>(Input!B29-Input!B203-Input!B207)/Input!B5*Input!B6/Input!B34</f>
        <v>4.9588329878588686</v>
      </c>
      <c r="G35" s="6">
        <f>(Input!C29-Input!C203-Input!C207)/Input!C5*Input!C6/Input!C34</f>
        <v>5.2617880528996315</v>
      </c>
      <c r="H35" s="6">
        <f>(Input!D29-Input!D203-Input!D207)/Input!D5*Input!D6/Input!D34</f>
        <v>7.1512596586200141</v>
      </c>
      <c r="I35" s="6">
        <f>(Input!E29-Input!E203-Input!E207)/Input!E5*Input!E6/Input!E34</f>
        <v>4.0272677081774448</v>
      </c>
      <c r="J35" s="6">
        <f>(Input!F29-Input!F203-Input!F207)/Input!F5*Input!F6/Input!F34</f>
        <v>4.2257311380648428</v>
      </c>
      <c r="K35" s="6">
        <f>(Input!G29-Input!G203-Input!G207)/Input!G5*Input!G6/Input!G34</f>
        <v>4.8660303575446511</v>
      </c>
      <c r="L35" s="6">
        <f>(Input!H29-Input!H203-Input!H207)/Input!H5*Input!H6/Input!H34</f>
        <v>3.7196785593121939</v>
      </c>
      <c r="M35" s="6">
        <f>(Input!I29-Input!I203-Input!I207)/Input!I5*Input!I6/Input!I34</f>
        <v>3.5281043990852168</v>
      </c>
      <c r="N35" s="6">
        <f>(Input!J29-Input!J203-Input!J207)/Input!J5*Input!J6/Input!J34</f>
        <v>5.092566033881984</v>
      </c>
      <c r="O35" s="6">
        <f t="shared" si="1"/>
        <v>4.8887945002351429</v>
      </c>
    </row>
    <row r="36" spans="2:15" ht="13.5" customHeight="1" x14ac:dyDescent="0.2">
      <c r="B36" s="1" t="s">
        <v>71</v>
      </c>
      <c r="E36" s="7">
        <f>SUM(E33:E35)</f>
        <v>93.283524479349623</v>
      </c>
      <c r="F36" s="7">
        <f t="shared" ref="F36:N36" si="7">SUM(F33:F35)</f>
        <v>94.779743547218786</v>
      </c>
      <c r="G36" s="7">
        <f t="shared" si="7"/>
        <v>108.09547820401866</v>
      </c>
      <c r="H36" s="7">
        <f t="shared" si="7"/>
        <v>105.42146210510599</v>
      </c>
      <c r="I36" s="7">
        <f t="shared" si="7"/>
        <v>84.440361434183799</v>
      </c>
      <c r="J36" s="7">
        <f t="shared" si="7"/>
        <v>91.842686049636399</v>
      </c>
      <c r="K36" s="7">
        <f t="shared" si="7"/>
        <v>98.035764723034248</v>
      </c>
      <c r="L36" s="7">
        <f t="shared" si="7"/>
        <v>97.725531606083521</v>
      </c>
      <c r="M36" s="7">
        <f t="shared" si="7"/>
        <v>98.847735114371233</v>
      </c>
      <c r="N36" s="7">
        <f t="shared" si="7"/>
        <v>103.5776257574437</v>
      </c>
      <c r="O36" s="7">
        <f t="shared" si="1"/>
        <v>97.604991302044596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-0.62861274891768915</v>
      </c>
      <c r="F38" s="11">
        <f t="shared" ref="F38:N38" si="8">F36-F31</f>
        <v>8.6707460471008631</v>
      </c>
      <c r="G38" s="11">
        <f t="shared" si="8"/>
        <v>18.20765022420639</v>
      </c>
      <c r="H38" s="11">
        <f t="shared" si="8"/>
        <v>23.019147072796201</v>
      </c>
      <c r="I38" s="11">
        <f t="shared" si="8"/>
        <v>2.6495964230994247</v>
      </c>
      <c r="J38" s="11">
        <f t="shared" si="8"/>
        <v>6.9372983320758976</v>
      </c>
      <c r="K38" s="11">
        <f t="shared" si="8"/>
        <v>16.145394628011843</v>
      </c>
      <c r="L38" s="11">
        <f t="shared" si="8"/>
        <v>14.910535369340451</v>
      </c>
      <c r="M38" s="11">
        <f t="shared" si="8"/>
        <v>15.44778304993963</v>
      </c>
      <c r="N38" s="11">
        <f t="shared" si="8"/>
        <v>17.094421060922429</v>
      </c>
      <c r="O38" s="11">
        <f t="shared" si="1"/>
        <v>12.245395945857544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2.850488444408684</v>
      </c>
      <c r="F40" s="8">
        <f>(Input!B25 + Input!B26) / Input!B5</f>
        <v>2.8785302108391111</v>
      </c>
      <c r="G40" s="8">
        <f>(Input!C25 + Input!C26) / Input!C5</f>
        <v>3.006843026272346</v>
      </c>
      <c r="H40" s="8">
        <f>(Input!D25 + Input!D26) / Input!D5</f>
        <v>3.1655012499410407</v>
      </c>
      <c r="I40" s="8">
        <f>(Input!E25 + Input!E26) / Input!E5</f>
        <v>3.3205111079666056</v>
      </c>
      <c r="J40" s="8">
        <f>(Input!F25 + Input!F26) / Input!F5</f>
        <v>3.3329159473609735</v>
      </c>
      <c r="K40" s="8">
        <f>(Input!G25 + Input!G26) / Input!G5</f>
        <v>3.5683323322337648</v>
      </c>
      <c r="L40" s="8">
        <f>(Input!H25 + Input!H26) / Input!H5</f>
        <v>3.6250596256292456</v>
      </c>
      <c r="M40" s="8">
        <f>(Input!I25 + Input!I26) / Input!I5</f>
        <v>3.498380039784581</v>
      </c>
      <c r="N40" s="8">
        <f>(Input!J25 + Input!J26) / Input!J5</f>
        <v>3.6384155548008348</v>
      </c>
      <c r="O40" s="8">
        <f t="shared" si="1"/>
        <v>3.288497753923719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-3.4791011933263731</v>
      </c>
      <c r="F42" s="11">
        <f t="shared" ref="F42:N42" si="9">+F38-F40</f>
        <v>5.792215836261752</v>
      </c>
      <c r="G42" s="11">
        <f t="shared" si="9"/>
        <v>15.200807197934044</v>
      </c>
      <c r="H42" s="11">
        <f t="shared" si="9"/>
        <v>19.85364582285516</v>
      </c>
      <c r="I42" s="11">
        <f t="shared" si="9"/>
        <v>-0.67091468486718098</v>
      </c>
      <c r="J42" s="11">
        <f t="shared" si="9"/>
        <v>3.6043823847149241</v>
      </c>
      <c r="K42" s="11">
        <f t="shared" si="9"/>
        <v>12.577062295778077</v>
      </c>
      <c r="L42" s="11">
        <f t="shared" si="9"/>
        <v>11.285475743711206</v>
      </c>
      <c r="M42" s="11">
        <f t="shared" si="9"/>
        <v>11.949403010155049</v>
      </c>
      <c r="N42" s="11">
        <f t="shared" si="9"/>
        <v>13.456005506121594</v>
      </c>
      <c r="O42" s="11">
        <f t="shared" si="1"/>
        <v>8.9568981919338277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3.4515857082170879E-3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3.4515857082170878E-4</v>
      </c>
    </row>
    <row r="8" spans="1:15" ht="12" customHeight="1" x14ac:dyDescent="0.2">
      <c r="B8" t="s">
        <v>50</v>
      </c>
      <c r="E8" s="6">
        <f>Input!A9/Input!A$7</f>
        <v>21.497685685602686</v>
      </c>
      <c r="F8" s="6">
        <f>Input!B9/Input!B$7</f>
        <v>16.506828816363555</v>
      </c>
      <c r="G8" s="6">
        <f>Input!C9/Input!C$7</f>
        <v>17.74411887472759</v>
      </c>
      <c r="H8" s="6">
        <f>Input!D9/Input!D$7</f>
        <v>15.895267152028994</v>
      </c>
      <c r="I8" s="6">
        <f>Input!E9/Input!E$7</f>
        <v>14.331768093343687</v>
      </c>
      <c r="J8" s="6">
        <f>Input!F9/Input!F$7</f>
        <v>18.077934875955972</v>
      </c>
      <c r="K8" s="6">
        <f>Input!G9/Input!G$7</f>
        <v>15.282967800477335</v>
      </c>
      <c r="L8" s="6">
        <f>Input!H9/Input!H$7</f>
        <v>14.79811395983478</v>
      </c>
      <c r="M8" s="6">
        <f>Input!I9/Input!I$7</f>
        <v>17.231017928649436</v>
      </c>
      <c r="N8" s="6">
        <f>Input!J9/Input!J$7</f>
        <v>15.750701447033126</v>
      </c>
      <c r="O8" s="6">
        <f t="shared" ref="O8:O42" si="1">AVERAGE(E8:N8)</f>
        <v>16.711640463401714</v>
      </c>
    </row>
    <row r="9" spans="1:15" ht="12" customHeight="1" x14ac:dyDescent="0.2">
      <c r="B9" t="s">
        <v>51</v>
      </c>
      <c r="E9" s="6">
        <f>Input!A10/Input!A$7</f>
        <v>8.5274928340425067</v>
      </c>
      <c r="F9" s="6">
        <f>Input!B10/Input!B$7</f>
        <v>8.0860361383399404</v>
      </c>
      <c r="G9" s="6">
        <f>Input!C10/Input!C$7</f>
        <v>7.6377215978698212</v>
      </c>
      <c r="H9" s="6">
        <f>Input!D10/Input!D$7</f>
        <v>5.6249750708755926</v>
      </c>
      <c r="I9" s="6">
        <f>Input!E10/Input!E$7</f>
        <v>3.6265027004855583</v>
      </c>
      <c r="J9" s="6">
        <f>Input!F10/Input!F$7</f>
        <v>3.2654008883693435</v>
      </c>
      <c r="K9" s="6">
        <f>Input!G10/Input!G$7</f>
        <v>3.6105305792001938</v>
      </c>
      <c r="L9" s="6">
        <f>Input!H10/Input!H$7</f>
        <v>3.467216353412947</v>
      </c>
      <c r="M9" s="6">
        <f>Input!I10/Input!I$7</f>
        <v>4.8877329814342927</v>
      </c>
      <c r="N9" s="6">
        <f>Input!J10/Input!J$7</f>
        <v>4.0198370950127416</v>
      </c>
      <c r="O9" s="6">
        <f t="shared" si="1"/>
        <v>5.2753446239042932</v>
      </c>
    </row>
    <row r="10" spans="1:15" ht="12" customHeight="1" x14ac:dyDescent="0.2">
      <c r="B10" t="s">
        <v>52</v>
      </c>
      <c r="E10" s="6">
        <f>Input!A11/Input!A$7</f>
        <v>16.835389476595228</v>
      </c>
      <c r="F10" s="6">
        <f>Input!B11/Input!B$7</f>
        <v>18.32862079891969</v>
      </c>
      <c r="G10" s="6">
        <f>Input!C11/Input!C$7</f>
        <v>17.032907348676261</v>
      </c>
      <c r="H10" s="6">
        <f>Input!D11/Input!D$7</f>
        <v>12.121325356616495</v>
      </c>
      <c r="I10" s="6">
        <f>Input!E11/Input!E$7</f>
        <v>8.367228500919607</v>
      </c>
      <c r="J10" s="6">
        <f>Input!F11/Input!F$7</f>
        <v>10.05064243374526</v>
      </c>
      <c r="K10" s="6">
        <f>Input!G11/Input!G$7</f>
        <v>6.2315406171850629</v>
      </c>
      <c r="L10" s="6">
        <f>Input!H11/Input!H$7</f>
        <v>8.184839622756007</v>
      </c>
      <c r="M10" s="6">
        <f>Input!I11/Input!I$7</f>
        <v>8.1439094921732789</v>
      </c>
      <c r="N10" s="6">
        <f>Input!J11/Input!J$7</f>
        <v>6.8889349745176549</v>
      </c>
      <c r="O10" s="6">
        <f t="shared" si="1"/>
        <v>11.218533862210453</v>
      </c>
    </row>
    <row r="11" spans="1:15" ht="12" customHeight="1" x14ac:dyDescent="0.2">
      <c r="B11" t="s">
        <v>53</v>
      </c>
      <c r="E11" s="6">
        <f>Input!A12/Input!A$7</f>
        <v>7.2709760440725457</v>
      </c>
      <c r="F11" s="6">
        <f>Input!B12/Input!B$7</f>
        <v>8.222458246323967</v>
      </c>
      <c r="G11" s="6">
        <f>Input!C12/Input!C$7</f>
        <v>7.5195858124904751</v>
      </c>
      <c r="H11" s="6">
        <f>Input!D12/Input!D$7</f>
        <v>6.979604697574108</v>
      </c>
      <c r="I11" s="6">
        <f>Input!E12/Input!E$7</f>
        <v>4.5568218972906509</v>
      </c>
      <c r="J11" s="6">
        <f>Input!F12/Input!F$7</f>
        <v>5.4668768957034439</v>
      </c>
      <c r="K11" s="6">
        <f>Input!G12/Input!G$7</f>
        <v>5.344519225849452</v>
      </c>
      <c r="L11" s="6">
        <f>Input!H12/Input!H$7</f>
        <v>6.8967939384922019</v>
      </c>
      <c r="M11" s="6">
        <f>Input!I12/Input!I$7</f>
        <v>6.5608955223880594</v>
      </c>
      <c r="N11" s="6">
        <f>Input!J12/Input!J$7</f>
        <v>6.5965992446305055</v>
      </c>
      <c r="O11" s="6">
        <f t="shared" si="1"/>
        <v>6.5415131524815404</v>
      </c>
    </row>
    <row r="12" spans="1:15" ht="12" customHeight="1" x14ac:dyDescent="0.2">
      <c r="B12" t="s">
        <v>54</v>
      </c>
      <c r="E12" s="6">
        <f>Input!A13/Input!A$7</f>
        <v>0.51447918643289425</v>
      </c>
      <c r="F12" s="6">
        <f>Input!B13/Input!B$7</f>
        <v>0.56574946814847782</v>
      </c>
      <c r="G12" s="6">
        <f>Input!C13/Input!C$7</f>
        <v>0.51177513907172767</v>
      </c>
      <c r="H12" s="6">
        <f>Input!D13/Input!D$7</f>
        <v>0.57497889221076226</v>
      </c>
      <c r="I12" s="6">
        <f>Input!E13/Input!E$7</f>
        <v>0.54498457672947076</v>
      </c>
      <c r="J12" s="6">
        <f>Input!F13/Input!F$7</f>
        <v>0.8606873159529802</v>
      </c>
      <c r="K12" s="6">
        <f>Input!G13/Input!G$7</f>
        <v>0.83259060063545076</v>
      </c>
      <c r="L12" s="6">
        <f>Input!H13/Input!H$7</f>
        <v>0.69376143151698166</v>
      </c>
      <c r="M12" s="6">
        <f>Input!I13/Input!I$7</f>
        <v>0.62996473425555144</v>
      </c>
      <c r="N12" s="6">
        <f>Input!J13/Input!J$7</f>
        <v>0.69853340007280662</v>
      </c>
      <c r="O12" s="6">
        <f t="shared" si="1"/>
        <v>0.64275047450271028</v>
      </c>
    </row>
    <row r="13" spans="1:15" ht="13.5" customHeight="1" x14ac:dyDescent="0.2">
      <c r="B13" s="4" t="s">
        <v>55</v>
      </c>
      <c r="E13" s="8">
        <f>SUM(E7:E12)</f>
        <v>54.646023226745861</v>
      </c>
      <c r="F13" s="8">
        <f t="shared" ref="F13:N13" si="2">SUM(F7:F12)</f>
        <v>51.709693468095629</v>
      </c>
      <c r="G13" s="8">
        <f t="shared" si="2"/>
        <v>50.446108772835878</v>
      </c>
      <c r="H13" s="8">
        <f t="shared" si="2"/>
        <v>41.196151169305956</v>
      </c>
      <c r="I13" s="8">
        <f t="shared" si="2"/>
        <v>31.427305768768974</v>
      </c>
      <c r="J13" s="8">
        <f t="shared" si="2"/>
        <v>37.724993995435213</v>
      </c>
      <c r="K13" s="8">
        <f t="shared" si="2"/>
        <v>31.302148823347498</v>
      </c>
      <c r="L13" s="8">
        <f t="shared" si="2"/>
        <v>34.040725306012916</v>
      </c>
      <c r="M13" s="8">
        <f t="shared" si="2"/>
        <v>37.453520658900622</v>
      </c>
      <c r="N13" s="8">
        <f t="shared" si="2"/>
        <v>33.954606161266831</v>
      </c>
      <c r="O13" s="8">
        <f t="shared" si="1"/>
        <v>40.390127735071545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257.52286511644013</v>
      </c>
      <c r="F15" s="6">
        <f>Input!B14/Input!B$7</f>
        <v>211.26602895358909</v>
      </c>
      <c r="G15" s="6">
        <f>Input!C14/Input!C$7</f>
        <v>196.81718483820828</v>
      </c>
      <c r="H15" s="6">
        <f>Input!D14/Input!D$7</f>
        <v>193.96703476600993</v>
      </c>
      <c r="I15" s="6">
        <f>Input!E14/Input!E$7</f>
        <v>230.10272834286556</v>
      </c>
      <c r="J15" s="6">
        <f>Input!F14/Input!F$7</f>
        <v>172.36055716236299</v>
      </c>
      <c r="K15" s="6">
        <f>Input!G14/Input!G$7</f>
        <v>180.01707575828237</v>
      </c>
      <c r="L15" s="6">
        <f>Input!H14/Input!H$7</f>
        <v>174.88418145506213</v>
      </c>
      <c r="M15" s="6">
        <f>Input!I14/Input!I$7</f>
        <v>181.87912313432835</v>
      </c>
      <c r="N15" s="6">
        <f>Input!J14/Input!J$7</f>
        <v>184.47220080997451</v>
      </c>
      <c r="O15" s="6">
        <f t="shared" si="1"/>
        <v>198.32889803371233</v>
      </c>
    </row>
    <row r="16" spans="1:15" ht="12" customHeight="1" x14ac:dyDescent="0.2">
      <c r="B16" t="s">
        <v>57</v>
      </c>
      <c r="E16" s="6">
        <f>Input!A15/Input!A$7</f>
        <v>9.3402995498938122</v>
      </c>
      <c r="F16" s="6">
        <f>Input!B15/Input!B$7</f>
        <v>8.1965548732497435</v>
      </c>
      <c r="G16" s="6">
        <f>Input!C15/Input!C$7</f>
        <v>20.951374075248197</v>
      </c>
      <c r="H16" s="6">
        <f>Input!D15/Input!D$7</f>
        <v>13.417114787933988</v>
      </c>
      <c r="I16" s="6">
        <f>Input!E15/Input!E$7</f>
        <v>22.693737170828154</v>
      </c>
      <c r="J16" s="6">
        <f>Input!F15/Input!F$7</f>
        <v>10.048139766143528</v>
      </c>
      <c r="K16" s="6">
        <f>Input!G15/Input!G$7</f>
        <v>10.439402611080498</v>
      </c>
      <c r="L16" s="6">
        <f>Input!H15/Input!H$7</f>
        <v>11.062886660034945</v>
      </c>
      <c r="M16" s="6">
        <f>Input!I15/Input!I$7</f>
        <v>14.511205178376411</v>
      </c>
      <c r="N16" s="6">
        <f>Input!J15/Input!J$7</f>
        <v>17.44126046596287</v>
      </c>
      <c r="O16" s="6">
        <f t="shared" si="1"/>
        <v>13.810197513875215</v>
      </c>
    </row>
    <row r="17" spans="2:15" ht="12" customHeight="1" x14ac:dyDescent="0.2">
      <c r="B17" t="s">
        <v>58</v>
      </c>
      <c r="E17" s="6">
        <f>Input!A16/Input!A$7</f>
        <v>1.0852664086929562</v>
      </c>
      <c r="F17" s="6">
        <f>Input!B16/Input!B$7</f>
        <v>1.4699813410608509</v>
      </c>
      <c r="G17" s="6">
        <f>Input!C16/Input!C$7</f>
        <v>1.6396802017303187</v>
      </c>
      <c r="H17" s="6">
        <f>Input!D16/Input!D$7</f>
        <v>0.85272981260986347</v>
      </c>
      <c r="I17" s="6">
        <f>Input!E16/Input!E$7</f>
        <v>0.89534357873239312</v>
      </c>
      <c r="J17" s="6">
        <f>Input!F16/Input!F$7</f>
        <v>1.1432503223215376</v>
      </c>
      <c r="K17" s="6">
        <f>Input!G16/Input!G$7</f>
        <v>1.5646686840137991</v>
      </c>
      <c r="L17" s="6">
        <f>Input!H16/Input!H$7</f>
        <v>1.2604846311415536</v>
      </c>
      <c r="M17" s="6">
        <f>Input!I16/Input!I$7</f>
        <v>1.2190048234437567</v>
      </c>
      <c r="N17" s="6">
        <f>Input!J16/Input!J$7</f>
        <v>2.1799039861667273</v>
      </c>
      <c r="O17" s="6">
        <f t="shared" si="1"/>
        <v>1.3310313789913757</v>
      </c>
    </row>
    <row r="18" spans="2:15" ht="12" customHeight="1" x14ac:dyDescent="0.2">
      <c r="B18" t="s">
        <v>59</v>
      </c>
      <c r="E18" s="6">
        <f>Input!A17/Input!A$7</f>
        <v>2.8983426096500269</v>
      </c>
      <c r="F18" s="6">
        <f>Input!B17/Input!B$7</f>
        <v>2.7414421394064905</v>
      </c>
      <c r="G18" s="6">
        <f>Input!C17/Input!C$7</f>
        <v>2.7280371587536387</v>
      </c>
      <c r="H18" s="6">
        <f>Input!D17/Input!D$7</f>
        <v>2.3273807935624298</v>
      </c>
      <c r="I18" s="6">
        <f>Input!E17/Input!E$7</f>
        <v>2.0200023154125528</v>
      </c>
      <c r="J18" s="6">
        <f>Input!F17/Input!F$7</f>
        <v>2.1828786999165706</v>
      </c>
      <c r="K18" s="6">
        <f>Input!G17/Input!G$7</f>
        <v>2.3794556603974351</v>
      </c>
      <c r="L18" s="6">
        <f>Input!H17/Input!H$7</f>
        <v>2.4981394918147082</v>
      </c>
      <c r="M18" s="6">
        <f>Input!I17/Input!I$7</f>
        <v>2.5810895977429924</v>
      </c>
      <c r="N18" s="6">
        <f>Input!J17/Input!J$7</f>
        <v>2.7870162904987259</v>
      </c>
      <c r="O18" s="6">
        <f t="shared" si="1"/>
        <v>2.5143784757155574</v>
      </c>
    </row>
    <row r="19" spans="2:15" ht="13.5" customHeight="1" x14ac:dyDescent="0.2">
      <c r="B19" s="4" t="s">
        <v>60</v>
      </c>
      <c r="E19" s="8">
        <f>SUM(E15:E18)</f>
        <v>270.84677368467692</v>
      </c>
      <c r="F19" s="8">
        <f t="shared" ref="F19:N19" si="3">SUM(F15:F18)</f>
        <v>223.67400730730617</v>
      </c>
      <c r="G19" s="8">
        <f t="shared" si="3"/>
        <v>222.13627627394044</v>
      </c>
      <c r="H19" s="8">
        <f t="shared" si="3"/>
        <v>210.56426016011622</v>
      </c>
      <c r="I19" s="8">
        <f t="shared" si="3"/>
        <v>255.71181140783864</v>
      </c>
      <c r="J19" s="8">
        <f t="shared" si="3"/>
        <v>185.73482595074461</v>
      </c>
      <c r="K19" s="8">
        <f t="shared" si="3"/>
        <v>194.40060271377413</v>
      </c>
      <c r="L19" s="8">
        <f t="shared" si="3"/>
        <v>189.70569223805333</v>
      </c>
      <c r="M19" s="8">
        <f t="shared" si="3"/>
        <v>200.19042273389149</v>
      </c>
      <c r="N19" s="8">
        <f t="shared" si="3"/>
        <v>206.88038155260281</v>
      </c>
      <c r="O19" s="8">
        <f t="shared" si="1"/>
        <v>215.98450540229447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77.701541714494766</v>
      </c>
      <c r="F21" s="6">
        <f>Input!B18/Input!B$7</f>
        <v>55.088362639933507</v>
      </c>
      <c r="G21" s="6">
        <f>Input!C18/Input!C$7</f>
        <v>56.961656632458563</v>
      </c>
      <c r="H21" s="6">
        <f>Input!D18/Input!D$7</f>
        <v>42.444127331410158</v>
      </c>
      <c r="I21" s="6">
        <f>Input!E18/Input!E$7</f>
        <v>43.583706007726789</v>
      </c>
      <c r="J21" s="6">
        <f>Input!F18/Input!F$7</f>
        <v>48.494611422629049</v>
      </c>
      <c r="K21" s="6">
        <f>Input!G18/Input!G$7</f>
        <v>40.764465515453622</v>
      </c>
      <c r="L21" s="6">
        <f>Input!H18/Input!H$7</f>
        <v>41.787554148699513</v>
      </c>
      <c r="M21" s="6">
        <f>Input!I18/Input!I$7</f>
        <v>42.385519202766659</v>
      </c>
      <c r="N21" s="6">
        <f>Input!J18/Input!J$7</f>
        <v>38.758803467419</v>
      </c>
      <c r="O21" s="6">
        <f t="shared" si="1"/>
        <v>48.797034808299159</v>
      </c>
    </row>
    <row r="22" spans="2:15" ht="12" customHeight="1" x14ac:dyDescent="0.2">
      <c r="B22" t="s">
        <v>255</v>
      </c>
      <c r="E22" s="6">
        <f>Input!A19/Input!A$7</f>
        <v>32.100806792391452</v>
      </c>
      <c r="F22" s="6">
        <f>Input!B19/Input!B$7</f>
        <v>30.228079163470849</v>
      </c>
      <c r="G22" s="6">
        <f>Input!C19/Input!C$7</f>
        <v>28.69256725436842</v>
      </c>
      <c r="H22" s="6">
        <f>Input!D19/Input!D$7</f>
        <v>24.657543700020216</v>
      </c>
      <c r="I22" s="6">
        <f>Input!E19/Input!E$7</f>
        <v>23.314907639007288</v>
      </c>
      <c r="J22" s="6">
        <f>Input!F19/Input!F$7</f>
        <v>30.930610418149577</v>
      </c>
      <c r="K22" s="6">
        <f>Input!G19/Input!G$7</f>
        <v>25.749167425473541</v>
      </c>
      <c r="L22" s="6">
        <f>Input!H19/Input!H$7</f>
        <v>25.806259470544052</v>
      </c>
      <c r="M22" s="6">
        <f>Input!I19/Input!I$7</f>
        <v>23.366880232981433</v>
      </c>
      <c r="N22" s="6">
        <f>Input!J19/Input!J$7</f>
        <v>27.866512786676374</v>
      </c>
      <c r="O22" s="6">
        <f t="shared" si="1"/>
        <v>27.271333488308318</v>
      </c>
    </row>
    <row r="23" spans="2:15" ht="12" customHeight="1" x14ac:dyDescent="0.2">
      <c r="B23" t="s">
        <v>62</v>
      </c>
      <c r="E23" s="6">
        <f>Input!A20/Input!A$7</f>
        <v>2.9251548969862998E-2</v>
      </c>
      <c r="F23" s="6">
        <f>Input!B20/Input!B$7</f>
        <v>7.3704062527834083E-2</v>
      </c>
      <c r="G23" s="6">
        <f>Input!C20/Input!C$7</f>
        <v>0.16488269857715188</v>
      </c>
      <c r="H23" s="6">
        <f>Input!D20/Input!D$7</f>
        <v>3.9442736274962475E-2</v>
      </c>
      <c r="I23" s="6">
        <f>Input!E20/Input!E$7</f>
        <v>5.2067613664371008E-2</v>
      </c>
      <c r="J23" s="6">
        <f>Input!F20/Input!F$7</f>
        <v>5.3329722573794897E-2</v>
      </c>
      <c r="K23" s="6">
        <f>Input!G20/Input!G$7</f>
        <v>8.8140606951923717E-2</v>
      </c>
      <c r="L23" s="6">
        <f>Input!H20/Input!H$7</f>
        <v>1.9366995690579373E-2</v>
      </c>
      <c r="M23" s="6">
        <f>Input!I20/Input!I$7</f>
        <v>8.2137331634510365E-3</v>
      </c>
      <c r="N23" s="6">
        <f>Input!J20/Input!J$7</f>
        <v>1.2384191845649798E-2</v>
      </c>
      <c r="O23" s="6">
        <f t="shared" si="1"/>
        <v>5.4078391023958131E-2</v>
      </c>
    </row>
    <row r="24" spans="2:15" ht="14.25" customHeight="1" x14ac:dyDescent="0.2">
      <c r="B24" s="4" t="s">
        <v>63</v>
      </c>
      <c r="E24" s="8">
        <f>SUM(E21:E23)</f>
        <v>109.83160005585609</v>
      </c>
      <c r="F24" s="8">
        <f t="shared" ref="F24:N24" si="4">SUM(F21:F23)</f>
        <v>85.390145865932197</v>
      </c>
      <c r="G24" s="8">
        <f t="shared" si="4"/>
        <v>85.819106585404128</v>
      </c>
      <c r="H24" s="8">
        <f t="shared" si="4"/>
        <v>67.141113767705335</v>
      </c>
      <c r="I24" s="8">
        <f t="shared" si="4"/>
        <v>66.950681260398454</v>
      </c>
      <c r="J24" s="8">
        <f t="shared" si="4"/>
        <v>79.478551563352411</v>
      </c>
      <c r="K24" s="8">
        <f t="shared" si="4"/>
        <v>66.601773547879091</v>
      </c>
      <c r="L24" s="8">
        <f t="shared" si="4"/>
        <v>67.613180614934137</v>
      </c>
      <c r="M24" s="8">
        <f t="shared" si="4"/>
        <v>65.760613168911533</v>
      </c>
      <c r="N24" s="8">
        <f t="shared" si="4"/>
        <v>66.637700445941022</v>
      </c>
      <c r="O24" s="8">
        <f t="shared" si="1"/>
        <v>76.122446687631438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9.9967643563463291</v>
      </c>
      <c r="F26" s="6">
        <f>Input!B21/Input!B$7</f>
        <v>10.051351605623241</v>
      </c>
      <c r="G26" s="6">
        <f>Input!C21/Input!C$7</f>
        <v>9.6997104377622083</v>
      </c>
      <c r="H26" s="6">
        <f>Input!D21/Input!D$7</f>
        <v>10.412515844974084</v>
      </c>
      <c r="I26" s="6">
        <f>Input!E21/Input!E$7</f>
        <v>8.1241296287335469</v>
      </c>
      <c r="J26" s="6">
        <f>Input!F21/Input!F$7</f>
        <v>8.6845643529660368</v>
      </c>
      <c r="K26" s="6">
        <f>Input!G21/Input!G$7</f>
        <v>8.0256675198810417</v>
      </c>
      <c r="L26" s="6">
        <f>Input!H21/Input!H$7</f>
        <v>7.5136214011932605</v>
      </c>
      <c r="M26" s="6">
        <f>Input!I21/Input!I$7</f>
        <v>9.4744996814706965</v>
      </c>
      <c r="N26" s="6">
        <f>Input!J21/Input!J$7</f>
        <v>9.2835051874772478</v>
      </c>
      <c r="O26" s="6">
        <f t="shared" si="1"/>
        <v>9.1266330016427695</v>
      </c>
    </row>
    <row r="27" spans="2:15" ht="12" customHeight="1" x14ac:dyDescent="0.2">
      <c r="B27" t="s">
        <v>65</v>
      </c>
      <c r="E27" s="6">
        <f>Input!A22/Input!A$7</f>
        <v>82.849698839573904</v>
      </c>
      <c r="F27" s="6">
        <f>Input!B22/Input!B$7</f>
        <v>77.880818332641212</v>
      </c>
      <c r="G27" s="6">
        <f>Input!C22/Input!C$7</f>
        <v>87.773342365854177</v>
      </c>
      <c r="H27" s="6">
        <f>Input!D22/Input!D$7</f>
        <v>78.374384572840299</v>
      </c>
      <c r="I27" s="6">
        <f>Input!E22/Input!E$7</f>
        <v>75.010617885024402</v>
      </c>
      <c r="J27" s="6">
        <f>Input!F22/Input!F$7</f>
        <v>75.189806370832301</v>
      </c>
      <c r="K27" s="6">
        <f>Input!G22/Input!G$7</f>
        <v>80.519446812807359</v>
      </c>
      <c r="L27" s="6">
        <f>Input!H22/Input!H$7</f>
        <v>80.204647584508379</v>
      </c>
      <c r="M27" s="6">
        <f>Input!I22/Input!I$7</f>
        <v>78.596562613760469</v>
      </c>
      <c r="N27" s="6">
        <f>Input!J22/Input!J$7</f>
        <v>84.551763287222428</v>
      </c>
      <c r="O27" s="6">
        <f t="shared" si="1"/>
        <v>80.095108866506493</v>
      </c>
    </row>
    <row r="28" spans="2:15" ht="12" customHeight="1" x14ac:dyDescent="0.2">
      <c r="B28" t="s">
        <v>66</v>
      </c>
      <c r="E28" s="6">
        <f>Input!A23/Input!A$7</f>
        <v>13.029761133231569</v>
      </c>
      <c r="F28" s="6">
        <f>Input!B23/Input!B$7</f>
        <v>12.933402553570701</v>
      </c>
      <c r="G28" s="6">
        <f>Input!C23/Input!C$7</f>
        <v>16.382875172581898</v>
      </c>
      <c r="H28" s="6">
        <f>Input!D23/Input!D$7</f>
        <v>18.374409671550591</v>
      </c>
      <c r="I28" s="6">
        <f>Input!E23/Input!E$7</f>
        <v>15.339410763683659</v>
      </c>
      <c r="J28" s="6">
        <f>Input!F23/Input!F$7</f>
        <v>14.565326383642033</v>
      </c>
      <c r="K28" s="6">
        <f>Input!G23/Input!G$7</f>
        <v>17.917953770662677</v>
      </c>
      <c r="L28" s="6">
        <f>Input!H23/Input!H$7</f>
        <v>16.148220335592701</v>
      </c>
      <c r="M28" s="6">
        <f>Input!I23/Input!I$7</f>
        <v>16.745045276665454</v>
      </c>
      <c r="N28" s="6">
        <f>Input!J23/Input!J$7</f>
        <v>20.457372815799051</v>
      </c>
      <c r="O28" s="6">
        <f t="shared" si="1"/>
        <v>16.189377787698035</v>
      </c>
    </row>
    <row r="29" spans="2:15" ht="14.25" customHeight="1" x14ac:dyDescent="0.2">
      <c r="B29" s="4" t="s">
        <v>15</v>
      </c>
      <c r="E29" s="8">
        <f>SUM(E26:E28)</f>
        <v>105.87622432915181</v>
      </c>
      <c r="F29" s="8">
        <f t="shared" ref="F29:N29" si="5">SUM(F26:F28)</f>
        <v>100.86557249183515</v>
      </c>
      <c r="G29" s="8">
        <f t="shared" si="5"/>
        <v>113.85592797619827</v>
      </c>
      <c r="H29" s="8">
        <f t="shared" si="5"/>
        <v>107.16131008936497</v>
      </c>
      <c r="I29" s="8">
        <f t="shared" si="5"/>
        <v>98.474158277441603</v>
      </c>
      <c r="J29" s="8">
        <f t="shared" si="5"/>
        <v>98.439697107440367</v>
      </c>
      <c r="K29" s="8">
        <f t="shared" si="5"/>
        <v>106.46306810335108</v>
      </c>
      <c r="L29" s="8">
        <f t="shared" si="5"/>
        <v>103.86648932129434</v>
      </c>
      <c r="M29" s="8">
        <f t="shared" si="5"/>
        <v>104.81610757189662</v>
      </c>
      <c r="N29" s="8">
        <f t="shared" si="5"/>
        <v>114.29264129049872</v>
      </c>
      <c r="O29" s="8">
        <f t="shared" si="1"/>
        <v>105.4111196558473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541.20062129643065</v>
      </c>
      <c r="F31" s="7">
        <f t="shared" ref="F31:N31" si="6">SUM(F13,F19,F24,F29)</f>
        <v>461.63941913316916</v>
      </c>
      <c r="G31" s="7">
        <f t="shared" si="6"/>
        <v>472.25741960837877</v>
      </c>
      <c r="H31" s="7">
        <f t="shared" si="6"/>
        <v>426.06283518649246</v>
      </c>
      <c r="I31" s="7">
        <f t="shared" si="6"/>
        <v>452.56395671444761</v>
      </c>
      <c r="J31" s="7">
        <f t="shared" si="6"/>
        <v>401.37806861697266</v>
      </c>
      <c r="K31" s="7">
        <f t="shared" si="6"/>
        <v>398.76759318835178</v>
      </c>
      <c r="L31" s="7">
        <f t="shared" si="6"/>
        <v>395.22608748029472</v>
      </c>
      <c r="M31" s="7">
        <f t="shared" si="6"/>
        <v>408.22066413360028</v>
      </c>
      <c r="N31" s="7">
        <f t="shared" si="6"/>
        <v>421.76532945030942</v>
      </c>
      <c r="O31" s="7">
        <f t="shared" si="1"/>
        <v>437.9081994808447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638.348452670283</v>
      </c>
      <c r="F33" s="6">
        <f>(Input!B27+Input!B203+Input!B207)/Input!B$7</f>
        <v>579.81955181642763</v>
      </c>
      <c r="G33" s="6">
        <f>(Input!C27+Input!C203+Input!C207)/Input!C$7</f>
        <v>640.72389293206754</v>
      </c>
      <c r="H33" s="6">
        <f>(Input!D27+Input!D203+Input!D207)/Input!D$7</f>
        <v>572.43872115965996</v>
      </c>
      <c r="I33" s="6">
        <f>(Input!E27+Input!E203+Input!E207)/Input!E$7</f>
        <v>515.06692311066627</v>
      </c>
      <c r="J33" s="6">
        <f>(Input!F27+Input!F203+Input!F207)/Input!F$7</f>
        <v>443.79412611379746</v>
      </c>
      <c r="K33" s="6">
        <f>(Input!G27+Input!G203+Input!G207)/Input!G$7</f>
        <v>503.86919014666444</v>
      </c>
      <c r="L33" s="6">
        <f>(Input!H27+Input!H203+Input!H207)/Input!H$7</f>
        <v>489.25231215003095</v>
      </c>
      <c r="M33" s="6">
        <f>(Input!I27+Input!I203+Input!I207)/Input!I$7</f>
        <v>506.4132774390244</v>
      </c>
      <c r="N33" s="6">
        <f>(Input!J27+Input!J203+Input!J207)/Input!J$7</f>
        <v>524.98706543501999</v>
      </c>
      <c r="O33" s="6">
        <f t="shared" si="1"/>
        <v>541.47135129736421</v>
      </c>
    </row>
    <row r="34" spans="2:15" ht="12" customHeight="1" x14ac:dyDescent="0.2">
      <c r="B34" t="s">
        <v>69</v>
      </c>
      <c r="E34" s="6">
        <f>Input!A28/Input!A$7</f>
        <v>0.34570497007530776</v>
      </c>
      <c r="F34" s="6">
        <f>Input!B28/Input!B$7</f>
        <v>0.31029285035284782</v>
      </c>
      <c r="G34" s="6">
        <f>Input!C28/Input!C$7</f>
        <v>0.47103133992291307</v>
      </c>
      <c r="H34" s="6">
        <f>Input!D28/Input!D$7</f>
        <v>0.28268722620359626</v>
      </c>
      <c r="I34" s="6">
        <f>Input!E28/Input!E$7</f>
        <v>0.49549353787350159</v>
      </c>
      <c r="J34" s="6">
        <f>Input!F28/Input!F$7</f>
        <v>0.18320047459030053</v>
      </c>
      <c r="K34" s="6">
        <f>Input!G28/Input!G$7</f>
        <v>0.75295210211767105</v>
      </c>
      <c r="L34" s="6">
        <f>Input!H28/Input!H$7</f>
        <v>0.45603397551357255</v>
      </c>
      <c r="M34" s="6">
        <f>Input!I28/Input!I$7</f>
        <v>0.4115573807790317</v>
      </c>
      <c r="N34" s="6">
        <f>Input!J28/Input!J$7</f>
        <v>0.30345649799781582</v>
      </c>
      <c r="O34" s="6">
        <f t="shared" si="1"/>
        <v>0.40124103554265583</v>
      </c>
    </row>
    <row r="35" spans="2:15" ht="12" customHeight="1" x14ac:dyDescent="0.2">
      <c r="B35" t="s">
        <v>75</v>
      </c>
      <c r="E35" s="6">
        <f>(Input!A29-Input!A203-Input!A207)/Input!A$7</f>
        <v>30.369575017660043</v>
      </c>
      <c r="F35" s="6">
        <f>(Input!B29-Input!B203-Input!B207)/Input!B$7</f>
        <v>25.446208791046079</v>
      </c>
      <c r="G35" s="6">
        <f>(Input!C29-Input!C203-Input!C207)/Input!C$7</f>
        <v>26.827681978085892</v>
      </c>
      <c r="H35" s="6">
        <f>(Input!D29-Input!D203-Input!D207)/Input!D$7</f>
        <v>35.816779414897063</v>
      </c>
      <c r="I35" s="6">
        <f>(Input!E29-Input!E203-Input!E207)/Input!E$7</f>
        <v>19.925276843296768</v>
      </c>
      <c r="J35" s="6">
        <f>(Input!F29-Input!F203-Input!F207)/Input!F$7</f>
        <v>20.471578174621051</v>
      </c>
      <c r="K35" s="6">
        <f>(Input!G29-Input!G203-Input!G207)/Input!G$7</f>
        <v>23.351332866352035</v>
      </c>
      <c r="L35" s="6">
        <f>(Input!H29-Input!H203-Input!H207)/Input!H$7</f>
        <v>17.912660625596434</v>
      </c>
      <c r="M35" s="6">
        <f>(Input!I29-Input!I203-Input!I207)/Input!I$7</f>
        <v>17.312528212595559</v>
      </c>
      <c r="N35" s="6">
        <f>(Input!J29-Input!J203-Input!J207)/Input!J$7</f>
        <v>25.403831224972702</v>
      </c>
      <c r="O35" s="6">
        <f t="shared" si="1"/>
        <v>24.283745314912359</v>
      </c>
    </row>
    <row r="36" spans="2:15" ht="13.5" customHeight="1" x14ac:dyDescent="0.2">
      <c r="B36" s="1" t="s">
        <v>71</v>
      </c>
      <c r="E36" s="7">
        <f>SUM(E33:E35)</f>
        <v>669.06373265801835</v>
      </c>
      <c r="F36" s="7">
        <f t="shared" ref="F36:N36" si="7">SUM(F33:F35)</f>
        <v>605.57605345782656</v>
      </c>
      <c r="G36" s="7">
        <f t="shared" si="7"/>
        <v>668.02260625007636</v>
      </c>
      <c r="H36" s="7">
        <f t="shared" si="7"/>
        <v>608.53818780076062</v>
      </c>
      <c r="I36" s="7">
        <f t="shared" si="7"/>
        <v>535.48769349183647</v>
      </c>
      <c r="J36" s="7">
        <f t="shared" si="7"/>
        <v>464.44890476300884</v>
      </c>
      <c r="K36" s="7">
        <f t="shared" si="7"/>
        <v>527.97347511513408</v>
      </c>
      <c r="L36" s="7">
        <f t="shared" si="7"/>
        <v>507.62100675114095</v>
      </c>
      <c r="M36" s="7">
        <f t="shared" si="7"/>
        <v>524.13736303239898</v>
      </c>
      <c r="N36" s="7">
        <f t="shared" si="7"/>
        <v>550.69435315799046</v>
      </c>
      <c r="O36" s="7">
        <f t="shared" si="1"/>
        <v>566.1563376478191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127.8631113615877</v>
      </c>
      <c r="F38" s="11">
        <f t="shared" ref="F38:N38" si="8">F36-F31</f>
        <v>143.9366343246574</v>
      </c>
      <c r="G38" s="11">
        <f t="shared" si="8"/>
        <v>195.7651866416976</v>
      </c>
      <c r="H38" s="11">
        <f t="shared" si="8"/>
        <v>182.47535261426816</v>
      </c>
      <c r="I38" s="11">
        <f t="shared" si="8"/>
        <v>82.923736777388854</v>
      </c>
      <c r="J38" s="11">
        <f t="shared" si="8"/>
        <v>63.070836146036186</v>
      </c>
      <c r="K38" s="11">
        <f t="shared" si="8"/>
        <v>129.2058819267823</v>
      </c>
      <c r="L38" s="11">
        <f t="shared" si="8"/>
        <v>112.39491927084623</v>
      </c>
      <c r="M38" s="11">
        <f t="shared" si="8"/>
        <v>115.9166988987987</v>
      </c>
      <c r="N38" s="11">
        <f t="shared" si="8"/>
        <v>128.92902370768104</v>
      </c>
      <c r="O38" s="11">
        <f t="shared" si="1"/>
        <v>128.24813816697443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13.719360306597967</v>
      </c>
      <c r="F40" s="8">
        <f>(Input!B25 + Input!B26) / Input!B$7</f>
        <v>13.901996034946956</v>
      </c>
      <c r="G40" s="8">
        <f>(Input!C25 + Input!C26) / Input!C$7</f>
        <v>14.414365461642163</v>
      </c>
      <c r="H40" s="8">
        <f>(Input!D25 + Input!D26) / Input!D$7</f>
        <v>15.17494976866225</v>
      </c>
      <c r="I40" s="8">
        <f>(Input!E25 + Input!E26) / Input!E$7</f>
        <v>15.918044344672676</v>
      </c>
      <c r="J40" s="8">
        <f>(Input!F25 + Input!F26) / Input!F$7</f>
        <v>15.456810882677585</v>
      </c>
      <c r="K40" s="8">
        <f>(Input!G25 + Input!G26) / Input!G$7</f>
        <v>16.408430385902538</v>
      </c>
      <c r="L40" s="8">
        <f>(Input!H25 + Input!H26) / Input!H$7</f>
        <v>16.670482603866386</v>
      </c>
      <c r="M40" s="8">
        <f>(Input!I25 + Input!I26) / Input!I$7</f>
        <v>16.405422051328721</v>
      </c>
      <c r="N40" s="8">
        <f>(Input!J25 + Input!J26) / Input!J$7</f>
        <v>17.062109346559886</v>
      </c>
      <c r="O40" s="8">
        <f t="shared" si="1"/>
        <v>15.513197118685714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114.14375105498974</v>
      </c>
      <c r="F42" s="11">
        <f t="shared" ref="F42:N42" si="9">+F38-F40</f>
        <v>130.03463828971044</v>
      </c>
      <c r="G42" s="11">
        <f t="shared" si="9"/>
        <v>181.35082118005545</v>
      </c>
      <c r="H42" s="11">
        <f t="shared" si="9"/>
        <v>167.3004028456059</v>
      </c>
      <c r="I42" s="11">
        <f t="shared" si="9"/>
        <v>67.005692432716174</v>
      </c>
      <c r="J42" s="11">
        <f t="shared" si="9"/>
        <v>47.614025263358599</v>
      </c>
      <c r="K42" s="11">
        <f t="shared" si="9"/>
        <v>112.79745154087976</v>
      </c>
      <c r="L42" s="11">
        <f t="shared" si="9"/>
        <v>95.724436666979841</v>
      </c>
      <c r="M42" s="11">
        <f t="shared" si="9"/>
        <v>99.511276847469986</v>
      </c>
      <c r="N42" s="11">
        <f t="shared" si="9"/>
        <v>111.86691436112116</v>
      </c>
      <c r="O42" s="11">
        <f t="shared" si="1"/>
        <v>112.73494104828872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3.4515857082170879E-3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3.4515857082170878E-4</v>
      </c>
    </row>
    <row r="8" spans="1:15" ht="12" customHeight="1" x14ac:dyDescent="0.2">
      <c r="B8" t="s">
        <v>50</v>
      </c>
      <c r="E8" s="6">
        <f>Input!A9/Input!A$7</f>
        <v>21.497685685602686</v>
      </c>
      <c r="F8" s="6">
        <f>Input!B9/Input!B$7</f>
        <v>16.506828816363555</v>
      </c>
      <c r="G8" s="6">
        <f>Input!C9/Input!C$7</f>
        <v>17.74411887472759</v>
      </c>
      <c r="H8" s="6">
        <f>Input!D9/Input!D$7</f>
        <v>15.895267152028994</v>
      </c>
      <c r="I8" s="6">
        <f>Input!E9/Input!E$7</f>
        <v>14.331768093343687</v>
      </c>
      <c r="J8" s="6">
        <f>Input!F9/Input!F$7</f>
        <v>18.077934875955972</v>
      </c>
      <c r="K8" s="6">
        <f>Input!G9/Input!G$7</f>
        <v>15.282967800477335</v>
      </c>
      <c r="L8" s="6">
        <f>Input!H9/Input!H$7</f>
        <v>14.79811395983478</v>
      </c>
      <c r="M8" s="6">
        <f>Input!I9/Input!I$7</f>
        <v>17.231017928649436</v>
      </c>
      <c r="N8" s="6">
        <f>Input!J9/Input!J$7</f>
        <v>15.750701447033126</v>
      </c>
      <c r="O8" s="6">
        <f t="shared" ref="O8:O42" si="1">AVERAGE(E8:N8)</f>
        <v>16.711640463401714</v>
      </c>
    </row>
    <row r="9" spans="1:15" ht="12" customHeight="1" x14ac:dyDescent="0.2">
      <c r="B9" t="s">
        <v>51</v>
      </c>
      <c r="E9" s="6">
        <f>Input!A10/Input!A$7</f>
        <v>8.5274928340425067</v>
      </c>
      <c r="F9" s="6">
        <f>Input!B10/Input!B$7</f>
        <v>8.0860361383399404</v>
      </c>
      <c r="G9" s="6">
        <f>Input!C10/Input!C$7</f>
        <v>7.6377215978698212</v>
      </c>
      <c r="H9" s="6">
        <f>Input!D10/Input!D$7</f>
        <v>5.6249750708755926</v>
      </c>
      <c r="I9" s="6">
        <f>Input!E10/Input!E$7</f>
        <v>3.6265027004855583</v>
      </c>
      <c r="J9" s="6">
        <f>Input!F10/Input!F$7</f>
        <v>3.2654008883693435</v>
      </c>
      <c r="K9" s="6">
        <f>Input!G10/Input!G$7</f>
        <v>3.6105305792001938</v>
      </c>
      <c r="L9" s="6">
        <f>Input!H10/Input!H$7</f>
        <v>3.467216353412947</v>
      </c>
      <c r="M9" s="6">
        <f>Input!I10/Input!I$7</f>
        <v>4.8877329814342927</v>
      </c>
      <c r="N9" s="6">
        <f>Input!J10/Input!J$7</f>
        <v>4.0198370950127416</v>
      </c>
      <c r="O9" s="6">
        <f t="shared" si="1"/>
        <v>5.2753446239042932</v>
      </c>
    </row>
    <row r="10" spans="1:15" ht="12" customHeight="1" x14ac:dyDescent="0.2">
      <c r="B10" t="s">
        <v>52</v>
      </c>
      <c r="E10" s="6">
        <f>Input!A11/Input!A$7</f>
        <v>16.835389476595228</v>
      </c>
      <c r="F10" s="6">
        <f>Input!B11/Input!B$7</f>
        <v>18.32862079891969</v>
      </c>
      <c r="G10" s="6">
        <f>Input!C11/Input!C$7</f>
        <v>17.032907348676261</v>
      </c>
      <c r="H10" s="6">
        <f>Input!D11/Input!D$7</f>
        <v>12.121325356616495</v>
      </c>
      <c r="I10" s="6">
        <f>Input!E11/Input!E$7</f>
        <v>8.367228500919607</v>
      </c>
      <c r="J10" s="6">
        <f>Input!F11/Input!F$7</f>
        <v>10.05064243374526</v>
      </c>
      <c r="K10" s="6">
        <f>Input!G11/Input!G$7</f>
        <v>6.2315406171850629</v>
      </c>
      <c r="L10" s="6">
        <f>Input!H11/Input!H$7</f>
        <v>8.184839622756007</v>
      </c>
      <c r="M10" s="6">
        <f>Input!I11/Input!I$7</f>
        <v>8.1439094921732789</v>
      </c>
      <c r="N10" s="6">
        <f>Input!J11/Input!J$7</f>
        <v>6.8889349745176549</v>
      </c>
      <c r="O10" s="6">
        <f t="shared" si="1"/>
        <v>11.218533862210453</v>
      </c>
    </row>
    <row r="11" spans="1:15" ht="12" customHeight="1" x14ac:dyDescent="0.2">
      <c r="B11" t="s">
        <v>53</v>
      </c>
      <c r="E11" s="6">
        <f>Input!A12/Input!A$7</f>
        <v>7.2709760440725457</v>
      </c>
      <c r="F11" s="6">
        <f>Input!B12/Input!B$7</f>
        <v>8.222458246323967</v>
      </c>
      <c r="G11" s="6">
        <f>Input!C12/Input!C$7</f>
        <v>7.5195858124904751</v>
      </c>
      <c r="H11" s="6">
        <f>Input!D12/Input!D$7</f>
        <v>6.979604697574108</v>
      </c>
      <c r="I11" s="6">
        <f>Input!E12/Input!E$7</f>
        <v>4.5568218972906509</v>
      </c>
      <c r="J11" s="6">
        <f>Input!F12/Input!F$7</f>
        <v>5.4668768957034439</v>
      </c>
      <c r="K11" s="6">
        <f>Input!G12/Input!G$7</f>
        <v>5.344519225849452</v>
      </c>
      <c r="L11" s="6">
        <f>Input!H12/Input!H$7</f>
        <v>6.8967939384922019</v>
      </c>
      <c r="M11" s="6">
        <f>Input!I12/Input!I$7</f>
        <v>6.5608955223880594</v>
      </c>
      <c r="N11" s="6">
        <f>Input!J12/Input!J$7</f>
        <v>6.5965992446305055</v>
      </c>
      <c r="O11" s="6">
        <f t="shared" si="1"/>
        <v>6.5415131524815404</v>
      </c>
    </row>
    <row r="12" spans="1:15" ht="12" customHeight="1" x14ac:dyDescent="0.2">
      <c r="B12" t="s">
        <v>54</v>
      </c>
      <c r="E12" s="6">
        <f>Input!A13/Input!A$7</f>
        <v>0.51447918643289425</v>
      </c>
      <c r="F12" s="6">
        <f>Input!B13/Input!B$7</f>
        <v>0.56574946814847782</v>
      </c>
      <c r="G12" s="6">
        <f>Input!C13/Input!C$7</f>
        <v>0.51177513907172767</v>
      </c>
      <c r="H12" s="6">
        <f>Input!D13/Input!D$7</f>
        <v>0.57497889221076226</v>
      </c>
      <c r="I12" s="6">
        <f>Input!E13/Input!E$7</f>
        <v>0.54498457672947076</v>
      </c>
      <c r="J12" s="6">
        <f>Input!F13/Input!F$7</f>
        <v>0.8606873159529802</v>
      </c>
      <c r="K12" s="6">
        <f>Input!G13/Input!G$7</f>
        <v>0.83259060063545076</v>
      </c>
      <c r="L12" s="6">
        <f>Input!H13/Input!H$7</f>
        <v>0.69376143151698166</v>
      </c>
      <c r="M12" s="6">
        <f>Input!I13/Input!I$7</f>
        <v>0.62996473425555144</v>
      </c>
      <c r="N12" s="6">
        <f>Input!J13/Input!J$7</f>
        <v>0.69853340007280662</v>
      </c>
      <c r="O12" s="6">
        <f t="shared" si="1"/>
        <v>0.64275047450271028</v>
      </c>
    </row>
    <row r="13" spans="1:15" ht="13.5" customHeight="1" x14ac:dyDescent="0.2">
      <c r="B13" s="4" t="s">
        <v>55</v>
      </c>
      <c r="E13" s="8">
        <f>SUM(E7:E12)</f>
        <v>54.646023226745861</v>
      </c>
      <c r="F13" s="8">
        <f t="shared" ref="F13:N13" si="2">SUM(F7:F12)</f>
        <v>51.709693468095629</v>
      </c>
      <c r="G13" s="8">
        <f t="shared" si="2"/>
        <v>50.446108772835878</v>
      </c>
      <c r="H13" s="8">
        <f t="shared" si="2"/>
        <v>41.196151169305956</v>
      </c>
      <c r="I13" s="8">
        <f t="shared" si="2"/>
        <v>31.427305768768974</v>
      </c>
      <c r="J13" s="8">
        <f t="shared" si="2"/>
        <v>37.724993995435213</v>
      </c>
      <c r="K13" s="8">
        <f t="shared" si="2"/>
        <v>31.302148823347498</v>
      </c>
      <c r="L13" s="8">
        <f t="shared" si="2"/>
        <v>34.040725306012916</v>
      </c>
      <c r="M13" s="8">
        <f t="shared" si="2"/>
        <v>37.453520658900622</v>
      </c>
      <c r="N13" s="8">
        <f t="shared" si="2"/>
        <v>33.954606161266831</v>
      </c>
      <c r="O13" s="8">
        <f t="shared" si="1"/>
        <v>40.390127735071545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170.54014337154342</v>
      </c>
      <c r="F15" s="6">
        <f>Input!B30/Input!B$7</f>
        <v>166.31131999180838</v>
      </c>
      <c r="G15" s="6">
        <f>Input!C30/Input!C$7</f>
        <v>161.74934505933018</v>
      </c>
      <c r="H15" s="6">
        <f>Input!D30/Input!D$7</f>
        <v>165.24167163741726</v>
      </c>
      <c r="I15" s="6">
        <f>Input!E30/Input!E$7</f>
        <v>177.01054100609198</v>
      </c>
      <c r="J15" s="6">
        <f>Input!F30/Input!F$7</f>
        <v>165.37287166068543</v>
      </c>
      <c r="K15" s="6">
        <f>Input!G30/Input!G$7</f>
        <v>159.63287753604126</v>
      </c>
      <c r="L15" s="6">
        <f>Input!H30/Input!H$7</f>
        <v>161.88137765709021</v>
      </c>
      <c r="M15" s="6">
        <f>Input!I30/Input!I$7</f>
        <v>167.61821691845651</v>
      </c>
      <c r="N15" s="6">
        <f>Input!J30/Input!J$7</f>
        <v>172.4777486803786</v>
      </c>
      <c r="O15" s="6">
        <f t="shared" si="1"/>
        <v>166.78361135188433</v>
      </c>
    </row>
    <row r="16" spans="1:15" ht="12" customHeight="1" x14ac:dyDescent="0.2">
      <c r="B16" t="s">
        <v>57</v>
      </c>
      <c r="E16" s="6">
        <f>Input!A31/Input!A$7</f>
        <v>8.2764766838433985</v>
      </c>
      <c r="F16" s="6">
        <f>Input!B31/Input!B$7</f>
        <v>8.6216483786586942</v>
      </c>
      <c r="G16" s="6">
        <f>Input!C31/Input!C$7</f>
        <v>15.385170460943469</v>
      </c>
      <c r="H16" s="6">
        <f>Input!D31/Input!D$7</f>
        <v>11.79606099484052</v>
      </c>
      <c r="I16" s="6">
        <f>Input!E31/Input!E$7</f>
        <v>16.113591336015656</v>
      </c>
      <c r="J16" s="6">
        <f>Input!F31/Input!F$7</f>
        <v>9.3725431049002932</v>
      </c>
      <c r="K16" s="6">
        <f>Input!G31/Input!G$7</f>
        <v>8.9271171843835049</v>
      </c>
      <c r="L16" s="6">
        <f>Input!H31/Input!H$7</f>
        <v>10.051658432453305</v>
      </c>
      <c r="M16" s="6">
        <f>Input!I31/Input!I$7</f>
        <v>11.900886194029852</v>
      </c>
      <c r="N16" s="6">
        <f>Input!J31/Input!J$7</f>
        <v>13.398062204222789</v>
      </c>
      <c r="O16" s="6">
        <f t="shared" si="1"/>
        <v>11.384321497429147</v>
      </c>
    </row>
    <row r="17" spans="2:15" ht="12" customHeight="1" x14ac:dyDescent="0.2">
      <c r="B17" t="s">
        <v>58</v>
      </c>
      <c r="E17" s="6">
        <f>Input!A32/Input!A$7</f>
        <v>0.90657728174496965</v>
      </c>
      <c r="F17" s="6">
        <f>Input!B32/Input!B$7</f>
        <v>1.0386170106379418</v>
      </c>
      <c r="G17" s="6">
        <f>Input!C32/Input!C$7</f>
        <v>1.4343741082609127</v>
      </c>
      <c r="H17" s="6">
        <f>Input!D32/Input!D$7</f>
        <v>0.65102210540644312</v>
      </c>
      <c r="I17" s="6">
        <f>Input!E32/Input!E$7</f>
        <v>0.82706332879446154</v>
      </c>
      <c r="J17" s="6">
        <f>Input!F32/Input!F$7</f>
        <v>1.2635118019775471</v>
      </c>
      <c r="K17" s="6">
        <f>Input!G32/Input!G$7</f>
        <v>1.4834585383545746</v>
      </c>
      <c r="L17" s="6">
        <f>Input!H32/Input!H$7</f>
        <v>1.0280298885987573</v>
      </c>
      <c r="M17" s="6">
        <f>Input!I32/Input!I$7</f>
        <v>1.1071885238441936</v>
      </c>
      <c r="N17" s="6">
        <f>Input!J32/Input!J$7</f>
        <v>2.0552609665089188</v>
      </c>
      <c r="O17" s="6">
        <f t="shared" si="1"/>
        <v>1.1795103554128719</v>
      </c>
    </row>
    <row r="18" spans="2:15" ht="12" customHeight="1" x14ac:dyDescent="0.2">
      <c r="B18" t="s">
        <v>59</v>
      </c>
      <c r="E18" s="6">
        <f>Input!A33/Input!A$7</f>
        <v>1.9207347034171758</v>
      </c>
      <c r="F18" s="6">
        <f>Input!B33/Input!B$7</f>
        <v>1.9304261441100647</v>
      </c>
      <c r="G18" s="6">
        <f>Input!C33/Input!C$7</f>
        <v>2.219060638936285</v>
      </c>
      <c r="H18" s="6">
        <f>Input!D33/Input!D$7</f>
        <v>1.837310159912702</v>
      </c>
      <c r="I18" s="6">
        <f>Input!E33/Input!E$7</f>
        <v>1.2896176358462044</v>
      </c>
      <c r="J18" s="6">
        <f>Input!F33/Input!F$7</f>
        <v>2.1070919050591903</v>
      </c>
      <c r="K18" s="6">
        <f>Input!G33/Input!G$7</f>
        <v>2.1498964687067437</v>
      </c>
      <c r="L18" s="6">
        <f>Input!H33/Input!H$7</f>
        <v>2.3580550025374651</v>
      </c>
      <c r="M18" s="6">
        <f>Input!I33/Input!I$7</f>
        <v>2.4420317619220966</v>
      </c>
      <c r="N18" s="6">
        <f>Input!J33/Input!J$7</f>
        <v>2.7412545504186383</v>
      </c>
      <c r="O18" s="6">
        <f t="shared" si="1"/>
        <v>2.0995478970866563</v>
      </c>
    </row>
    <row r="19" spans="2:15" ht="13.5" customHeight="1" x14ac:dyDescent="0.2">
      <c r="B19" s="4" t="s">
        <v>60</v>
      </c>
      <c r="E19" s="8">
        <f>SUM(E15:E18)</f>
        <v>181.64393204054895</v>
      </c>
      <c r="F19" s="8">
        <f t="shared" ref="F19:N19" si="3">SUM(F15:F18)</f>
        <v>177.9020115252151</v>
      </c>
      <c r="G19" s="8">
        <f t="shared" si="3"/>
        <v>180.78795026747088</v>
      </c>
      <c r="H19" s="8">
        <f t="shared" si="3"/>
        <v>179.52606489757693</v>
      </c>
      <c r="I19" s="8">
        <f t="shared" si="3"/>
        <v>195.24081330674829</v>
      </c>
      <c r="J19" s="8">
        <f t="shared" si="3"/>
        <v>178.11601847262247</v>
      </c>
      <c r="K19" s="8">
        <f t="shared" si="3"/>
        <v>172.19334972748607</v>
      </c>
      <c r="L19" s="8">
        <f t="shared" si="3"/>
        <v>175.31912098067974</v>
      </c>
      <c r="M19" s="8">
        <f t="shared" si="3"/>
        <v>183.06832339825266</v>
      </c>
      <c r="N19" s="8">
        <f t="shared" si="3"/>
        <v>190.67232640152892</v>
      </c>
      <c r="O19" s="8">
        <f t="shared" si="1"/>
        <v>181.44699110181301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77.701541714494766</v>
      </c>
      <c r="F21" s="6">
        <f>Input!B18/Input!B$7</f>
        <v>55.088362639933507</v>
      </c>
      <c r="G21" s="6">
        <f>Input!C18/Input!C$7</f>
        <v>56.961656632458563</v>
      </c>
      <c r="H21" s="6">
        <f>Input!D18/Input!D$7</f>
        <v>42.444127331410158</v>
      </c>
      <c r="I21" s="6">
        <f>Input!E18/Input!E$7</f>
        <v>43.583706007726789</v>
      </c>
      <c r="J21" s="6">
        <f>Input!F18/Input!F$7</f>
        <v>48.494611422629049</v>
      </c>
      <c r="K21" s="6">
        <f>Input!G18/Input!G$7</f>
        <v>40.764465515453622</v>
      </c>
      <c r="L21" s="6">
        <f>Input!H18/Input!H$7</f>
        <v>41.787554148699513</v>
      </c>
      <c r="M21" s="6">
        <f>Input!I18/Input!I$7</f>
        <v>42.385519202766659</v>
      </c>
      <c r="N21" s="6">
        <f>Input!J18/Input!J$7</f>
        <v>38.758803467419</v>
      </c>
      <c r="O21" s="6">
        <f t="shared" si="1"/>
        <v>48.797034808299159</v>
      </c>
    </row>
    <row r="22" spans="2:15" ht="12" customHeight="1" x14ac:dyDescent="0.2">
      <c r="B22" t="s">
        <v>255</v>
      </c>
      <c r="E22" s="6">
        <f>Input!A19/Input!A$7</f>
        <v>32.100806792391452</v>
      </c>
      <c r="F22" s="6">
        <f>Input!B19/Input!B$7</f>
        <v>30.228079163470849</v>
      </c>
      <c r="G22" s="6">
        <f>Input!C19/Input!C$7</f>
        <v>28.69256725436842</v>
      </c>
      <c r="H22" s="6">
        <f>Input!D19/Input!D$7</f>
        <v>24.657543700020216</v>
      </c>
      <c r="I22" s="6">
        <f>Input!E19/Input!E$7</f>
        <v>23.314907639007288</v>
      </c>
      <c r="J22" s="6">
        <f>Input!F19/Input!F$7</f>
        <v>30.930610418149577</v>
      </c>
      <c r="K22" s="6">
        <f>Input!G19/Input!G$7</f>
        <v>25.749167425473541</v>
      </c>
      <c r="L22" s="6">
        <f>Input!H19/Input!H$7</f>
        <v>25.806259470544052</v>
      </c>
      <c r="M22" s="6">
        <f>Input!I19/Input!I$7</f>
        <v>23.366880232981433</v>
      </c>
      <c r="N22" s="6">
        <f>Input!J19/Input!J$7</f>
        <v>27.866512786676374</v>
      </c>
      <c r="O22" s="6">
        <f t="shared" si="1"/>
        <v>27.271333488308318</v>
      </c>
    </row>
    <row r="23" spans="2:15" ht="12" customHeight="1" x14ac:dyDescent="0.2">
      <c r="B23" t="s">
        <v>62</v>
      </c>
      <c r="E23" s="6">
        <f>Input!A20/Input!A$7</f>
        <v>2.9251548969862998E-2</v>
      </c>
      <c r="F23" s="6">
        <f>Input!B20/Input!B$7</f>
        <v>7.3704062527834083E-2</v>
      </c>
      <c r="G23" s="6">
        <f>Input!C20/Input!C$7</f>
        <v>0.16488269857715188</v>
      </c>
      <c r="H23" s="6">
        <f>Input!D20/Input!D$7</f>
        <v>3.9442736274962475E-2</v>
      </c>
      <c r="I23" s="6">
        <f>Input!E20/Input!E$7</f>
        <v>5.2067613664371008E-2</v>
      </c>
      <c r="J23" s="6">
        <f>Input!F20/Input!F$7</f>
        <v>5.3329722573794897E-2</v>
      </c>
      <c r="K23" s="6">
        <f>Input!G20/Input!G$7</f>
        <v>8.8140606951923717E-2</v>
      </c>
      <c r="L23" s="6">
        <f>Input!H20/Input!H$7</f>
        <v>1.9366995690579373E-2</v>
      </c>
      <c r="M23" s="6">
        <f>Input!I20/Input!I$7</f>
        <v>8.2137331634510365E-3</v>
      </c>
      <c r="N23" s="6">
        <f>Input!J20/Input!J$7</f>
        <v>1.2384191845649798E-2</v>
      </c>
      <c r="O23" s="6">
        <f t="shared" si="1"/>
        <v>5.4078391023958131E-2</v>
      </c>
    </row>
    <row r="24" spans="2:15" ht="13.5" customHeight="1" x14ac:dyDescent="0.2">
      <c r="B24" s="4" t="s">
        <v>63</v>
      </c>
      <c r="E24" s="8">
        <f>SUM(E21:E23)</f>
        <v>109.83160005585609</v>
      </c>
      <c r="F24" s="8">
        <f t="shared" ref="F24:N24" si="4">SUM(F21:F23)</f>
        <v>85.390145865932197</v>
      </c>
      <c r="G24" s="8">
        <f t="shared" si="4"/>
        <v>85.819106585404128</v>
      </c>
      <c r="H24" s="8">
        <f t="shared" si="4"/>
        <v>67.141113767705335</v>
      </c>
      <c r="I24" s="8">
        <f t="shared" si="4"/>
        <v>66.950681260398454</v>
      </c>
      <c r="J24" s="8">
        <f t="shared" si="4"/>
        <v>79.478551563352411</v>
      </c>
      <c r="K24" s="8">
        <f t="shared" si="4"/>
        <v>66.601773547879091</v>
      </c>
      <c r="L24" s="8">
        <f t="shared" si="4"/>
        <v>67.613180614934137</v>
      </c>
      <c r="M24" s="8">
        <f t="shared" si="4"/>
        <v>65.760613168911533</v>
      </c>
      <c r="N24" s="8">
        <f t="shared" si="4"/>
        <v>66.637700445941022</v>
      </c>
      <c r="O24" s="8">
        <f t="shared" si="1"/>
        <v>76.122446687631438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9.9967643563463291</v>
      </c>
      <c r="F26" s="6">
        <f>Input!B21/Input!B$7</f>
        <v>10.051351605623241</v>
      </c>
      <c r="G26" s="6">
        <f>Input!C21/Input!C$7</f>
        <v>9.6997104377622083</v>
      </c>
      <c r="H26" s="6">
        <f>Input!D21/Input!D$7</f>
        <v>10.412515844974084</v>
      </c>
      <c r="I26" s="6">
        <f>Input!E21/Input!E$7</f>
        <v>8.1241296287335469</v>
      </c>
      <c r="J26" s="6">
        <f>Input!F21/Input!F$7</f>
        <v>8.6845643529660368</v>
      </c>
      <c r="K26" s="6">
        <f>Input!G21/Input!G$7</f>
        <v>8.0256675198810417</v>
      </c>
      <c r="L26" s="6">
        <f>Input!H21/Input!H$7</f>
        <v>7.5136214011932605</v>
      </c>
      <c r="M26" s="6">
        <f>Input!I21/Input!I$7</f>
        <v>9.4744996814706965</v>
      </c>
      <c r="N26" s="6">
        <f>Input!J21/Input!J$7</f>
        <v>9.2835051874772478</v>
      </c>
      <c r="O26" s="6">
        <f t="shared" si="1"/>
        <v>9.1266330016427695</v>
      </c>
    </row>
    <row r="27" spans="2:15" ht="12" customHeight="1" x14ac:dyDescent="0.2">
      <c r="B27" t="s">
        <v>65</v>
      </c>
      <c r="E27" s="6">
        <f>Input!A22/Input!A$7</f>
        <v>82.849698839573904</v>
      </c>
      <c r="F27" s="6">
        <f>Input!B22/Input!B$7</f>
        <v>77.880818332641212</v>
      </c>
      <c r="G27" s="6">
        <f>Input!C22/Input!C$7</f>
        <v>87.773342365854177</v>
      </c>
      <c r="H27" s="6">
        <f>Input!D22/Input!D$7</f>
        <v>78.374384572840299</v>
      </c>
      <c r="I27" s="6">
        <f>Input!E22/Input!E$7</f>
        <v>75.010617885024402</v>
      </c>
      <c r="J27" s="6">
        <f>Input!F22/Input!F$7</f>
        <v>75.189806370832301</v>
      </c>
      <c r="K27" s="6">
        <f>Input!G22/Input!G$7</f>
        <v>80.519446812807359</v>
      </c>
      <c r="L27" s="6">
        <f>Input!H22/Input!H$7</f>
        <v>80.204647584508379</v>
      </c>
      <c r="M27" s="6">
        <f>Input!I22/Input!I$7</f>
        <v>78.596562613760469</v>
      </c>
      <c r="N27" s="6">
        <f>Input!J22/Input!J$7</f>
        <v>84.551763287222428</v>
      </c>
      <c r="O27" s="6">
        <f t="shared" si="1"/>
        <v>80.095108866506493</v>
      </c>
    </row>
    <row r="28" spans="2:15" ht="12" customHeight="1" x14ac:dyDescent="0.2">
      <c r="B28" t="s">
        <v>66</v>
      </c>
      <c r="E28" s="6">
        <f>Input!A23/Input!A$7</f>
        <v>13.029761133231569</v>
      </c>
      <c r="F28" s="6">
        <f>Input!B23/Input!B$7</f>
        <v>12.933402553570701</v>
      </c>
      <c r="G28" s="6">
        <f>Input!C23/Input!C$7</f>
        <v>16.382875172581898</v>
      </c>
      <c r="H28" s="6">
        <f>Input!D23/Input!D$7</f>
        <v>18.374409671550591</v>
      </c>
      <c r="I28" s="6">
        <f>Input!E23/Input!E$7</f>
        <v>15.339410763683659</v>
      </c>
      <c r="J28" s="6">
        <f>Input!F23/Input!F$7</f>
        <v>14.565326383642033</v>
      </c>
      <c r="K28" s="6">
        <f>Input!G23/Input!G$7</f>
        <v>17.917953770662677</v>
      </c>
      <c r="L28" s="6">
        <f>Input!H23/Input!H$7</f>
        <v>16.148220335592701</v>
      </c>
      <c r="M28" s="6">
        <f>Input!I23/Input!I$7</f>
        <v>16.745045276665454</v>
      </c>
      <c r="N28" s="6">
        <f>Input!J23/Input!J$7</f>
        <v>20.457372815799051</v>
      </c>
      <c r="O28" s="6">
        <f t="shared" si="1"/>
        <v>16.189377787698035</v>
      </c>
    </row>
    <row r="29" spans="2:15" ht="13.5" customHeight="1" x14ac:dyDescent="0.2">
      <c r="B29" s="4" t="s">
        <v>15</v>
      </c>
      <c r="E29" s="8">
        <f>SUM(E26:E28)</f>
        <v>105.87622432915181</v>
      </c>
      <c r="F29" s="8">
        <f t="shared" ref="F29:N29" si="5">SUM(F26:F28)</f>
        <v>100.86557249183515</v>
      </c>
      <c r="G29" s="8">
        <f t="shared" si="5"/>
        <v>113.85592797619827</v>
      </c>
      <c r="H29" s="8">
        <f t="shared" si="5"/>
        <v>107.16131008936497</v>
      </c>
      <c r="I29" s="8">
        <f t="shared" si="5"/>
        <v>98.474158277441603</v>
      </c>
      <c r="J29" s="8">
        <f t="shared" si="5"/>
        <v>98.439697107440367</v>
      </c>
      <c r="K29" s="8">
        <f t="shared" si="5"/>
        <v>106.46306810335108</v>
      </c>
      <c r="L29" s="8">
        <f t="shared" si="5"/>
        <v>103.86648932129434</v>
      </c>
      <c r="M29" s="8">
        <f t="shared" si="5"/>
        <v>104.81610757189662</v>
      </c>
      <c r="N29" s="8">
        <f t="shared" si="5"/>
        <v>114.29264129049872</v>
      </c>
      <c r="O29" s="8">
        <f t="shared" si="1"/>
        <v>105.4111196558473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451.99777965230271</v>
      </c>
      <c r="F31" s="7">
        <f t="shared" ref="F31:N31" si="6">SUM(F13,F19,F24,F29)</f>
        <v>415.86742335107812</v>
      </c>
      <c r="G31" s="7">
        <f t="shared" si="6"/>
        <v>430.90909360190915</v>
      </c>
      <c r="H31" s="7">
        <f t="shared" si="6"/>
        <v>395.0246399239532</v>
      </c>
      <c r="I31" s="7">
        <f t="shared" si="6"/>
        <v>392.09295861335727</v>
      </c>
      <c r="J31" s="7">
        <f t="shared" si="6"/>
        <v>393.75926113885043</v>
      </c>
      <c r="K31" s="7">
        <f t="shared" si="6"/>
        <v>376.56034020206374</v>
      </c>
      <c r="L31" s="7">
        <f t="shared" si="6"/>
        <v>380.83951622292113</v>
      </c>
      <c r="M31" s="7">
        <f t="shared" si="6"/>
        <v>391.09856479796144</v>
      </c>
      <c r="N31" s="7">
        <f t="shared" si="6"/>
        <v>405.55727429923547</v>
      </c>
      <c r="O31" s="7">
        <f t="shared" si="1"/>
        <v>403.37068518036324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437.48322643150016</v>
      </c>
      <c r="F33" s="6">
        <f>(Input!B35+Input!B209)/Input!B$7</f>
        <v>462.77071214001933</v>
      </c>
      <c r="G33" s="6">
        <f>(Input!C35+Input!C209)/Input!C$7</f>
        <v>523.61572201301601</v>
      </c>
      <c r="H33" s="6">
        <f>(Input!D35+Input!D209)/Input!D$7</f>
        <v>491.49059047090162</v>
      </c>
      <c r="I33" s="6">
        <f>(Input!E35+Input!E209)/Input!E$7</f>
        <v>399.01258553346514</v>
      </c>
      <c r="J33" s="6">
        <f>(Input!F35+Input!F209)/Input!F$7</f>
        <v>424.54819160883397</v>
      </c>
      <c r="K33" s="6">
        <f>(Input!G35+Input!G209)/Input!G$7</f>
        <v>446.23735562104969</v>
      </c>
      <c r="L33" s="6">
        <f>(Input!H35+Input!H209)/Input!H$7</f>
        <v>451.7326037540102</v>
      </c>
      <c r="M33" s="6">
        <f>(Input!I35+Input!I209)/Input!I$7</f>
        <v>465.98866809246454</v>
      </c>
      <c r="N33" s="6">
        <f>(Input!J35+Input!J209)/Input!J$7</f>
        <v>491.46014629595925</v>
      </c>
      <c r="O33" s="6">
        <f t="shared" si="1"/>
        <v>459.43398019612198</v>
      </c>
    </row>
    <row r="34" spans="2:15" ht="12" customHeight="1" x14ac:dyDescent="0.2">
      <c r="B34" t="s">
        <v>69</v>
      </c>
      <c r="E34" s="6">
        <f>Input!A28/Input!A$7</f>
        <v>0.34570497007530776</v>
      </c>
      <c r="F34" s="6">
        <f>Input!B28/Input!B$7</f>
        <v>0.31029285035284782</v>
      </c>
      <c r="G34" s="6">
        <f>Input!C28/Input!C$7</f>
        <v>0.47103133992291307</v>
      </c>
      <c r="H34" s="6">
        <f>Input!D28/Input!D$7</f>
        <v>0.28268722620359626</v>
      </c>
      <c r="I34" s="6">
        <f>Input!E28/Input!E$7</f>
        <v>0.49549353787350159</v>
      </c>
      <c r="J34" s="6">
        <f>Input!F28/Input!F$7</f>
        <v>0.18320047459030053</v>
      </c>
      <c r="K34" s="6">
        <f>Input!G28/Input!G$7</f>
        <v>0.75295210211767105</v>
      </c>
      <c r="L34" s="6">
        <f>Input!H28/Input!H$7</f>
        <v>0.45603397551357255</v>
      </c>
      <c r="M34" s="6">
        <f>Input!I28/Input!I$7</f>
        <v>0.4115573807790317</v>
      </c>
      <c r="N34" s="6">
        <f>Input!J28/Input!J$7</f>
        <v>0.30345649799781582</v>
      </c>
      <c r="O34" s="6">
        <f t="shared" si="1"/>
        <v>0.40124103554265583</v>
      </c>
    </row>
    <row r="35" spans="2:15" ht="12" customHeight="1" x14ac:dyDescent="0.2">
      <c r="B35" t="s">
        <v>75</v>
      </c>
      <c r="E35" s="6">
        <f>(Input!A29-Input!A203-Input!A207)/Input!A$7</f>
        <v>30.369575017660043</v>
      </c>
      <c r="F35" s="6">
        <f>(Input!B29-Input!B203-Input!B207)/Input!B$7</f>
        <v>25.446208791046079</v>
      </c>
      <c r="G35" s="6">
        <f>(Input!C29-Input!C203-Input!C207)/Input!C$7</f>
        <v>26.827681978085892</v>
      </c>
      <c r="H35" s="6">
        <f>(Input!D29-Input!D203-Input!D207)/Input!D$7</f>
        <v>35.816779414897063</v>
      </c>
      <c r="I35" s="6">
        <f>(Input!E29-Input!E203-Input!E207)/Input!E$7</f>
        <v>19.925276843296768</v>
      </c>
      <c r="J35" s="6">
        <f>(Input!F29-Input!F203-Input!F207)/Input!F$7</f>
        <v>20.471578174621051</v>
      </c>
      <c r="K35" s="6">
        <f>(Input!G29-Input!G203-Input!G207)/Input!G$7</f>
        <v>23.351332866352035</v>
      </c>
      <c r="L35" s="6">
        <f>(Input!H29-Input!H203-Input!H207)/Input!H$7</f>
        <v>17.912660625596434</v>
      </c>
      <c r="M35" s="6">
        <f>(Input!I29-Input!I203-Input!I207)/Input!I$7</f>
        <v>17.312528212595559</v>
      </c>
      <c r="N35" s="6">
        <f>(Input!J29-Input!J203-Input!J207)/Input!J$7</f>
        <v>25.403831224972702</v>
      </c>
      <c r="O35" s="6">
        <f t="shared" si="1"/>
        <v>24.283745314912359</v>
      </c>
    </row>
    <row r="36" spans="2:15" ht="13.5" customHeight="1" x14ac:dyDescent="0.2">
      <c r="B36" s="1" t="s">
        <v>71</v>
      </c>
      <c r="E36" s="7">
        <f>SUM(E33:E35)</f>
        <v>468.19850641923551</v>
      </c>
      <c r="F36" s="7">
        <f t="shared" ref="F36:N36" si="7">SUM(F33:F35)</f>
        <v>488.52721378141825</v>
      </c>
      <c r="G36" s="7">
        <f t="shared" si="7"/>
        <v>550.91443533102483</v>
      </c>
      <c r="H36" s="7">
        <f t="shared" si="7"/>
        <v>527.59005711200234</v>
      </c>
      <c r="I36" s="7">
        <f t="shared" si="7"/>
        <v>419.43335591463546</v>
      </c>
      <c r="J36" s="7">
        <f t="shared" si="7"/>
        <v>445.20297025804535</v>
      </c>
      <c r="K36" s="7">
        <f t="shared" si="7"/>
        <v>470.34164058951939</v>
      </c>
      <c r="L36" s="7">
        <f t="shared" si="7"/>
        <v>470.10129835512021</v>
      </c>
      <c r="M36" s="7">
        <f t="shared" si="7"/>
        <v>483.71275368583912</v>
      </c>
      <c r="N36" s="7">
        <f t="shared" si="7"/>
        <v>517.16743401892984</v>
      </c>
      <c r="O36" s="7">
        <f t="shared" si="1"/>
        <v>484.11896654657704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16.200726766932803</v>
      </c>
      <c r="F38" s="11">
        <f t="shared" ref="F38:N38" si="8">F36-F31</f>
        <v>72.659790430340138</v>
      </c>
      <c r="G38" s="11">
        <f t="shared" si="8"/>
        <v>120.00534172911568</v>
      </c>
      <c r="H38" s="11">
        <f t="shared" si="8"/>
        <v>132.56541718804914</v>
      </c>
      <c r="I38" s="11">
        <f t="shared" si="8"/>
        <v>27.340397301278188</v>
      </c>
      <c r="J38" s="11">
        <f t="shared" si="8"/>
        <v>51.443709119194921</v>
      </c>
      <c r="K38" s="11">
        <f t="shared" si="8"/>
        <v>93.781300387455644</v>
      </c>
      <c r="L38" s="11">
        <f t="shared" si="8"/>
        <v>89.261782132199073</v>
      </c>
      <c r="M38" s="11">
        <f t="shared" si="8"/>
        <v>92.614188887877674</v>
      </c>
      <c r="N38" s="11">
        <f t="shared" si="8"/>
        <v>111.61015971969437</v>
      </c>
      <c r="O38" s="11">
        <f t="shared" si="1"/>
        <v>80.748281366213774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13.719360306597967</v>
      </c>
      <c r="F40" s="8">
        <f>(Input!B25 + Input!B26) / Input!B$7</f>
        <v>13.901996034946956</v>
      </c>
      <c r="G40" s="8">
        <f>(Input!C25 + Input!C26) / Input!C$7</f>
        <v>14.414365461642163</v>
      </c>
      <c r="H40" s="8">
        <f>(Input!D25 + Input!D26) / Input!D$7</f>
        <v>15.17494976866225</v>
      </c>
      <c r="I40" s="8">
        <f>(Input!E25 + Input!E26) / Input!E$7</f>
        <v>15.918044344672676</v>
      </c>
      <c r="J40" s="8">
        <f>(Input!F25 + Input!F26) / Input!F$7</f>
        <v>15.456810882677585</v>
      </c>
      <c r="K40" s="8">
        <f>(Input!G25 + Input!G26) / Input!G$7</f>
        <v>16.408430385902538</v>
      </c>
      <c r="L40" s="8">
        <f>(Input!H25 + Input!H26) / Input!H$7</f>
        <v>16.670482603866386</v>
      </c>
      <c r="M40" s="8">
        <f>(Input!I25 + Input!I26) / Input!I$7</f>
        <v>16.405422051328721</v>
      </c>
      <c r="N40" s="8">
        <f>(Input!J25 + Input!J26) / Input!J$7</f>
        <v>17.062109346559886</v>
      </c>
      <c r="O40" s="8">
        <f t="shared" si="1"/>
        <v>15.513197118685714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2.4813664603348364</v>
      </c>
      <c r="F42" s="11">
        <f t="shared" ref="F42:N42" si="9">+F38-F40</f>
        <v>58.757794395393184</v>
      </c>
      <c r="G42" s="11">
        <f t="shared" si="9"/>
        <v>105.59097626747352</v>
      </c>
      <c r="H42" s="11">
        <f t="shared" si="9"/>
        <v>117.39046741938689</v>
      </c>
      <c r="I42" s="11">
        <f t="shared" si="9"/>
        <v>11.422352956605511</v>
      </c>
      <c r="J42" s="11">
        <f t="shared" si="9"/>
        <v>35.986898236517334</v>
      </c>
      <c r="K42" s="11">
        <f t="shared" si="9"/>
        <v>77.37287000155311</v>
      </c>
      <c r="L42" s="11">
        <f t="shared" si="9"/>
        <v>72.591299528332684</v>
      </c>
      <c r="M42" s="11">
        <f t="shared" si="9"/>
        <v>76.208766836548961</v>
      </c>
      <c r="N42" s="11">
        <f t="shared" si="9"/>
        <v>94.548050373134487</v>
      </c>
      <c r="O42" s="11">
        <f t="shared" si="1"/>
        <v>65.23508424752805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0.99828404729955988</v>
      </c>
      <c r="F7" s="6">
        <f>Input!B37/Input!B$6</f>
        <v>1.2507895607309079</v>
      </c>
      <c r="G7" s="6">
        <f>Input!C37/Input!C$6</f>
        <v>1.141442474851728</v>
      </c>
      <c r="H7" s="6">
        <f>Input!D37/Input!D$6</f>
        <v>1.5593694960415658</v>
      </c>
      <c r="I7" s="6">
        <f>Input!E37/Input!E$6</f>
        <v>1.1838066032641974</v>
      </c>
      <c r="J7" s="6">
        <f>Input!F37/Input!F$6</f>
        <v>2.2345127655632875</v>
      </c>
      <c r="K7" s="6">
        <f>Input!G37/Input!G$6</f>
        <v>2.3256056429832057</v>
      </c>
      <c r="L7" s="6">
        <f>Input!H37/Input!H$6</f>
        <v>2.3566033023949804</v>
      </c>
      <c r="M7" s="6">
        <f>Input!I37/Input!I$6</f>
        <v>2.6639312900327634</v>
      </c>
      <c r="N7" s="6">
        <f>Input!J37/Input!J$6</f>
        <v>2.8316233326208269</v>
      </c>
      <c r="O7" s="6">
        <f>AVERAGE(E7:N7)</f>
        <v>1.8545968515783025</v>
      </c>
    </row>
    <row r="8" spans="1:15" ht="12" customHeight="1" x14ac:dyDescent="0.2">
      <c r="B8" t="s">
        <v>121</v>
      </c>
      <c r="E8" s="6">
        <f>Input!A38/Input!A$6</f>
        <v>0.88683155033757266</v>
      </c>
      <c r="F8" s="6">
        <f>Input!B38/Input!B$6</f>
        <v>1.2971515971171743</v>
      </c>
      <c r="G8" s="6">
        <f>Input!C38/Input!C$6</f>
        <v>1.1906404691966799</v>
      </c>
      <c r="H8" s="6">
        <f>Input!D38/Input!D$6</f>
        <v>1.2249535285139779</v>
      </c>
      <c r="I8" s="6">
        <f>Input!E38/Input!E$6</f>
        <v>0.98944761884633514</v>
      </c>
      <c r="J8" s="6">
        <f>Input!F38/Input!F$6</f>
        <v>2.2803070408340318</v>
      </c>
      <c r="K8" s="6">
        <f>Input!G38/Input!G$6</f>
        <v>2.1196853083671479</v>
      </c>
      <c r="L8" s="6">
        <f>Input!H38/Input!H$6</f>
        <v>2.5376304437001611</v>
      </c>
      <c r="M8" s="6">
        <f>Input!I38/Input!I$6</f>
        <v>2.7184126799658506</v>
      </c>
      <c r="N8" s="6">
        <f>Input!J38/Input!J$6</f>
        <v>2.9257099067222727</v>
      </c>
      <c r="O8" s="6">
        <f t="shared" ref="O8:O40" si="1">AVERAGE(E8:N8)</f>
        <v>1.8170770143601203</v>
      </c>
    </row>
    <row r="9" spans="1:15" ht="12" customHeight="1" x14ac:dyDescent="0.2">
      <c r="B9" t="s">
        <v>122</v>
      </c>
      <c r="E9" s="6">
        <f>Input!A39/Input!A$6</f>
        <v>3.8931414917240696E-3</v>
      </c>
      <c r="F9" s="6">
        <f>Input!B39/Input!B$6</f>
        <v>3.2445326932699393E-3</v>
      </c>
      <c r="G9" s="6">
        <f>Input!C39/Input!C$6</f>
        <v>3.0474190963603797E-3</v>
      </c>
      <c r="H9" s="6">
        <f>Input!D39/Input!D$6</f>
        <v>2.8246646378668064E-3</v>
      </c>
      <c r="I9" s="6">
        <f>Input!E39/Input!E$6</f>
        <v>2.588868214100733E-3</v>
      </c>
      <c r="J9" s="6">
        <f>Input!F39/Input!F$6</f>
        <v>5.3641279817935334E-3</v>
      </c>
      <c r="K9" s="6">
        <f>Input!G39/Input!G$6</f>
        <v>1.1204767019284158E-2</v>
      </c>
      <c r="L9" s="6">
        <f>Input!H39/Input!H$6</f>
        <v>1.1396057501160753E-2</v>
      </c>
      <c r="M9" s="6">
        <f>Input!I39/Input!I$6</f>
        <v>1.0263406086991502E-2</v>
      </c>
      <c r="N9" s="6">
        <f>Input!J39/Input!J$6</f>
        <v>1.6719043482611048E-2</v>
      </c>
      <c r="O9" s="6">
        <f t="shared" si="1"/>
        <v>7.0546028205162922E-3</v>
      </c>
    </row>
    <row r="10" spans="1:15" ht="13.5" customHeight="1" x14ac:dyDescent="0.2">
      <c r="B10" s="4" t="s">
        <v>123</v>
      </c>
      <c r="E10" s="8">
        <f>SUM(E7:E9)</f>
        <v>1.8890087391288566</v>
      </c>
      <c r="F10" s="8">
        <f t="shared" ref="F10:N10" si="2">SUM(F7:F9)</f>
        <v>2.5511856905413519</v>
      </c>
      <c r="G10" s="8">
        <f t="shared" si="2"/>
        <v>2.3351303631447684</v>
      </c>
      <c r="H10" s="8">
        <f t="shared" si="2"/>
        <v>2.7871476891934108</v>
      </c>
      <c r="I10" s="8">
        <f t="shared" si="2"/>
        <v>2.1758430903246335</v>
      </c>
      <c r="J10" s="8">
        <f t="shared" si="2"/>
        <v>4.520183934379113</v>
      </c>
      <c r="K10" s="8">
        <f t="shared" si="2"/>
        <v>4.456495718369637</v>
      </c>
      <c r="L10" s="8">
        <f t="shared" si="2"/>
        <v>4.9056298035963017</v>
      </c>
      <c r="M10" s="8">
        <f t="shared" si="2"/>
        <v>5.3926073760856053</v>
      </c>
      <c r="N10" s="8">
        <f t="shared" si="2"/>
        <v>5.7740522828257106</v>
      </c>
      <c r="O10" s="8">
        <f t="shared" si="1"/>
        <v>3.6787284687589392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5.9999679531812706</v>
      </c>
      <c r="F12" s="6">
        <f>Input!B40/Input!B$6</f>
        <v>6.7468009375327433</v>
      </c>
      <c r="G12" s="6">
        <f>Input!C40/Input!C$6</f>
        <v>7.3919825070919414</v>
      </c>
      <c r="H12" s="6">
        <f>Input!D40/Input!D$6</f>
        <v>7.0284786912700383</v>
      </c>
      <c r="I12" s="6">
        <f>Input!E40/Input!E$6</f>
        <v>6.0024854379781925</v>
      </c>
      <c r="J12" s="6">
        <f>Input!F40/Input!F$6</f>
        <v>7.6276230710026738</v>
      </c>
      <c r="K12" s="6">
        <f>Input!G40/Input!G$6</f>
        <v>7.7416616773580218</v>
      </c>
      <c r="L12" s="6">
        <f>Input!H40/Input!H$6</f>
        <v>7.9309279702847553</v>
      </c>
      <c r="M12" s="6">
        <f>Input!I40/Input!I$6</f>
        <v>7.9000661979322642</v>
      </c>
      <c r="N12" s="6">
        <f>Input!J40/Input!J$6</f>
        <v>8.409164775492199</v>
      </c>
      <c r="O12" s="6">
        <f t="shared" si="1"/>
        <v>7.2779159219124114</v>
      </c>
    </row>
    <row r="13" spans="1:15" ht="12" customHeight="1" x14ac:dyDescent="0.2">
      <c r="B13" t="s">
        <v>125</v>
      </c>
      <c r="E13" s="6">
        <f>Input!A41/Input!A$6</f>
        <v>1.5611070090897132</v>
      </c>
      <c r="F13" s="6">
        <f>Input!B41/Input!B$6</f>
        <v>1.734322951229657</v>
      </c>
      <c r="G13" s="6">
        <f>Input!C41/Input!C$6</f>
        <v>1.8816472308517596</v>
      </c>
      <c r="H13" s="6">
        <f>Input!D41/Input!D$6</f>
        <v>1.9623155305621349</v>
      </c>
      <c r="I13" s="6">
        <f>Input!E41/Input!E$6</f>
        <v>1.7275305231384075</v>
      </c>
      <c r="J13" s="6">
        <f>Input!F41/Input!F$6</f>
        <v>2.1498115250237304</v>
      </c>
      <c r="K13" s="6">
        <f>Input!G41/Input!G$6</f>
        <v>2.4677869372198127</v>
      </c>
      <c r="L13" s="6">
        <f>Input!H41/Input!H$6</f>
        <v>2.3432346431420985</v>
      </c>
      <c r="M13" s="6">
        <f>Input!I41/Input!I$6</f>
        <v>2.3413517608828776</v>
      </c>
      <c r="N13" s="6">
        <f>Input!J41/Input!J$6</f>
        <v>2.4453236068600739</v>
      </c>
      <c r="O13" s="6">
        <f t="shared" si="1"/>
        <v>2.0614431718000263</v>
      </c>
    </row>
    <row r="14" spans="1:15" ht="12" customHeight="1" x14ac:dyDescent="0.2">
      <c r="B14" t="s">
        <v>126</v>
      </c>
      <c r="E14" s="6">
        <f>Input!A42/Input!A$6</f>
        <v>4.3840755882779171E-2</v>
      </c>
      <c r="F14" s="6">
        <f>Input!B42/Input!B$6</f>
        <v>4.2552623218335715E-2</v>
      </c>
      <c r="G14" s="6">
        <f>Input!C42/Input!C$6</f>
        <v>4.5320918878836283E-2</v>
      </c>
      <c r="H14" s="6">
        <f>Input!D42/Input!D$6</f>
        <v>9.1700842273756036E-2</v>
      </c>
      <c r="I14" s="6">
        <f>Input!E42/Input!E$6</f>
        <v>0.11381961853713023</v>
      </c>
      <c r="J14" s="6">
        <f>Input!F42/Input!F$6</f>
        <v>0.17016599147827374</v>
      </c>
      <c r="K14" s="6">
        <f>Input!G42/Input!G$6</f>
        <v>6.9705523287706073E-2</v>
      </c>
      <c r="L14" s="6">
        <f>Input!H42/Input!H$6</f>
        <v>9.1720211504739912E-2</v>
      </c>
      <c r="M14" s="6">
        <f>Input!I42/Input!I$6</f>
        <v>2.9304854664026499E-2</v>
      </c>
      <c r="N14" s="6">
        <f>Input!J42/Input!J$6</f>
        <v>4.6017618620981346E-2</v>
      </c>
      <c r="O14" s="6">
        <f t="shared" si="1"/>
        <v>7.4414895834656491E-2</v>
      </c>
    </row>
    <row r="15" spans="1:15" ht="13.5" customHeight="1" x14ac:dyDescent="0.2">
      <c r="B15" s="4" t="s">
        <v>130</v>
      </c>
      <c r="E15" s="8">
        <f>SUM(E12:E14)</f>
        <v>7.6049157181537632</v>
      </c>
      <c r="F15" s="8">
        <f t="shared" ref="F15:N15" si="3">SUM(F12:F14)</f>
        <v>8.5236765119807369</v>
      </c>
      <c r="G15" s="8">
        <f t="shared" si="3"/>
        <v>9.3189506568225369</v>
      </c>
      <c r="H15" s="8">
        <f t="shared" si="3"/>
        <v>9.0824950641059292</v>
      </c>
      <c r="I15" s="8">
        <f t="shared" si="3"/>
        <v>7.8438355796537298</v>
      </c>
      <c r="J15" s="8">
        <f t="shared" si="3"/>
        <v>9.9476005875046791</v>
      </c>
      <c r="K15" s="8">
        <f t="shared" si="3"/>
        <v>10.27915413786554</v>
      </c>
      <c r="L15" s="8">
        <f t="shared" si="3"/>
        <v>10.365882824931592</v>
      </c>
      <c r="M15" s="8">
        <f t="shared" si="3"/>
        <v>10.270722813479168</v>
      </c>
      <c r="N15" s="8">
        <f t="shared" si="3"/>
        <v>10.900506000973254</v>
      </c>
      <c r="O15" s="8">
        <f t="shared" si="1"/>
        <v>9.4137739895470922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1.2322629867480612</v>
      </c>
      <c r="F17" s="6">
        <f>Input!B43/Input!B$6</f>
        <v>1.5435291731329517</v>
      </c>
      <c r="G17" s="6">
        <f>Input!C43/Input!C$6</f>
        <v>1.5679248625319033</v>
      </c>
      <c r="H17" s="6">
        <f>Input!D43/Input!D$6</f>
        <v>1.4690591083749656</v>
      </c>
      <c r="I17" s="6">
        <f>Input!E43/Input!E$6</f>
        <v>1.0429940454873003</v>
      </c>
      <c r="J17" s="6">
        <f>Input!F43/Input!F$6</f>
        <v>1.635105030325896</v>
      </c>
      <c r="K17" s="6">
        <f>Input!G43/Input!G$6</f>
        <v>1.5751507038333177</v>
      </c>
      <c r="L17" s="6">
        <f>Input!H43/Input!H$6</f>
        <v>1.4956759631985359</v>
      </c>
      <c r="M17" s="6">
        <f>Input!I43/Input!I$6</f>
        <v>1.535500775512576</v>
      </c>
      <c r="N17" s="6">
        <f>Input!J43/Input!J$6</f>
        <v>1.7159708205802229</v>
      </c>
      <c r="O17" s="6">
        <f t="shared" si="1"/>
        <v>1.4813173469725731</v>
      </c>
    </row>
    <row r="18" spans="2:15" ht="12" customHeight="1" x14ac:dyDescent="0.2">
      <c r="B18" t="s">
        <v>128</v>
      </c>
      <c r="E18" s="6">
        <f>Input!A44/Input!A$6</f>
        <v>2.8931944526313269</v>
      </c>
      <c r="F18" s="6">
        <f>Input!B44/Input!B$6</f>
        <v>2.4789235743463878</v>
      </c>
      <c r="G18" s="6">
        <f>Input!C44/Input!C$6</f>
        <v>2.9200825916921409</v>
      </c>
      <c r="H18" s="6">
        <f>Input!D44/Input!D$6</f>
        <v>2.8173185256914506</v>
      </c>
      <c r="I18" s="6">
        <f>Input!E44/Input!E$6</f>
        <v>2.4050940368307181</v>
      </c>
      <c r="J18" s="6">
        <f>Input!F44/Input!F$6</f>
        <v>3.3493280015564668</v>
      </c>
      <c r="K18" s="6">
        <f>Input!G44/Input!G$6</f>
        <v>2.9886757683096157</v>
      </c>
      <c r="L18" s="6">
        <f>Input!H44/Input!H$6</f>
        <v>2.9985650854899277</v>
      </c>
      <c r="M18" s="6">
        <f>Input!I44/Input!I$6</f>
        <v>3.3721963767694874</v>
      </c>
      <c r="N18" s="6">
        <f>Input!J44/Input!J$6</f>
        <v>3.2834011578990454</v>
      </c>
      <c r="O18" s="6">
        <f t="shared" si="1"/>
        <v>2.9506779571216568</v>
      </c>
    </row>
    <row r="19" spans="2:15" ht="13.5" customHeight="1" x14ac:dyDescent="0.2">
      <c r="B19" s="4" t="s">
        <v>129</v>
      </c>
      <c r="E19" s="8">
        <f>SUM(E17:E18)</f>
        <v>4.1254574393793879</v>
      </c>
      <c r="F19" s="8">
        <f t="shared" ref="F19:N19" si="4">SUM(F17:F18)</f>
        <v>4.0224527474793392</v>
      </c>
      <c r="G19" s="8">
        <f t="shared" si="4"/>
        <v>4.4880074542240447</v>
      </c>
      <c r="H19" s="8">
        <f t="shared" si="4"/>
        <v>4.2863776340664161</v>
      </c>
      <c r="I19" s="8">
        <f t="shared" si="4"/>
        <v>3.4480880823180184</v>
      </c>
      <c r="J19" s="8">
        <f t="shared" si="4"/>
        <v>4.9844330318823626</v>
      </c>
      <c r="K19" s="8">
        <f t="shared" si="4"/>
        <v>4.5638264721429334</v>
      </c>
      <c r="L19" s="8">
        <f t="shared" si="4"/>
        <v>4.4942410486884636</v>
      </c>
      <c r="M19" s="8">
        <f t="shared" si="4"/>
        <v>4.9076971522820632</v>
      </c>
      <c r="N19" s="8">
        <f t="shared" si="4"/>
        <v>4.9993719784792683</v>
      </c>
      <c r="O19" s="8">
        <f t="shared" si="1"/>
        <v>4.4319953040942304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43.026956973091735</v>
      </c>
      <c r="F21" s="6">
        <f>Input!B45/Input!B$6</f>
        <v>42.022519538002328</v>
      </c>
      <c r="G21" s="6">
        <f>Input!C45/Input!C$6</f>
        <v>43.785097257461601</v>
      </c>
      <c r="H21" s="6">
        <f>Input!D45/Input!D$6</f>
        <v>41.321284944754844</v>
      </c>
      <c r="I21" s="6">
        <f>Input!E45/Input!E$6</f>
        <v>42.864121115141515</v>
      </c>
      <c r="J21" s="6">
        <f>Input!F45/Input!F$6</f>
        <v>40.846040517084326</v>
      </c>
      <c r="K21" s="6">
        <f>Input!G45/Input!G$6</f>
        <v>38.09941394369168</v>
      </c>
      <c r="L21" s="6">
        <f>Input!H45/Input!H$6</f>
        <v>39.358150415391343</v>
      </c>
      <c r="M21" s="6">
        <f>Input!I45/Input!I$6</f>
        <v>40.194251283953818</v>
      </c>
      <c r="N21" s="6">
        <f>Input!J45/Input!J$6</f>
        <v>41.327577098521473</v>
      </c>
      <c r="O21" s="6">
        <f t="shared" si="1"/>
        <v>41.284541308709471</v>
      </c>
    </row>
    <row r="22" spans="2:15" ht="12" customHeight="1" x14ac:dyDescent="0.2">
      <c r="B22" t="s">
        <v>132</v>
      </c>
      <c r="E22" s="6">
        <f>Input!A46/Input!A$6</f>
        <v>10.944711386865334</v>
      </c>
      <c r="F22" s="6">
        <f>Input!B46/Input!B$6</f>
        <v>9.2476081951374027</v>
      </c>
      <c r="G22" s="6">
        <f>Input!C46/Input!C$6</f>
        <v>9.6576661100542776</v>
      </c>
      <c r="H22" s="6">
        <f>Input!D46/Input!D$6</f>
        <v>6.6368456315915925</v>
      </c>
      <c r="I22" s="6">
        <f>Input!E46/Input!E$6</f>
        <v>5.7115671627747266</v>
      </c>
      <c r="J22" s="6">
        <f>Input!F46/Input!F$6</f>
        <v>9.5870437081477196</v>
      </c>
      <c r="K22" s="6">
        <f>Input!G46/Input!G$6</f>
        <v>6.9146040573651675</v>
      </c>
      <c r="L22" s="6">
        <f>Input!H46/Input!H$6</f>
        <v>7.3842352336604478</v>
      </c>
      <c r="M22" s="6">
        <f>Input!I46/Input!I$6</f>
        <v>6.4290437728798553</v>
      </c>
      <c r="N22" s="6">
        <f>Input!J46/Input!J$6</f>
        <v>6.6421972794375135</v>
      </c>
      <c r="O22" s="6">
        <f t="shared" si="1"/>
        <v>7.9155522537914038</v>
      </c>
    </row>
    <row r="23" spans="2:15" ht="12" customHeight="1" x14ac:dyDescent="0.2">
      <c r="B23" t="s">
        <v>133</v>
      </c>
      <c r="E23" s="6">
        <f>Input!A47/Input!A$6</f>
        <v>0.57607058897419539</v>
      </c>
      <c r="F23" s="6">
        <f>Input!B47/Input!B$6</f>
        <v>0.32468397305742019</v>
      </c>
      <c r="G23" s="6">
        <f>Input!C47/Input!C$6</f>
        <v>0.88781466060362024</v>
      </c>
      <c r="H23" s="6">
        <f>Input!D47/Input!D$6</f>
        <v>0.31840003071348438</v>
      </c>
      <c r="I23" s="6">
        <f>Input!E47/Input!E$6</f>
        <v>0.33638136472323976</v>
      </c>
      <c r="J23" s="6">
        <f>Input!F47/Input!F$6</f>
        <v>0.34393284721455092</v>
      </c>
      <c r="K23" s="6">
        <f>Input!G47/Input!G$6</f>
        <v>0.26004471192878043</v>
      </c>
      <c r="L23" s="6">
        <f>Input!H47/Input!H$6</f>
        <v>0.27580786065570079</v>
      </c>
      <c r="M23" s="6">
        <f>Input!I47/Input!I$6</f>
        <v>0.26796516227656525</v>
      </c>
      <c r="N23" s="6">
        <f>Input!J47/Input!J$6</f>
        <v>0.54009300485262479</v>
      </c>
      <c r="O23" s="6">
        <f t="shared" si="1"/>
        <v>0.41311942050001826</v>
      </c>
    </row>
    <row r="24" spans="2:15" ht="12" customHeight="1" x14ac:dyDescent="0.2">
      <c r="B24" t="s">
        <v>134</v>
      </c>
      <c r="E24" s="6">
        <f>Input!A48/Input!A$6</f>
        <v>0.62929350149719132</v>
      </c>
      <c r="F24" s="6">
        <f>Input!B48/Input!B$6</f>
        <v>0.66174526102001596</v>
      </c>
      <c r="G24" s="6">
        <f>Input!C48/Input!C$6</f>
        <v>0.69076234822706784</v>
      </c>
      <c r="H24" s="6">
        <f>Input!D48/Input!D$6</f>
        <v>0.79077217071180517</v>
      </c>
      <c r="I24" s="6">
        <f>Input!E48/Input!E$6</f>
        <v>0.7977255625982369</v>
      </c>
      <c r="J24" s="6">
        <f>Input!F48/Input!F$6</f>
        <v>1.1052245229098734</v>
      </c>
      <c r="K24" s="6">
        <f>Input!G48/Input!G$6</f>
        <v>0.68159106907727762</v>
      </c>
      <c r="L24" s="6">
        <f>Input!H48/Input!H$6</f>
        <v>0.9002889032135919</v>
      </c>
      <c r="M24" s="6">
        <f>Input!I48/Input!I$6</f>
        <v>0.8769051013977105</v>
      </c>
      <c r="N24" s="6">
        <f>Input!J48/Input!J$6</f>
        <v>0.89013593716601258</v>
      </c>
      <c r="O24" s="6">
        <f t="shared" si="1"/>
        <v>0.80244443778187835</v>
      </c>
    </row>
    <row r="25" spans="2:15" ht="12" customHeight="1" x14ac:dyDescent="0.2">
      <c r="B25" t="s">
        <v>135</v>
      </c>
      <c r="E25" s="6">
        <f>Input!A49/Input!A$6</f>
        <v>1.8452942721652656</v>
      </c>
      <c r="F25" s="6">
        <f>Input!B49/Input!B$6</f>
        <v>1.7552293935080581</v>
      </c>
      <c r="G25" s="6">
        <f>Input!C49/Input!C$6</f>
        <v>1.9489461212957537</v>
      </c>
      <c r="H25" s="6">
        <f>Input!D49/Input!D$6</f>
        <v>2.2135112634525744</v>
      </c>
      <c r="I25" s="6">
        <f>Input!E49/Input!E$6</f>
        <v>1.9323829356468507</v>
      </c>
      <c r="J25" s="6">
        <f>Input!F49/Input!F$6</f>
        <v>2.4047522357721558</v>
      </c>
      <c r="K25" s="6">
        <f>Input!G49/Input!G$6</f>
        <v>2.466516944580631</v>
      </c>
      <c r="L25" s="6">
        <f>Input!H49/Input!H$6</f>
        <v>2.2881864775805876</v>
      </c>
      <c r="M25" s="6">
        <f>Input!I49/Input!I$6</f>
        <v>2.3643419317638332</v>
      </c>
      <c r="N25" s="6">
        <f>Input!J49/Input!J$6</f>
        <v>2.8068743547646227</v>
      </c>
      <c r="O25" s="6">
        <f t="shared" si="1"/>
        <v>2.2026035930530332</v>
      </c>
    </row>
    <row r="26" spans="2:15" ht="14.25" customHeight="1" x14ac:dyDescent="0.2">
      <c r="B26" s="4" t="s">
        <v>136</v>
      </c>
      <c r="E26" s="8">
        <f>SUM(E21:E25)</f>
        <v>57.022326722593732</v>
      </c>
      <c r="F26" s="8">
        <f t="shared" ref="F26:N26" si="5">SUM(F21:F25)</f>
        <v>54.011786360725225</v>
      </c>
      <c r="G26" s="8">
        <f t="shared" si="5"/>
        <v>56.97028649764232</v>
      </c>
      <c r="H26" s="8">
        <f t="shared" si="5"/>
        <v>51.280814041224296</v>
      </c>
      <c r="I26" s="8">
        <f t="shared" si="5"/>
        <v>51.642178140884567</v>
      </c>
      <c r="J26" s="8">
        <f t="shared" si="5"/>
        <v>54.286993831128626</v>
      </c>
      <c r="K26" s="8">
        <f t="shared" si="5"/>
        <v>48.422170726643536</v>
      </c>
      <c r="L26" s="8">
        <f t="shared" si="5"/>
        <v>50.206668890501675</v>
      </c>
      <c r="M26" s="8">
        <f t="shared" si="5"/>
        <v>50.132507252271786</v>
      </c>
      <c r="N26" s="8">
        <f t="shared" si="5"/>
        <v>52.206877674742245</v>
      </c>
      <c r="O26" s="8">
        <f t="shared" si="1"/>
        <v>52.618261013835799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1.4342200434961558</v>
      </c>
      <c r="F28" s="6">
        <f>Input!B50/Input!B$6</f>
        <v>1.8093082007219574</v>
      </c>
      <c r="G28" s="6">
        <f>Input!C50/Input!C$6</f>
        <v>2.07320440460754</v>
      </c>
      <c r="H28" s="6">
        <f>Input!D50/Input!D$6</f>
        <v>2.3588719827610887</v>
      </c>
      <c r="I28" s="6">
        <f>Input!E50/Input!E$6</f>
        <v>2.1402144863708044</v>
      </c>
      <c r="J28" s="6">
        <f>Input!F50/Input!F$6</f>
        <v>2.6625091193562844</v>
      </c>
      <c r="K28" s="6">
        <f>Input!G50/Input!G$6</f>
        <v>2.6482696589830228</v>
      </c>
      <c r="L28" s="6">
        <f>Input!H50/Input!H$6</f>
        <v>2.7092331826234339</v>
      </c>
      <c r="M28" s="6">
        <f>Input!I50/Input!I$6</f>
        <v>2.4391222181000614</v>
      </c>
      <c r="N28" s="6">
        <f>Input!J50/Input!J$6</f>
        <v>2.5718166189893625</v>
      </c>
      <c r="O28" s="6">
        <f t="shared" si="1"/>
        <v>2.2846769916009708</v>
      </c>
    </row>
    <row r="29" spans="2:15" ht="12" customHeight="1" x14ac:dyDescent="0.2">
      <c r="B29" t="s">
        <v>138</v>
      </c>
      <c r="E29" s="6">
        <f>Input!A51/Input!A$6</f>
        <v>0.10882771450068353</v>
      </c>
      <c r="F29" s="6">
        <f>Input!B51/Input!B$6</f>
        <v>6.6911440734710684E-2</v>
      </c>
      <c r="G29" s="6">
        <f>Input!C51/Input!C$6</f>
        <v>7.6283050025144905E-2</v>
      </c>
      <c r="H29" s="6">
        <f>Input!D51/Input!D$6</f>
        <v>9.4440335064112382E-2</v>
      </c>
      <c r="I29" s="6">
        <f>Input!E51/Input!E$6</f>
        <v>7.2100464705029121E-2</v>
      </c>
      <c r="J29" s="6">
        <f>Input!F51/Input!F$6</f>
        <v>0.14281022589086978</v>
      </c>
      <c r="K29" s="6">
        <f>Input!G51/Input!G$6</f>
        <v>9.3627289302189137E-2</v>
      </c>
      <c r="L29" s="6">
        <f>Input!H51/Input!H$6</f>
        <v>0.14629113906932506</v>
      </c>
      <c r="M29" s="6">
        <f>Input!I51/Input!I$6</f>
        <v>0.14147164127067846</v>
      </c>
      <c r="N29" s="6">
        <f>Input!J51/Input!J$6</f>
        <v>0.14037952346951305</v>
      </c>
      <c r="O29" s="6">
        <f t="shared" si="1"/>
        <v>0.1083142824032256</v>
      </c>
    </row>
    <row r="30" spans="2:15" ht="13.5" customHeight="1" x14ac:dyDescent="0.2">
      <c r="B30" s="4" t="s">
        <v>139</v>
      </c>
      <c r="E30" s="8">
        <f>SUM(E28:E29)</f>
        <v>1.5430477579968394</v>
      </c>
      <c r="F30" s="8">
        <f t="shared" ref="F30:N30" si="6">SUM(F28:F29)</f>
        <v>1.8762196414566681</v>
      </c>
      <c r="G30" s="8">
        <f t="shared" si="6"/>
        <v>2.149487454632685</v>
      </c>
      <c r="H30" s="8">
        <f t="shared" si="6"/>
        <v>2.4533123178252012</v>
      </c>
      <c r="I30" s="8">
        <f t="shared" si="6"/>
        <v>2.2123149510758333</v>
      </c>
      <c r="J30" s="8">
        <f t="shared" si="6"/>
        <v>2.8053193452471543</v>
      </c>
      <c r="K30" s="8">
        <f t="shared" si="6"/>
        <v>2.7418969482852118</v>
      </c>
      <c r="L30" s="8">
        <f t="shared" si="6"/>
        <v>2.855524321692759</v>
      </c>
      <c r="M30" s="8">
        <f t="shared" si="6"/>
        <v>2.5805938593707398</v>
      </c>
      <c r="N30" s="8">
        <f t="shared" si="6"/>
        <v>2.7121961424588754</v>
      </c>
      <c r="O30" s="8">
        <f t="shared" si="1"/>
        <v>2.3929912740041965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8.8462089900464384E-3</v>
      </c>
      <c r="F32" s="6">
        <f>Input!B52/Input!B$6</f>
        <v>1.3518543802237293E-2</v>
      </c>
      <c r="G32" s="6">
        <f>Input!C52/Input!C$6</f>
        <v>5.841982092668542E-3</v>
      </c>
      <c r="H32" s="6">
        <f>Input!D52/Input!D$6</f>
        <v>1.4365691941009139E-2</v>
      </c>
      <c r="I32" s="6">
        <f>Input!E52/Input!E$6</f>
        <v>8.0274963745132835E-3</v>
      </c>
      <c r="J32" s="6">
        <f>Input!F52/Input!F$6</f>
        <v>2.2981003648103814E-2</v>
      </c>
      <c r="K32" s="6">
        <f>Input!G52/Input!G$6</f>
        <v>3.8499069042261358E-2</v>
      </c>
      <c r="L32" s="6">
        <f>Input!H52/Input!H$6</f>
        <v>2.9220876401354134E-2</v>
      </c>
      <c r="M32" s="6">
        <f>Input!I52/Input!I$6</f>
        <v>3.8907890561095643E-2</v>
      </c>
      <c r="N32" s="6">
        <f>Input!J52/Input!J$6</f>
        <v>3.9391898345013894E-2</v>
      </c>
      <c r="O32" s="6">
        <f t="shared" si="1"/>
        <v>2.1960066119830351E-2</v>
      </c>
    </row>
    <row r="33" spans="2:15" ht="12" customHeight="1" x14ac:dyDescent="0.2">
      <c r="B33" t="s">
        <v>141</v>
      </c>
      <c r="E33" s="6">
        <f>Input!A53/Input!A$6</f>
        <v>0.42270918657451934</v>
      </c>
      <c r="F33" s="6">
        <f>Input!B53/Input!B$6</f>
        <v>0.40656511991943295</v>
      </c>
      <c r="G33" s="6">
        <f>Input!C53/Input!C$6</f>
        <v>0.53775780749589763</v>
      </c>
      <c r="H33" s="6">
        <f>Input!D53/Input!D$6</f>
        <v>0.47957331485362337</v>
      </c>
      <c r="I33" s="6">
        <f>Input!E53/Input!E$6</f>
        <v>0.44340951077570789</v>
      </c>
      <c r="J33" s="6">
        <f>Input!F53/Input!F$6</f>
        <v>0.63986452816312844</v>
      </c>
      <c r="K33" s="6">
        <f>Input!G53/Input!G$6</f>
        <v>0.59241419808218043</v>
      </c>
      <c r="L33" s="6">
        <f>Input!H53/Input!H$6</f>
        <v>0.56842665176096174</v>
      </c>
      <c r="M33" s="6">
        <f>Input!I53/Input!I$6</f>
        <v>0.63202013203827945</v>
      </c>
      <c r="N33" s="6">
        <f>Input!J53/Input!J$6</f>
        <v>0.61148002783323707</v>
      </c>
      <c r="O33" s="6">
        <f t="shared" si="1"/>
        <v>0.53342204774969693</v>
      </c>
    </row>
    <row r="34" spans="2:15" ht="12" customHeight="1" x14ac:dyDescent="0.2">
      <c r="B34" t="s">
        <v>142</v>
      </c>
      <c r="E34" s="6">
        <f>Input!A54/Input!A$6</f>
        <v>9.8674214100033936E-2</v>
      </c>
      <c r="F34" s="6">
        <f>Input!B54/Input!B$6</f>
        <v>0.11431381049085618</v>
      </c>
      <c r="G34" s="6">
        <f>Input!C54/Input!C$6</f>
        <v>0.10956529683991557</v>
      </c>
      <c r="H34" s="6">
        <f>Input!D54/Input!D$6</f>
        <v>0.13717768887966192</v>
      </c>
      <c r="I34" s="6">
        <f>Input!E54/Input!E$6</f>
        <v>0.12880614582606523</v>
      </c>
      <c r="J34" s="6">
        <f>Input!F54/Input!F$6</f>
        <v>0.1339054798874669</v>
      </c>
      <c r="K34" s="6">
        <f>Input!G54/Input!G$6</f>
        <v>0.14897048499651341</v>
      </c>
      <c r="L34" s="6">
        <f>Input!H54/Input!H$6</f>
        <v>0.15452125189889965</v>
      </c>
      <c r="M34" s="6">
        <f>Input!I54/Input!I$6</f>
        <v>0.14942156148451433</v>
      </c>
      <c r="N34" s="6">
        <f>Input!J54/Input!J$6</f>
        <v>0.15417876032945094</v>
      </c>
      <c r="O34" s="6">
        <f t="shared" si="1"/>
        <v>0.1329534694733378</v>
      </c>
    </row>
    <row r="35" spans="2:15" ht="12" customHeight="1" x14ac:dyDescent="0.2">
      <c r="B35" t="s">
        <v>143</v>
      </c>
      <c r="E35" s="6">
        <f>Input!A55/Input!A$6</f>
        <v>1.345902035577889</v>
      </c>
      <c r="F35" s="6">
        <f>Input!B55/Input!B$6</f>
        <v>1.361812443769234</v>
      </c>
      <c r="G35" s="6">
        <f>Input!C55/Input!C$6</f>
        <v>1.6196108236597597</v>
      </c>
      <c r="H35" s="6">
        <f>Input!D55/Input!D$6</f>
        <v>1.8909003882174749</v>
      </c>
      <c r="I35" s="6">
        <f>Input!E55/Input!E$6</f>
        <v>1.2577112343620576</v>
      </c>
      <c r="J35" s="6">
        <f>Input!F55/Input!F$6</f>
        <v>1.6221119403975945</v>
      </c>
      <c r="K35" s="6">
        <f>Input!G55/Input!G$6</f>
        <v>1.8880613854165038</v>
      </c>
      <c r="L35" s="6">
        <f>Input!H55/Input!H$6</f>
        <v>1.7778748551877712</v>
      </c>
      <c r="M35" s="6">
        <f>Input!I55/Input!I$6</f>
        <v>1.9665616856559227</v>
      </c>
      <c r="N35" s="6">
        <f>Input!J55/Input!J$6</f>
        <v>2.6625643871002951</v>
      </c>
      <c r="O35" s="6">
        <f t="shared" si="1"/>
        <v>1.7393111179344505</v>
      </c>
    </row>
    <row r="36" spans="2:15" ht="13.5" customHeight="1" x14ac:dyDescent="0.2">
      <c r="B36" s="4" t="s">
        <v>144</v>
      </c>
      <c r="E36" s="8">
        <f>SUM(E32:E35)</f>
        <v>1.8761316452424888</v>
      </c>
      <c r="F36" s="8">
        <f t="shared" ref="F36:N36" si="7">SUM(F32:F35)</f>
        <v>1.8962099179817604</v>
      </c>
      <c r="G36" s="8">
        <f t="shared" si="7"/>
        <v>2.2727759100882414</v>
      </c>
      <c r="H36" s="8">
        <f t="shared" si="7"/>
        <v>2.522017083891769</v>
      </c>
      <c r="I36" s="8">
        <f t="shared" si="7"/>
        <v>1.8379543873383439</v>
      </c>
      <c r="J36" s="8">
        <f t="shared" si="7"/>
        <v>2.4188629520962937</v>
      </c>
      <c r="K36" s="8">
        <f t="shared" si="7"/>
        <v>2.6679451375374592</v>
      </c>
      <c r="L36" s="8">
        <f t="shared" si="7"/>
        <v>2.5300436352489868</v>
      </c>
      <c r="M36" s="8">
        <f t="shared" si="7"/>
        <v>2.7869112697398122</v>
      </c>
      <c r="N36" s="8">
        <f t="shared" si="7"/>
        <v>3.4676150736079969</v>
      </c>
      <c r="O36" s="8">
        <f t="shared" si="1"/>
        <v>2.4276467012773155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2.3814302456588141</v>
      </c>
      <c r="F38" s="8">
        <f>Input!B56/Input!B$6</f>
        <v>2.8192211769289544</v>
      </c>
      <c r="G38" s="8">
        <f>Input!C56/Input!C$6</f>
        <v>2.9820987596018531</v>
      </c>
      <c r="H38" s="8">
        <f>Input!D56/Input!D$6</f>
        <v>3.5762502174664714</v>
      </c>
      <c r="I38" s="8">
        <f>Input!E56/Input!E$6</f>
        <v>3.2728447643165826</v>
      </c>
      <c r="J38" s="8">
        <f>Input!F56/Input!F$6</f>
        <v>3.9049283679475213</v>
      </c>
      <c r="K38" s="8">
        <f>Input!G56/Input!G$6</f>
        <v>3.5804751349073198</v>
      </c>
      <c r="L38" s="8">
        <f>Input!H56/Input!H$6</f>
        <v>3.9106740023169957</v>
      </c>
      <c r="M38" s="8">
        <f>Input!I56/Input!I$6</f>
        <v>4.1268594646057846</v>
      </c>
      <c r="N38" s="8">
        <f>Input!J56/Input!J$6</f>
        <v>4.2460274875955628</v>
      </c>
      <c r="O38" s="8">
        <f t="shared" si="1"/>
        <v>3.4800809621345854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76.442318268153898</v>
      </c>
      <c r="F40" s="11">
        <f t="shared" ref="F40:N40" si="8">SUM(F10,F15,F19,F26,F30,F36,F38)</f>
        <v>75.700752047094042</v>
      </c>
      <c r="G40" s="11">
        <f t="shared" si="8"/>
        <v>80.516737096156461</v>
      </c>
      <c r="H40" s="11">
        <f t="shared" si="8"/>
        <v>75.988414047773503</v>
      </c>
      <c r="I40" s="11">
        <f t="shared" si="8"/>
        <v>72.433058995911722</v>
      </c>
      <c r="J40" s="11">
        <f t="shared" si="8"/>
        <v>82.868322050185753</v>
      </c>
      <c r="K40" s="11">
        <f t="shared" si="8"/>
        <v>76.71196427575164</v>
      </c>
      <c r="L40" s="11">
        <f t="shared" si="8"/>
        <v>79.268664526976778</v>
      </c>
      <c r="M40" s="11">
        <f t="shared" si="8"/>
        <v>80.197899187834963</v>
      </c>
      <c r="N40" s="11">
        <f t="shared" si="8"/>
        <v>84.306646640682928</v>
      </c>
      <c r="O40" s="11">
        <f t="shared" si="1"/>
        <v>78.443477713652172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1.3386725860575626</v>
      </c>
      <c r="F7" s="6">
        <f>(Input!B37-Input!B57+Input!B77)/Input!B$5</f>
        <v>1.4715430875902078</v>
      </c>
      <c r="G7" s="6">
        <f>(Input!C37-Input!C57+Input!C77)/Input!C$5</f>
        <v>1.3515520022640441</v>
      </c>
      <c r="H7" s="6">
        <f>(Input!D37-Input!D57+Input!D77)/Input!D$5</f>
        <v>1.7307026083675299</v>
      </c>
      <c r="I7" s="6">
        <f>(Input!E37-Input!E57+Input!E77)/Input!E$5</f>
        <v>1.4493048912787132</v>
      </c>
      <c r="J7" s="6">
        <f>(Input!F37-Input!F57+Input!F77)/Input!F$5</f>
        <v>2.3463633790858922</v>
      </c>
      <c r="K7" s="6">
        <f>(Input!G37-Input!G57+Input!G77)/Input!G$5</f>
        <v>2.5359604155383786</v>
      </c>
      <c r="L7" s="6">
        <f>(Input!H37-Input!H57+Input!H77)/Input!H$5</f>
        <v>2.4733718782073213</v>
      </c>
      <c r="M7" s="6">
        <f>(Input!I37-Input!I57+Input!I77)/Input!I$5</f>
        <v>2.7519004900295956</v>
      </c>
      <c r="N7" s="6">
        <f>(Input!J37-Input!J57+Input!J77)/Input!J$5</f>
        <v>2.9976845859007328</v>
      </c>
      <c r="O7" s="6">
        <f>AVERAGE(E7:N7)</f>
        <v>2.0447055924319977</v>
      </c>
    </row>
    <row r="8" spans="1:15" ht="12" customHeight="1" x14ac:dyDescent="0.2">
      <c r="B8" t="s">
        <v>121</v>
      </c>
      <c r="E8" s="6">
        <f>(Input!A38-Input!A58+Input!A78)/Input!A$5</f>
        <v>1.1960171428841886</v>
      </c>
      <c r="F8" s="6">
        <f>(Input!B38-Input!B58+Input!B78)/Input!B$5</f>
        <v>1.5106033677656716</v>
      </c>
      <c r="G8" s="6">
        <f>(Input!C38-Input!C58+Input!C78)/Input!C$5</f>
        <v>1.4089551436253009</v>
      </c>
      <c r="H8" s="6">
        <f>(Input!D38-Input!D58+Input!D78)/Input!D$5</f>
        <v>1.3830687231734353</v>
      </c>
      <c r="I8" s="6">
        <f>(Input!E38-Input!E58+Input!E78)/Input!E$5</f>
        <v>1.2126932691854158</v>
      </c>
      <c r="J8" s="6">
        <f>(Input!F38-Input!F58+Input!F78)/Input!F$5</f>
        <v>2.3703906891184379</v>
      </c>
      <c r="K8" s="6">
        <f>(Input!G38-Input!G58+Input!G78)/Input!G$5</f>
        <v>2.301536605780119</v>
      </c>
      <c r="L8" s="6">
        <f>(Input!H38-Input!H58+Input!H78)/Input!H$5</f>
        <v>2.6778770343580467</v>
      </c>
      <c r="M8" s="6">
        <f>(Input!I38-Input!I58+Input!I78)/Input!I$5</f>
        <v>2.8436823055649891</v>
      </c>
      <c r="N8" s="6">
        <f>(Input!J38-Input!J58+Input!J78)/Input!J$5</f>
        <v>3.1018443549560915</v>
      </c>
      <c r="O8" s="6">
        <f t="shared" ref="O8:O40" si="1">AVERAGE(E8:N8)</f>
        <v>2.00066686364117</v>
      </c>
    </row>
    <row r="9" spans="1:15" ht="12" customHeight="1" x14ac:dyDescent="0.2">
      <c r="B9" t="s">
        <v>122</v>
      </c>
      <c r="E9" s="6">
        <f>(Input!A39-Input!A59+Input!A79)/Input!A$5</f>
        <v>5.7096879540710806E-3</v>
      </c>
      <c r="F9" s="6">
        <f>(Input!B39-Input!B59+Input!B79)/Input!B$5</f>
        <v>4.086741191453234E-3</v>
      </c>
      <c r="G9" s="6">
        <f>(Input!C39-Input!C59+Input!C79)/Input!C$5</f>
        <v>3.7285505400688648E-3</v>
      </c>
      <c r="H9" s="6">
        <f>(Input!D39-Input!D59+Input!D79)/Input!D$5</f>
        <v>3.3037592566388376E-3</v>
      </c>
      <c r="I9" s="6">
        <f>(Input!E39-Input!E59+Input!E79)/Input!E$5</f>
        <v>3.3741804631856991E-3</v>
      </c>
      <c r="J9" s="6">
        <f>(Input!F39-Input!F59+Input!F79)/Input!F$5</f>
        <v>5.5915758690627806E-3</v>
      </c>
      <c r="K9" s="6">
        <f>(Input!G39-Input!G59+Input!G79)/Input!G$5</f>
        <v>1.1508394466052877E-2</v>
      </c>
      <c r="L9" s="6">
        <f>(Input!H39-Input!H59+Input!H79)/Input!H$5</f>
        <v>1.1726699574800842E-2</v>
      </c>
      <c r="M9" s="6">
        <f>(Input!I39-Input!I59+Input!I79)/Input!I$5</f>
        <v>1.0916500897578963E-2</v>
      </c>
      <c r="N9" s="6">
        <f>(Input!J39-Input!J59+Input!J79)/Input!J$5</f>
        <v>1.7180243559264469E-2</v>
      </c>
      <c r="O9" s="6">
        <f t="shared" si="1"/>
        <v>7.7126333772177648E-3</v>
      </c>
    </row>
    <row r="10" spans="1:15" ht="13.5" customHeight="1" x14ac:dyDescent="0.2">
      <c r="B10" s="4" t="s">
        <v>123</v>
      </c>
      <c r="E10" s="8">
        <f>SUM(E7:E9)</f>
        <v>2.5403994168958222</v>
      </c>
      <c r="F10" s="8">
        <f t="shared" ref="F10:N10" si="2">SUM(F7:F9)</f>
        <v>2.9862331965473325</v>
      </c>
      <c r="G10" s="8">
        <f t="shared" si="2"/>
        <v>2.7642356964294139</v>
      </c>
      <c r="H10" s="8">
        <f t="shared" si="2"/>
        <v>3.1170750907976039</v>
      </c>
      <c r="I10" s="8">
        <f t="shared" si="2"/>
        <v>2.6653723409273145</v>
      </c>
      <c r="J10" s="8">
        <f t="shared" si="2"/>
        <v>4.7223456440733926</v>
      </c>
      <c r="K10" s="8">
        <f t="shared" si="2"/>
        <v>4.8490054157845508</v>
      </c>
      <c r="L10" s="8">
        <f t="shared" si="2"/>
        <v>5.1629756121401691</v>
      </c>
      <c r="M10" s="8">
        <f t="shared" si="2"/>
        <v>5.6064992964921636</v>
      </c>
      <c r="N10" s="8">
        <f t="shared" si="2"/>
        <v>6.1167091844160888</v>
      </c>
      <c r="O10" s="8">
        <f t="shared" si="1"/>
        <v>4.0530850894503851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8.8043955263793112</v>
      </c>
      <c r="F12" s="6">
        <f>(Input!B40-Input!B60+Input!B80)/Input!B$5</f>
        <v>8.5016455355879437</v>
      </c>
      <c r="G12" s="6">
        <f>(Input!C40-Input!C60+Input!C80)/Input!C$5</f>
        <v>9.0344095561530118</v>
      </c>
      <c r="H12" s="6">
        <f>(Input!D40-Input!D60+Input!D80)/Input!D$5</f>
        <v>8.2094556388849576</v>
      </c>
      <c r="I12" s="6">
        <f>(Input!E40-Input!E60+Input!E80)/Input!E$5</f>
        <v>7.8085047875100226</v>
      </c>
      <c r="J12" s="6">
        <f>(Input!F40-Input!F60+Input!F80)/Input!F$5</f>
        <v>7.9661517381255607</v>
      </c>
      <c r="K12" s="6">
        <f>(Input!G40-Input!G60+Input!G80)/Input!G$5</f>
        <v>8.7480562256905117</v>
      </c>
      <c r="L12" s="6">
        <f>(Input!H40-Input!H60+Input!H80)/Input!H$5</f>
        <v>8.5970168124725088</v>
      </c>
      <c r="M12" s="6">
        <f>(Input!I40-Input!I60+Input!I80)/Input!I$5</f>
        <v>8.5745557226723594</v>
      </c>
      <c r="N12" s="6">
        <f>(Input!J40-Input!J60+Input!J80)/Input!J$5</f>
        <v>8.9727249041773813</v>
      </c>
      <c r="O12" s="6">
        <f t="shared" si="1"/>
        <v>8.5216916447653581</v>
      </c>
    </row>
    <row r="13" spans="1:15" ht="12" customHeight="1" x14ac:dyDescent="0.2">
      <c r="B13" t="s">
        <v>125</v>
      </c>
      <c r="E13" s="6">
        <f>(Input!A41-Input!A61+Input!A81)/Input!A$5</f>
        <v>2.2909330613442633</v>
      </c>
      <c r="F13" s="6">
        <f>(Input!B41-Input!B61+Input!B81)/Input!B$5</f>
        <v>2.1858788736380355</v>
      </c>
      <c r="G13" s="6">
        <f>(Input!C41-Input!C61+Input!C81)/Input!C$5</f>
        <v>2.2997863780010377</v>
      </c>
      <c r="H13" s="6">
        <f>(Input!D41-Input!D61+Input!D81)/Input!D$5</f>
        <v>2.2922203669638224</v>
      </c>
      <c r="I13" s="6">
        <f>(Input!E41-Input!E61+Input!E81)/Input!E$5</f>
        <v>2.2475129003348897</v>
      </c>
      <c r="J13" s="6">
        <f>(Input!F41-Input!F61+Input!F81)/Input!F$5</f>
        <v>2.2452515919060421</v>
      </c>
      <c r="K13" s="6">
        <f>(Input!G41-Input!G61+Input!G81)/Input!G$5</f>
        <v>2.7879473684210527</v>
      </c>
      <c r="L13" s="6">
        <f>(Input!H41-Input!H61+Input!H81)/Input!H$5</f>
        <v>2.5400776599384196</v>
      </c>
      <c r="M13" s="6">
        <f>(Input!I41-Input!I61+Input!I81)/Input!I$5</f>
        <v>2.5412685459220805</v>
      </c>
      <c r="N13" s="6">
        <f>(Input!J41-Input!J61+Input!J81)/Input!J$5</f>
        <v>2.6092029498811313</v>
      </c>
      <c r="O13" s="6">
        <f t="shared" si="1"/>
        <v>2.4040079696350771</v>
      </c>
    </row>
    <row r="14" spans="1:15" ht="12" customHeight="1" x14ac:dyDescent="0.2">
      <c r="B14" t="s">
        <v>126</v>
      </c>
      <c r="E14" s="6">
        <f>(Input!A42-Input!A62+Input!A82)/Input!A$5</f>
        <v>6.4489334210513866E-2</v>
      </c>
      <c r="F14" s="6">
        <f>(Input!B42-Input!B62+Input!B82)/Input!B$5</f>
        <v>5.3730720249044857E-2</v>
      </c>
      <c r="G14" s="6">
        <f>(Input!C42-Input!C62+Input!C82)/Input!C$5</f>
        <v>5.5450639120796189E-2</v>
      </c>
      <c r="H14" s="6">
        <f>(Input!D42-Input!D62+Input!D82)/Input!D$5</f>
        <v>0.10725432762605538</v>
      </c>
      <c r="I14" s="6">
        <f>(Input!E42-Input!E62+Input!E82)/Input!E$5</f>
        <v>0.14834587991132495</v>
      </c>
      <c r="J14" s="6">
        <f>(Input!F42-Input!F62+Input!F82)/Input!F$5</f>
        <v>0.1777224659214188</v>
      </c>
      <c r="K14" s="6">
        <f>(Input!G42-Input!G62+Input!G82)/Input!G$5</f>
        <v>7.879927133080597E-2</v>
      </c>
      <c r="L14" s="6">
        <f>(Input!H42-Input!H62+Input!H82)/Input!H$5</f>
        <v>9.94434289624163E-2</v>
      </c>
      <c r="M14" s="6">
        <f>(Input!I42-Input!I62+Input!I82)/Input!I$5</f>
        <v>3.1809082528746785E-2</v>
      </c>
      <c r="N14" s="6">
        <f>(Input!J42-Input!J62+Input!J82)/Input!J$5</f>
        <v>4.9092232303139097E-2</v>
      </c>
      <c r="O14" s="6">
        <f t="shared" si="1"/>
        <v>8.6613738216426234E-2</v>
      </c>
    </row>
    <row r="15" spans="1:15" ht="13.5" customHeight="1" x14ac:dyDescent="0.2">
      <c r="B15" s="4" t="s">
        <v>130</v>
      </c>
      <c r="E15" s="8">
        <f>SUM(E12:E14)</f>
        <v>11.159817921934089</v>
      </c>
      <c r="F15" s="8">
        <f t="shared" ref="F15:N15" si="3">SUM(F12:F14)</f>
        <v>10.741255129475023</v>
      </c>
      <c r="G15" s="8">
        <f t="shared" si="3"/>
        <v>11.389646573274845</v>
      </c>
      <c r="H15" s="8">
        <f t="shared" si="3"/>
        <v>10.608930333474834</v>
      </c>
      <c r="I15" s="8">
        <f t="shared" si="3"/>
        <v>10.204363567756237</v>
      </c>
      <c r="J15" s="8">
        <f t="shared" si="3"/>
        <v>10.389125795953021</v>
      </c>
      <c r="K15" s="8">
        <f t="shared" si="3"/>
        <v>11.614802865442371</v>
      </c>
      <c r="L15" s="8">
        <f t="shared" si="3"/>
        <v>11.236537901373346</v>
      </c>
      <c r="M15" s="8">
        <f t="shared" si="3"/>
        <v>11.147633351123188</v>
      </c>
      <c r="N15" s="8">
        <f t="shared" si="3"/>
        <v>11.631020086361652</v>
      </c>
      <c r="O15" s="8">
        <f t="shared" si="1"/>
        <v>11.012313352616863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1.7427509548804212</v>
      </c>
      <c r="F17" s="6">
        <f>(Input!B43-Input!B63+Input!B83)/Input!B$5</f>
        <v>1.8775117683128153</v>
      </c>
      <c r="G17" s="6">
        <f>(Input!C43-Input!C63+Input!C83)/Input!C$5</f>
        <v>1.8662686665723314</v>
      </c>
      <c r="H17" s="6">
        <f>(Input!D43-Input!D63+Input!D83)/Input!D$5</f>
        <v>1.6786115749257109</v>
      </c>
      <c r="I17" s="6">
        <f>(Input!E43-Input!E63+Input!E83)/Input!E$5</f>
        <v>1.3081712183387577</v>
      </c>
      <c r="J17" s="6">
        <f>(Input!F43-Input!F63+Input!F83)/Input!F$5</f>
        <v>1.7083686146879864</v>
      </c>
      <c r="K17" s="6">
        <f>(Input!G43-Input!G63+Input!G83)/Input!G$5</f>
        <v>1.7506498941460293</v>
      </c>
      <c r="L17" s="6">
        <f>(Input!H43-Input!H63+Input!H83)/Input!H$5</f>
        <v>1.6036906309564538</v>
      </c>
      <c r="M17" s="6">
        <f>(Input!I43-Input!I63+Input!I83)/Input!I$5</f>
        <v>1.6454205521323566</v>
      </c>
      <c r="N17" s="6">
        <f>(Input!J43-Input!J63+Input!J83)/Input!J$5</f>
        <v>1.8245938091310467</v>
      </c>
      <c r="O17" s="6">
        <f t="shared" si="1"/>
        <v>1.7006037684083908</v>
      </c>
    </row>
    <row r="18" spans="2:15" ht="12" customHeight="1" x14ac:dyDescent="0.2">
      <c r="B18" t="s">
        <v>128</v>
      </c>
      <c r="E18" s="6">
        <f>(Input!A44-Input!A64+Input!A84)/Input!A$5</f>
        <v>4.196119848733689</v>
      </c>
      <c r="F18" s="6">
        <f>(Input!B44-Input!B64+Input!B84)/Input!B$5</f>
        <v>3.0460753266355365</v>
      </c>
      <c r="G18" s="6">
        <f>(Input!C44-Input!C64+Input!C84)/Input!C$5</f>
        <v>3.5358222725343147</v>
      </c>
      <c r="H18" s="6">
        <f>(Input!D44-Input!D64+Input!D84)/Input!D$5</f>
        <v>3.2471716900146221</v>
      </c>
      <c r="I18" s="6">
        <f>(Input!E44-Input!E64+Input!E84)/Input!E$5</f>
        <v>3.0953457384085654</v>
      </c>
      <c r="J18" s="6">
        <f>(Input!F44-Input!F64+Input!F84)/Input!F$5</f>
        <v>3.4967951511721145</v>
      </c>
      <c r="K18" s="6">
        <f>(Input!G44-Input!G64+Input!G84)/Input!G$5</f>
        <v>3.3517522524740291</v>
      </c>
      <c r="L18" s="6">
        <f>(Input!H44-Input!H64+Input!H84)/Input!H$5</f>
        <v>3.2330800058648164</v>
      </c>
      <c r="M18" s="6">
        <f>(Input!I44-Input!I64+Input!I84)/Input!I$5</f>
        <v>3.6452386589685122</v>
      </c>
      <c r="N18" s="6">
        <f>(Input!J44-Input!J64+Input!J84)/Input!J$5</f>
        <v>3.4939908786570282</v>
      </c>
      <c r="O18" s="6">
        <f t="shared" si="1"/>
        <v>3.4341391823463225</v>
      </c>
    </row>
    <row r="19" spans="2:15" ht="13.5" customHeight="1" x14ac:dyDescent="0.2">
      <c r="B19" s="4" t="s">
        <v>129</v>
      </c>
      <c r="E19" s="8">
        <f>SUM(E17:E18)</f>
        <v>5.93887080361411</v>
      </c>
      <c r="F19" s="8">
        <f t="shared" ref="F19:N19" si="4">SUM(F17:F18)</f>
        <v>4.9235870949483518</v>
      </c>
      <c r="G19" s="8">
        <f t="shared" si="4"/>
        <v>5.4020909391066461</v>
      </c>
      <c r="H19" s="8">
        <f t="shared" si="4"/>
        <v>4.9257832649403328</v>
      </c>
      <c r="I19" s="8">
        <f t="shared" si="4"/>
        <v>4.4035169567473229</v>
      </c>
      <c r="J19" s="8">
        <f t="shared" si="4"/>
        <v>5.2051637658601013</v>
      </c>
      <c r="K19" s="8">
        <f t="shared" si="4"/>
        <v>5.102402146620058</v>
      </c>
      <c r="L19" s="8">
        <f t="shared" si="4"/>
        <v>4.83677063682127</v>
      </c>
      <c r="M19" s="8">
        <f t="shared" si="4"/>
        <v>5.290659211100869</v>
      </c>
      <c r="N19" s="8">
        <f t="shared" si="4"/>
        <v>5.3185846877880749</v>
      </c>
      <c r="O19" s="8">
        <f t="shared" si="1"/>
        <v>5.1347429507547133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45.349637405754372</v>
      </c>
      <c r="F21" s="6">
        <f>(Input!B45-Input!B65+Input!B85)/Input!B$5</f>
        <v>44.08703641337673</v>
      </c>
      <c r="G21" s="6">
        <f>(Input!C45-Input!C65+Input!C85)/Input!C$5</f>
        <v>45.201239281165982</v>
      </c>
      <c r="H21" s="6">
        <f>(Input!D45-Input!D65+Input!D85)/Input!D$5</f>
        <v>42.169313900287712</v>
      </c>
      <c r="I21" s="6">
        <f>(Input!E45-Input!E65+Input!E85)/Input!E$5</f>
        <v>43.586916937880289</v>
      </c>
      <c r="J21" s="6">
        <f>(Input!F45-Input!F65+Input!F85)/Input!F$5</f>
        <v>41.024770293854068</v>
      </c>
      <c r="K21" s="6">
        <f>(Input!G45-Input!G65+Input!G85)/Input!G$5</f>
        <v>38.550600512037818</v>
      </c>
      <c r="L21" s="6">
        <f>(Input!H45-Input!H65+Input!H85)/Input!H$5</f>
        <v>39.770298079272763</v>
      </c>
      <c r="M21" s="6">
        <f>(Input!I45-Input!I65+Input!I85)/Input!I$5</f>
        <v>40.340122895541221</v>
      </c>
      <c r="N21" s="6">
        <f>(Input!J45-Input!J65+Input!J85)/Input!J$5</f>
        <v>40.768397215079332</v>
      </c>
      <c r="O21" s="6">
        <f t="shared" si="1"/>
        <v>42.084833293425035</v>
      </c>
    </row>
    <row r="22" spans="2:15" ht="12" customHeight="1" x14ac:dyDescent="0.2">
      <c r="B22" t="s">
        <v>132</v>
      </c>
      <c r="E22" s="6">
        <f>(Input!A46-Input!A66+Input!A86)/Input!A$5</f>
        <v>15.998255941083761</v>
      </c>
      <c r="F22" s="6">
        <f>(Input!B46-Input!B66+Input!B86)/Input!B$5</f>
        <v>11.640124946936465</v>
      </c>
      <c r="G22" s="6">
        <f>(Input!C46-Input!C66+Input!C86)/Input!C$5</f>
        <v>11.791774444601669</v>
      </c>
      <c r="H22" s="6">
        <f>(Input!D46-Input!D66+Input!D86)/Input!D$5</f>
        <v>7.7360474505919532</v>
      </c>
      <c r="I22" s="6">
        <f>(Input!E46-Input!E66+Input!E86)/Input!E$5</f>
        <v>7.4258282156502045</v>
      </c>
      <c r="J22" s="6">
        <f>(Input!F46-Input!F66+Input!F86)/Input!F$5</f>
        <v>10.012019055704918</v>
      </c>
      <c r="K22" s="6">
        <f>(Input!G46-Input!G66+Input!G86)/Input!G$5</f>
        <v>7.7996568361971343</v>
      </c>
      <c r="L22" s="6">
        <f>(Input!H46-Input!H66+Input!H86)/Input!H$5</f>
        <v>7.9947891109916442</v>
      </c>
      <c r="M22" s="6">
        <f>(Input!I46-Input!I66+Input!I86)/Input!I$5</f>
        <v>6.9652842656833727</v>
      </c>
      <c r="N22" s="6">
        <f>(Input!J46-Input!J66+Input!J86)/Input!J$5</f>
        <v>7.081624472369124</v>
      </c>
      <c r="O22" s="6">
        <f t="shared" si="1"/>
        <v>9.444540473981025</v>
      </c>
    </row>
    <row r="23" spans="2:15" ht="12" customHeight="1" x14ac:dyDescent="0.2">
      <c r="B23" t="s">
        <v>133</v>
      </c>
      <c r="E23" s="6">
        <f>(Input!A47-Input!A67+Input!A87)/Input!A$5</f>
        <v>0.84739434786518553</v>
      </c>
      <c r="F23" s="6">
        <f>(Input!B47-Input!B67+Input!B87)/Input!B$5</f>
        <v>0.40997481250884388</v>
      </c>
      <c r="G23" s="6">
        <f>(Input!C47-Input!C67+Input!C87)/Input!C$5</f>
        <v>1.0862509315598321</v>
      </c>
      <c r="H23" s="6">
        <f>(Input!D47-Input!D67+Input!D87)/Input!D$5</f>
        <v>0.37240422621574454</v>
      </c>
      <c r="I23" s="6">
        <f>(Input!E47-Input!E67+Input!E87)/Input!E$5</f>
        <v>0.43841993302202725</v>
      </c>
      <c r="J23" s="6">
        <f>(Input!F47-Input!F67+Input!F87)/Input!F$5</f>
        <v>0.35963662091410781</v>
      </c>
      <c r="K23" s="6">
        <f>(Input!G47-Input!G67+Input!G87)/Input!G$5</f>
        <v>0.29397001624735364</v>
      </c>
      <c r="L23" s="6">
        <f>(Input!H47-Input!H67+Input!H87)/Input!H$5</f>
        <v>0.29903201212061975</v>
      </c>
      <c r="M23" s="6">
        <f>(Input!I47-Input!I67+Input!I87)/Input!I$5</f>
        <v>0.29086395613992527</v>
      </c>
      <c r="N23" s="6">
        <f>(Input!J47-Input!J67+Input!J87)/Input!J$5</f>
        <v>0.57617869099024799</v>
      </c>
      <c r="O23" s="6">
        <f t="shared" si="1"/>
        <v>0.49741255475838875</v>
      </c>
    </row>
    <row r="24" spans="2:15" ht="12" customHeight="1" x14ac:dyDescent="0.2">
      <c r="B24" t="s">
        <v>134</v>
      </c>
      <c r="E24" s="6">
        <f>(Input!A48-Input!A68+Input!A88)/Input!A$5</f>
        <v>0.91900593043453571</v>
      </c>
      <c r="F24" s="6">
        <f>(Input!B48-Input!B68+Input!B88)/Input!B$5</f>
        <v>0.83192750341964994</v>
      </c>
      <c r="G24" s="6">
        <f>(Input!C48-Input!C68+Input!C88)/Input!C$5</f>
        <v>0.84186472336210549</v>
      </c>
      <c r="H24" s="6">
        <f>(Input!D48-Input!D68+Input!D88)/Input!D$5</f>
        <v>0.91836408659968871</v>
      </c>
      <c r="I24" s="6">
        <f>(Input!E48-Input!E68+Input!E88)/Input!E$5</f>
        <v>1.0676797320881091</v>
      </c>
      <c r="J24" s="6">
        <f>(Input!F48-Input!F68+Input!F88)/Input!F$5</f>
        <v>1.1637956228479789</v>
      </c>
      <c r="K24" s="6">
        <f>(Input!G48-Input!G68+Input!G88)/Input!G$5</f>
        <v>0.76937152282014665</v>
      </c>
      <c r="L24" s="6">
        <f>(Input!H48-Input!H68+Input!H88)/Input!H$5</f>
        <v>0.97590503885440594</v>
      </c>
      <c r="M24" s="6">
        <f>(Input!I48-Input!I68+Input!I88)/Input!I$5</f>
        <v>0.91954655281160558</v>
      </c>
      <c r="N24" s="6">
        <f>(Input!J48-Input!J68+Input!J88)/Input!J$5</f>
        <v>0.90339115035660578</v>
      </c>
      <c r="O24" s="6">
        <f t="shared" si="1"/>
        <v>0.93108518635948323</v>
      </c>
    </row>
    <row r="25" spans="2:15" ht="12" customHeight="1" x14ac:dyDescent="0.2">
      <c r="B25" t="s">
        <v>135</v>
      </c>
      <c r="E25" s="6">
        <f>(Input!A49-Input!A69+Input!A89)/Input!A$5</f>
        <v>2.7099096945802552</v>
      </c>
      <c r="F25" s="6">
        <f>(Input!B49-Input!B69+Input!B89)/Input!B$5</f>
        <v>2.2162700344323381</v>
      </c>
      <c r="G25" s="6">
        <f>(Input!C49-Input!C69+Input!C89)/Input!C$5</f>
        <v>2.3845046460072639</v>
      </c>
      <c r="H25" s="6">
        <f>(Input!D49-Input!D69+Input!D89)/Input!D$5</f>
        <v>2.588943540399038</v>
      </c>
      <c r="I25" s="6">
        <f>(Input!E49-Input!E69+Input!E89)/Input!E$5</f>
        <v>2.518405169567473</v>
      </c>
      <c r="J25" s="6">
        <f>(Input!F49-Input!F69+Input!F89)/Input!F$5</f>
        <v>2.511538842507429</v>
      </c>
      <c r="K25" s="6">
        <f>(Input!G49-Input!G69+Input!G89)/Input!G$5</f>
        <v>2.7882975235094283</v>
      </c>
      <c r="L25" s="6">
        <f>(Input!H49-Input!H69+Input!H89)/Input!H$5</f>
        <v>2.4808611504814038</v>
      </c>
      <c r="M25" s="6">
        <f>(Input!I49-Input!I69+Input!I89)/Input!I$5</f>
        <v>2.566385279705012</v>
      </c>
      <c r="N25" s="6">
        <f>(Input!J49-Input!J69+Input!J89)/Input!J$5</f>
        <v>2.9944124011450195</v>
      </c>
      <c r="O25" s="6">
        <f t="shared" si="1"/>
        <v>2.5759528282334658</v>
      </c>
    </row>
    <row r="26" spans="2:15" ht="13.5" customHeight="1" x14ac:dyDescent="0.2">
      <c r="B26" s="4" t="s">
        <v>136</v>
      </c>
      <c r="E26" s="8">
        <f>SUM(E21:E25)</f>
        <v>65.824203319718109</v>
      </c>
      <c r="F26" s="8">
        <f t="shared" ref="F26:N26" si="5">SUM(F21:F25)</f>
        <v>59.18533371067403</v>
      </c>
      <c r="G26" s="8">
        <f t="shared" si="5"/>
        <v>61.305634026696858</v>
      </c>
      <c r="H26" s="8">
        <f t="shared" si="5"/>
        <v>53.785073204094132</v>
      </c>
      <c r="I26" s="8">
        <f t="shared" si="5"/>
        <v>55.037249988208103</v>
      </c>
      <c r="J26" s="8">
        <f t="shared" si="5"/>
        <v>55.071760435828502</v>
      </c>
      <c r="K26" s="8">
        <f t="shared" si="5"/>
        <v>50.201896410811884</v>
      </c>
      <c r="L26" s="8">
        <f t="shared" si="5"/>
        <v>51.520885391720839</v>
      </c>
      <c r="M26" s="8">
        <f t="shared" si="5"/>
        <v>51.082202949881129</v>
      </c>
      <c r="N26" s="8">
        <f t="shared" si="5"/>
        <v>52.324003929940325</v>
      </c>
      <c r="O26" s="8">
        <f t="shared" si="1"/>
        <v>55.533824336757405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2.1097240194431168</v>
      </c>
      <c r="F28" s="6">
        <f>(Input!B50-Input!B70+Input!B90)/Input!B$5</f>
        <v>2.2845931795670014</v>
      </c>
      <c r="G28" s="6">
        <f>(Input!C50-Input!C70+Input!C90)/Input!C$5</f>
        <v>2.5365882269704256</v>
      </c>
      <c r="H28" s="6">
        <f>(Input!D50-Input!D70+Input!D90)/Input!D$5</f>
        <v>2.7589484458280271</v>
      </c>
      <c r="I28" s="6">
        <f>(Input!E50-Input!E70+Input!E90)/Input!E$5</f>
        <v>2.7895393141832927</v>
      </c>
      <c r="J28" s="6">
        <f>(Input!F50-Input!F70+Input!F90)/Input!F$5</f>
        <v>2.7808386868543935</v>
      </c>
      <c r="K28" s="6">
        <f>(Input!G50-Input!G70+Input!G90)/Input!G$5</f>
        <v>2.9937619516518144</v>
      </c>
      <c r="L28" s="6">
        <f>(Input!H50-Input!H70+Input!H90)/Input!H$5</f>
        <v>2.9373795513415759</v>
      </c>
      <c r="M28" s="6">
        <f>(Input!I50-Input!I70+Input!I90)/Input!I$5</f>
        <v>2.6475702780068899</v>
      </c>
      <c r="N28" s="6">
        <f>(Input!J50-Input!J70+Input!J90)/Input!J$5</f>
        <v>2.7436814807626995</v>
      </c>
      <c r="O28" s="6">
        <f t="shared" si="1"/>
        <v>2.6582625134609232</v>
      </c>
    </row>
    <row r="29" spans="2:15" ht="12" customHeight="1" x14ac:dyDescent="0.2">
      <c r="B29" t="s">
        <v>138</v>
      </c>
      <c r="E29" s="6">
        <f>(Input!A51-Input!A71+Input!A91)/Input!A$5</f>
        <v>0.15877188415537452</v>
      </c>
      <c r="F29" s="6">
        <f>(Input!B51-Input!B71+Input!B91)/Input!B$5</f>
        <v>8.3097306730814585E-2</v>
      </c>
      <c r="G29" s="6">
        <f>(Input!C51-Input!C71+Input!C91)/Input!C$5</f>
        <v>9.1610348568463756E-2</v>
      </c>
      <c r="H29" s="6">
        <f>(Input!D51-Input!D71+Input!D91)/Input!D$5</f>
        <v>0.10919234941748031</v>
      </c>
      <c r="I29" s="6">
        <f>(Input!E51-Input!E71+Input!E91)/Input!E$5</f>
        <v>9.445247865666713E-2</v>
      </c>
      <c r="J29" s="6">
        <f>(Input!F51-Input!F71+Input!F91)/Input!F$5</f>
        <v>0.14936955803971511</v>
      </c>
      <c r="K29" s="6">
        <f>(Input!G51-Input!G71+Input!G91)/Input!G$5</f>
        <v>0.10456698340800551</v>
      </c>
      <c r="L29" s="6">
        <f>(Input!H51-Input!H71+Input!H91)/Input!H$5</f>
        <v>0.15900210155906358</v>
      </c>
      <c r="M29" s="6">
        <f>(Input!I51-Input!I71+Input!I91)/Input!I$5</f>
        <v>0.1530642860608413</v>
      </c>
      <c r="N29" s="6">
        <f>(Input!J51-Input!J71+Input!J91)/Input!J$5</f>
        <v>0.14892557372276941</v>
      </c>
      <c r="O29" s="6">
        <f t="shared" si="1"/>
        <v>0.12520528703191952</v>
      </c>
    </row>
    <row r="30" spans="2:15" ht="13.5" customHeight="1" x14ac:dyDescent="0.2">
      <c r="B30" s="4" t="s">
        <v>139</v>
      </c>
      <c r="E30" s="8">
        <f>SUM(E28:E29)</f>
        <v>2.2684959035984913</v>
      </c>
      <c r="F30" s="8">
        <f t="shared" ref="F30:N30" si="6">SUM(F28:F29)</f>
        <v>2.3676904862978159</v>
      </c>
      <c r="G30" s="8">
        <f t="shared" si="6"/>
        <v>2.6281985755388892</v>
      </c>
      <c r="H30" s="8">
        <f t="shared" si="6"/>
        <v>2.8681407952455076</v>
      </c>
      <c r="I30" s="8">
        <f t="shared" si="6"/>
        <v>2.8839917928399599</v>
      </c>
      <c r="J30" s="8">
        <f t="shared" si="6"/>
        <v>2.9302082448941085</v>
      </c>
      <c r="K30" s="8">
        <f t="shared" si="6"/>
        <v>3.0983289350598198</v>
      </c>
      <c r="L30" s="8">
        <f t="shared" si="6"/>
        <v>3.0963816529006394</v>
      </c>
      <c r="M30" s="8">
        <f t="shared" si="6"/>
        <v>2.8006345640677313</v>
      </c>
      <c r="N30" s="8">
        <f t="shared" si="6"/>
        <v>2.892607054485469</v>
      </c>
      <c r="O30" s="8">
        <f t="shared" si="1"/>
        <v>2.7834678004928435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1.2638357085047069E-2</v>
      </c>
      <c r="F32" s="6">
        <f>(Input!B52-Input!B72+Input!B92)/Input!B$5</f>
        <v>1.6763831894721946E-2</v>
      </c>
      <c r="G32" s="6">
        <f>(Input!C52-Input!C72+Input!C92)/Input!C$5</f>
        <v>7.0383944153577672E-3</v>
      </c>
      <c r="H32" s="6">
        <f>(Input!D52-Input!D72+Input!D92)/Input!D$5</f>
        <v>1.6519173623885667E-2</v>
      </c>
      <c r="I32" s="6">
        <f>(Input!E52-Input!E72+Input!E92)/Input!E$5</f>
        <v>1.0444177161454649E-2</v>
      </c>
      <c r="J32" s="6">
        <f>(Input!F52-Input!F72+Input!F92)/Input!F$5</f>
        <v>2.3996179425498799E-2</v>
      </c>
      <c r="K32" s="6">
        <f>(Input!G52-Input!G72+Input!G92)/Input!G$5</f>
        <v>4.3507212840332828E-2</v>
      </c>
      <c r="L32" s="6">
        <f>(Input!H52-Input!H72+Input!H92)/Input!H$5</f>
        <v>3.1673720737011878E-2</v>
      </c>
      <c r="M32" s="6">
        <f>(Input!I52-Input!I72+Input!I92)/Input!I$5</f>
        <v>4.2231914996846344E-2</v>
      </c>
      <c r="N32" s="6">
        <f>(Input!J52-Input!J72+Input!J92)/Input!J$5</f>
        <v>4.2026781815535402E-2</v>
      </c>
      <c r="O32" s="6">
        <f t="shared" si="1"/>
        <v>2.4683974399569236E-2</v>
      </c>
    </row>
    <row r="33" spans="2:15" ht="12" customHeight="1" x14ac:dyDescent="0.2">
      <c r="B33" t="s">
        <v>141</v>
      </c>
      <c r="E33" s="6">
        <f>(Input!A53-Input!A73+Input!A93)/Input!A$5</f>
        <v>0.60043013399090317</v>
      </c>
      <c r="F33" s="6">
        <f>(Input!B53-Input!B73+Input!B93)/Input!B$5</f>
        <v>0.49879397198245362</v>
      </c>
      <c r="G33" s="6">
        <f>(Input!C53-Input!C73+Input!C93)/Input!C$5</f>
        <v>0.64770666477996308</v>
      </c>
      <c r="H33" s="6">
        <f>(Input!D53-Input!D73+Input!D93)/Input!D$5</f>
        <v>0.55093905947832655</v>
      </c>
      <c r="I33" s="6">
        <f>(Input!E53-Input!E73+Input!E93)/Input!E$5</f>
        <v>0.56020800905617651</v>
      </c>
      <c r="J33" s="6">
        <f>(Input!F53-Input!F73+Input!F93)/Input!F$5</f>
        <v>0.66168543936606772</v>
      </c>
      <c r="K33" s="6">
        <f>(Input!G53-Input!G73+Input!G93)/Input!G$5</f>
        <v>0.65569149721825615</v>
      </c>
      <c r="L33" s="6">
        <f>(Input!H53-Input!H73+Input!H93)/Input!H$5</f>
        <v>0.60647876447876448</v>
      </c>
      <c r="M33" s="6">
        <f>(Input!I53-Input!I73+Input!I93)/Input!I$5</f>
        <v>0.67292062490902904</v>
      </c>
      <c r="N33" s="6">
        <f>(Input!J53-Input!J73+Input!J93)/Input!J$5</f>
        <v>0.63943622337586736</v>
      </c>
      <c r="O33" s="6">
        <f t="shared" si="1"/>
        <v>0.6094290388635808</v>
      </c>
    </row>
    <row r="34" spans="2:15" ht="12" customHeight="1" x14ac:dyDescent="0.2">
      <c r="B34" t="s">
        <v>142</v>
      </c>
      <c r="E34" s="6">
        <f>(Input!A54-Input!A74+Input!A94)/Input!A$5</f>
        <v>0.14509203296053161</v>
      </c>
      <c r="F34" s="6">
        <f>(Input!B54-Input!B74+Input!B94)/Input!B$5</f>
        <v>0.14431819253808784</v>
      </c>
      <c r="G34" s="6">
        <f>(Input!C54-Input!C74+Input!C94)/Input!C$5</f>
        <v>0.13404183764916749</v>
      </c>
      <c r="H34" s="6">
        <f>(Input!D54-Input!D74+Input!D94)/Input!D$5</f>
        <v>0.16040021697089762</v>
      </c>
      <c r="I34" s="6">
        <f>(Input!E54-Input!E74+Input!E94)/Input!E$5</f>
        <v>0.1678093957832178</v>
      </c>
      <c r="J34" s="6">
        <f>(Input!F54-Input!F74+Input!F94)/Input!F$5</f>
        <v>0.13990066506296872</v>
      </c>
      <c r="K34" s="6">
        <f>(Input!G54-Input!G74+Input!G94)/Input!G$5</f>
        <v>0.16840524838757323</v>
      </c>
      <c r="L34" s="6">
        <f>(Input!H54-Input!H74+Input!H94)/Input!H$5</f>
        <v>0.16753917208347585</v>
      </c>
      <c r="M34" s="6">
        <f>(Input!I54-Input!I74+Input!I94)/Input!I$5</f>
        <v>0.1621948959293581</v>
      </c>
      <c r="N34" s="6">
        <f>(Input!J54-Input!J74+Input!J94)/Input!J$5</f>
        <v>0.1644919217893358</v>
      </c>
      <c r="O34" s="6">
        <f t="shared" si="1"/>
        <v>0.15541935791546141</v>
      </c>
    </row>
    <row r="35" spans="2:15" ht="12" customHeight="1" x14ac:dyDescent="0.2">
      <c r="B35" t="s">
        <v>143</v>
      </c>
      <c r="E35" s="6">
        <f>(Input!A55-Input!A75+Input!A95)/Input!A$5</f>
        <v>1.9646564087030192</v>
      </c>
      <c r="F35" s="6">
        <f>(Input!B55-Input!B75+Input!B95)/Input!B$5</f>
        <v>1.7194515353049384</v>
      </c>
      <c r="G35" s="6">
        <f>(Input!C55-Input!C75+Input!C95)/Input!C$5</f>
        <v>1.981578463280034</v>
      </c>
      <c r="H35" s="6">
        <f>(Input!D55-Input!D75+Input!D95)/Input!D$5</f>
        <v>2.2110700438658553</v>
      </c>
      <c r="I35" s="6">
        <f>(Input!E55-Input!E75+Input!E95)/Input!E$5</f>
        <v>1.6391597566152538</v>
      </c>
      <c r="J35" s="6">
        <f>(Input!F55-Input!F75+Input!F95)/Input!F$5</f>
        <v>1.6951404650724025</v>
      </c>
      <c r="K35" s="6">
        <f>(Input!G55-Input!G75+Input!G95)/Input!G$5</f>
        <v>2.1338332430702573</v>
      </c>
      <c r="L35" s="6">
        <f>(Input!H55-Input!H75+Input!H95)/Input!H$5</f>
        <v>1.9275653193881039</v>
      </c>
      <c r="M35" s="6">
        <f>(Input!I55-Input!I75+Input!I95)/Input!I$5</f>
        <v>2.1346146232594245</v>
      </c>
      <c r="N35" s="6">
        <f>(Input!J55-Input!J75+Input!J95)/Input!J$5</f>
        <v>2.8404605307845321</v>
      </c>
      <c r="O35" s="6">
        <f t="shared" si="1"/>
        <v>2.0247530389343824</v>
      </c>
    </row>
    <row r="36" spans="2:15" ht="13.5" customHeight="1" x14ac:dyDescent="0.2">
      <c r="B36" s="4" t="s">
        <v>144</v>
      </c>
      <c r="E36" s="8">
        <f>SUM(E32:E35)</f>
        <v>2.7228169327395011</v>
      </c>
      <c r="F36" s="8">
        <f t="shared" ref="F36:N36" si="7">SUM(F32:F35)</f>
        <v>2.3793275317202021</v>
      </c>
      <c r="G36" s="8">
        <f t="shared" si="7"/>
        <v>2.7703653601245222</v>
      </c>
      <c r="H36" s="8">
        <f t="shared" si="7"/>
        <v>2.938928493938965</v>
      </c>
      <c r="I36" s="8">
        <f t="shared" si="7"/>
        <v>2.3776213386161027</v>
      </c>
      <c r="J36" s="8">
        <f t="shared" si="7"/>
        <v>2.5207227489269375</v>
      </c>
      <c r="K36" s="8">
        <f t="shared" si="7"/>
        <v>3.0014372015164197</v>
      </c>
      <c r="L36" s="8">
        <f t="shared" si="7"/>
        <v>2.7332569766873562</v>
      </c>
      <c r="M36" s="8">
        <f t="shared" si="7"/>
        <v>3.0119620590946581</v>
      </c>
      <c r="N36" s="8">
        <f t="shared" si="7"/>
        <v>3.6864154577652708</v>
      </c>
      <c r="O36" s="8">
        <f t="shared" si="1"/>
        <v>2.8142854101129933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3.4575328351074153</v>
      </c>
      <c r="F38" s="8">
        <f>(Input!B56-Input!B76+Input!B96)/Input!B$5</f>
        <v>3.5255705862930991</v>
      </c>
      <c r="G38" s="8">
        <f>(Input!C56-Input!C76+Input!C96)/Input!C$5</f>
        <v>3.6276568086411021</v>
      </c>
      <c r="H38" s="8">
        <f>(Input!D56-Input!D76+Input!D96)/Input!D$5</f>
        <v>4.158383896985991</v>
      </c>
      <c r="I38" s="8">
        <f>(Input!E56-Input!E76+Input!E96)/Input!E$5</f>
        <v>4.2186489788217534</v>
      </c>
      <c r="J38" s="8">
        <f>(Input!F56-Input!F76+Input!F96)/Input!F$5</f>
        <v>4.0660611763596055</v>
      </c>
      <c r="K38" s="8">
        <f>(Input!G56-Input!G76+Input!G96)/Input!G$5</f>
        <v>4.0224971197873076</v>
      </c>
      <c r="L38" s="8">
        <f>(Input!H56-Input!H76+Input!H96)/Input!H$5</f>
        <v>4.2281881139729247</v>
      </c>
      <c r="M38" s="8">
        <f>(Input!I56-Input!I76+Input!I96)/Input!I$5</f>
        <v>4.4603606326718745</v>
      </c>
      <c r="N38" s="8">
        <f>(Input!J56-Input!J76+Input!J96)/Input!J$5</f>
        <v>4.5138643442821795</v>
      </c>
      <c r="O38" s="8">
        <f t="shared" si="1"/>
        <v>4.0278764492923242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93.912137133607544</v>
      </c>
      <c r="F40" s="11">
        <f t="shared" ref="F40:N40" si="8">SUM(F10,F15,F19,F26,F30,F36,F38)</f>
        <v>86.108997735955867</v>
      </c>
      <c r="G40" s="11">
        <f t="shared" si="8"/>
        <v>89.887827979812286</v>
      </c>
      <c r="H40" s="11">
        <f t="shared" si="8"/>
        <v>82.402315079477376</v>
      </c>
      <c r="I40" s="11">
        <f t="shared" si="8"/>
        <v>81.7907649639168</v>
      </c>
      <c r="J40" s="11">
        <f t="shared" si="8"/>
        <v>84.905387811895679</v>
      </c>
      <c r="K40" s="11">
        <f t="shared" si="8"/>
        <v>81.890370095022419</v>
      </c>
      <c r="L40" s="11">
        <f t="shared" si="8"/>
        <v>82.81499628561653</v>
      </c>
      <c r="M40" s="11">
        <f t="shared" si="8"/>
        <v>83.399952064431616</v>
      </c>
      <c r="N40" s="11">
        <f t="shared" si="8"/>
        <v>86.483204745039046</v>
      </c>
      <c r="O40" s="11">
        <f t="shared" si="1"/>
        <v>85.359595389477519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7.0677075063789143</v>
      </c>
      <c r="F7" s="6">
        <f>Input!B37/Input!B$7</f>
        <v>7.6275829737351115</v>
      </c>
      <c r="G7" s="6">
        <f>Input!C37/Input!C$7</f>
        <v>6.6949394216624034</v>
      </c>
      <c r="H7" s="6">
        <f>Input!D37/Input!D$7</f>
        <v>8.7432985312958316</v>
      </c>
      <c r="I7" s="6">
        <f>Input!E37/Input!E$7</f>
        <v>7.3964596799394373</v>
      </c>
      <c r="J7" s="6">
        <f>Input!F37/Input!F$7</f>
        <v>10.823006867297149</v>
      </c>
      <c r="K7" s="6">
        <f>Input!G37/Input!G$7</f>
        <v>12.089068154969571</v>
      </c>
      <c r="L7" s="6">
        <f>Input!H37/Input!H$7</f>
        <v>11.749801879926874</v>
      </c>
      <c r="M7" s="6">
        <f>Input!I37/Input!I$7</f>
        <v>13.559853931561703</v>
      </c>
      <c r="N7" s="6">
        <f>Input!J37/Input!J$7</f>
        <v>14.165912131416091</v>
      </c>
      <c r="O7" s="6">
        <f>AVERAGE(E7:N7)</f>
        <v>9.9917631078183096</v>
      </c>
    </row>
    <row r="8" spans="1:15" ht="12" customHeight="1" x14ac:dyDescent="0.2">
      <c r="B8" t="s">
        <v>121</v>
      </c>
      <c r="E8" s="6">
        <f>Input!A38/Input!A$7</f>
        <v>6.2786398542274648</v>
      </c>
      <c r="F8" s="6">
        <f>Input!B38/Input!B$7</f>
        <v>7.9103086139786454</v>
      </c>
      <c r="G8" s="6">
        <f>Input!C38/Input!C$7</f>
        <v>6.9835020072184806</v>
      </c>
      <c r="H8" s="6">
        <f>Input!D38/Input!D$7</f>
        <v>6.8682466945450784</v>
      </c>
      <c r="I8" s="6">
        <f>Input!E38/Input!E$7</f>
        <v>6.1820988310332208</v>
      </c>
      <c r="J8" s="6">
        <f>Input!F38/Input!F$7</f>
        <v>11.044814396605769</v>
      </c>
      <c r="K8" s="6">
        <f>Input!G38/Input!G$7</f>
        <v>11.018643783073754</v>
      </c>
      <c r="L8" s="6">
        <f>Input!H38/Input!H$7</f>
        <v>12.65238613883194</v>
      </c>
      <c r="M8" s="6">
        <f>Input!I38/Input!I$7</f>
        <v>13.837173279941753</v>
      </c>
      <c r="N8" s="6">
        <f>Input!J38/Input!J$7</f>
        <v>14.636604022570078</v>
      </c>
      <c r="O8" s="6">
        <f t="shared" ref="O8:O40" si="1">AVERAGE(E8:N8)</f>
        <v>9.7412417622026197</v>
      </c>
    </row>
    <row r="9" spans="1:15" ht="12" customHeight="1" x14ac:dyDescent="0.2">
      <c r="B9" t="s">
        <v>122</v>
      </c>
      <c r="E9" s="6">
        <f>Input!A39/Input!A$7</f>
        <v>2.7562881946160842E-2</v>
      </c>
      <c r="F9" s="6">
        <f>Input!B39/Input!B$7</f>
        <v>1.9785856155092211E-2</v>
      </c>
      <c r="G9" s="6">
        <f>Input!C39/Input!C$7</f>
        <v>1.7874125671729673E-2</v>
      </c>
      <c r="H9" s="6">
        <f>Input!D39/Input!D$7</f>
        <v>1.5837738420789147E-2</v>
      </c>
      <c r="I9" s="6">
        <f>Input!E39/Input!E$7</f>
        <v>1.6175327379889106E-2</v>
      </c>
      <c r="J9" s="6">
        <f>Input!F39/Input!F$7</f>
        <v>2.5981500253088576E-2</v>
      </c>
      <c r="K9" s="6">
        <f>Input!G39/Input!G$7</f>
        <v>5.824512533557677E-2</v>
      </c>
      <c r="L9" s="6">
        <f>Input!H39/Input!H$7</f>
        <v>5.6819668255073473E-2</v>
      </c>
      <c r="M9" s="6">
        <f>Input!I39/Input!I$7</f>
        <v>5.2242446305060065E-2</v>
      </c>
      <c r="N9" s="6">
        <f>Input!J39/Input!J$7</f>
        <v>8.3641244994539496E-2</v>
      </c>
      <c r="O9" s="6">
        <f t="shared" si="1"/>
        <v>3.7416591471699942E-2</v>
      </c>
    </row>
    <row r="10" spans="1:15" ht="13.5" customHeight="1" x14ac:dyDescent="0.2">
      <c r="B10" s="4" t="s">
        <v>123</v>
      </c>
      <c r="E10" s="8">
        <f>SUM(E7:E9)</f>
        <v>13.37391024255254</v>
      </c>
      <c r="F10" s="8">
        <f t="shared" ref="F10:N10" si="2">SUM(F7:F9)</f>
        <v>15.557677443868849</v>
      </c>
      <c r="G10" s="8">
        <f t="shared" si="2"/>
        <v>13.696315554552614</v>
      </c>
      <c r="H10" s="8">
        <f t="shared" si="2"/>
        <v>15.627382964261699</v>
      </c>
      <c r="I10" s="8">
        <f t="shared" si="2"/>
        <v>13.594733838352548</v>
      </c>
      <c r="J10" s="8">
        <f t="shared" si="2"/>
        <v>21.893802764156007</v>
      </c>
      <c r="K10" s="8">
        <f t="shared" si="2"/>
        <v>23.165957063378901</v>
      </c>
      <c r="L10" s="8">
        <f t="shared" si="2"/>
        <v>24.459007687013887</v>
      </c>
      <c r="M10" s="8">
        <f t="shared" si="2"/>
        <v>27.449269657808514</v>
      </c>
      <c r="N10" s="8">
        <f t="shared" si="2"/>
        <v>28.886157398980707</v>
      </c>
      <c r="O10" s="8">
        <f t="shared" si="1"/>
        <v>19.770421461492624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42.478910341644699</v>
      </c>
      <c r="F12" s="6">
        <f>Input!B40/Input!B$7</f>
        <v>41.14343897164666</v>
      </c>
      <c r="G12" s="6">
        <f>Input!C40/Input!C$7</f>
        <v>43.356433794350664</v>
      </c>
      <c r="H12" s="6">
        <f>Input!D40/Input!D$7</f>
        <v>39.408291347637942</v>
      </c>
      <c r="I12" s="6">
        <f>Input!E40/Input!E$7</f>
        <v>37.503711669634043</v>
      </c>
      <c r="J12" s="6">
        <f>Input!F40/Input!F$7</f>
        <v>36.944884876415337</v>
      </c>
      <c r="K12" s="6">
        <f>Input!G40/Input!G$7</f>
        <v>40.243054936108535</v>
      </c>
      <c r="L12" s="6">
        <f>Input!H40/Input!H$7</f>
        <v>39.542859114265049</v>
      </c>
      <c r="M12" s="6">
        <f>Input!I40/Input!I$7</f>
        <v>40.212652666545324</v>
      </c>
      <c r="N12" s="6">
        <f>Input!J40/Input!J$7</f>
        <v>42.068974335638877</v>
      </c>
      <c r="O12" s="6">
        <f t="shared" si="1"/>
        <v>40.290321205388707</v>
      </c>
    </row>
    <row r="13" spans="1:15" ht="12" customHeight="1" x14ac:dyDescent="0.2">
      <c r="B13" t="s">
        <v>125</v>
      </c>
      <c r="E13" s="6">
        <f>Input!A41/Input!A$7</f>
        <v>11.052413144585936</v>
      </c>
      <c r="F13" s="6">
        <f>Input!B41/Input!B$7</f>
        <v>10.576273282955032</v>
      </c>
      <c r="G13" s="6">
        <f>Input!C41/Input!C$7</f>
        <v>11.036486289094633</v>
      </c>
      <c r="H13" s="6">
        <f>Input!D41/Input!D$7</f>
        <v>11.002594663968971</v>
      </c>
      <c r="I13" s="6">
        <f>Input!E41/Input!E$7</f>
        <v>10.793663276607234</v>
      </c>
      <c r="J13" s="6">
        <f>Input!F41/Input!F$7</f>
        <v>10.412750939402676</v>
      </c>
      <c r="K13" s="6">
        <f>Input!G41/Input!G$7</f>
        <v>12.828161372073762</v>
      </c>
      <c r="L13" s="6">
        <f>Input!H41/Input!H$7</f>
        <v>11.683147005319013</v>
      </c>
      <c r="M13" s="6">
        <f>Input!I41/Input!I$7</f>
        <v>11.917870404077174</v>
      </c>
      <c r="N13" s="6">
        <f>Input!J41/Input!J$7</f>
        <v>12.233350018201673</v>
      </c>
      <c r="O13" s="6">
        <f t="shared" si="1"/>
        <v>11.353671039628612</v>
      </c>
    </row>
    <row r="14" spans="1:15" ht="12" customHeight="1" x14ac:dyDescent="0.2">
      <c r="B14" t="s">
        <v>126</v>
      </c>
      <c r="E14" s="6">
        <f>Input!A42/Input!A$7</f>
        <v>0.31038624755772004</v>
      </c>
      <c r="F14" s="6">
        <f>Input!B42/Input!B$7</f>
        <v>0.25949502181508133</v>
      </c>
      <c r="G14" s="6">
        <f>Input!C42/Input!C$7</f>
        <v>0.26582224957705286</v>
      </c>
      <c r="H14" s="6">
        <f>Input!D42/Input!D$7</f>
        <v>0.51416155157965859</v>
      </c>
      <c r="I14" s="6">
        <f>Input!E42/Input!E$7</f>
        <v>0.71114844010384992</v>
      </c>
      <c r="J14" s="6">
        <f>Input!F42/Input!F$7</f>
        <v>0.82420996770878496</v>
      </c>
      <c r="K14" s="6">
        <f>Input!G42/Input!G$7</f>
        <v>0.36234639537679458</v>
      </c>
      <c r="L14" s="6">
        <f>Input!H42/Input!H$7</f>
        <v>0.45730832697655954</v>
      </c>
      <c r="M14" s="6">
        <f>Input!I42/Input!I$7</f>
        <v>0.14916659082635603</v>
      </c>
      <c r="N14" s="6">
        <f>Input!J42/Input!J$7</f>
        <v>0.23021477975973789</v>
      </c>
      <c r="O14" s="6">
        <f t="shared" si="1"/>
        <v>0.40842595712815954</v>
      </c>
    </row>
    <row r="15" spans="1:15" ht="13.5" customHeight="1" x14ac:dyDescent="0.2">
      <c r="B15" s="4" t="s">
        <v>130</v>
      </c>
      <c r="E15" s="8">
        <f>SUM(E12:E14)</f>
        <v>53.841709733788356</v>
      </c>
      <c r="F15" s="8">
        <f t="shared" ref="F15:N15" si="3">SUM(F12:F14)</f>
        <v>51.979207276416773</v>
      </c>
      <c r="G15" s="8">
        <f t="shared" si="3"/>
        <v>54.658742333022353</v>
      </c>
      <c r="H15" s="8">
        <f t="shared" si="3"/>
        <v>50.925047563186574</v>
      </c>
      <c r="I15" s="8">
        <f t="shared" si="3"/>
        <v>49.008523386345125</v>
      </c>
      <c r="J15" s="8">
        <f t="shared" si="3"/>
        <v>48.181845783526796</v>
      </c>
      <c r="K15" s="8">
        <f t="shared" si="3"/>
        <v>53.433562703559097</v>
      </c>
      <c r="L15" s="8">
        <f t="shared" si="3"/>
        <v>51.683314446560622</v>
      </c>
      <c r="M15" s="8">
        <f t="shared" si="3"/>
        <v>52.279689661448856</v>
      </c>
      <c r="N15" s="8">
        <f t="shared" si="3"/>
        <v>54.532539133600288</v>
      </c>
      <c r="O15" s="8">
        <f t="shared" si="1"/>
        <v>52.052418202145489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8.7242447526147231</v>
      </c>
      <c r="F17" s="6">
        <f>Input!B43/Input!B$7</f>
        <v>9.4127719083076347</v>
      </c>
      <c r="G17" s="6">
        <f>Input!C43/Input!C$7</f>
        <v>9.1964003474927747</v>
      </c>
      <c r="H17" s="6">
        <f>Input!D43/Input!D$7</f>
        <v>8.2369331818064655</v>
      </c>
      <c r="I17" s="6">
        <f>Input!E43/Input!E$7</f>
        <v>6.5166585340815617</v>
      </c>
      <c r="J17" s="6">
        <f>Input!F43/Input!F$7</f>
        <v>7.9197367966292189</v>
      </c>
      <c r="K17" s="6">
        <f>Input!G43/Input!G$7</f>
        <v>8.1880194393417103</v>
      </c>
      <c r="L17" s="6">
        <f>Input!H43/Input!H$7</f>
        <v>7.457299336842782</v>
      </c>
      <c r="M17" s="6">
        <f>Input!I43/Input!I$7</f>
        <v>7.8159546778303612</v>
      </c>
      <c r="N17" s="6">
        <f>Input!J43/Input!J$7</f>
        <v>8.5845781761922098</v>
      </c>
      <c r="O17" s="6">
        <f t="shared" si="1"/>
        <v>8.205259715113943</v>
      </c>
    </row>
    <row r="18" spans="2:15" ht="12" customHeight="1" x14ac:dyDescent="0.2">
      <c r="B18" t="s">
        <v>128</v>
      </c>
      <c r="E18" s="6">
        <f>Input!A44/Input!A$7</f>
        <v>20.483400697016506</v>
      </c>
      <c r="F18" s="6">
        <f>Input!B44/Input!B$7</f>
        <v>15.117007562667817</v>
      </c>
      <c r="G18" s="6">
        <f>Input!C44/Input!C$7</f>
        <v>17.127254757336171</v>
      </c>
      <c r="H18" s="6">
        <f>Input!D44/Input!D$7</f>
        <v>15.796549176061349</v>
      </c>
      <c r="I18" s="6">
        <f>Input!E44/Input!E$7</f>
        <v>15.027100728133936</v>
      </c>
      <c r="J18" s="6">
        <f>Input!F44/Input!F$7</f>
        <v>16.222686448845703</v>
      </c>
      <c r="K18" s="6">
        <f>Input!G44/Input!G$7</f>
        <v>15.535869189693871</v>
      </c>
      <c r="L18" s="6">
        <f>Input!H44/Input!H$7</f>
        <v>14.950562804849818</v>
      </c>
      <c r="M18" s="6">
        <f>Input!I44/Input!I$7</f>
        <v>17.165041181288679</v>
      </c>
      <c r="N18" s="6">
        <f>Input!J44/Input!J$7</f>
        <v>16.426045003640336</v>
      </c>
      <c r="O18" s="6">
        <f t="shared" si="1"/>
        <v>16.385151754953416</v>
      </c>
    </row>
    <row r="19" spans="2:15" ht="13.5" customHeight="1" x14ac:dyDescent="0.2">
      <c r="B19" s="4" t="s">
        <v>129</v>
      </c>
      <c r="E19" s="8">
        <f>SUM(E17:E18)</f>
        <v>29.207645449631229</v>
      </c>
      <c r="F19" s="8">
        <f t="shared" ref="F19:N19" si="4">SUM(F17:F18)</f>
        <v>24.529779470975452</v>
      </c>
      <c r="G19" s="8">
        <f t="shared" si="4"/>
        <v>26.323655104828944</v>
      </c>
      <c r="H19" s="8">
        <f t="shared" si="4"/>
        <v>24.033482357867815</v>
      </c>
      <c r="I19" s="8">
        <f t="shared" si="4"/>
        <v>21.543759262215499</v>
      </c>
      <c r="J19" s="8">
        <f t="shared" si="4"/>
        <v>24.142423245474923</v>
      </c>
      <c r="K19" s="8">
        <f t="shared" si="4"/>
        <v>23.723888629035581</v>
      </c>
      <c r="L19" s="8">
        <f t="shared" si="4"/>
        <v>22.4078621416926</v>
      </c>
      <c r="M19" s="8">
        <f t="shared" si="4"/>
        <v>24.980995859119041</v>
      </c>
      <c r="N19" s="8">
        <f t="shared" si="4"/>
        <v>25.010623179832546</v>
      </c>
      <c r="O19" s="8">
        <f t="shared" si="1"/>
        <v>24.590411470067362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304.62466829754896</v>
      </c>
      <c r="F21" s="6">
        <f>Input!B45/Input!B$7</f>
        <v>256.26233589142964</v>
      </c>
      <c r="G21" s="6">
        <f>Input!C45/Input!C$7</f>
        <v>256.81414540700388</v>
      </c>
      <c r="H21" s="6">
        <f>Input!D45/Input!D$7</f>
        <v>231.68615962146623</v>
      </c>
      <c r="I21" s="6">
        <f>Input!E45/Input!E$7</f>
        <v>267.81633306486003</v>
      </c>
      <c r="J21" s="6">
        <f>Input!F45/Input!F$7</f>
        <v>197.84043476111455</v>
      </c>
      <c r="K21" s="6">
        <f>Input!G45/Input!G$7</f>
        <v>198.0500921208905</v>
      </c>
      <c r="L21" s="6">
        <f>Input!H45/Input!H$7</f>
        <v>196.2360271969527</v>
      </c>
      <c r="M21" s="6">
        <f>Input!I45/Input!I$7</f>
        <v>204.5954331998544</v>
      </c>
      <c r="N21" s="6">
        <f>Input!J45/Input!J$7</f>
        <v>206.7516604477612</v>
      </c>
      <c r="O21" s="6">
        <f t="shared" si="1"/>
        <v>232.06772900088828</v>
      </c>
    </row>
    <row r="22" spans="2:15" ht="12" customHeight="1" x14ac:dyDescent="0.2">
      <c r="B22" t="s">
        <v>132</v>
      </c>
      <c r="E22" s="6">
        <f>Input!A46/Input!A$7</f>
        <v>77.486982821520456</v>
      </c>
      <c r="F22" s="6">
        <f>Input!B46/Input!B$7</f>
        <v>56.393897927789389</v>
      </c>
      <c r="G22" s="6">
        <f>Input!C46/Input!C$7</f>
        <v>56.645421022951076</v>
      </c>
      <c r="H22" s="6">
        <f>Input!D46/Input!D$7</f>
        <v>37.212426439297978</v>
      </c>
      <c r="I22" s="6">
        <f>Input!E46/Input!E$7</f>
        <v>35.686045433640139</v>
      </c>
      <c r="J22" s="6">
        <f>Input!F46/Input!F$7</f>
        <v>46.435465256428813</v>
      </c>
      <c r="K22" s="6">
        <f>Input!G46/Input!G$7</f>
        <v>35.9438067095885</v>
      </c>
      <c r="L22" s="6">
        <f>Input!H46/Input!H$7</f>
        <v>36.817100672866566</v>
      </c>
      <c r="M22" s="6">
        <f>Input!I46/Input!I$7</f>
        <v>32.724903531124866</v>
      </c>
      <c r="N22" s="6">
        <f>Input!J46/Input!J$7</f>
        <v>33.229272388059698</v>
      </c>
      <c r="O22" s="6">
        <f t="shared" si="1"/>
        <v>44.857532220326746</v>
      </c>
    </row>
    <row r="23" spans="2:15" ht="12" customHeight="1" x14ac:dyDescent="0.2">
      <c r="B23" t="s">
        <v>133</v>
      </c>
      <c r="E23" s="6">
        <f>Input!A47/Input!A$7</f>
        <v>4.0784969337242041</v>
      </c>
      <c r="F23" s="6">
        <f>Input!B47/Input!B$7</f>
        <v>1.9799924963318816</v>
      </c>
      <c r="G23" s="6">
        <f>Input!C47/Input!C$7</f>
        <v>5.2073280093918921</v>
      </c>
      <c r="H23" s="6">
        <f>Input!D47/Input!D$7</f>
        <v>1.7852513647141077</v>
      </c>
      <c r="I23" s="6">
        <f>Input!E47/Input!E$7</f>
        <v>2.1017210027364381</v>
      </c>
      <c r="J23" s="6">
        <f>Input!F47/Input!F$7</f>
        <v>1.6658609539667533</v>
      </c>
      <c r="K23" s="6">
        <f>Input!G47/Input!G$7</f>
        <v>1.3517761514432121</v>
      </c>
      <c r="L23" s="6">
        <f>Input!H47/Input!H$7</f>
        <v>1.375151989449179</v>
      </c>
      <c r="M23" s="6">
        <f>Input!I47/Input!I$7</f>
        <v>1.3639873043319986</v>
      </c>
      <c r="N23" s="6">
        <f>Input!J47/Input!J$7</f>
        <v>2.7019519020749909</v>
      </c>
      <c r="O23" s="6">
        <f t="shared" si="1"/>
        <v>2.361151810816466</v>
      </c>
    </row>
    <row r="24" spans="2:15" ht="12" customHeight="1" x14ac:dyDescent="0.2">
      <c r="B24" t="s">
        <v>134</v>
      </c>
      <c r="E24" s="6">
        <f>Input!A48/Input!A$7</f>
        <v>4.4553075011851195</v>
      </c>
      <c r="F24" s="6">
        <f>Input!B48/Input!B$7</f>
        <v>4.0354645132764126</v>
      </c>
      <c r="G24" s="6">
        <f>Input!C48/Input!C$7</f>
        <v>4.0515507159011408</v>
      </c>
      <c r="H24" s="6">
        <f>Input!D48/Input!D$7</f>
        <v>4.4338158315428835</v>
      </c>
      <c r="I24" s="6">
        <f>Input!E48/Input!E$7</f>
        <v>4.984213589572323</v>
      </c>
      <c r="J24" s="6">
        <f>Input!F48/Input!F$7</f>
        <v>5.3532263434366065</v>
      </c>
      <c r="K24" s="6">
        <f>Input!G48/Input!G$7</f>
        <v>3.5430774399584157</v>
      </c>
      <c r="L24" s="6">
        <f>Input!H48/Input!H$7</f>
        <v>4.4887555901775595</v>
      </c>
      <c r="M24" s="6">
        <f>Input!I48/Input!I$7</f>
        <v>4.4635930105569708</v>
      </c>
      <c r="N24" s="6">
        <f>Input!J48/Input!J$7</f>
        <v>4.4531302329814348</v>
      </c>
      <c r="O24" s="6">
        <f t="shared" si="1"/>
        <v>4.4262134768588872</v>
      </c>
    </row>
    <row r="25" spans="2:15" ht="12" customHeight="1" x14ac:dyDescent="0.2">
      <c r="B25" t="s">
        <v>135</v>
      </c>
      <c r="E25" s="6">
        <f>Input!A49/Input!A$7</f>
        <v>13.064418102382927</v>
      </c>
      <c r="F25" s="6">
        <f>Input!B49/Input!B$7</f>
        <v>10.70376525136491</v>
      </c>
      <c r="G25" s="6">
        <f>Input!C49/Input!C$7</f>
        <v>11.431216645283772</v>
      </c>
      <c r="H25" s="6">
        <f>Input!D49/Input!D$7</f>
        <v>12.411035247181596</v>
      </c>
      <c r="I25" s="6">
        <f>Input!E49/Input!E$7</f>
        <v>12.07358738353407</v>
      </c>
      <c r="J25" s="6">
        <f>Input!F49/Input!F$7</f>
        <v>11.647572733982248</v>
      </c>
      <c r="K25" s="6">
        <f>Input!G49/Input!G$7</f>
        <v>12.821559639050925</v>
      </c>
      <c r="L25" s="6">
        <f>Input!H49/Input!H$7</f>
        <v>11.408682041893124</v>
      </c>
      <c r="M25" s="6">
        <f>Input!I49/Input!I$7</f>
        <v>12.034894202766656</v>
      </c>
      <c r="N25" s="6">
        <f>Input!J49/Input!J$7</f>
        <v>14.042099108117947</v>
      </c>
      <c r="O25" s="6">
        <f t="shared" si="1"/>
        <v>12.163883035555816</v>
      </c>
    </row>
    <row r="26" spans="2:15" ht="13.5" customHeight="1" x14ac:dyDescent="0.2">
      <c r="B26" s="4" t="s">
        <v>136</v>
      </c>
      <c r="E26" s="8">
        <f>SUM(E21:E25)</f>
        <v>403.70987365636165</v>
      </c>
      <c r="F26" s="8">
        <f t="shared" ref="F26:N26" si="5">SUM(F21:F25)</f>
        <v>329.37545608019224</v>
      </c>
      <c r="G26" s="8">
        <f t="shared" si="5"/>
        <v>334.14966180053182</v>
      </c>
      <c r="H26" s="8">
        <f t="shared" si="5"/>
        <v>287.52868850420276</v>
      </c>
      <c r="I26" s="8">
        <f t="shared" si="5"/>
        <v>322.66190047434299</v>
      </c>
      <c r="J26" s="8">
        <f t="shared" si="5"/>
        <v>262.94256004892895</v>
      </c>
      <c r="K26" s="8">
        <f t="shared" si="5"/>
        <v>251.71031206093153</v>
      </c>
      <c r="L26" s="8">
        <f t="shared" si="5"/>
        <v>250.32571749133911</v>
      </c>
      <c r="M26" s="8">
        <f t="shared" si="5"/>
        <v>255.18281124863486</v>
      </c>
      <c r="N26" s="8">
        <f t="shared" si="5"/>
        <v>261.17811407899529</v>
      </c>
      <c r="O26" s="8">
        <f t="shared" si="1"/>
        <v>295.87650954444615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10.154071673926211</v>
      </c>
      <c r="F28" s="6">
        <f>Input!B50/Input!B$7</f>
        <v>11.03354941498041</v>
      </c>
      <c r="G28" s="6">
        <f>Input!C50/Input!C$7</f>
        <v>12.160032768514368</v>
      </c>
      <c r="H28" s="6">
        <f>Input!D50/Input!D$7</f>
        <v>13.226064761908209</v>
      </c>
      <c r="I28" s="6">
        <f>Input!E50/Input!E$7</f>
        <v>13.37212523668536</v>
      </c>
      <c r="J28" s="6">
        <f>Input!F50/Input!F$7</f>
        <v>12.896034843537883</v>
      </c>
      <c r="K28" s="6">
        <f>Input!G50/Input!G$7</f>
        <v>13.766354797417808</v>
      </c>
      <c r="L28" s="6">
        <f>Input!H50/Input!H$7</f>
        <v>13.507981216014484</v>
      </c>
      <c r="M28" s="6">
        <f>Input!I50/Input!I$7</f>
        <v>12.415538314524936</v>
      </c>
      <c r="N28" s="6">
        <f>Input!J50/Input!J$7</f>
        <v>12.866163314524936</v>
      </c>
      <c r="O28" s="6">
        <f t="shared" si="1"/>
        <v>12.539791634203461</v>
      </c>
    </row>
    <row r="29" spans="2:15" ht="12" customHeight="1" x14ac:dyDescent="0.2">
      <c r="B29" t="s">
        <v>138</v>
      </c>
      <c r="E29" s="6">
        <f>Input!A51/Input!A$7</f>
        <v>0.7704845697566638</v>
      </c>
      <c r="F29" s="6">
        <f>Input!B51/Input!B$7</f>
        <v>0.40804031478958408</v>
      </c>
      <c r="G29" s="6">
        <f>Input!C51/Input!C$7</f>
        <v>0.44742543761071135</v>
      </c>
      <c r="H29" s="6">
        <f>Input!D51/Input!D$7</f>
        <v>0.52952173616145304</v>
      </c>
      <c r="I29" s="6">
        <f>Input!E51/Input!E$7</f>
        <v>0.45048589746430673</v>
      </c>
      <c r="J29" s="6">
        <f>Input!F51/Input!F$7</f>
        <v>0.69171055066562082</v>
      </c>
      <c r="K29" s="6">
        <f>Input!G51/Input!G$7</f>
        <v>0.48669759851773436</v>
      </c>
      <c r="L29" s="6">
        <f>Input!H51/Input!H$7</f>
        <v>0.72939382674483888</v>
      </c>
      <c r="M29" s="6">
        <f>Input!I51/Input!I$7</f>
        <v>0.72011421550782673</v>
      </c>
      <c r="N29" s="6">
        <f>Input!J51/Input!J$7</f>
        <v>0.70228408263560249</v>
      </c>
      <c r="O29" s="6">
        <f t="shared" si="1"/>
        <v>0.59361582298543425</v>
      </c>
    </row>
    <row r="30" spans="2:15" ht="13.5" customHeight="1" x14ac:dyDescent="0.2">
      <c r="B30" s="4" t="s">
        <v>139</v>
      </c>
      <c r="E30" s="8">
        <f>SUM(E28:E29)</f>
        <v>10.924556243682876</v>
      </c>
      <c r="F30" s="8">
        <f t="shared" ref="F30:N30" si="6">SUM(F28:F29)</f>
        <v>11.441589729769994</v>
      </c>
      <c r="G30" s="8">
        <f t="shared" si="6"/>
        <v>12.607458206125079</v>
      </c>
      <c r="H30" s="8">
        <f t="shared" si="6"/>
        <v>13.755586498069661</v>
      </c>
      <c r="I30" s="8">
        <f t="shared" si="6"/>
        <v>13.822611134149666</v>
      </c>
      <c r="J30" s="8">
        <f t="shared" si="6"/>
        <v>13.587745394203504</v>
      </c>
      <c r="K30" s="8">
        <f t="shared" si="6"/>
        <v>14.253052395935542</v>
      </c>
      <c r="L30" s="8">
        <f t="shared" si="6"/>
        <v>14.237375042759323</v>
      </c>
      <c r="M30" s="8">
        <f t="shared" si="6"/>
        <v>13.135652530032763</v>
      </c>
      <c r="N30" s="8">
        <f t="shared" si="6"/>
        <v>13.568447397160538</v>
      </c>
      <c r="O30" s="8">
        <f t="shared" si="1"/>
        <v>13.133407457188895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6.2629887606714854E-2</v>
      </c>
      <c r="F32" s="6">
        <f>Input!B52/Input!B$7</f>
        <v>8.2438979163994786E-2</v>
      </c>
      <c r="G32" s="6">
        <f>Input!C52/Input!C$7</f>
        <v>3.4265166291391959E-2</v>
      </c>
      <c r="H32" s="6">
        <f>Input!D52/Input!D$7</f>
        <v>8.0547640291615361E-2</v>
      </c>
      <c r="I32" s="6">
        <f>Input!E52/Input!E$7</f>
        <v>5.0156041621349554E-2</v>
      </c>
      <c r="J32" s="6">
        <f>Input!F52/Input!F$7</f>
        <v>0.11130997510238386</v>
      </c>
      <c r="K32" s="6">
        <f>Input!G52/Input!G$7</f>
        <v>0.20012759728160739</v>
      </c>
      <c r="L32" s="6">
        <f>Input!H52/Input!H$7</f>
        <v>0.145692534727763</v>
      </c>
      <c r="M32" s="6">
        <f>Input!I52/Input!I$7</f>
        <v>0.19804764288314525</v>
      </c>
      <c r="N32" s="6">
        <f>Input!J52/Input!J$7</f>
        <v>0.19706793775027304</v>
      </c>
      <c r="O32" s="6">
        <f t="shared" si="1"/>
        <v>0.11622834027202389</v>
      </c>
    </row>
    <row r="33" spans="2:15" ht="12" customHeight="1" x14ac:dyDescent="0.2">
      <c r="B33" t="s">
        <v>141</v>
      </c>
      <c r="E33" s="6">
        <f>Input!A53/Input!A$7</f>
        <v>2.9927202573753608</v>
      </c>
      <c r="F33" s="6">
        <f>Input!B53/Input!B$7</f>
        <v>2.4793212893461352</v>
      </c>
      <c r="G33" s="6">
        <f>Input!C53/Input!C$7</f>
        <v>3.1541282403904725</v>
      </c>
      <c r="H33" s="6">
        <f>Input!D53/Input!D$7</f>
        <v>2.6889410560180602</v>
      </c>
      <c r="I33" s="6">
        <f>Input!E53/Input!E$7</f>
        <v>2.7704361160944235</v>
      </c>
      <c r="J33" s="6">
        <f>Input!F53/Input!F$7</f>
        <v>3.0992251595858011</v>
      </c>
      <c r="K33" s="6">
        <f>Input!G53/Input!G$7</f>
        <v>3.0795142066306211</v>
      </c>
      <c r="L33" s="6">
        <f>Input!H53/Input!H$7</f>
        <v>2.8341216931478548</v>
      </c>
      <c r="M33" s="6">
        <f>Input!I53/Input!I$7</f>
        <v>3.2170877320713505</v>
      </c>
      <c r="N33" s="6">
        <f>Input!J53/Input!J$7</f>
        <v>3.0590835456862031</v>
      </c>
      <c r="O33" s="6">
        <f t="shared" si="1"/>
        <v>2.9374579296346282</v>
      </c>
    </row>
    <row r="34" spans="2:15" ht="12" customHeight="1" x14ac:dyDescent="0.2">
      <c r="B34" t="s">
        <v>142</v>
      </c>
      <c r="E34" s="6">
        <f>Input!A54/Input!A$7</f>
        <v>0.69859924694517106</v>
      </c>
      <c r="F34" s="6">
        <f>Input!B54/Input!B$7</f>
        <v>0.69711013102261055</v>
      </c>
      <c r="G34" s="6">
        <f>Input!C54/Input!C$7</f>
        <v>0.64263687502515532</v>
      </c>
      <c r="H34" s="6">
        <f>Input!D54/Input!D$7</f>
        <v>0.76914771563296913</v>
      </c>
      <c r="I34" s="6">
        <f>Input!E54/Input!E$7</f>
        <v>0.80478471863893553</v>
      </c>
      <c r="J34" s="6">
        <f>Input!F54/Input!F$7</f>
        <v>0.64857983839955269</v>
      </c>
      <c r="K34" s="6">
        <f>Input!G54/Input!G$7</f>
        <v>0.77438509475388628</v>
      </c>
      <c r="L34" s="6">
        <f>Input!H54/Input!H$7</f>
        <v>0.77042839335970725</v>
      </c>
      <c r="M34" s="6">
        <f>Input!I54/Input!I$7</f>
        <v>0.76058063341827453</v>
      </c>
      <c r="N34" s="6">
        <f>Input!J54/Input!J$7</f>
        <v>0.77131825627957784</v>
      </c>
      <c r="O34" s="6">
        <f t="shared" si="1"/>
        <v>0.73375709034758407</v>
      </c>
    </row>
    <row r="35" spans="2:15" ht="12" customHeight="1" x14ac:dyDescent="0.2">
      <c r="B35" t="s">
        <v>143</v>
      </c>
      <c r="E35" s="6">
        <f>Input!A55/Input!A$7</f>
        <v>9.5287928775747162</v>
      </c>
      <c r="F35" s="6">
        <f>Input!B55/Input!B$7</f>
        <v>8.3046243234112858</v>
      </c>
      <c r="G35" s="6">
        <f>Input!C55/Input!C$7</f>
        <v>9.4995556849935507</v>
      </c>
      <c r="H35" s="6">
        <f>Input!D55/Input!D$7</f>
        <v>10.602173910094159</v>
      </c>
      <c r="I35" s="6">
        <f>Input!E55/Input!E$7</f>
        <v>7.8582180639261896</v>
      </c>
      <c r="J35" s="6">
        <f>Input!F55/Input!F$7</f>
        <v>7.8568039265697509</v>
      </c>
      <c r="K35" s="6">
        <f>Input!G55/Input!G$7</f>
        <v>9.8146058588795793</v>
      </c>
      <c r="L35" s="6">
        <f>Input!H55/Input!H$7</f>
        <v>8.8643164059602775</v>
      </c>
      <c r="M35" s="6">
        <f>Input!I55/Input!I$7</f>
        <v>10.010126501638151</v>
      </c>
      <c r="N35" s="6">
        <f>Input!J55/Input!J$7</f>
        <v>13.320151983982525</v>
      </c>
      <c r="O35" s="6">
        <f t="shared" si="1"/>
        <v>9.5659369537030194</v>
      </c>
    </row>
    <row r="36" spans="2:15" ht="13.5" customHeight="1" x14ac:dyDescent="0.2">
      <c r="B36" s="4" t="s">
        <v>144</v>
      </c>
      <c r="E36" s="8">
        <f>SUM(E32:E35)</f>
        <v>13.282742269501963</v>
      </c>
      <c r="F36" s="8">
        <f t="shared" ref="F36:N36" si="7">SUM(F32:F35)</f>
        <v>11.563494722944027</v>
      </c>
      <c r="G36" s="8">
        <f t="shared" si="7"/>
        <v>13.330585966700571</v>
      </c>
      <c r="H36" s="8">
        <f t="shared" si="7"/>
        <v>14.140810322036803</v>
      </c>
      <c r="I36" s="8">
        <f t="shared" si="7"/>
        <v>11.483594940280899</v>
      </c>
      <c r="J36" s="8">
        <f t="shared" si="7"/>
        <v>11.715918899657488</v>
      </c>
      <c r="K36" s="8">
        <f t="shared" si="7"/>
        <v>13.868632757545694</v>
      </c>
      <c r="L36" s="8">
        <f t="shared" si="7"/>
        <v>12.614559027195602</v>
      </c>
      <c r="M36" s="8">
        <f t="shared" si="7"/>
        <v>14.185842510010922</v>
      </c>
      <c r="N36" s="8">
        <f t="shared" si="7"/>
        <v>17.34762172369858</v>
      </c>
      <c r="O36" s="8">
        <f t="shared" si="1"/>
        <v>13.353380313957254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16.860183700912081</v>
      </c>
      <c r="F38" s="8">
        <f>Input!B56/Input!B$7</f>
        <v>17.192215320194094</v>
      </c>
      <c r="G38" s="8">
        <f>Input!C56/Input!C$7</f>
        <v>17.491000190388416</v>
      </c>
      <c r="H38" s="8">
        <f>Input!D56/Input!D$7</f>
        <v>20.051837202981638</v>
      </c>
      <c r="I38" s="8">
        <f>Input!E56/Input!E$7</f>
        <v>20.448833678760927</v>
      </c>
      <c r="J38" s="8">
        <f>Input!F56/Input!F$7</f>
        <v>18.913772699770448</v>
      </c>
      <c r="K38" s="8">
        <f>Input!G56/Input!G$7</f>
        <v>18.612187351568547</v>
      </c>
      <c r="L38" s="8">
        <f>Input!H56/Input!H$7</f>
        <v>19.498251868486928</v>
      </c>
      <c r="M38" s="8">
        <f>Input!I56/Input!I$7</f>
        <v>21.006401983982528</v>
      </c>
      <c r="N38" s="8">
        <f>Input!J56/Input!J$7</f>
        <v>21.241826765562433</v>
      </c>
      <c r="O38" s="8">
        <f t="shared" si="1"/>
        <v>19.131651076260802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541.20062129643065</v>
      </c>
      <c r="F40" s="11">
        <f t="shared" ref="F40:N40" si="8">SUM(F10,F15,F19,F26,F30,F36,F38)</f>
        <v>461.63942004436137</v>
      </c>
      <c r="G40" s="11">
        <f t="shared" si="8"/>
        <v>472.25741915614987</v>
      </c>
      <c r="H40" s="11">
        <f t="shared" si="8"/>
        <v>426.06283541260694</v>
      </c>
      <c r="I40" s="11">
        <f t="shared" si="8"/>
        <v>452.56395671444767</v>
      </c>
      <c r="J40" s="11">
        <f t="shared" si="8"/>
        <v>401.37806883571812</v>
      </c>
      <c r="K40" s="11">
        <f t="shared" si="8"/>
        <v>398.7675929619549</v>
      </c>
      <c r="L40" s="11">
        <f t="shared" si="8"/>
        <v>395.22608770504803</v>
      </c>
      <c r="M40" s="11">
        <f t="shared" si="8"/>
        <v>408.22066345103747</v>
      </c>
      <c r="N40" s="11">
        <f t="shared" si="8"/>
        <v>421.76532967783038</v>
      </c>
      <c r="O40" s="11">
        <f t="shared" si="1"/>
        <v>437.90819952555859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Input!O7</f>
        <v>Produktionsgebiet 6: Zentralalpen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7</v>
      </c>
      <c r="F7" s="20">
        <f>Input!B1</f>
        <v>7</v>
      </c>
      <c r="G7" s="20">
        <f>Input!C1</f>
        <v>7</v>
      </c>
      <c r="H7" s="20">
        <f>Input!D1</f>
        <v>7</v>
      </c>
      <c r="I7" s="20">
        <f>Input!E1</f>
        <v>7</v>
      </c>
      <c r="J7" s="20">
        <f>Input!F1</f>
        <v>8</v>
      </c>
      <c r="K7" s="20">
        <f>Input!G1</f>
        <v>7</v>
      </c>
      <c r="L7" s="20">
        <f>Input!H1</f>
        <v>7</v>
      </c>
      <c r="M7" s="20">
        <f>Input!I1</f>
        <v>7</v>
      </c>
      <c r="N7" s="20">
        <f>Input!J1</f>
        <v>7</v>
      </c>
      <c r="O7" s="6">
        <f>AVERAGE(E7:N7)</f>
        <v>7.1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52616.72</v>
      </c>
      <c r="F9" s="20">
        <f>IF(Input!B123=0,"***",Input!B123)</f>
        <v>52616.72</v>
      </c>
      <c r="G9" s="20">
        <f>IF(Input!C123=0,"***",Input!C123)</f>
        <v>53470.75</v>
      </c>
      <c r="H9" s="20">
        <f>IF(Input!D123=0,"***",Input!D123)</f>
        <v>53470.75</v>
      </c>
      <c r="I9" s="20">
        <f>IF(Input!E123=0,"***",Input!E123)</f>
        <v>53470.75</v>
      </c>
      <c r="J9" s="20">
        <f>IF(Input!F123=0,"***",Input!F123)</f>
        <v>55116.75</v>
      </c>
      <c r="K9" s="20">
        <f>IF(Input!G123=0,"***",Input!G123)</f>
        <v>53314.75</v>
      </c>
      <c r="L9" s="20">
        <f>IF(Input!H123=0,"***",Input!H123)</f>
        <v>53860.75</v>
      </c>
      <c r="M9" s="20">
        <f>IF(Input!I123=0,"***",Input!I123)</f>
        <v>52698</v>
      </c>
      <c r="N9" s="20">
        <f>IF(Input!J123=0,"***",Input!J123)</f>
        <v>52698</v>
      </c>
      <c r="O9" s="20">
        <f>AVERAGE(E9:N9)</f>
        <v>53333.393999999993</v>
      </c>
    </row>
    <row r="10" spans="1:15" ht="12" customHeight="1" x14ac:dyDescent="0.2">
      <c r="B10" t="s">
        <v>262</v>
      </c>
      <c r="E10" s="20">
        <f>IF(Input!A123=0,"***",E9/E7)</f>
        <v>7516.6742857142863</v>
      </c>
      <c r="F10" s="20">
        <f>IF(Input!B123=0,"***",F9/F7)</f>
        <v>7516.6742857142863</v>
      </c>
      <c r="G10" s="20">
        <f>IF(Input!C123=0,"***",G9/G7)</f>
        <v>7638.6785714285716</v>
      </c>
      <c r="H10" s="20">
        <f>IF(Input!D123=0,"***",H9/H7)</f>
        <v>7638.6785714285716</v>
      </c>
      <c r="I10" s="20">
        <f>IF(Input!E123=0,"***",I9/I7)</f>
        <v>7638.6785714285716</v>
      </c>
      <c r="J10" s="20">
        <f>IF(Input!F123=0,"***",J9/J7)</f>
        <v>6889.59375</v>
      </c>
      <c r="K10" s="20">
        <f>IF(Input!G123=0,"***",K9/K7)</f>
        <v>7616.3928571428569</v>
      </c>
      <c r="L10" s="20">
        <f>IF(Input!H123=0,"***",L9/L7)</f>
        <v>7694.3928571428569</v>
      </c>
      <c r="M10" s="20">
        <f>IF(Input!I123=0,"***",M9/M7)</f>
        <v>7528.2857142857147</v>
      </c>
      <c r="N10" s="20">
        <f>IF(Input!J123=0,"***",N9/N7)</f>
        <v>7528.2857142857147</v>
      </c>
      <c r="O10" s="20">
        <f>AVERAGE(E10:N10)</f>
        <v>7520.6335178571417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43898.53</v>
      </c>
      <c r="F12" s="20">
        <f>Input!B7</f>
        <v>43898.53</v>
      </c>
      <c r="G12" s="20">
        <f>Input!C7</f>
        <v>44225.38</v>
      </c>
      <c r="H12" s="20">
        <f>Input!D7</f>
        <v>44225.38</v>
      </c>
      <c r="I12" s="20">
        <f>Input!E7</f>
        <v>44225.38</v>
      </c>
      <c r="J12" s="20">
        <f>Input!F7</f>
        <v>45715.22</v>
      </c>
      <c r="K12" s="20">
        <f>Input!G7</f>
        <v>44170.22</v>
      </c>
      <c r="L12" s="20">
        <f>Input!H7</f>
        <v>44493.22</v>
      </c>
      <c r="M12" s="20">
        <f>Input!I7</f>
        <v>43952</v>
      </c>
      <c r="N12" s="20">
        <f>Input!J7</f>
        <v>43952</v>
      </c>
      <c r="O12" s="20">
        <f>AVERAGE(E12:N12)</f>
        <v>44275.585999999996</v>
      </c>
    </row>
    <row r="13" spans="1:15" ht="12" customHeight="1" x14ac:dyDescent="0.2">
      <c r="B13" t="s">
        <v>264</v>
      </c>
      <c r="E13" s="20">
        <f t="shared" ref="E13:N13" si="1">+E12/E7</f>
        <v>6271.2185714285715</v>
      </c>
      <c r="F13" s="20">
        <f t="shared" si="1"/>
        <v>6271.2185714285715</v>
      </c>
      <c r="G13" s="20">
        <f t="shared" si="1"/>
        <v>6317.9114285714286</v>
      </c>
      <c r="H13" s="20">
        <f t="shared" si="1"/>
        <v>6317.9114285714286</v>
      </c>
      <c r="I13" s="20">
        <f t="shared" si="1"/>
        <v>6317.9114285714286</v>
      </c>
      <c r="J13" s="20">
        <f t="shared" si="1"/>
        <v>5714.4025000000001</v>
      </c>
      <c r="K13" s="20">
        <f t="shared" si="1"/>
        <v>6310.0314285714285</v>
      </c>
      <c r="L13" s="20">
        <f t="shared" si="1"/>
        <v>6356.1742857142863</v>
      </c>
      <c r="M13" s="20">
        <f t="shared" si="1"/>
        <v>6278.8571428571431</v>
      </c>
      <c r="N13" s="20">
        <f t="shared" si="1"/>
        <v>6278.8571428571431</v>
      </c>
      <c r="O13" s="20">
        <f>AVERAGE(E13:N13)</f>
        <v>6243.4493928571428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211283</v>
      </c>
      <c r="F15" s="20">
        <f>Input!B5</f>
        <v>212010</v>
      </c>
      <c r="G15" s="20">
        <f>Input!C5</f>
        <v>212010</v>
      </c>
      <c r="H15" s="20">
        <f>Input!D5</f>
        <v>212010</v>
      </c>
      <c r="I15" s="20">
        <f>Input!E5</f>
        <v>212010</v>
      </c>
      <c r="J15" s="20">
        <f>Input!F5</f>
        <v>212010</v>
      </c>
      <c r="K15" s="20">
        <f>Input!G5</f>
        <v>203110</v>
      </c>
      <c r="L15" s="20">
        <f>Input!H5</f>
        <v>204610</v>
      </c>
      <c r="M15" s="20">
        <f>Input!I5</f>
        <v>206110</v>
      </c>
      <c r="N15" s="20">
        <f>Input!J5</f>
        <v>206110</v>
      </c>
      <c r="O15" s="20">
        <f>AVERAGE(E15:N15)</f>
        <v>209127.3</v>
      </c>
    </row>
    <row r="16" spans="1:15" ht="12" customHeight="1" x14ac:dyDescent="0.2">
      <c r="B16" t="s">
        <v>266</v>
      </c>
      <c r="E16" s="20">
        <f t="shared" ref="E16:N16" si="2">+E15/E7</f>
        <v>30183.285714285714</v>
      </c>
      <c r="F16" s="20">
        <f t="shared" si="2"/>
        <v>30287.142857142859</v>
      </c>
      <c r="G16" s="20">
        <f t="shared" si="2"/>
        <v>30287.142857142859</v>
      </c>
      <c r="H16" s="20">
        <f t="shared" si="2"/>
        <v>30287.142857142859</v>
      </c>
      <c r="I16" s="20">
        <f t="shared" si="2"/>
        <v>30287.142857142859</v>
      </c>
      <c r="J16" s="20">
        <f t="shared" si="2"/>
        <v>26501.25</v>
      </c>
      <c r="K16" s="20">
        <f t="shared" si="2"/>
        <v>29015.714285714286</v>
      </c>
      <c r="L16" s="20">
        <f t="shared" si="2"/>
        <v>29230</v>
      </c>
      <c r="M16" s="20">
        <f t="shared" si="2"/>
        <v>29444.285714285714</v>
      </c>
      <c r="N16" s="20">
        <f t="shared" si="2"/>
        <v>29444.285714285714</v>
      </c>
      <c r="O16" s="20">
        <f>AVERAGE(E16:N16)</f>
        <v>29496.739285714291</v>
      </c>
    </row>
    <row r="17" spans="2:15" ht="12" customHeight="1" x14ac:dyDescent="0.2">
      <c r="B17" t="s">
        <v>267</v>
      </c>
      <c r="E17" s="6">
        <f>+E15/E12</f>
        <v>4.8129857651269869</v>
      </c>
      <c r="F17" s="6">
        <f t="shared" ref="F17:N17" si="3">+F15/F12</f>
        <v>4.8295466841372594</v>
      </c>
      <c r="G17" s="6">
        <f t="shared" si="3"/>
        <v>4.7938536650222119</v>
      </c>
      <c r="H17" s="6">
        <f t="shared" si="3"/>
        <v>4.7938536650222119</v>
      </c>
      <c r="I17" s="6">
        <f t="shared" si="3"/>
        <v>4.7938536650222119</v>
      </c>
      <c r="J17" s="6">
        <f t="shared" si="3"/>
        <v>4.6376239685601428</v>
      </c>
      <c r="K17" s="6">
        <f t="shared" si="3"/>
        <v>4.5983470310992338</v>
      </c>
      <c r="L17" s="6">
        <f t="shared" si="3"/>
        <v>4.5986781806306665</v>
      </c>
      <c r="M17" s="6">
        <f t="shared" si="3"/>
        <v>4.6894339279213684</v>
      </c>
      <c r="N17" s="6">
        <f t="shared" si="3"/>
        <v>4.6894339279213684</v>
      </c>
      <c r="O17" s="6">
        <f>AVERAGE(E17:N17)</f>
        <v>4.7237610480463665</v>
      </c>
    </row>
    <row r="18" spans="2:15" ht="12" customHeight="1" x14ac:dyDescent="0.2">
      <c r="B18" t="s">
        <v>268</v>
      </c>
      <c r="E18" s="6">
        <f t="shared" ref="E18:M18" si="4">+(E17-F17)/F17*100</f>
        <v>-0.34290835337956499</v>
      </c>
      <c r="F18" s="6">
        <f t="shared" si="4"/>
        <v>0.74455796128024154</v>
      </c>
      <c r="G18" s="6">
        <f t="shared" si="4"/>
        <v>0</v>
      </c>
      <c r="H18" s="6">
        <f t="shared" si="4"/>
        <v>0</v>
      </c>
      <c r="I18" s="6">
        <f t="shared" si="4"/>
        <v>3.3687443725752129</v>
      </c>
      <c r="J18" s="6">
        <f t="shared" si="4"/>
        <v>0.85415339893387399</v>
      </c>
      <c r="K18" s="6">
        <f t="shared" si="4"/>
        <v>-7.2009720712232269E-3</v>
      </c>
      <c r="L18" s="6">
        <f t="shared" si="4"/>
        <v>-1.9353241496875118</v>
      </c>
      <c r="M18" s="6">
        <f t="shared" si="4"/>
        <v>0</v>
      </c>
      <c r="N18" s="6">
        <f>+(N17-(Input!K5/Input!K7))/(Input!K5/Input!K7)*100</f>
        <v>-0.78494721514380106</v>
      </c>
      <c r="O18" s="6">
        <f>AVERAGE(E18:N18)</f>
        <v>0.18970750425072264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310795.28000000003</v>
      </c>
      <c r="F20" s="20">
        <f>Input!B6</f>
        <v>267702.65000000002</v>
      </c>
      <c r="G20" s="20">
        <f>Input!C6</f>
        <v>259396.55</v>
      </c>
      <c r="H20" s="20">
        <f>Input!D6</f>
        <v>247969.26</v>
      </c>
      <c r="I20" s="20">
        <f>Input!E6</f>
        <v>276321.52</v>
      </c>
      <c r="J20" s="20">
        <f>Input!F6</f>
        <v>221424.62</v>
      </c>
      <c r="K20" s="20">
        <f>Input!G6</f>
        <v>229607.63</v>
      </c>
      <c r="L20" s="20">
        <f>Input!H6</f>
        <v>221839</v>
      </c>
      <c r="M20" s="20">
        <f>Input!I6</f>
        <v>223723</v>
      </c>
      <c r="N20" s="20">
        <f>Input!J6</f>
        <v>219881</v>
      </c>
      <c r="O20" s="20">
        <f>AVERAGE(E20:N20)</f>
        <v>247866.05099999998</v>
      </c>
    </row>
    <row r="21" spans="2:15" ht="12" customHeight="1" x14ac:dyDescent="0.2">
      <c r="B21" t="s">
        <v>270</v>
      </c>
      <c r="E21" s="20">
        <f t="shared" ref="E21:N21" si="5">+E20/E7</f>
        <v>44399.325714285718</v>
      </c>
      <c r="F21" s="20">
        <f t="shared" si="5"/>
        <v>38243.235714285714</v>
      </c>
      <c r="G21" s="20">
        <f t="shared" si="5"/>
        <v>37056.65</v>
      </c>
      <c r="H21" s="20">
        <f t="shared" si="5"/>
        <v>35424.18</v>
      </c>
      <c r="I21" s="20">
        <f t="shared" si="5"/>
        <v>39474.502857142863</v>
      </c>
      <c r="J21" s="20">
        <f t="shared" si="5"/>
        <v>27678.077499999999</v>
      </c>
      <c r="K21" s="20">
        <f t="shared" si="5"/>
        <v>32801.090000000004</v>
      </c>
      <c r="L21" s="20">
        <f t="shared" si="5"/>
        <v>31691.285714285714</v>
      </c>
      <c r="M21" s="20">
        <f t="shared" si="5"/>
        <v>31960.428571428572</v>
      </c>
      <c r="N21" s="20">
        <f t="shared" si="5"/>
        <v>31411.571428571428</v>
      </c>
      <c r="O21" s="20">
        <f>AVERAGE(E21:N21)</f>
        <v>35014.034749999999</v>
      </c>
    </row>
    <row r="22" spans="2:15" ht="12" customHeight="1" x14ac:dyDescent="0.2">
      <c r="B22" t="s">
        <v>271</v>
      </c>
      <c r="E22" s="6">
        <f>+E20/E12</f>
        <v>7.0798562047521871</v>
      </c>
      <c r="F22" s="6">
        <f t="shared" ref="F22:N22" si="6">+F20/F12</f>
        <v>6.0982144504610982</v>
      </c>
      <c r="G22" s="6">
        <f t="shared" si="6"/>
        <v>5.8653323046630694</v>
      </c>
      <c r="H22" s="6">
        <f t="shared" si="6"/>
        <v>5.606944700079457</v>
      </c>
      <c r="I22" s="6">
        <f t="shared" si="6"/>
        <v>6.2480304295859082</v>
      </c>
      <c r="J22" s="6">
        <f t="shared" si="6"/>
        <v>4.8435645721490568</v>
      </c>
      <c r="K22" s="6">
        <f t="shared" si="6"/>
        <v>5.1982451072238263</v>
      </c>
      <c r="L22" s="6">
        <f t="shared" si="6"/>
        <v>4.9859057177700334</v>
      </c>
      <c r="M22" s="6">
        <f t="shared" si="6"/>
        <v>5.0901665453221696</v>
      </c>
      <c r="N22" s="6">
        <f t="shared" si="6"/>
        <v>5.0027530032763012</v>
      </c>
      <c r="O22" s="6">
        <f>AVERAGE(E22:N22)</f>
        <v>5.6019013035283107</v>
      </c>
    </row>
    <row r="23" spans="2:15" ht="12" customHeight="1" x14ac:dyDescent="0.2">
      <c r="B23" t="s">
        <v>272</v>
      </c>
      <c r="E23" s="6">
        <f t="shared" ref="E23:M23" si="7">+(E22-F22)/F22*100</f>
        <v>16.097199635491091</v>
      </c>
      <c r="F23" s="6">
        <f t="shared" si="7"/>
        <v>3.9704851098186258</v>
      </c>
      <c r="G23" s="6">
        <f t="shared" si="7"/>
        <v>4.6083494381521328</v>
      </c>
      <c r="H23" s="6">
        <f t="shared" si="7"/>
        <v>-10.26060510958394</v>
      </c>
      <c r="I23" s="6">
        <f t="shared" si="7"/>
        <v>28.996534195345706</v>
      </c>
      <c r="J23" s="6">
        <f t="shared" si="7"/>
        <v>-6.8230821702093634</v>
      </c>
      <c r="K23" s="6">
        <f t="shared" si="7"/>
        <v>4.2587927143709106</v>
      </c>
      <c r="L23" s="6">
        <f t="shared" si="7"/>
        <v>-2.0482792974220305</v>
      </c>
      <c r="M23" s="6">
        <f t="shared" si="7"/>
        <v>1.7473087715628031</v>
      </c>
      <c r="N23" s="6">
        <f>+(N22-(Input!K6/Input!K7))/(Input!K6/Input!K7)*100</f>
        <v>-1.9072890374907985</v>
      </c>
      <c r="O23" s="6">
        <f>AVERAGE(E23:N23)</f>
        <v>3.8639414250035138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99512.280000000028</v>
      </c>
      <c r="F25" s="20">
        <f t="shared" ref="F25:N25" si="8">+F20-F15</f>
        <v>55692.650000000023</v>
      </c>
      <c r="G25" s="20">
        <f t="shared" si="8"/>
        <v>47386.549999999988</v>
      </c>
      <c r="H25" s="20">
        <f t="shared" si="8"/>
        <v>35959.260000000009</v>
      </c>
      <c r="I25" s="20">
        <f t="shared" si="8"/>
        <v>64311.520000000019</v>
      </c>
      <c r="J25" s="20">
        <f t="shared" si="8"/>
        <v>9414.6199999999953</v>
      </c>
      <c r="K25" s="20">
        <f t="shared" si="8"/>
        <v>26497.630000000005</v>
      </c>
      <c r="L25" s="20">
        <f t="shared" si="8"/>
        <v>17229</v>
      </c>
      <c r="M25" s="20">
        <f t="shared" si="8"/>
        <v>17613</v>
      </c>
      <c r="N25" s="20">
        <f t="shared" si="8"/>
        <v>13771</v>
      </c>
      <c r="O25" s="20">
        <f>AVERAGE(E25:N25)</f>
        <v>38738.751000000004</v>
      </c>
    </row>
    <row r="26" spans="2:15" ht="12" customHeight="1" x14ac:dyDescent="0.2">
      <c r="B26" t="s">
        <v>274</v>
      </c>
      <c r="E26" s="20">
        <f t="shared" ref="E26:N26" si="9">+E25/E7</f>
        <v>14216.040000000005</v>
      </c>
      <c r="F26" s="20">
        <f t="shared" si="9"/>
        <v>7956.0928571428603</v>
      </c>
      <c r="G26" s="20">
        <f t="shared" si="9"/>
        <v>6769.5071428571409</v>
      </c>
      <c r="H26" s="20">
        <f t="shared" si="9"/>
        <v>5137.0371428571443</v>
      </c>
      <c r="I26" s="20">
        <f t="shared" si="9"/>
        <v>9187.3600000000024</v>
      </c>
      <c r="J26" s="20">
        <f t="shared" si="9"/>
        <v>1176.8274999999994</v>
      </c>
      <c r="K26" s="20">
        <f t="shared" si="9"/>
        <v>3785.3757142857148</v>
      </c>
      <c r="L26" s="20">
        <f t="shared" si="9"/>
        <v>2461.2857142857142</v>
      </c>
      <c r="M26" s="20">
        <f t="shared" si="9"/>
        <v>2516.1428571428573</v>
      </c>
      <c r="N26" s="20">
        <f t="shared" si="9"/>
        <v>1967.2857142857142</v>
      </c>
      <c r="O26" s="20">
        <f>AVERAGE(E26:N26)</f>
        <v>5517.2954642857158</v>
      </c>
    </row>
    <row r="27" spans="2:15" ht="12" customHeight="1" x14ac:dyDescent="0.2">
      <c r="B27" t="s">
        <v>275</v>
      </c>
      <c r="E27" s="6">
        <f>+E25/E12</f>
        <v>2.2668704396252002</v>
      </c>
      <c r="F27" s="6">
        <f t="shared" ref="F27:N27" si="10">+F25/F12</f>
        <v>1.2686677663238388</v>
      </c>
      <c r="G27" s="6">
        <f t="shared" si="10"/>
        <v>1.0714786396408575</v>
      </c>
      <c r="H27" s="6">
        <f t="shared" si="10"/>
        <v>0.81309103505724567</v>
      </c>
      <c r="I27" s="6">
        <f t="shared" si="10"/>
        <v>1.4541767645636967</v>
      </c>
      <c r="J27" s="6">
        <f t="shared" si="10"/>
        <v>0.20594060358891406</v>
      </c>
      <c r="K27" s="6">
        <f t="shared" si="10"/>
        <v>0.59989807612459267</v>
      </c>
      <c r="L27" s="6">
        <f t="shared" si="10"/>
        <v>0.38722753713936642</v>
      </c>
      <c r="M27" s="6">
        <f t="shared" si="10"/>
        <v>0.40073261740080085</v>
      </c>
      <c r="N27" s="6">
        <f t="shared" si="10"/>
        <v>0.31331907535493264</v>
      </c>
      <c r="O27" s="6">
        <f>AVERAGE(E27:N27)</f>
        <v>0.87814025548194452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147.09904724942376</v>
      </c>
      <c r="F29" s="6">
        <f t="shared" ref="F29:N29" si="11">+F20/F15*100</f>
        <v>126.26887882647047</v>
      </c>
      <c r="G29" s="6">
        <f t="shared" si="11"/>
        <v>122.35109192962597</v>
      </c>
      <c r="H29" s="6">
        <f t="shared" si="11"/>
        <v>116.96111504174331</v>
      </c>
      <c r="I29" s="6">
        <f t="shared" si="11"/>
        <v>130.33419178340645</v>
      </c>
      <c r="J29" s="6">
        <f t="shared" si="11"/>
        <v>104.44064902598933</v>
      </c>
      <c r="K29" s="6">
        <f t="shared" si="11"/>
        <v>113.04595047018857</v>
      </c>
      <c r="L29" s="6">
        <f t="shared" si="11"/>
        <v>108.42040955965007</v>
      </c>
      <c r="M29" s="6">
        <f t="shared" si="11"/>
        <v>108.54543690262481</v>
      </c>
      <c r="N29" s="6">
        <f t="shared" si="11"/>
        <v>106.68138372713601</v>
      </c>
      <c r="O29" s="6">
        <f>AVERAGE(E29:N29)</f>
        <v>118.41481545162587</v>
      </c>
    </row>
    <row r="30" spans="2:15" ht="12" customHeight="1" x14ac:dyDescent="0.2">
      <c r="B30" t="s">
        <v>277</v>
      </c>
      <c r="E30" s="6">
        <f>+E25/E20*100</f>
        <v>32.018594362179506</v>
      </c>
      <c r="F30" s="6">
        <f t="shared" ref="F30:N30" si="12">+F25/F20*100</f>
        <v>20.803921813997739</v>
      </c>
      <c r="G30" s="6">
        <f t="shared" si="12"/>
        <v>18.267995468713824</v>
      </c>
      <c r="H30" s="6">
        <f t="shared" si="12"/>
        <v>14.50149909710583</v>
      </c>
      <c r="I30" s="6">
        <f t="shared" si="12"/>
        <v>23.274162649365859</v>
      </c>
      <c r="J30" s="6">
        <f t="shared" si="12"/>
        <v>4.2518397457337835</v>
      </c>
      <c r="K30" s="6">
        <f t="shared" si="12"/>
        <v>11.540396109658902</v>
      </c>
      <c r="L30" s="6">
        <f t="shared" si="12"/>
        <v>7.7664432313524667</v>
      </c>
      <c r="M30" s="6">
        <f t="shared" si="12"/>
        <v>7.8726818431721375</v>
      </c>
      <c r="N30" s="6">
        <f t="shared" si="12"/>
        <v>6.2629331320123161</v>
      </c>
      <c r="O30" s="16">
        <f>AVERAGE(E30:N30)</f>
        <v>14.656046745329235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6.4430121008607806</v>
      </c>
      <c r="F7" s="6">
        <f>(Input!B37-Input!B57+Input!B77)/Input!B$7</f>
        <v>7.1068860392363931</v>
      </c>
      <c r="G7" s="6">
        <f>(Input!C37-Input!C57+Input!C77)/Input!C$7</f>
        <v>6.4791425195215959</v>
      </c>
      <c r="H7" s="6">
        <f>(Input!D37-Input!D57+Input!D77)/Input!D$7</f>
        <v>8.2967350421861834</v>
      </c>
      <c r="I7" s="6">
        <f>(Input!E37-Input!E57+Input!E77)/Input!E$7</f>
        <v>6.9477555647910778</v>
      </c>
      <c r="J7" s="6">
        <f>(Input!F37-Input!F57+Input!F77)/Input!F$7</f>
        <v>10.881551045800501</v>
      </c>
      <c r="K7" s="6">
        <f>(Input!G37-Input!G57+Input!G77)/Input!G$7</f>
        <v>11.661226047776081</v>
      </c>
      <c r="L7" s="6">
        <f>(Input!H37-Input!H57+Input!H77)/Input!H$7</f>
        <v>11.374241288897499</v>
      </c>
      <c r="M7" s="6">
        <f>(Input!I37-Input!I57+Input!I77)/Input!I$7</f>
        <v>12.904855524208227</v>
      </c>
      <c r="N7" s="6">
        <f>(Input!J37-Input!J57+Input!J77)/Input!J$7</f>
        <v>14.057443802329814</v>
      </c>
      <c r="O7" s="6">
        <f>AVERAGE(E7:N7)</f>
        <v>9.6152848975608158</v>
      </c>
    </row>
    <row r="8" spans="1:15" ht="12" customHeight="1" x14ac:dyDescent="0.2">
      <c r="B8" t="s">
        <v>121</v>
      </c>
      <c r="E8" s="6">
        <f>(Input!A38-Input!A58+Input!A78)/Input!A$7</f>
        <v>5.7564134835494496</v>
      </c>
      <c r="F8" s="6">
        <f>(Input!B38-Input!B58+Input!B78)/Input!B$7</f>
        <v>7.2955294858392756</v>
      </c>
      <c r="G8" s="6">
        <f>(Input!C38-Input!C58+Input!C78)/Input!C$7</f>
        <v>6.7543247791200463</v>
      </c>
      <c r="H8" s="6">
        <f>(Input!D38-Input!D58+Input!D78)/Input!D$7</f>
        <v>6.6302290675625635</v>
      </c>
      <c r="I8" s="6">
        <f>(Input!E38-Input!E58+Input!E78)/Input!E$7</f>
        <v>5.813474073032272</v>
      </c>
      <c r="J8" s="6">
        <f>(Input!F38-Input!F58+Input!F78)/Input!F$7</f>
        <v>10.992980674707461</v>
      </c>
      <c r="K8" s="6">
        <f>(Input!G38-Input!G58+Input!G78)/Input!G$7</f>
        <v>10.583264018155218</v>
      </c>
      <c r="L8" s="6">
        <f>(Input!H38-Input!H58+Input!H78)/Input!H$7</f>
        <v>12.314694688314308</v>
      </c>
      <c r="M8" s="6">
        <f>(Input!I38-Input!I58+Input!I78)/Input!I$7</f>
        <v>13.33526028394612</v>
      </c>
      <c r="N8" s="6">
        <f>(Input!J38-Input!J58+Input!J78)/Input!J$7</f>
        <v>14.545894157262468</v>
      </c>
      <c r="O8" s="6">
        <f t="shared" ref="O8:O40" si="1">AVERAGE(E8:N8)</f>
        <v>9.4022064711489186</v>
      </c>
    </row>
    <row r="9" spans="1:15" ht="12" customHeight="1" x14ac:dyDescent="0.2">
      <c r="B9" t="s">
        <v>122</v>
      </c>
      <c r="E9" s="6">
        <f>(Input!A39-Input!A59+Input!A79)/Input!A$7</f>
        <v>2.7480646846261142E-2</v>
      </c>
      <c r="F9" s="6">
        <f>(Input!B39-Input!B59+Input!B79)/Input!B$7</f>
        <v>1.9737107370110116E-2</v>
      </c>
      <c r="G9" s="6">
        <f>(Input!C39-Input!C59+Input!C79)/Input!C$7</f>
        <v>1.7874125671729673E-2</v>
      </c>
      <c r="H9" s="6">
        <f>(Input!D39-Input!D59+Input!D79)/Input!D$7</f>
        <v>1.5837738420789147E-2</v>
      </c>
      <c r="I9" s="6">
        <f>(Input!E39-Input!E59+Input!E79)/Input!E$7</f>
        <v>1.6175327379889106E-2</v>
      </c>
      <c r="J9" s="6">
        <f>(Input!F39-Input!F59+Input!F79)/Input!F$7</f>
        <v>2.5931626272388059E-2</v>
      </c>
      <c r="K9" s="6">
        <f>(Input!G39-Input!G59+Input!G79)/Input!G$7</f>
        <v>5.2919591525693095E-2</v>
      </c>
      <c r="L9" s="6">
        <f>(Input!H39-Input!H59+Input!H79)/Input!H$7</f>
        <v>5.3927317465447558E-2</v>
      </c>
      <c r="M9" s="6">
        <f>(Input!I39-Input!I59+Input!I79)/Input!I$7</f>
        <v>5.1192209683290864E-2</v>
      </c>
      <c r="N9" s="6">
        <f>(Input!J39-Input!J59+Input!J79)/Input!J$7</f>
        <v>8.0565617036767373E-2</v>
      </c>
      <c r="O9" s="6">
        <f t="shared" si="1"/>
        <v>3.616413076723661E-2</v>
      </c>
    </row>
    <row r="10" spans="1:15" ht="13.5" customHeight="1" x14ac:dyDescent="0.2">
      <c r="B10" s="4" t="s">
        <v>123</v>
      </c>
      <c r="E10" s="8">
        <f>SUM(E7:E9)</f>
        <v>12.226906231256491</v>
      </c>
      <c r="F10" s="8">
        <f t="shared" ref="F10:N10" si="2">SUM(F7:F9)</f>
        <v>14.422152632445778</v>
      </c>
      <c r="G10" s="8">
        <f t="shared" si="2"/>
        <v>13.251341424313372</v>
      </c>
      <c r="H10" s="8">
        <f t="shared" si="2"/>
        <v>14.942801848169536</v>
      </c>
      <c r="I10" s="8">
        <f t="shared" si="2"/>
        <v>12.777404965203239</v>
      </c>
      <c r="J10" s="8">
        <f t="shared" si="2"/>
        <v>21.900463346780349</v>
      </c>
      <c r="K10" s="8">
        <f t="shared" si="2"/>
        <v>22.297409657456992</v>
      </c>
      <c r="L10" s="8">
        <f t="shared" si="2"/>
        <v>23.742863294677253</v>
      </c>
      <c r="M10" s="8">
        <f t="shared" si="2"/>
        <v>26.291308017837636</v>
      </c>
      <c r="N10" s="8">
        <f t="shared" si="2"/>
        <v>28.683903576629049</v>
      </c>
      <c r="O10" s="8">
        <f t="shared" si="1"/>
        <v>19.053655499476967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42.375430339011352</v>
      </c>
      <c r="F12" s="6">
        <f>(Input!B40-Input!B60+Input!B80)/Input!B$7</f>
        <v>41.059094006109092</v>
      </c>
      <c r="G12" s="6">
        <f>(Input!C40-Input!C60+Input!C80)/Input!C$7</f>
        <v>43.309637362075804</v>
      </c>
      <c r="H12" s="6">
        <f>(Input!D40-Input!D60+Input!D80)/Input!D$7</f>
        <v>39.354929002305916</v>
      </c>
      <c r="I12" s="6">
        <f>(Input!E40-Input!E60+Input!E80)/Input!E$7</f>
        <v>37.432829293948409</v>
      </c>
      <c r="J12" s="6">
        <f>(Input!F40-Input!F60+Input!F80)/Input!F$7</f>
        <v>36.944016237918142</v>
      </c>
      <c r="K12" s="6">
        <f>(Input!G40-Input!G60+Input!G80)/Input!G$7</f>
        <v>40.226598373293136</v>
      </c>
      <c r="L12" s="6">
        <f>(Input!H40-Input!H60+Input!H80)/Input!H$7</f>
        <v>39.534913634032328</v>
      </c>
      <c r="M12" s="6">
        <f>(Input!I40-Input!I60+Input!I80)/Input!I$7</f>
        <v>40.209812522752095</v>
      </c>
      <c r="N12" s="6">
        <f>(Input!J40-Input!J60+Input!J80)/Input!J$7</f>
        <v>42.077000591554423</v>
      </c>
      <c r="O12" s="6">
        <f t="shared" si="1"/>
        <v>40.252426136300059</v>
      </c>
    </row>
    <row r="13" spans="1:15" ht="12" customHeight="1" x14ac:dyDescent="0.2">
      <c r="B13" t="s">
        <v>125</v>
      </c>
      <c r="E13" s="6">
        <f>(Input!A41-Input!A61+Input!A81)/Input!A$7</f>
        <v>11.026228213108732</v>
      </c>
      <c r="F13" s="6">
        <f>(Input!B41-Input!B61+Input!B81)/Input!B$7</f>
        <v>10.556804066104263</v>
      </c>
      <c r="G13" s="6">
        <f>(Input!C41-Input!C61+Input!C81)/Input!C$7</f>
        <v>11.02483935694843</v>
      </c>
      <c r="H13" s="6">
        <f>(Input!D41-Input!D61+Input!D81)/Input!D$7</f>
        <v>10.988569007208079</v>
      </c>
      <c r="I13" s="6">
        <f>(Input!E41-Input!E61+Input!E81)/Input!E$7</f>
        <v>10.774247954455111</v>
      </c>
      <c r="J13" s="6">
        <f>(Input!F41-Input!F61+Input!F81)/Input!F$7</f>
        <v>10.412632598071276</v>
      </c>
      <c r="K13" s="6">
        <f>(Input!G41-Input!G61+Input!G81)/Input!G$7</f>
        <v>12.819949504439869</v>
      </c>
      <c r="L13" s="6">
        <f>(Input!H41-Input!H61+Input!H81)/Input!H$7</f>
        <v>11.680999711866212</v>
      </c>
      <c r="M13" s="6">
        <f>(Input!I41-Input!I61+Input!I81)/Input!I$7</f>
        <v>11.917110939206406</v>
      </c>
      <c r="N13" s="6">
        <f>(Input!J41-Input!J61+Input!J81)/Input!J$7</f>
        <v>12.235684838005096</v>
      </c>
      <c r="O13" s="6">
        <f t="shared" si="1"/>
        <v>11.343706618941349</v>
      </c>
    </row>
    <row r="14" spans="1:15" ht="12" customHeight="1" x14ac:dyDescent="0.2">
      <c r="B14" t="s">
        <v>126</v>
      </c>
      <c r="E14" s="6">
        <f>(Input!A42-Input!A62+Input!A82)/Input!A$7</f>
        <v>0.31038624755772004</v>
      </c>
      <c r="F14" s="6">
        <f>(Input!B42-Input!B62+Input!B82)/Input!B$7</f>
        <v>0.25949502181508133</v>
      </c>
      <c r="G14" s="6">
        <f>(Input!C42-Input!C62+Input!C82)/Input!C$7</f>
        <v>0.26582224957705286</v>
      </c>
      <c r="H14" s="6">
        <f>(Input!D42-Input!D62+Input!D82)/Input!D$7</f>
        <v>0.51416155157965859</v>
      </c>
      <c r="I14" s="6">
        <f>(Input!E42-Input!E62+Input!E82)/Input!E$7</f>
        <v>0.71114844010384992</v>
      </c>
      <c r="J14" s="6">
        <f>(Input!F42-Input!F62+Input!F82)/Input!F$7</f>
        <v>0.82420996770878496</v>
      </c>
      <c r="K14" s="6">
        <f>(Input!G42-Input!G62+Input!G82)/Input!G$7</f>
        <v>0.36234639537679458</v>
      </c>
      <c r="L14" s="6">
        <f>(Input!H42-Input!H62+Input!H82)/Input!H$7</f>
        <v>0.45730832697655954</v>
      </c>
      <c r="M14" s="6">
        <f>(Input!I42-Input!I62+Input!I82)/Input!I$7</f>
        <v>0.14916659082635603</v>
      </c>
      <c r="N14" s="6">
        <f>(Input!J42-Input!J62+Input!J82)/Input!J$7</f>
        <v>0.23021477975973789</v>
      </c>
      <c r="O14" s="6">
        <f t="shared" si="1"/>
        <v>0.40842595712815954</v>
      </c>
    </row>
    <row r="15" spans="1:15" ht="13.5" customHeight="1" x14ac:dyDescent="0.2">
      <c r="B15" s="4" t="s">
        <v>130</v>
      </c>
      <c r="E15" s="8">
        <f>SUM(E12:E14)</f>
        <v>53.712044799677805</v>
      </c>
      <c r="F15" s="8">
        <f t="shared" ref="F15:N15" si="3">SUM(F12:F14)</f>
        <v>51.875393094028439</v>
      </c>
      <c r="G15" s="8">
        <f t="shared" si="3"/>
        <v>54.600298968601294</v>
      </c>
      <c r="H15" s="8">
        <f t="shared" si="3"/>
        <v>50.857659561093655</v>
      </c>
      <c r="I15" s="8">
        <f t="shared" si="3"/>
        <v>48.91822568850737</v>
      </c>
      <c r="J15" s="8">
        <f t="shared" si="3"/>
        <v>48.1808588036982</v>
      </c>
      <c r="K15" s="8">
        <f t="shared" si="3"/>
        <v>53.408894273109802</v>
      </c>
      <c r="L15" s="8">
        <f t="shared" si="3"/>
        <v>51.673221672875101</v>
      </c>
      <c r="M15" s="8">
        <f t="shared" si="3"/>
        <v>52.276090052784852</v>
      </c>
      <c r="N15" s="8">
        <f t="shared" si="3"/>
        <v>54.542900209319264</v>
      </c>
      <c r="O15" s="8">
        <f t="shared" si="1"/>
        <v>52.00455871236958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8.3878355380009317</v>
      </c>
      <c r="F17" s="6">
        <f>(Input!B43-Input!B63+Input!B83)/Input!B$7</f>
        <v>9.0675307350838388</v>
      </c>
      <c r="G17" s="6">
        <f>(Input!C43-Input!C63+Input!C83)/Input!C$7</f>
        <v>8.9466188871638863</v>
      </c>
      <c r="H17" s="6">
        <f>(Input!D43-Input!D63+Input!D83)/Input!D$7</f>
        <v>8.0470182506063246</v>
      </c>
      <c r="I17" s="6">
        <f>(Input!E43-Input!E63+Input!E83)/Input!E$7</f>
        <v>6.2711813895098247</v>
      </c>
      <c r="J17" s="6">
        <f>(Input!F43-Input!F63+Input!F83)/Input!F$7</f>
        <v>7.9227712346128918</v>
      </c>
      <c r="K17" s="6">
        <f>(Input!G43-Input!G63+Input!G83)/Input!G$7</f>
        <v>8.0500957432405809</v>
      </c>
      <c r="L17" s="6">
        <f>(Input!H43-Input!H63+Input!H83)/Input!H$7</f>
        <v>7.374857113061271</v>
      </c>
      <c r="M17" s="6">
        <f>(Input!I43-Input!I63+Input!I83)/Input!I$7</f>
        <v>7.7160909628685843</v>
      </c>
      <c r="N17" s="6">
        <f>(Input!J43-Input!J63+Input!J83)/Input!J$7</f>
        <v>8.5563121132144158</v>
      </c>
      <c r="O17" s="6">
        <f t="shared" si="1"/>
        <v>8.0340311967362545</v>
      </c>
    </row>
    <row r="18" spans="2:15" ht="12" customHeight="1" x14ac:dyDescent="0.2">
      <c r="B18" t="s">
        <v>128</v>
      </c>
      <c r="E18" s="6">
        <f>(Input!A44-Input!A64+Input!A84)/Input!A$7</f>
        <v>20.195865100722052</v>
      </c>
      <c r="F18" s="6">
        <f>(Input!B44-Input!B64+Input!B84)/Input!B$7</f>
        <v>14.711162993384974</v>
      </c>
      <c r="G18" s="6">
        <f>(Input!C44-Input!C64+Input!C84)/Input!C$7</f>
        <v>16.950214560055787</v>
      </c>
      <c r="H18" s="6">
        <f>(Input!D44-Input!D64+Input!D84)/Input!D$7</f>
        <v>15.566465907132963</v>
      </c>
      <c r="I18" s="6">
        <f>(Input!E44-Input!E64+Input!E84)/Input!E$7</f>
        <v>14.838634512580786</v>
      </c>
      <c r="J18" s="6">
        <f>(Input!F44-Input!F64+Input!F84)/Input!F$7</f>
        <v>16.216821006220687</v>
      </c>
      <c r="K18" s="6">
        <f>(Input!G44-Input!G64+Input!G84)/Input!G$7</f>
        <v>15.41252001914412</v>
      </c>
      <c r="L18" s="6">
        <f>(Input!H44-Input!H64+Input!H84)/Input!H$7</f>
        <v>14.8678944792038</v>
      </c>
      <c r="M18" s="6">
        <f>(Input!I44-Input!I64+Input!I84)/Input!I$7</f>
        <v>17.094105842737534</v>
      </c>
      <c r="N18" s="6">
        <f>(Input!J44-Input!J64+Input!J84)/Input!J$7</f>
        <v>16.38483937022206</v>
      </c>
      <c r="O18" s="6">
        <f t="shared" si="1"/>
        <v>16.223852379140478</v>
      </c>
    </row>
    <row r="19" spans="2:15" ht="13.5" customHeight="1" x14ac:dyDescent="0.2">
      <c r="B19" s="4" t="s">
        <v>129</v>
      </c>
      <c r="E19" s="8">
        <f>SUM(E17:E18)</f>
        <v>28.583700638722984</v>
      </c>
      <c r="F19" s="8">
        <f t="shared" ref="F19:N19" si="4">SUM(F17:F18)</f>
        <v>23.778693728468813</v>
      </c>
      <c r="G19" s="8">
        <f t="shared" si="4"/>
        <v>25.896833447219674</v>
      </c>
      <c r="H19" s="8">
        <f t="shared" si="4"/>
        <v>23.613484157739286</v>
      </c>
      <c r="I19" s="8">
        <f t="shared" si="4"/>
        <v>21.10981590209061</v>
      </c>
      <c r="J19" s="8">
        <f t="shared" si="4"/>
        <v>24.139592240833579</v>
      </c>
      <c r="K19" s="8">
        <f t="shared" si="4"/>
        <v>23.462615762384701</v>
      </c>
      <c r="L19" s="8">
        <f t="shared" si="4"/>
        <v>22.242751592265073</v>
      </c>
      <c r="M19" s="8">
        <f t="shared" si="4"/>
        <v>24.810196805606118</v>
      </c>
      <c r="N19" s="8">
        <f t="shared" si="4"/>
        <v>24.941151483436478</v>
      </c>
      <c r="O19" s="8">
        <f t="shared" si="1"/>
        <v>24.257883575876733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218.26715928756616</v>
      </c>
      <c r="F21" s="6">
        <f>(Input!B45-Input!B65+Input!B85)/Input!B$7</f>
        <v>212.92040052366218</v>
      </c>
      <c r="G21" s="6">
        <f>(Input!C45-Input!C65+Input!C85)/Input!C$7</f>
        <v>216.6881265915635</v>
      </c>
      <c r="H21" s="6">
        <f>(Input!D45-Input!D65+Input!D85)/Input!D$7</f>
        <v>202.15351999236634</v>
      </c>
      <c r="I21" s="6">
        <f>(Input!E45-Input!E65+Input!E85)/Input!E$7</f>
        <v>208.94930150967613</v>
      </c>
      <c r="J21" s="6">
        <f>(Input!F45-Input!F65+Input!F85)/Input!F$7</f>
        <v>190.25745801945175</v>
      </c>
      <c r="K21" s="6">
        <f>(Input!G45-Input!G65+Input!G85)/Input!G$7</f>
        <v>177.26903941162169</v>
      </c>
      <c r="L21" s="6">
        <f>(Input!H45-Input!H65+Input!H85)/Input!H$7</f>
        <v>182.89080201432938</v>
      </c>
      <c r="M21" s="6">
        <f>(Input!I45-Input!I65+Input!I85)/Input!I$7</f>
        <v>189.17234096286859</v>
      </c>
      <c r="N21" s="6">
        <f>(Input!J45-Input!J65+Input!J85)/Input!J$7</f>
        <v>191.18070508736807</v>
      </c>
      <c r="O21" s="6">
        <f t="shared" si="1"/>
        <v>198.97488534004736</v>
      </c>
    </row>
    <row r="22" spans="2:15" ht="12" customHeight="1" x14ac:dyDescent="0.2">
      <c r="B22" t="s">
        <v>132</v>
      </c>
      <c r="E22" s="6">
        <f>(Input!A46-Input!A66+Input!A86)/Input!A$7</f>
        <v>76.999378111294391</v>
      </c>
      <c r="F22" s="6">
        <f>(Input!B46-Input!B66+Input!B86)/Input!B$7</f>
        <v>56.2165268404204</v>
      </c>
      <c r="G22" s="6">
        <f>(Input!C46-Input!C66+Input!C86)/Input!C$7</f>
        <v>56.52804113836897</v>
      </c>
      <c r="H22" s="6">
        <f>(Input!D46-Input!D66+Input!D86)/Input!D$7</f>
        <v>37.085479423805971</v>
      </c>
      <c r="I22" s="6">
        <f>(Input!E46-Input!E66+Input!E86)/Input!E$7</f>
        <v>35.598333807420083</v>
      </c>
      <c r="J22" s="6">
        <f>(Input!F46-Input!F66+Input!F86)/Input!F$7</f>
        <v>46.431979546418013</v>
      </c>
      <c r="K22" s="6">
        <f>(Input!G46-Input!G66+Input!G86)/Input!G$7</f>
        <v>35.865528856319933</v>
      </c>
      <c r="L22" s="6">
        <f>(Input!H46-Input!H66+Input!H86)/Input!H$7</f>
        <v>36.765462243460917</v>
      </c>
      <c r="M22" s="6">
        <f>(Input!I46-Input!I66+Input!I86)/Input!I$7</f>
        <v>32.663240353112485</v>
      </c>
      <c r="N22" s="6">
        <f>(Input!J46-Input!J66+Input!J86)/Input!J$7</f>
        <v>33.208810065526031</v>
      </c>
      <c r="O22" s="6">
        <f t="shared" si="1"/>
        <v>44.736278038614714</v>
      </c>
    </row>
    <row r="23" spans="2:15" ht="12" customHeight="1" x14ac:dyDescent="0.2">
      <c r="B23" t="s">
        <v>133</v>
      </c>
      <c r="E23" s="6">
        <f>(Input!A47-Input!A67+Input!A87)/Input!A$7</f>
        <v>4.0784969337242041</v>
      </c>
      <c r="F23" s="6">
        <f>(Input!B47-Input!B67+Input!B87)/Input!B$7</f>
        <v>1.9799924963318816</v>
      </c>
      <c r="G23" s="6">
        <f>(Input!C47-Input!C67+Input!C87)/Input!C$7</f>
        <v>5.2073280093918921</v>
      </c>
      <c r="H23" s="6">
        <f>(Input!D47-Input!D67+Input!D87)/Input!D$7</f>
        <v>1.7852513647141077</v>
      </c>
      <c r="I23" s="6">
        <f>(Input!E47-Input!E67+Input!E87)/Input!E$7</f>
        <v>2.1017210027364381</v>
      </c>
      <c r="J23" s="6">
        <f>(Input!F47-Input!F67+Input!F87)/Input!F$7</f>
        <v>1.6678594131232443</v>
      </c>
      <c r="K23" s="6">
        <f>(Input!G47-Input!G67+Input!G87)/Input!G$7</f>
        <v>1.3517761514432121</v>
      </c>
      <c r="L23" s="6">
        <f>(Input!H47-Input!H67+Input!H87)/Input!H$7</f>
        <v>1.375151989449179</v>
      </c>
      <c r="M23" s="6">
        <f>(Input!I47-Input!I67+Input!I87)/Input!I$7</f>
        <v>1.3639873043319986</v>
      </c>
      <c r="N23" s="6">
        <f>(Input!J47-Input!J67+Input!J87)/Input!J$7</f>
        <v>2.7019519020749909</v>
      </c>
      <c r="O23" s="6">
        <f t="shared" si="1"/>
        <v>2.3613516567321153</v>
      </c>
    </row>
    <row r="24" spans="2:15" ht="12" customHeight="1" x14ac:dyDescent="0.2">
      <c r="B24" t="s">
        <v>134</v>
      </c>
      <c r="E24" s="6">
        <f>(Input!A48-Input!A68+Input!A88)/Input!A$7</f>
        <v>4.4231624612487028</v>
      </c>
      <c r="F24" s="6">
        <f>(Input!B48-Input!B68+Input!B88)/Input!B$7</f>
        <v>4.0178327155829585</v>
      </c>
      <c r="G24" s="6">
        <f>(Input!C48-Input!C68+Input!C88)/Input!C$7</f>
        <v>4.0357762895423397</v>
      </c>
      <c r="H24" s="6">
        <f>(Input!D48-Input!D68+Input!D88)/Input!D$7</f>
        <v>4.402503042370693</v>
      </c>
      <c r="I24" s="6">
        <f>(Input!E48-Input!E68+Input!E88)/Input!E$7</f>
        <v>5.1183003967405147</v>
      </c>
      <c r="J24" s="6">
        <f>(Input!F48-Input!F68+Input!F88)/Input!F$7</f>
        <v>5.3972464750251667</v>
      </c>
      <c r="K24" s="6">
        <f>(Input!G48-Input!G68+Input!G88)/Input!G$7</f>
        <v>3.5378372577723178</v>
      </c>
      <c r="L24" s="6">
        <f>(Input!H48-Input!H68+Input!H88)/Input!H$7</f>
        <v>4.4878732085472794</v>
      </c>
      <c r="M24" s="6">
        <f>(Input!I48-Input!I68+Input!I88)/Input!I$7</f>
        <v>4.3121528030578817</v>
      </c>
      <c r="N24" s="6">
        <f>(Input!J48-Input!J68+Input!J88)/Input!J$7</f>
        <v>4.2363931106661816</v>
      </c>
      <c r="O24" s="6">
        <f t="shared" si="1"/>
        <v>4.3969077760554045</v>
      </c>
    </row>
    <row r="25" spans="2:15" ht="12" customHeight="1" x14ac:dyDescent="0.2">
      <c r="B25" t="s">
        <v>135</v>
      </c>
      <c r="E25" s="6">
        <f>(Input!A49-Input!A69+Input!A89)/Input!A$7</f>
        <v>13.04275678479439</v>
      </c>
      <c r="F25" s="6">
        <f>(Input!B49-Input!B69+Input!B89)/Input!B$7</f>
        <v>10.703579595945468</v>
      </c>
      <c r="G25" s="6">
        <f>(Input!C49-Input!C69+Input!C89)/Input!C$7</f>
        <v>11.430966336524413</v>
      </c>
      <c r="H25" s="6">
        <f>(Input!D49-Input!D69+Input!D89)/Input!D$7</f>
        <v>12.411016479677508</v>
      </c>
      <c r="I25" s="6">
        <f>(Input!E49-Input!E69+Input!E89)/Input!E$7</f>
        <v>12.072865852141915</v>
      </c>
      <c r="J25" s="6">
        <f>(Input!F49-Input!F69+Input!F89)/Input!F$7</f>
        <v>11.647572733982248</v>
      </c>
      <c r="K25" s="6">
        <f>(Input!G49-Input!G69+Input!G89)/Input!G$7</f>
        <v>12.821559639050925</v>
      </c>
      <c r="L25" s="6">
        <f>(Input!H49-Input!H69+Input!H89)/Input!H$7</f>
        <v>11.408682041893124</v>
      </c>
      <c r="M25" s="6">
        <f>(Input!I49-Input!I69+Input!I89)/Input!I$7</f>
        <v>12.034894202766656</v>
      </c>
      <c r="N25" s="6">
        <f>(Input!J49-Input!J69+Input!J89)/Input!J$7</f>
        <v>14.042099108117947</v>
      </c>
      <c r="O25" s="6">
        <f t="shared" si="1"/>
        <v>12.16159927748946</v>
      </c>
    </row>
    <row r="26" spans="2:15" ht="13.5" customHeight="1" x14ac:dyDescent="0.2">
      <c r="B26" s="4" t="s">
        <v>136</v>
      </c>
      <c r="E26" s="8">
        <f>SUM(E21:E25)</f>
        <v>316.81095357862785</v>
      </c>
      <c r="F26" s="8">
        <f t="shared" ref="F26:N26" si="5">SUM(F21:F25)</f>
        <v>285.83833217194291</v>
      </c>
      <c r="G26" s="8">
        <f t="shared" si="5"/>
        <v>293.89023836539116</v>
      </c>
      <c r="H26" s="8">
        <f t="shared" si="5"/>
        <v>257.83777030293459</v>
      </c>
      <c r="I26" s="8">
        <f t="shared" si="5"/>
        <v>263.84052256871507</v>
      </c>
      <c r="J26" s="8">
        <f t="shared" si="5"/>
        <v>255.40211618800041</v>
      </c>
      <c r="K26" s="8">
        <f t="shared" si="5"/>
        <v>230.84574131620806</v>
      </c>
      <c r="L26" s="8">
        <f t="shared" si="5"/>
        <v>236.92797149767986</v>
      </c>
      <c r="M26" s="8">
        <f t="shared" si="5"/>
        <v>239.54661562613759</v>
      </c>
      <c r="N26" s="8">
        <f t="shared" si="5"/>
        <v>245.36995927375321</v>
      </c>
      <c r="O26" s="8">
        <f t="shared" si="1"/>
        <v>262.63102208893906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10.154071673926211</v>
      </c>
      <c r="F28" s="6">
        <f>(Input!B50-Input!B70+Input!B90)/Input!B$7</f>
        <v>11.03354941498041</v>
      </c>
      <c r="G28" s="6">
        <f>(Input!C50-Input!C70+Input!C90)/Input!C$7</f>
        <v>12.160032768514368</v>
      </c>
      <c r="H28" s="6">
        <f>(Input!D50-Input!D70+Input!D90)/Input!D$7</f>
        <v>13.225995118640022</v>
      </c>
      <c r="I28" s="6">
        <f>(Input!E50-Input!E70+Input!E90)/Input!E$7</f>
        <v>13.372643265021123</v>
      </c>
      <c r="J28" s="6">
        <f>(Input!F50-Input!F70+Input!F90)/Input!F$7</f>
        <v>12.896484146855247</v>
      </c>
      <c r="K28" s="6">
        <f>(Input!G50-Input!G70+Input!G90)/Input!G$7</f>
        <v>13.766356382195967</v>
      </c>
      <c r="L28" s="6">
        <f>(Input!H50-Input!H70+Input!H90)/Input!H$7</f>
        <v>13.508063250985202</v>
      </c>
      <c r="M28" s="6">
        <f>(Input!I50-Input!I70+Input!I90)/Input!I$7</f>
        <v>12.41560588824172</v>
      </c>
      <c r="N28" s="6">
        <f>(Input!J50-Input!J70+Input!J90)/Input!J$7</f>
        <v>12.866313023298142</v>
      </c>
      <c r="O28" s="6">
        <f t="shared" si="1"/>
        <v>12.539911493265841</v>
      </c>
    </row>
    <row r="29" spans="2:15" ht="12" customHeight="1" x14ac:dyDescent="0.2">
      <c r="B29" t="s">
        <v>138</v>
      </c>
      <c r="E29" s="6">
        <f>(Input!A51-Input!A71+Input!A91)/Input!A$7</f>
        <v>0.76416681834220868</v>
      </c>
      <c r="F29" s="6">
        <f>(Input!B51-Input!B71+Input!B91)/Input!B$7</f>
        <v>0.40132232218254232</v>
      </c>
      <c r="G29" s="6">
        <f>(Input!C51-Input!C71+Input!C91)/Input!C$7</f>
        <v>0.43916660523889228</v>
      </c>
      <c r="H29" s="6">
        <f>(Input!D51-Input!D71+Input!D91)/Input!D$7</f>
        <v>0.52345214444737387</v>
      </c>
      <c r="I29" s="6">
        <f>(Input!E51-Input!E71+Input!E91)/Input!E$7</f>
        <v>0.45279136097869593</v>
      </c>
      <c r="J29" s="6">
        <f>(Input!F51-Input!F71+Input!F91)/Input!F$7</f>
        <v>0.69271984253821806</v>
      </c>
      <c r="K29" s="6">
        <f>(Input!G51-Input!G71+Input!G91)/Input!G$7</f>
        <v>0.48083527770520496</v>
      </c>
      <c r="L29" s="6">
        <f>(Input!H51-Input!H71+Input!H91)/Input!H$7</f>
        <v>0.73119949511408711</v>
      </c>
      <c r="M29" s="6">
        <f>(Input!I51-Input!I71+Input!I91)/Input!I$7</f>
        <v>0.71778485620677102</v>
      </c>
      <c r="N29" s="6">
        <f>(Input!J51-Input!J71+Input!J91)/Input!J$7</f>
        <v>0.69837663815070994</v>
      </c>
      <c r="O29" s="6">
        <f t="shared" si="1"/>
        <v>0.5901815360904703</v>
      </c>
    </row>
    <row r="30" spans="2:15" ht="14.25" customHeight="1" x14ac:dyDescent="0.2">
      <c r="B30" s="4" t="s">
        <v>139</v>
      </c>
      <c r="E30" s="8">
        <f>SUM(E28:E29)</f>
        <v>10.91823849226842</v>
      </c>
      <c r="F30" s="8">
        <f t="shared" ref="F30:N30" si="6">SUM(F28:F29)</f>
        <v>11.434871737162952</v>
      </c>
      <c r="G30" s="8">
        <f t="shared" si="6"/>
        <v>12.59919937375326</v>
      </c>
      <c r="H30" s="8">
        <f t="shared" si="6"/>
        <v>13.749447263087395</v>
      </c>
      <c r="I30" s="8">
        <f t="shared" si="6"/>
        <v>13.825434625999819</v>
      </c>
      <c r="J30" s="8">
        <f t="shared" si="6"/>
        <v>13.589203989393464</v>
      </c>
      <c r="K30" s="8">
        <f t="shared" si="6"/>
        <v>14.247191659901173</v>
      </c>
      <c r="L30" s="8">
        <f t="shared" si="6"/>
        <v>14.239262746099289</v>
      </c>
      <c r="M30" s="8">
        <f t="shared" si="6"/>
        <v>13.133390744448491</v>
      </c>
      <c r="N30" s="8">
        <f t="shared" si="6"/>
        <v>13.564689661448853</v>
      </c>
      <c r="O30" s="8">
        <f t="shared" si="1"/>
        <v>13.130093029356312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6.0828232744923348E-2</v>
      </c>
      <c r="F32" s="6">
        <f>(Input!B52-Input!B72+Input!B92)/Input!B$7</f>
        <v>8.0961708740588806E-2</v>
      </c>
      <c r="G32" s="6">
        <f>(Input!C52-Input!C72+Input!C92)/Input!C$7</f>
        <v>3.3741032863934699E-2</v>
      </c>
      <c r="H32" s="6">
        <f>(Input!D52-Input!D72+Input!D92)/Input!D$7</f>
        <v>7.9190501020002552E-2</v>
      </c>
      <c r="I32" s="6">
        <f>(Input!E52-Input!E72+Input!E92)/Input!E$7</f>
        <v>5.0067856963580647E-2</v>
      </c>
      <c r="J32" s="6">
        <f>(Input!F52-Input!F72+Input!F92)/Input!F$7</f>
        <v>0.11128525685756298</v>
      </c>
      <c r="K32" s="6">
        <f>(Input!G52-Input!G72+Input!G92)/Input!G$7</f>
        <v>0.20006126299574689</v>
      </c>
      <c r="L32" s="6">
        <f>(Input!H52-Input!H72+Input!H92)/Input!H$7</f>
        <v>0.1456572484526856</v>
      </c>
      <c r="M32" s="6">
        <f>(Input!I52-Input!I72+Input!I92)/Input!I$7</f>
        <v>0.19804377502730253</v>
      </c>
      <c r="N32" s="6">
        <f>(Input!J52-Input!J72+Input!J92)/Input!J$7</f>
        <v>0.19708181652712053</v>
      </c>
      <c r="O32" s="6">
        <f t="shared" si="1"/>
        <v>0.11569186921934485</v>
      </c>
    </row>
    <row r="33" spans="2:15" ht="12" customHeight="1" x14ac:dyDescent="0.2">
      <c r="B33" t="s">
        <v>141</v>
      </c>
      <c r="E33" s="6">
        <f>(Input!A53-Input!A73+Input!A93)/Input!A$7</f>
        <v>2.8898616878515067</v>
      </c>
      <c r="F33" s="6">
        <f>(Input!B53-Input!B73+Input!B93)/Input!B$7</f>
        <v>2.4089487734555122</v>
      </c>
      <c r="G33" s="6">
        <f>(Input!C53-Input!C73+Input!C93)/Input!C$7</f>
        <v>3.1050109688147391</v>
      </c>
      <c r="H33" s="6">
        <f>(Input!D53-Input!D73+Input!D93)/Input!D$7</f>
        <v>2.641121229484066</v>
      </c>
      <c r="I33" s="6">
        <f>(Input!E53-Input!E73+Input!E93)/Input!E$7</f>
        <v>2.6855552173887483</v>
      </c>
      <c r="J33" s="6">
        <f>(Input!F53-Input!F73+Input!F93)/Input!F$7</f>
        <v>3.0686482532513244</v>
      </c>
      <c r="K33" s="6">
        <f>(Input!G53-Input!G73+Input!G93)/Input!G$7</f>
        <v>3.0150970495505796</v>
      </c>
      <c r="L33" s="6">
        <f>(Input!H53-Input!H73+Input!H93)/Input!H$7</f>
        <v>2.789000661224339</v>
      </c>
      <c r="M33" s="6">
        <f>(Input!I53-Input!I73+Input!I93)/Input!I$7</f>
        <v>3.1556168092464505</v>
      </c>
      <c r="N33" s="6">
        <f>(Input!J53-Input!J73+Input!J93)/Input!J$7</f>
        <v>2.9985939206406993</v>
      </c>
      <c r="O33" s="6">
        <f t="shared" si="1"/>
        <v>2.8757454570907961</v>
      </c>
    </row>
    <row r="34" spans="2:15" ht="12" customHeight="1" x14ac:dyDescent="0.2">
      <c r="B34" t="s">
        <v>142</v>
      </c>
      <c r="E34" s="6">
        <f>(Input!A54-Input!A74+Input!A94)/Input!A$7</f>
        <v>0.69832588927237427</v>
      </c>
      <c r="F34" s="6">
        <f>(Input!B54-Input!B74+Input!B94)/Input!B$7</f>
        <v>0.69699144823300463</v>
      </c>
      <c r="G34" s="6">
        <f>(Input!C54-Input!C74+Input!C94)/Input!C$7</f>
        <v>0.6425769546807738</v>
      </c>
      <c r="H34" s="6">
        <f>(Input!D54-Input!D74+Input!D94)/Input!D$7</f>
        <v>0.76893516799629547</v>
      </c>
      <c r="I34" s="6">
        <f>(Input!E54-Input!E74+Input!E94)/Input!E$7</f>
        <v>0.80445368700054143</v>
      </c>
      <c r="J34" s="6">
        <f>(Input!F54-Input!F74+Input!F94)/Input!F$7</f>
        <v>0.64880667751352827</v>
      </c>
      <c r="K34" s="6">
        <f>(Input!G54-Input!G74+Input!G94)/Input!G$7</f>
        <v>0.77438577394452646</v>
      </c>
      <c r="L34" s="6">
        <f>(Input!H54-Input!H74+Input!H94)/Input!H$7</f>
        <v>0.77045873506120699</v>
      </c>
      <c r="M34" s="6">
        <f>(Input!I54-Input!I74+Input!I94)/Input!I$7</f>
        <v>0.76060224790680742</v>
      </c>
      <c r="N34" s="6">
        <f>(Input!J54-Input!J74+Input!J94)/Input!J$7</f>
        <v>0.77137399890789948</v>
      </c>
      <c r="O34" s="6">
        <f t="shared" si="1"/>
        <v>0.73369105805169588</v>
      </c>
    </row>
    <row r="35" spans="2:15" ht="12" customHeight="1" x14ac:dyDescent="0.2">
      <c r="B35" t="s">
        <v>143</v>
      </c>
      <c r="E35" s="6">
        <f>(Input!A55-Input!A75+Input!A95)/Input!A$7</f>
        <v>9.4558633284531393</v>
      </c>
      <c r="F35" s="6">
        <f>(Input!B55-Input!B75+Input!B95)/Input!B$7</f>
        <v>8.3041714608666855</v>
      </c>
      <c r="G35" s="6">
        <f>(Input!C55-Input!C75+Input!C95)/Input!C$7</f>
        <v>9.4993971787240721</v>
      </c>
      <c r="H35" s="6">
        <f>(Input!D55-Input!D75+Input!D95)/Input!D$7</f>
        <v>10.599546233407152</v>
      </c>
      <c r="I35" s="6">
        <f>(Input!E55-Input!E75+Input!E95)/Input!E$7</f>
        <v>7.8578920068069502</v>
      </c>
      <c r="J35" s="6">
        <f>(Input!F55-Input!F75+Input!F95)/Input!F$7</f>
        <v>7.8614240508959607</v>
      </c>
      <c r="K35" s="6">
        <f>(Input!G55-Input!G75+Input!G95)/Input!G$7</f>
        <v>9.8121057581329687</v>
      </c>
      <c r="L35" s="6">
        <f>(Input!H55-Input!H75+Input!H95)/Input!H$7</f>
        <v>8.8642525760104558</v>
      </c>
      <c r="M35" s="6">
        <f>(Input!I55-Input!I75+Input!I95)/Input!I$7</f>
        <v>10.010134237349837</v>
      </c>
      <c r="N35" s="6">
        <f>(Input!J55-Input!J75+Input!J95)/Input!J$7</f>
        <v>13.320151983982525</v>
      </c>
      <c r="O35" s="6">
        <f t="shared" si="1"/>
        <v>9.5584938814629758</v>
      </c>
    </row>
    <row r="36" spans="2:15" ht="13.5" customHeight="1" x14ac:dyDescent="0.2">
      <c r="B36" s="4" t="s">
        <v>144</v>
      </c>
      <c r="E36" s="8">
        <f>SUM(E32:E35)</f>
        <v>13.104879138321945</v>
      </c>
      <c r="F36" s="8">
        <f t="shared" ref="F36:N36" si="7">SUM(F32:F35)</f>
        <v>11.491073391295791</v>
      </c>
      <c r="G36" s="8">
        <f t="shared" si="7"/>
        <v>13.280726135083519</v>
      </c>
      <c r="H36" s="8">
        <f t="shared" si="7"/>
        <v>14.088793131907515</v>
      </c>
      <c r="I36" s="8">
        <f t="shared" si="7"/>
        <v>11.397968768159821</v>
      </c>
      <c r="J36" s="8">
        <f t="shared" si="7"/>
        <v>11.690164238518376</v>
      </c>
      <c r="K36" s="8">
        <f t="shared" si="7"/>
        <v>13.801649844623821</v>
      </c>
      <c r="L36" s="8">
        <f t="shared" si="7"/>
        <v>12.569369220748687</v>
      </c>
      <c r="M36" s="8">
        <f t="shared" si="7"/>
        <v>14.124397069530396</v>
      </c>
      <c r="N36" s="8">
        <f t="shared" si="7"/>
        <v>17.287201720058246</v>
      </c>
      <c r="O36" s="8">
        <f t="shared" si="1"/>
        <v>13.283622265824812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16.641056317831143</v>
      </c>
      <c r="F38" s="8">
        <f>(Input!B56-Input!B76+Input!B96)/Input!B$7</f>
        <v>17.026907734723689</v>
      </c>
      <c r="G38" s="8">
        <f>(Input!C56-Input!C76+Input!C96)/Input!C$7</f>
        <v>17.390455887546924</v>
      </c>
      <c r="H38" s="8">
        <f>(Input!D56-Input!D76+Input!D96)/Input!D$7</f>
        <v>19.934683885135641</v>
      </c>
      <c r="I38" s="8">
        <f>(Input!E56-Input!E76+Input!E96)/Input!E$7</f>
        <v>20.223585868566872</v>
      </c>
      <c r="J38" s="8">
        <f>(Input!F56-Input!F76+Input!F96)/Input!F$7</f>
        <v>18.856862769117157</v>
      </c>
      <c r="K38" s="8">
        <f>(Input!G56-Input!G76+Input!G96)/Input!G$7</f>
        <v>18.496837688379184</v>
      </c>
      <c r="L38" s="8">
        <f>(Input!H56-Input!H76+Input!H96)/Input!H$7</f>
        <v>19.444076423329218</v>
      </c>
      <c r="M38" s="8">
        <f>(Input!I56-Input!I76+Input!I96)/Input!I$7</f>
        <v>20.916566481616311</v>
      </c>
      <c r="N38" s="8">
        <f>(Input!J56-Input!J76+Input!J96)/Input!J$7</f>
        <v>21.167468602111395</v>
      </c>
      <c r="O38" s="8">
        <f t="shared" si="1"/>
        <v>19.009850165835754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451.99777919670669</v>
      </c>
      <c r="F40" s="11">
        <f t="shared" ref="F40:N40" si="8">SUM(F10,F15,F19,F26,F30,F36,F38)</f>
        <v>415.8674244900684</v>
      </c>
      <c r="G40" s="11">
        <f t="shared" si="8"/>
        <v>430.90909360190921</v>
      </c>
      <c r="H40" s="11">
        <f t="shared" si="8"/>
        <v>395.02464015006763</v>
      </c>
      <c r="I40" s="11">
        <f t="shared" si="8"/>
        <v>392.09295838724285</v>
      </c>
      <c r="J40" s="11">
        <f t="shared" si="8"/>
        <v>393.75926157634149</v>
      </c>
      <c r="K40" s="11">
        <f t="shared" si="8"/>
        <v>376.56034020206368</v>
      </c>
      <c r="L40" s="11">
        <f t="shared" si="8"/>
        <v>380.83951644767444</v>
      </c>
      <c r="M40" s="11">
        <f t="shared" si="8"/>
        <v>391.09856479796144</v>
      </c>
      <c r="N40" s="11">
        <f t="shared" si="8"/>
        <v>405.55727452675643</v>
      </c>
      <c r="O40" s="11">
        <f t="shared" si="1"/>
        <v>403.37068533767922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10.097184126626253</v>
      </c>
      <c r="F9" s="16">
        <f>'Kst-ha-ES'!F13/'Kst-ha-ES'!F31*100</f>
        <v>11.201316725766638</v>
      </c>
      <c r="G9" s="16">
        <f>'Kst-ha-ES'!G13/'Kst-ha-ES'!G31*100</f>
        <v>10.68190920423622</v>
      </c>
      <c r="H9" s="16">
        <f>'Kst-ha-ES'!H13/'Kst-ha-ES'!H31*100</f>
        <v>9.6690318345353781</v>
      </c>
      <c r="I9" s="16">
        <f>'Kst-ha-ES'!I13/'Kst-ha-ES'!I31*100</f>
        <v>6.9442794333262672</v>
      </c>
      <c r="J9" s="16">
        <f>'Kst-ha-ES'!J13/'Kst-ha-ES'!J31*100</f>
        <v>9.3988677870278572</v>
      </c>
      <c r="K9" s="16">
        <f>'Kst-ha-ES'!K13/'Kst-ha-ES'!K31*100</f>
        <v>7.8497223340218634</v>
      </c>
      <c r="L9" s="16">
        <f>'Kst-ha-ES'!L13/'Kst-ha-ES'!L31*100</f>
        <v>8.6129753030814626</v>
      </c>
      <c r="M9" s="16">
        <f>'Kst-ha-ES'!M13/'Kst-ha-ES'!M31*100</f>
        <v>9.1748223325223517</v>
      </c>
      <c r="N9" s="16">
        <f>'Kst-ha-ES'!N13/'Kst-ha-ES'!N31*100</f>
        <v>8.0505920687032706</v>
      </c>
      <c r="O9" s="16">
        <f t="shared" ref="O9:O28" si="1">AVERAGE(E9:N9)</f>
        <v>9.1680701149847561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50.045540050540069</v>
      </c>
      <c r="F10" s="16">
        <f>'Kst-ha-ES'!F19/'Kst-ha-ES'!F31*100</f>
        <v>48.452103099710151</v>
      </c>
      <c r="G10" s="16">
        <f>'Kst-ha-ES'!G19/'Kst-ha-ES'!G31*100</f>
        <v>47.037117269252811</v>
      </c>
      <c r="H10" s="16">
        <f>'Kst-ha-ES'!H19/'Kst-ha-ES'!H31*100</f>
        <v>49.420940474179091</v>
      </c>
      <c r="I10" s="16">
        <f>'Kst-ha-ES'!I19/'Kst-ha-ES'!I31*100</f>
        <v>56.502911381690978</v>
      </c>
      <c r="J10" s="16">
        <f>'Kst-ha-ES'!J19/'Kst-ha-ES'!J31*100</f>
        <v>46.274283642534478</v>
      </c>
      <c r="K10" s="16">
        <f>'Kst-ha-ES'!K19/'Kst-ha-ES'!K31*100</f>
        <v>48.75035134110108</v>
      </c>
      <c r="L10" s="16">
        <f>'Kst-ha-ES'!L19/'Kst-ha-ES'!L31*100</f>
        <v>47.999284016774759</v>
      </c>
      <c r="M10" s="16">
        <f>'Kst-ha-ES'!M19/'Kst-ha-ES'!M31*100</f>
        <v>49.039757249616898</v>
      </c>
      <c r="N10" s="16">
        <f>'Kst-ha-ES'!N19/'Kst-ha-ES'!N31*100</f>
        <v>49.051063970154182</v>
      </c>
      <c r="O10" s="16">
        <f t="shared" si="1"/>
        <v>49.257335249555453</v>
      </c>
    </row>
    <row r="11" spans="1:15" s="13" customFormat="1" ht="13.5" customHeight="1" x14ac:dyDescent="0.2">
      <c r="B11" s="13" t="s">
        <v>63</v>
      </c>
      <c r="E11" s="16">
        <f>'Kst-ha-ES'!E24/'Kst-ha-ES'!E31*100</f>
        <v>20.294063926378655</v>
      </c>
      <c r="F11" s="16">
        <f>'Kst-ha-ES'!F24/'Kst-ha-ES'!F31*100</f>
        <v>18.497152176967731</v>
      </c>
      <c r="G11" s="16">
        <f>'Kst-ha-ES'!G24/'Kst-ha-ES'!G31*100</f>
        <v>18.172103395764527</v>
      </c>
      <c r="H11" s="16">
        <f>'Kst-ha-ES'!H24/'Kst-ha-ES'!H31*100</f>
        <v>15.758500442385904</v>
      </c>
      <c r="I11" s="16">
        <f>'Kst-ha-ES'!I24/'Kst-ha-ES'!I31*100</f>
        <v>14.793639720328422</v>
      </c>
      <c r="J11" s="16">
        <f>'Kst-ha-ES'!J24/'Kst-ha-ES'!J31*100</f>
        <v>19.80141860695365</v>
      </c>
      <c r="K11" s="16">
        <f>'Kst-ha-ES'!K24/'Kst-ha-ES'!K31*100</f>
        <v>16.701902232165782</v>
      </c>
      <c r="L11" s="16">
        <f>'Kst-ha-ES'!L24/'Kst-ha-ES'!L31*100</f>
        <v>17.107469055494779</v>
      </c>
      <c r="M11" s="16">
        <f>'Kst-ha-ES'!M24/'Kst-ha-ES'!M31*100</f>
        <v>16.109084852056814</v>
      </c>
      <c r="N11" s="16">
        <f>'Kst-ha-ES'!N24/'Kst-ha-ES'!N31*100</f>
        <v>15.799710358551886</v>
      </c>
      <c r="O11" s="16">
        <f t="shared" si="1"/>
        <v>17.303504476704816</v>
      </c>
    </row>
    <row r="12" spans="1:15" s="13" customFormat="1" ht="13.5" customHeight="1" x14ac:dyDescent="0.2">
      <c r="B12" s="13" t="s">
        <v>15</v>
      </c>
      <c r="E12" s="16">
        <f>'Kst-ha-ES'!E29/'Kst-ha-ES'!E31*100</f>
        <v>19.563211896455019</v>
      </c>
      <c r="F12" s="16">
        <f>'Kst-ha-ES'!F29/'Kst-ha-ES'!F31*100</f>
        <v>21.84942799755548</v>
      </c>
      <c r="G12" s="16">
        <f>'Kst-ha-ES'!G29/'Kst-ha-ES'!G31*100</f>
        <v>24.108870130746432</v>
      </c>
      <c r="H12" s="16">
        <f>'Kst-ha-ES'!H29/'Kst-ha-ES'!H31*100</f>
        <v>25.15152724889963</v>
      </c>
      <c r="I12" s="16">
        <f>'Kst-ha-ES'!I29/'Kst-ha-ES'!I31*100</f>
        <v>21.759169464654349</v>
      </c>
      <c r="J12" s="16">
        <f>'Kst-ha-ES'!J29/'Kst-ha-ES'!J31*100</f>
        <v>24.525429963483997</v>
      </c>
      <c r="K12" s="16">
        <f>'Kst-ha-ES'!K29/'Kst-ha-ES'!K31*100</f>
        <v>26.698024092711282</v>
      </c>
      <c r="L12" s="16">
        <f>'Kst-ha-ES'!L29/'Kst-ha-ES'!L31*100</f>
        <v>26.280271624649004</v>
      </c>
      <c r="M12" s="16">
        <f>'Kst-ha-ES'!M29/'Kst-ha-ES'!M31*100</f>
        <v>25.676335565803932</v>
      </c>
      <c r="N12" s="16">
        <f>'Kst-ha-ES'!N29/'Kst-ha-ES'!N31*100</f>
        <v>27.098633602590656</v>
      </c>
      <c r="O12" s="16">
        <f t="shared" si="1"/>
        <v>24.27109015875498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2.4711557445214529</v>
      </c>
      <c r="F16" s="16">
        <f>'KOA-ha-ES'!F10/'KOA-ha-ES'!F40*100</f>
        <v>3.3700929271538014</v>
      </c>
      <c r="G16" s="16">
        <f>'KOA-ha-ES'!G10/'KOA-ha-ES'!G40*100</f>
        <v>2.9001800710777159</v>
      </c>
      <c r="H16" s="16">
        <f>'KOA-ha-ES'!H10/'KOA-ha-ES'!H40*100</f>
        <v>3.6678587441516362</v>
      </c>
      <c r="I16" s="16">
        <f>'KOA-ha-ES'!I10/'KOA-ha-ES'!I40*100</f>
        <v>3.003936490446224</v>
      </c>
      <c r="J16" s="16">
        <f>'KOA-ha-ES'!J10/'KOA-ha-ES'!J40*100</f>
        <v>5.4546584539767222</v>
      </c>
      <c r="K16" s="16">
        <f>'KOA-ha-ES'!K10/'KOA-ha-ES'!K40*100</f>
        <v>5.8093880927754045</v>
      </c>
      <c r="L16" s="16">
        <f>'KOA-ha-ES'!L10/'KOA-ha-ES'!L40*100</f>
        <v>6.1886116448029913</v>
      </c>
      <c r="M16" s="16">
        <f>'KOA-ha-ES'!M10/'KOA-ha-ES'!M40*100</f>
        <v>6.7241254829572865</v>
      </c>
      <c r="N16" s="16">
        <f>'KOA-ha-ES'!N10/'KOA-ha-ES'!N40*100</f>
        <v>6.8488695884618309</v>
      </c>
      <c r="O16" s="16">
        <f t="shared" si="1"/>
        <v>4.6438877240325063</v>
      </c>
    </row>
    <row r="17" spans="1:15" s="13" customFormat="1" ht="13.5" customHeight="1" x14ac:dyDescent="0.2">
      <c r="B17" s="13" t="s">
        <v>130</v>
      </c>
      <c r="E17" s="16">
        <f>'KOA-ha-ES'!E15/'KOA-ha-ES'!E40*100</f>
        <v>9.9485676133948395</v>
      </c>
      <c r="F17" s="16">
        <f>'KOA-ha-ES'!F15/'KOA-ha-ES'!F40*100</f>
        <v>11.2596985914725</v>
      </c>
      <c r="G17" s="16">
        <f>'KOA-ha-ES'!G15/'KOA-ha-ES'!G40*100</f>
        <v>11.573929834853409</v>
      </c>
      <c r="H17" s="16">
        <f>'KOA-ha-ES'!H15/'KOA-ha-ES'!H40*100</f>
        <v>11.952473515759673</v>
      </c>
      <c r="I17" s="16">
        <f>'KOA-ha-ES'!I15/'KOA-ha-ES'!I40*100</f>
        <v>10.829082311843898</v>
      </c>
      <c r="J17" s="16">
        <f>'KOA-ha-ES'!J15/'KOA-ha-ES'!J40*100</f>
        <v>12.004105237560294</v>
      </c>
      <c r="K17" s="16">
        <f>'KOA-ha-ES'!K15/'KOA-ha-ES'!K40*100</f>
        <v>13.399675311292663</v>
      </c>
      <c r="L17" s="16">
        <f>'KOA-ha-ES'!L15/'KOA-ha-ES'!L40*100</f>
        <v>13.076898528300388</v>
      </c>
      <c r="M17" s="16">
        <f>'KOA-ha-ES'!M15/'KOA-ha-ES'!M40*100</f>
        <v>12.806723015803279</v>
      </c>
      <c r="N17" s="16">
        <f>'KOA-ha-ES'!N15/'KOA-ha-ES'!N40*100</f>
        <v>12.929592665963204</v>
      </c>
      <c r="O17" s="16">
        <f t="shared" si="1"/>
        <v>11.978074662624415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5.3968240797035945</v>
      </c>
      <c r="F18" s="16">
        <f>'KOA-ha-ES'!F19/'KOA-ha-ES'!F40*100</f>
        <v>5.3136232318761376</v>
      </c>
      <c r="G18" s="16">
        <f>'KOA-ha-ES'!G19/'KOA-ha-ES'!G40*100</f>
        <v>5.5740056242769462</v>
      </c>
      <c r="H18" s="16">
        <f>'KOA-ha-ES'!H19/'KOA-ha-ES'!H40*100</f>
        <v>5.6408304973592349</v>
      </c>
      <c r="I18" s="16">
        <f>'KOA-ha-ES'!I19/'KOA-ha-ES'!I40*100</f>
        <v>4.7603789348626524</v>
      </c>
      <c r="J18" s="16">
        <f>'KOA-ha-ES'!J19/'KOA-ha-ES'!J40*100</f>
        <v>6.0148835026051923</v>
      </c>
      <c r="K18" s="16">
        <f>'KOA-ha-ES'!K19/'KOA-ha-ES'!K40*100</f>
        <v>5.9493020615892931</v>
      </c>
      <c r="L18" s="16">
        <f>'KOA-ha-ES'!L19/'KOA-ha-ES'!L40*100</f>
        <v>5.6696313423559452</v>
      </c>
      <c r="M18" s="16">
        <f>'KOA-ha-ES'!M19/'KOA-ha-ES'!M40*100</f>
        <v>6.1194834303421528</v>
      </c>
      <c r="N18" s="16">
        <f>'KOA-ha-ES'!N19/'KOA-ha-ES'!N40*100</f>
        <v>5.9299855677888837</v>
      </c>
      <c r="O18" s="16">
        <f t="shared" si="1"/>
        <v>5.636894827276004</v>
      </c>
    </row>
    <row r="19" spans="1:15" s="13" customFormat="1" ht="13.5" customHeight="1" x14ac:dyDescent="0.2">
      <c r="B19" s="13" t="s">
        <v>136</v>
      </c>
      <c r="E19" s="16">
        <f>'KOA-ha-ES'!E26/'KOA-ha-ES'!E40*100</f>
        <v>74.595234700449183</v>
      </c>
      <c r="F19" s="16">
        <f>'KOA-ha-ES'!F26/'KOA-ha-ES'!F40*100</f>
        <v>71.349075009352717</v>
      </c>
      <c r="G19" s="16">
        <f>'KOA-ha-ES'!G26/'KOA-ha-ES'!G40*100</f>
        <v>70.755831088393478</v>
      </c>
      <c r="H19" s="16">
        <f>'KOA-ha-ES'!H26/'KOA-ha-ES'!H40*100</f>
        <v>67.485043192221809</v>
      </c>
      <c r="I19" s="16">
        <f>'KOA-ha-ES'!I26/'KOA-ha-ES'!I40*100</f>
        <v>71.296420248935462</v>
      </c>
      <c r="J19" s="16">
        <f>'KOA-ha-ES'!J26/'KOA-ha-ES'!J40*100</f>
        <v>65.509946971355305</v>
      </c>
      <c r="K19" s="16">
        <f>'KOA-ha-ES'!K26/'KOA-ha-ES'!K40*100</f>
        <v>63.122058187147211</v>
      </c>
      <c r="L19" s="16">
        <f>'KOA-ha-ES'!L26/'KOA-ha-ES'!L40*100</f>
        <v>63.337346718406366</v>
      </c>
      <c r="M19" s="16">
        <f>'KOA-ha-ES'!M26/'KOA-ha-ES'!M40*100</f>
        <v>62.510998118360028</v>
      </c>
      <c r="N19" s="16">
        <f>'KOA-ha-ES'!N26/'KOA-ha-ES'!N40*100</f>
        <v>61.924984274667324</v>
      </c>
      <c r="O19" s="16">
        <f t="shared" si="1"/>
        <v>67.188693850928885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2.0185779198688674</v>
      </c>
      <c r="F20" s="16">
        <f>'KOA-ha-ES'!F30/'KOA-ha-ES'!F40*100</f>
        <v>2.4784689593168867</v>
      </c>
      <c r="G20" s="16">
        <f>'KOA-ha-ES'!G30/'KOA-ha-ES'!G40*100</f>
        <v>2.6696156999825722</v>
      </c>
      <c r="H20" s="16">
        <f>'KOA-ha-ES'!H30/'KOA-ha-ES'!H40*100</f>
        <v>3.2285347030440947</v>
      </c>
      <c r="I20" s="16">
        <f>'KOA-ha-ES'!I30/'KOA-ha-ES'!I40*100</f>
        <v>3.0542889969629772</v>
      </c>
      <c r="J20" s="16">
        <f>'KOA-ha-ES'!J30/'KOA-ha-ES'!J40*100</f>
        <v>3.385273498778254</v>
      </c>
      <c r="K20" s="16">
        <f>'KOA-ha-ES'!K30/'KOA-ha-ES'!K40*100</f>
        <v>3.5742755047036576</v>
      </c>
      <c r="L20" s="16">
        <f>'KOA-ha-ES'!L30/'KOA-ha-ES'!L40*100</f>
        <v>3.6023368612712852</v>
      </c>
      <c r="M20" s="16">
        <f>'KOA-ha-ES'!M30/'KOA-ha-ES'!M40*100</f>
        <v>3.2177823677483368</v>
      </c>
      <c r="N20" s="16">
        <f>'KOA-ha-ES'!N30/'KOA-ha-ES'!N40*100</f>
        <v>3.2170608730511181</v>
      </c>
      <c r="O20" s="16">
        <f t="shared" si="1"/>
        <v>3.0446215384728053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2.4543102403843391</v>
      </c>
      <c r="F21" s="16">
        <f>'KOA-ha-ES'!F36/'KOA-ha-ES'!F40*100</f>
        <v>2.5048759314862732</v>
      </c>
      <c r="G21" s="16">
        <f>'KOA-ha-ES'!G36/'KOA-ha-ES'!G40*100</f>
        <v>2.8227372246518101</v>
      </c>
      <c r="H21" s="16">
        <f>'KOA-ha-ES'!H36/'KOA-ha-ES'!H40*100</f>
        <v>3.3189494944666054</v>
      </c>
      <c r="I21" s="16">
        <f>'KOA-ha-ES'!I36/'KOA-ha-ES'!I40*100</f>
        <v>2.5374523909615392</v>
      </c>
      <c r="J21" s="16">
        <f>'KOA-ha-ES'!J36/'KOA-ha-ES'!J40*100</f>
        <v>2.9189235310344648</v>
      </c>
      <c r="K21" s="16">
        <f>'KOA-ha-ES'!K36/'KOA-ha-ES'!K40*100</f>
        <v>3.4778735790771376</v>
      </c>
      <c r="L21" s="16">
        <f>'KOA-ha-ES'!L36/'KOA-ha-ES'!L40*100</f>
        <v>3.1917323829619466</v>
      </c>
      <c r="M21" s="16">
        <f>'KOA-ha-ES'!M36/'KOA-ha-ES'!M40*100</f>
        <v>3.4750427354867082</v>
      </c>
      <c r="N21" s="16">
        <f>'KOA-ha-ES'!N36/'KOA-ha-ES'!N40*100</f>
        <v>4.1130980910521338</v>
      </c>
      <c r="O21" s="16">
        <f t="shared" si="1"/>
        <v>3.081499560156296</v>
      </c>
    </row>
    <row r="22" spans="1:15" s="13" customFormat="1" ht="13.5" customHeight="1" x14ac:dyDescent="0.2">
      <c r="B22" s="13" t="s">
        <v>145</v>
      </c>
      <c r="E22" s="16">
        <f>'KOA-ha-ES'!E38/'KOA-ha-ES'!E40*100</f>
        <v>3.1153297016777239</v>
      </c>
      <c r="F22" s="16">
        <f>'KOA-ha-ES'!F38/'KOA-ha-ES'!F40*100</f>
        <v>3.7241653493417015</v>
      </c>
      <c r="G22" s="16">
        <f>'KOA-ha-ES'!G38/'KOA-ha-ES'!G40*100</f>
        <v>3.7037004567640452</v>
      </c>
      <c r="H22" s="16">
        <f>'KOA-ha-ES'!H38/'KOA-ha-ES'!H40*100</f>
        <v>4.7063098529969354</v>
      </c>
      <c r="I22" s="16">
        <f>'KOA-ha-ES'!I38/'KOA-ha-ES'!I40*100</f>
        <v>4.5184406259872434</v>
      </c>
      <c r="J22" s="16">
        <f>'KOA-ha-ES'!J38/'KOA-ha-ES'!J40*100</f>
        <v>4.7122088046897632</v>
      </c>
      <c r="K22" s="16">
        <f>'KOA-ha-ES'!K38/'KOA-ha-ES'!K40*100</f>
        <v>4.6674272634146261</v>
      </c>
      <c r="L22" s="16">
        <f>'KOA-ha-ES'!L38/'KOA-ha-ES'!L40*100</f>
        <v>4.933442521901088</v>
      </c>
      <c r="M22" s="16">
        <f>'KOA-ha-ES'!M38/'KOA-ha-ES'!M40*100</f>
        <v>5.145844849302212</v>
      </c>
      <c r="N22" s="16">
        <f>'KOA-ha-ES'!N38/'KOA-ha-ES'!N40*100</f>
        <v>5.036408939015498</v>
      </c>
      <c r="O22" s="16">
        <f t="shared" si="1"/>
        <v>4.4263278365090839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95.409214625083408</v>
      </c>
      <c r="F26" s="16">
        <f>'Kst-ha-ES'!F33/'Kst-ha-ES'!F36*100</f>
        <v>95.74677672699741</v>
      </c>
      <c r="G26" s="16">
        <f>'Kst-ha-ES'!G33/'Kst-ha-ES'!G36*100</f>
        <v>95.913504563677975</v>
      </c>
      <c r="H26" s="16">
        <f>'Kst-ha-ES'!H33/'Kst-ha-ES'!H36*100</f>
        <v>94.067838738015269</v>
      </c>
      <c r="I26" s="16">
        <f>'Kst-ha-ES'!I33/'Kst-ha-ES'!I36*100</f>
        <v>96.186509862064355</v>
      </c>
      <c r="J26" s="16">
        <f>'Kst-ha-ES'!J33/'Kst-ha-ES'!J36*100</f>
        <v>95.552841563971228</v>
      </c>
      <c r="K26" s="16">
        <f>'Kst-ha-ES'!K33/'Kst-ha-ES'!K36*100</f>
        <v>95.434565161968933</v>
      </c>
      <c r="L26" s="16">
        <f>'Kst-ha-ES'!L33/'Kst-ha-ES'!L36*100</f>
        <v>96.381415592181114</v>
      </c>
      <c r="M26" s="16">
        <f>'Kst-ha-ES'!M33/'Kst-ha-ES'!M36*100</f>
        <v>96.618427373535866</v>
      </c>
      <c r="N26" s="16">
        <f>'Kst-ha-ES'!N33/'Kst-ha-ES'!N36*100</f>
        <v>95.331841052019058</v>
      </c>
      <c r="O26" s="16">
        <f t="shared" si="1"/>
        <v>95.664293525951479</v>
      </c>
    </row>
    <row r="27" spans="1:15" s="13" customFormat="1" ht="13.5" customHeight="1" x14ac:dyDescent="0.2">
      <c r="B27" s="13" t="s">
        <v>69</v>
      </c>
      <c r="E27" s="16">
        <f>'Kst-ha-ES'!E34/'Kst-ha-ES'!E36*100</f>
        <v>5.1669961051678995E-2</v>
      </c>
      <c r="F27" s="16">
        <f>'Kst-ha-ES'!F34/'Kst-ha-ES'!F36*100</f>
        <v>5.1239286722300548E-2</v>
      </c>
      <c r="G27" s="16">
        <f>'Kst-ha-ES'!G34/'Kst-ha-ES'!G36*100</f>
        <v>7.051128741990223E-2</v>
      </c>
      <c r="H27" s="16">
        <f>'Kst-ha-ES'!H34/'Kst-ha-ES'!H36*100</f>
        <v>4.6453489997927609E-2</v>
      </c>
      <c r="I27" s="16">
        <f>'Kst-ha-ES'!I34/'Kst-ha-ES'!I36*100</f>
        <v>9.2531265217779532E-2</v>
      </c>
      <c r="J27" s="16">
        <f>'Kst-ha-ES'!J34/'Kst-ha-ES'!J36*100</f>
        <v>3.9444699451661097E-2</v>
      </c>
      <c r="K27" s="16">
        <f>'Kst-ha-ES'!K34/'Kst-ha-ES'!K36*100</f>
        <v>0.14261172911261807</v>
      </c>
      <c r="L27" s="16">
        <f>'Kst-ha-ES'!L34/'Kst-ha-ES'!L36*100</f>
        <v>8.9837490854105112E-2</v>
      </c>
      <c r="M27" s="16">
        <f>'Kst-ha-ES'!M34/'Kst-ha-ES'!M36*100</f>
        <v>7.8520901161856643E-2</v>
      </c>
      <c r="N27" s="16">
        <f>'Kst-ha-ES'!N34/'Kst-ha-ES'!N36*100</f>
        <v>5.5104341683844392E-2</v>
      </c>
      <c r="O27" s="16">
        <f t="shared" si="1"/>
        <v>7.1792445267367416E-2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4.5391154138649128</v>
      </c>
      <c r="F28" s="16">
        <f>'Kst-ha-ES'!F35/'Kst-ha-ES'!F36*100</f>
        <v>4.2019839862802968</v>
      </c>
      <c r="G28" s="16">
        <f>'Kst-ha-ES'!G35/'Kst-ha-ES'!G36*100</f>
        <v>4.0159841489021204</v>
      </c>
      <c r="H28" s="16">
        <f>'Kst-ha-ES'!H35/'Kst-ha-ES'!H36*100</f>
        <v>5.8857077719868114</v>
      </c>
      <c r="I28" s="16">
        <f>'Kst-ha-ES'!I35/'Kst-ha-ES'!I36*100</f>
        <v>3.7209588727178713</v>
      </c>
      <c r="J28" s="16">
        <f>'Kst-ha-ES'!J35/'Kst-ha-ES'!J36*100</f>
        <v>4.4077137365771044</v>
      </c>
      <c r="K28" s="16">
        <f>'Kst-ha-ES'!K35/'Kst-ha-ES'!K36*100</f>
        <v>4.4228231089184655</v>
      </c>
      <c r="L28" s="16">
        <f>'Kst-ha-ES'!L35/'Kst-ha-ES'!L36*100</f>
        <v>3.5287469169647743</v>
      </c>
      <c r="M28" s="16">
        <f>'Kst-ha-ES'!M35/'Kst-ha-ES'!M36*100</f>
        <v>3.3030517253022853</v>
      </c>
      <c r="N28" s="16">
        <f>'Kst-ha-ES'!N35/'Kst-ha-ES'!N36*100</f>
        <v>4.6130546062971005</v>
      </c>
      <c r="O28" s="16">
        <f t="shared" si="1"/>
        <v>4.2639140287811745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12.089887536346321</v>
      </c>
      <c r="F9" s="16">
        <f>'Kst-ha-HS'!F13/'Kst-ha-HS'!F31*100</f>
        <v>12.434177472093541</v>
      </c>
      <c r="G9" s="16">
        <f>'Kst-ha-HS'!G13/'Kst-ha-HS'!G31*100</f>
        <v>11.706902806613774</v>
      </c>
      <c r="H9" s="16">
        <f>'Kst-ha-HS'!H13/'Kst-ha-HS'!H31*100</f>
        <v>10.428754818240375</v>
      </c>
      <c r="I9" s="16">
        <f>'Kst-ha-HS'!I13/'Kst-ha-HS'!I31*100</f>
        <v>8.0152691035085457</v>
      </c>
      <c r="J9" s="16">
        <f>'Kst-ha-HS'!J13/'Kst-ha-HS'!J31*100</f>
        <v>9.5807255139409495</v>
      </c>
      <c r="K9" s="16">
        <f>'Kst-ha-HS'!K13/'Kst-ha-HS'!K31*100</f>
        <v>8.3126515146418871</v>
      </c>
      <c r="L9" s="16">
        <f>'Kst-ha-HS'!L13/'Kst-ha-HS'!L31*100</f>
        <v>8.9383385536304143</v>
      </c>
      <c r="M9" s="16">
        <f>'Kst-ha-HS'!M13/'Kst-ha-HS'!M31*100</f>
        <v>9.5764914602151059</v>
      </c>
      <c r="N9" s="16">
        <f>'Kst-ha-HS'!N13/'Kst-ha-HS'!N31*100</f>
        <v>8.3723331605719977</v>
      </c>
      <c r="O9" s="16">
        <f t="shared" ref="O9:O28" si="1">AVERAGE(E9:N9)</f>
        <v>9.9455531939802917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40.186908037530131</v>
      </c>
      <c r="F10" s="16">
        <f>'Kst-ha-HS'!F19/'Kst-ha-HS'!F31*100</f>
        <v>42.778539874961311</v>
      </c>
      <c r="G10" s="16">
        <f>'Kst-ha-HS'!G19/'Kst-ha-HS'!G31*100</f>
        <v>41.955009293558774</v>
      </c>
      <c r="H10" s="16">
        <f>'Kst-ha-HS'!H19/'Kst-ha-HS'!H31*100</f>
        <v>45.446801731693945</v>
      </c>
      <c r="I10" s="16">
        <f>'Kst-ha-HS'!I19/'Kst-ha-HS'!I31*100</f>
        <v>49.794521686189015</v>
      </c>
      <c r="J10" s="16">
        <f>'Kst-ha-HS'!J19/'Kst-ha-HS'!J31*100</f>
        <v>45.23475027799126</v>
      </c>
      <c r="K10" s="16">
        <f>'Kst-ha-HS'!K19/'Kst-ha-HS'!K31*100</f>
        <v>45.727956809016703</v>
      </c>
      <c r="L10" s="16">
        <f>'Kst-ha-HS'!L19/'Kst-ha-HS'!L31*100</f>
        <v>46.034908015705547</v>
      </c>
      <c r="M10" s="16">
        <f>'Kst-ha-HS'!M19/'Kst-ha-HS'!M31*100</f>
        <v>46.808743338862513</v>
      </c>
      <c r="N10" s="16">
        <f>'Kst-ha-HS'!N19/'Kst-ha-HS'!N31*100</f>
        <v>47.014894932162818</v>
      </c>
      <c r="O10" s="16">
        <f t="shared" si="1"/>
        <v>45.098303399767197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24.299145925084755</v>
      </c>
      <c r="F11" s="16">
        <f>'Kst-ha-HS'!F24/'Kst-ha-HS'!F31*100</f>
        <v>20.533021119532428</v>
      </c>
      <c r="G11" s="16">
        <f>'Kst-ha-HS'!G24/'Kst-ha-HS'!G31*100</f>
        <v>19.915826298315999</v>
      </c>
      <c r="H11" s="16">
        <f>'Kst-ha-HS'!H24/'Kst-ha-HS'!H31*100</f>
        <v>16.996690074986404</v>
      </c>
      <c r="I11" s="16">
        <f>'Kst-ha-HS'!I24/'Kst-ha-HS'!I31*100</f>
        <v>17.075206220782583</v>
      </c>
      <c r="J11" s="16">
        <f>'Kst-ha-HS'!J24/'Kst-ha-HS'!J31*100</f>
        <v>20.184554220637381</v>
      </c>
      <c r="K11" s="16">
        <f>'Kst-ha-HS'!K24/'Kst-ha-HS'!K31*100</f>
        <v>17.686879481822306</v>
      </c>
      <c r="L11" s="16">
        <f>'Kst-ha-HS'!L24/'Kst-ha-HS'!L31*100</f>
        <v>17.753719804474635</v>
      </c>
      <c r="M11" s="16">
        <f>'Kst-ha-HS'!M24/'Kst-ha-HS'!M31*100</f>
        <v>16.814332520724786</v>
      </c>
      <c r="N11" s="16">
        <f>'Kst-ha-HS'!N24/'Kst-ha-HS'!N31*100</f>
        <v>16.431144173430166</v>
      </c>
      <c r="O11" s="16">
        <f t="shared" si="1"/>
        <v>18.769051983979143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23.424058501038793</v>
      </c>
      <c r="F12" s="16">
        <f>'Kst-ha-HS'!F29/'Kst-ha-HS'!F31*100</f>
        <v>24.254261533412716</v>
      </c>
      <c r="G12" s="16">
        <f>'Kst-ha-HS'!G29/'Kst-ha-HS'!G31*100</f>
        <v>26.422261601511448</v>
      </c>
      <c r="H12" s="16">
        <f>'Kst-ha-HS'!H29/'Kst-ha-HS'!H31*100</f>
        <v>27.127753375079276</v>
      </c>
      <c r="I12" s="16">
        <f>'Kst-ha-HS'!I29/'Kst-ha-HS'!I31*100</f>
        <v>25.115002989519873</v>
      </c>
      <c r="J12" s="16">
        <f>'Kst-ha-HS'!J29/'Kst-ha-HS'!J31*100</f>
        <v>24.999969987430415</v>
      </c>
      <c r="K12" s="16">
        <f>'Kst-ha-HS'!K29/'Kst-ha-HS'!K31*100</f>
        <v>28.272512194519102</v>
      </c>
      <c r="L12" s="16">
        <f>'Kst-ha-HS'!L29/'Kst-ha-HS'!L31*100</f>
        <v>27.27303362618941</v>
      </c>
      <c r="M12" s="16">
        <f>'Kst-ha-HS'!M29/'Kst-ha-HS'!M31*100</f>
        <v>26.800432680197595</v>
      </c>
      <c r="N12" s="16">
        <f>'Kst-ha-HS'!N29/'Kst-ha-HS'!N31*100</f>
        <v>28.181627733835025</v>
      </c>
      <c r="O12" s="16">
        <f t="shared" si="1"/>
        <v>26.187091422273362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2.7050810411029511</v>
      </c>
      <c r="F16" s="16">
        <f>'KOA-ha-HS'!F10/'KOA-ha-HS'!F40*100</f>
        <v>3.467968824470935</v>
      </c>
      <c r="G16" s="16">
        <f>'KOA-ha-HS'!G10/'KOA-ha-HS'!G40*100</f>
        <v>3.0752057965514843</v>
      </c>
      <c r="H16" s="16">
        <f>'KOA-ha-HS'!H10/'KOA-ha-HS'!H40*100</f>
        <v>3.7827518411238472</v>
      </c>
      <c r="I16" s="16">
        <f>'KOA-ha-HS'!I10/'KOA-ha-HS'!I40*100</f>
        <v>3.2587693025039965</v>
      </c>
      <c r="J16" s="16">
        <f>'KOA-ha-HS'!J10/'KOA-ha-HS'!J40*100</f>
        <v>5.5618916134457237</v>
      </c>
      <c r="K16" s="16">
        <f>'KOA-ha-HS'!K10/'KOA-ha-HS'!K40*100</f>
        <v>5.9213377716549012</v>
      </c>
      <c r="L16" s="16">
        <f>'KOA-ha-HS'!L10/'KOA-ha-HS'!L40*100</f>
        <v>6.2343486611215173</v>
      </c>
      <c r="M16" s="16">
        <f>'KOA-ha-HS'!M10/'KOA-ha-HS'!M40*100</f>
        <v>6.7224250826436878</v>
      </c>
      <c r="N16" s="16">
        <f>'KOA-ha-HS'!N10/'KOA-ha-HS'!N40*100</f>
        <v>7.072713369548163</v>
      </c>
      <c r="O16" s="16">
        <f t="shared" si="1"/>
        <v>4.7802493304167211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11.883254137915278</v>
      </c>
      <c r="F17" s="16">
        <f>'KOA-ha-HS'!F15/'KOA-ha-HS'!F40*100</f>
        <v>12.474021776925042</v>
      </c>
      <c r="G17" s="16">
        <f>'KOA-ha-HS'!G15/'KOA-ha-HS'!G40*100</f>
        <v>12.670955377665619</v>
      </c>
      <c r="H17" s="16">
        <f>'KOA-ha-HS'!H15/'KOA-ha-HS'!H40*100</f>
        <v>12.874553734615926</v>
      </c>
      <c r="I17" s="16">
        <f>'KOA-ha-HS'!I15/'KOA-ha-HS'!I40*100</f>
        <v>12.476180620462522</v>
      </c>
      <c r="J17" s="16">
        <f>'KOA-ha-HS'!J15/'KOA-ha-HS'!J40*100</f>
        <v>12.236120773595307</v>
      </c>
      <c r="K17" s="16">
        <f>'KOA-ha-HS'!K15/'KOA-ha-HS'!K40*100</f>
        <v>14.183356177246493</v>
      </c>
      <c r="L17" s="16">
        <f>'KOA-ha-HS'!L15/'KOA-ha-HS'!L40*100</f>
        <v>13.568240542594733</v>
      </c>
      <c r="M17" s="16">
        <f>'KOA-ha-HS'!M15/'KOA-ha-HS'!M40*100</f>
        <v>13.366474530478087</v>
      </c>
      <c r="N17" s="16">
        <f>'KOA-ha-HS'!N15/'KOA-ha-HS'!N40*100</f>
        <v>13.448877294326728</v>
      </c>
      <c r="O17" s="16">
        <f t="shared" si="1"/>
        <v>12.918203496582574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6.3238586458371797</v>
      </c>
      <c r="F18" s="16">
        <f>'KOA-ha-HS'!F19/'KOA-ha-HS'!F40*100</f>
        <v>5.7178543757366809</v>
      </c>
      <c r="G18" s="16">
        <f>'KOA-ha-HS'!G19/'KOA-ha-HS'!G40*100</f>
        <v>6.0098136316297355</v>
      </c>
      <c r="H18" s="16">
        <f>'KOA-ha-HS'!H19/'KOA-ha-HS'!H40*100</f>
        <v>5.977724363920351</v>
      </c>
      <c r="I18" s="16">
        <f>'KOA-ha-HS'!I19/'KOA-ha-HS'!I40*100</f>
        <v>5.3838803912519948</v>
      </c>
      <c r="J18" s="16">
        <f>'KOA-ha-HS'!J19/'KOA-ha-HS'!J40*100</f>
        <v>6.1305458934972705</v>
      </c>
      <c r="K18" s="16">
        <f>'KOA-ha-HS'!K19/'KOA-ha-HS'!K40*100</f>
        <v>6.2307718730534853</v>
      </c>
      <c r="L18" s="16">
        <f>'KOA-ha-HS'!L19/'KOA-ha-HS'!L40*100</f>
        <v>5.8404526399300591</v>
      </c>
      <c r="M18" s="16">
        <f>'KOA-ha-HS'!M19/'KOA-ha-HS'!M40*100</f>
        <v>6.3437197266174774</v>
      </c>
      <c r="N18" s="16">
        <f>'KOA-ha-HS'!N19/'KOA-ha-HS'!N40*100</f>
        <v>6.1498469020288766</v>
      </c>
      <c r="O18" s="16">
        <f t="shared" si="1"/>
        <v>6.0108468443503114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70.09126331144067</v>
      </c>
      <c r="F19" s="16">
        <f>'KOA-ha-HS'!F26/'KOA-ha-HS'!F40*100</f>
        <v>68.733042152179721</v>
      </c>
      <c r="G19" s="16">
        <f>'KOA-ha-HS'!G26/'KOA-ha-HS'!G40*100</f>
        <v>68.202375565761102</v>
      </c>
      <c r="H19" s="16">
        <f>'KOA-ha-HS'!H26/'KOA-ha-HS'!H40*100</f>
        <v>65.271313254024733</v>
      </c>
      <c r="I19" s="16">
        <f>'KOA-ha-HS'!I26/'KOA-ha-HS'!I40*100</f>
        <v>67.290298620496571</v>
      </c>
      <c r="J19" s="16">
        <f>'KOA-ha-HS'!J26/'KOA-ha-HS'!J40*100</f>
        <v>64.862503847032286</v>
      </c>
      <c r="K19" s="16">
        <f>'KOA-ha-HS'!K26/'KOA-ha-HS'!K40*100</f>
        <v>61.30378499029807</v>
      </c>
      <c r="L19" s="16">
        <f>'KOA-ha-HS'!L26/'KOA-ha-HS'!L40*100</f>
        <v>62.212024032498917</v>
      </c>
      <c r="M19" s="16">
        <f>'KOA-ha-HS'!M26/'KOA-ha-HS'!M40*100</f>
        <v>61.249679029092206</v>
      </c>
      <c r="N19" s="16">
        <f>'KOA-ha-HS'!N26/'KOA-ha-HS'!N40*100</f>
        <v>60.501925297746098</v>
      </c>
      <c r="O19" s="16">
        <f t="shared" si="1"/>
        <v>64.971821010057042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2.4155513577240098</v>
      </c>
      <c r="F20" s="16">
        <f>'KOA-ha-HS'!F30/'KOA-ha-HS'!F40*100</f>
        <v>2.7496435315134993</v>
      </c>
      <c r="G20" s="16">
        <f>'KOA-ha-HS'!G30/'KOA-ha-HS'!G40*100</f>
        <v>2.9238648152997433</v>
      </c>
      <c r="H20" s="16">
        <f>'KOA-ha-HS'!H30/'KOA-ha-HS'!H40*100</f>
        <v>3.4806556010946705</v>
      </c>
      <c r="I20" s="16">
        <f>'KOA-ha-HS'!I30/'KOA-ha-HS'!I40*100</f>
        <v>3.5260604227289902</v>
      </c>
      <c r="J20" s="16">
        <f>'KOA-ha-HS'!J30/'KOA-ha-HS'!J40*100</f>
        <v>3.4511452340172597</v>
      </c>
      <c r="K20" s="16">
        <f>'KOA-ha-HS'!K30/'KOA-ha-HS'!K40*100</f>
        <v>3.7835082824325252</v>
      </c>
      <c r="L20" s="16">
        <f>'KOA-ha-HS'!L30/'KOA-ha-HS'!L40*100</f>
        <v>3.7389141964357302</v>
      </c>
      <c r="M20" s="16">
        <f>'KOA-ha-HS'!M30/'KOA-ha-HS'!M40*100</f>
        <v>3.3580769469796192</v>
      </c>
      <c r="N20" s="16">
        <f>'KOA-ha-HS'!N30/'KOA-ha-HS'!N40*100</f>
        <v>3.3447038219885088</v>
      </c>
      <c r="O20" s="16">
        <f t="shared" si="1"/>
        <v>3.2772124210214555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2.8993237890708268</v>
      </c>
      <c r="F21" s="16">
        <f>'KOA-ha-HS'!F36/'KOA-ha-HS'!F40*100</f>
        <v>2.7631578514200781</v>
      </c>
      <c r="G21" s="16">
        <f>'KOA-ha-HS'!G36/'KOA-ha-HS'!G40*100</f>
        <v>3.0820250331854862</v>
      </c>
      <c r="H21" s="16">
        <f>'KOA-ha-HS'!H36/'KOA-ha-HS'!H40*100</f>
        <v>3.5665605888673837</v>
      </c>
      <c r="I21" s="16">
        <f>'KOA-ha-HS'!I36/'KOA-ha-HS'!I40*100</f>
        <v>2.9069557420877841</v>
      </c>
      <c r="J21" s="16">
        <f>'KOA-ha-HS'!J36/'KOA-ha-HS'!J40*100</f>
        <v>2.9688607683077706</v>
      </c>
      <c r="K21" s="16">
        <f>'KOA-ha-HS'!K36/'KOA-ha-HS'!K40*100</f>
        <v>3.6651894453934806</v>
      </c>
      <c r="L21" s="16">
        <f>'KOA-ha-HS'!L36/'KOA-ha-HS'!L40*100</f>
        <v>3.3004372387589824</v>
      </c>
      <c r="M21" s="16">
        <f>'KOA-ha-HS'!M36/'KOA-ha-HS'!M40*100</f>
        <v>3.611467374426943</v>
      </c>
      <c r="N21" s="16">
        <f>'KOA-ha-HS'!N36/'KOA-ha-HS'!N40*100</f>
        <v>4.2625796172021886</v>
      </c>
      <c r="O21" s="16">
        <f t="shared" si="1"/>
        <v>3.3026557448720921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3.6816677169090815</v>
      </c>
      <c r="F22" s="16">
        <f>'KOA-ha-HS'!F38/'KOA-ha-HS'!F40*100</f>
        <v>4.0943114877540303</v>
      </c>
      <c r="G22" s="16">
        <f>'KOA-ha-HS'!G38/'KOA-ha-HS'!G40*100</f>
        <v>4.0357597799068294</v>
      </c>
      <c r="H22" s="16">
        <f>'KOA-ha-HS'!H38/'KOA-ha-HS'!H40*100</f>
        <v>5.0464406163530882</v>
      </c>
      <c r="I22" s="16">
        <f>'KOA-ha-HS'!I38/'KOA-ha-HS'!I40*100</f>
        <v>5.1578549004681307</v>
      </c>
      <c r="J22" s="16">
        <f>'KOA-ha-HS'!J38/'KOA-ha-HS'!J40*100</f>
        <v>4.7889318701043972</v>
      </c>
      <c r="K22" s="16">
        <f>'KOA-ha-HS'!K38/'KOA-ha-HS'!K40*100</f>
        <v>4.9120514599210612</v>
      </c>
      <c r="L22" s="16">
        <f>'KOA-ha-HS'!L38/'KOA-ha-HS'!L40*100</f>
        <v>5.1055826886600784</v>
      </c>
      <c r="M22" s="16">
        <f>'KOA-ha-HS'!M38/'KOA-ha-HS'!M40*100</f>
        <v>5.348157309761965</v>
      </c>
      <c r="N22" s="16">
        <f>'KOA-ha-HS'!N38/'KOA-ha-HS'!N40*100</f>
        <v>5.2193536971594581</v>
      </c>
      <c r="O22" s="16">
        <f t="shared" si="1"/>
        <v>4.7390111526998115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93.439688600750841</v>
      </c>
      <c r="F26" s="16">
        <f>'Kst-ha-HS'!F33/'Kst-ha-HS'!F36*100</f>
        <v>94.727724287449178</v>
      </c>
      <c r="G26" s="16">
        <f>'Kst-ha-HS'!G33/'Kst-ha-HS'!G36*100</f>
        <v>95.044836082103018</v>
      </c>
      <c r="H26" s="16">
        <f>'Kst-ha-HS'!H33/'Kst-ha-HS'!H36*100</f>
        <v>93.157667367973701</v>
      </c>
      <c r="I26" s="16">
        <f>'Kst-ha-HS'!I33/'Kst-ha-HS'!I36*100</f>
        <v>95.131343253175501</v>
      </c>
      <c r="J26" s="16">
        <f>'Kst-ha-HS'!J33/'Kst-ha-HS'!J36*100</f>
        <v>95.360592801696811</v>
      </c>
      <c r="K26" s="16">
        <f>'Kst-ha-HS'!K33/'Kst-ha-HS'!K36*100</f>
        <v>94.875153954419659</v>
      </c>
      <c r="L26" s="16">
        <f>'Kst-ha-HS'!L33/'Kst-ha-HS'!L36*100</f>
        <v>96.09260925988039</v>
      </c>
      <c r="M26" s="16">
        <f>'Kst-ha-HS'!M33/'Kst-ha-HS'!M36*100</f>
        <v>96.335824214201722</v>
      </c>
      <c r="N26" s="16">
        <f>'Kst-ha-HS'!N33/'Kst-ha-HS'!N36*100</f>
        <v>95.029213745498595</v>
      </c>
      <c r="O26" s="16">
        <f t="shared" si="1"/>
        <v>94.919465356714937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7.3837264607964331E-2</v>
      </c>
      <c r="F27" s="16">
        <f>'Kst-ha-HS'!F34/'Kst-ha-HS'!F36*100</f>
        <v>6.3515980604446354E-2</v>
      </c>
      <c r="G27" s="16">
        <f>'Kst-ha-HS'!G34/'Kst-ha-HS'!G36*100</f>
        <v>8.549990882701905E-2</v>
      </c>
      <c r="H27" s="16">
        <f>'Kst-ha-HS'!H34/'Kst-ha-HS'!H36*100</f>
        <v>5.358084793163273E-2</v>
      </c>
      <c r="I27" s="16">
        <f>'Kst-ha-HS'!I34/'Kst-ha-HS'!I36*100</f>
        <v>0.11813403271015625</v>
      </c>
      <c r="J27" s="16">
        <f>'Kst-ha-HS'!J34/'Kst-ha-HS'!J36*100</f>
        <v>4.1149876984000168E-2</v>
      </c>
      <c r="K27" s="16">
        <f>'Kst-ha-HS'!K34/'Kst-ha-HS'!K36*100</f>
        <v>0.16008620907430857</v>
      </c>
      <c r="L27" s="16">
        <f>'Kst-ha-HS'!L34/'Kst-ha-HS'!L36*100</f>
        <v>9.7007597534665604E-2</v>
      </c>
      <c r="M27" s="16">
        <f>'Kst-ha-HS'!M34/'Kst-ha-HS'!M36*100</f>
        <v>8.5083012106463754E-2</v>
      </c>
      <c r="N27" s="16">
        <f>'Kst-ha-HS'!N34/'Kst-ha-HS'!N36*100</f>
        <v>5.8676644745327959E-2</v>
      </c>
      <c r="O27" s="16">
        <f t="shared" si="1"/>
        <v>8.3657137512598484E-2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6.4864741346411821</v>
      </c>
      <c r="F28" s="16">
        <f>'Kst-ha-HS'!F35/'Kst-ha-HS'!F36*100</f>
        <v>5.2087597319463708</v>
      </c>
      <c r="G28" s="16">
        <f>'Kst-ha-HS'!G35/'Kst-ha-HS'!G36*100</f>
        <v>4.8696640090699557</v>
      </c>
      <c r="H28" s="16">
        <f>'Kst-ha-HS'!H35/'Kst-ha-HS'!H36*100</f>
        <v>6.7887517840946545</v>
      </c>
      <c r="I28" s="16">
        <f>'Kst-ha-HS'!I35/'Kst-ha-HS'!I36*100</f>
        <v>4.7505227141143322</v>
      </c>
      <c r="J28" s="16">
        <f>'Kst-ha-HS'!J35/'Kst-ha-HS'!J36*100</f>
        <v>4.5982573213191866</v>
      </c>
      <c r="K28" s="16">
        <f>'Kst-ha-HS'!K35/'Kst-ha-HS'!K36*100</f>
        <v>4.9647598365060368</v>
      </c>
      <c r="L28" s="16">
        <f>'Kst-ha-HS'!L35/'Kst-ha-HS'!L36*100</f>
        <v>3.8103831425849402</v>
      </c>
      <c r="M28" s="16">
        <f>'Kst-ha-HS'!M35/'Kst-ha-HS'!M36*100</f>
        <v>3.5790927736918157</v>
      </c>
      <c r="N28" s="16">
        <f>'Kst-ha-HS'!N35/'Kst-ha-HS'!N36*100</f>
        <v>4.9121096097560635</v>
      </c>
      <c r="O28" s="16">
        <f t="shared" si="1"/>
        <v>4.9968775057724537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16.860183700912081</v>
      </c>
      <c r="F7" s="6">
        <f>Input!B56/Input!B$7</f>
        <v>17.192215320194094</v>
      </c>
      <c r="G7" s="6">
        <f>Input!C56/Input!C$7</f>
        <v>17.491000190388416</v>
      </c>
      <c r="H7" s="6">
        <f>Input!D56/Input!D$7</f>
        <v>20.051837202981638</v>
      </c>
      <c r="I7" s="6">
        <f>Input!E56/Input!E$7</f>
        <v>20.448833678760927</v>
      </c>
      <c r="J7" s="6">
        <f>Input!F56/Input!F$7</f>
        <v>18.913772699770448</v>
      </c>
      <c r="K7" s="6">
        <f>Input!G56/Input!G$7</f>
        <v>18.612187351568547</v>
      </c>
      <c r="L7" s="6">
        <f>Input!H56/Input!H$7</f>
        <v>19.498251868486928</v>
      </c>
      <c r="M7" s="6">
        <f>Input!I56/Input!I$7</f>
        <v>21.006401983982528</v>
      </c>
      <c r="N7" s="6">
        <f>Input!J56/Input!J$7</f>
        <v>21.241826765562433</v>
      </c>
      <c r="O7" s="6">
        <f t="shared" ref="O7:O12" si="1">AVERAGE(E7:N7)</f>
        <v>19.131651076260802</v>
      </c>
    </row>
    <row r="8" spans="1:15" ht="12" customHeight="1" x14ac:dyDescent="0.2">
      <c r="B8" t="s">
        <v>84</v>
      </c>
      <c r="E8" s="6">
        <f>Input!A100/Input!A$7</f>
        <v>23.304880140633411</v>
      </c>
      <c r="F8" s="6">
        <f>Input!B100/Input!B$7</f>
        <v>29.848521806994448</v>
      </c>
      <c r="G8" s="6">
        <f>Input!C100/Input!C$7</f>
        <v>18.842836398466222</v>
      </c>
      <c r="H8" s="6">
        <f>Input!D100/Input!D$7</f>
        <v>14.313370060359007</v>
      </c>
      <c r="I8" s="6">
        <f>Input!E100/Input!E$7</f>
        <v>19.771161265318693</v>
      </c>
      <c r="J8" s="6">
        <f>Input!F100/Input!F$7</f>
        <v>23.113798861735759</v>
      </c>
      <c r="K8" s="6">
        <f>Input!G100/Input!G$7</f>
        <v>12.031745823317157</v>
      </c>
      <c r="L8" s="6">
        <f>Input!H100/Input!H$7</f>
        <v>15.990176480821122</v>
      </c>
      <c r="M8" s="6">
        <f>Input!I100/Input!I$7</f>
        <v>25.069279668729521</v>
      </c>
      <c r="N8" s="6">
        <f>Input!J100/Input!J$7</f>
        <v>15.169221650891883</v>
      </c>
      <c r="O8" s="6">
        <f t="shared" si="1"/>
        <v>19.745499215726721</v>
      </c>
    </row>
    <row r="9" spans="1:15" ht="12" customHeight="1" x14ac:dyDescent="0.2">
      <c r="B9" t="s">
        <v>93</v>
      </c>
      <c r="E9" s="6">
        <f t="shared" ref="E9:N9" si="2">+E8-E7</f>
        <v>6.44469643972133</v>
      </c>
      <c r="F9" s="6">
        <f t="shared" si="2"/>
        <v>12.656306486800354</v>
      </c>
      <c r="G9" s="6">
        <f t="shared" si="2"/>
        <v>1.3518362080778061</v>
      </c>
      <c r="H9" s="6">
        <f t="shared" si="2"/>
        <v>-5.7384671426226301</v>
      </c>
      <c r="I9" s="6">
        <f t="shared" si="2"/>
        <v>-0.6776724134422345</v>
      </c>
      <c r="J9" s="6">
        <f t="shared" si="2"/>
        <v>4.2000261619653116</v>
      </c>
      <c r="K9" s="6">
        <f t="shared" si="2"/>
        <v>-6.5804415282513897</v>
      </c>
      <c r="L9" s="6">
        <f t="shared" si="2"/>
        <v>-3.5080753876658068</v>
      </c>
      <c r="M9" s="6">
        <f t="shared" si="2"/>
        <v>4.0628776847469936</v>
      </c>
      <c r="N9" s="6">
        <f t="shared" si="2"/>
        <v>-6.0726051146705498</v>
      </c>
      <c r="O9" s="6">
        <f t="shared" si="1"/>
        <v>0.61384813946591821</v>
      </c>
    </row>
    <row r="10" spans="1:15" ht="12" customHeight="1" x14ac:dyDescent="0.2">
      <c r="B10" t="s">
        <v>85</v>
      </c>
      <c r="E10" s="6">
        <f>Input!A101/Input!A$7</f>
        <v>118.98904268548399</v>
      </c>
      <c r="F10" s="6">
        <f>Input!B101/Input!B$7</f>
        <v>119.93608077536992</v>
      </c>
      <c r="G10" s="6">
        <f>Input!C101/Input!C$7</f>
        <v>110.66246756952683</v>
      </c>
      <c r="H10" s="6">
        <f>Input!D101/Input!D$7</f>
        <v>114.10033537303694</v>
      </c>
      <c r="I10" s="6">
        <f>Input!E101/Input!E$7</f>
        <v>127.97391316931592</v>
      </c>
      <c r="J10" s="6">
        <f>Input!F101/Input!F$7</f>
        <v>126.60383894029165</v>
      </c>
      <c r="K10" s="6">
        <f>Input!G101/Input!G$7</f>
        <v>140.92885161088171</v>
      </c>
      <c r="L10" s="6">
        <f>Input!H101/Input!H$7</f>
        <v>148.18180904865955</v>
      </c>
      <c r="M10" s="6">
        <f>Input!I101/Input!I$7</f>
        <v>147.66637058609393</v>
      </c>
      <c r="N10" s="6">
        <f>Input!J101/Input!J$7</f>
        <v>156.34969079905352</v>
      </c>
      <c r="O10" s="6">
        <f t="shared" si="1"/>
        <v>131.13924005577141</v>
      </c>
    </row>
    <row r="11" spans="1:15" ht="12" customHeight="1" x14ac:dyDescent="0.2">
      <c r="B11" t="s">
        <v>94</v>
      </c>
      <c r="E11" s="6">
        <f>Input!A26/Input!A$7/0.04</f>
        <v>227.21731228813357</v>
      </c>
      <c r="F11" s="6">
        <f>Input!B26/Input!B$7/0.04</f>
        <v>233.94196229349822</v>
      </c>
      <c r="G11" s="6">
        <f>Input!C26/Input!C$7/0.04</f>
        <v>250.37258017907365</v>
      </c>
      <c r="H11" s="6">
        <f>Input!D26/Input!D$7/0.04</f>
        <v>262.40416701902848</v>
      </c>
      <c r="I11" s="6">
        <f>Input!E26/Input!E$7/0.04</f>
        <v>269.6383671547876</v>
      </c>
      <c r="J11" s="6">
        <f>Input!F26/Input!F$7/0.04</f>
        <v>261.91644708261276</v>
      </c>
      <c r="K11" s="6">
        <f>Input!G26/Input!G$7/0.04</f>
        <v>265.99169078170769</v>
      </c>
      <c r="L11" s="6">
        <f>Input!H26/Input!H$7/0.04</f>
        <v>266.82622655766426</v>
      </c>
      <c r="M11" s="6">
        <f>Input!I26/Input!I$7/0.04</f>
        <v>264.50063137058612</v>
      </c>
      <c r="N11" s="6">
        <f>Input!J26/Input!J$7/0.04</f>
        <v>267.16673871496181</v>
      </c>
      <c r="O11" s="6">
        <f t="shared" si="1"/>
        <v>256.99761234420544</v>
      </c>
    </row>
    <row r="12" spans="1:15" ht="12" customHeight="1" x14ac:dyDescent="0.2">
      <c r="B12" s="19" t="s">
        <v>95</v>
      </c>
      <c r="E12" s="6">
        <f t="shared" ref="E12:N12" si="3">+E10+E11</f>
        <v>346.20635497361758</v>
      </c>
      <c r="F12" s="6">
        <f t="shared" si="3"/>
        <v>353.87804306886812</v>
      </c>
      <c r="G12" s="6">
        <f t="shared" si="3"/>
        <v>361.0350477486005</v>
      </c>
      <c r="H12" s="6">
        <f t="shared" si="3"/>
        <v>376.50450239206543</v>
      </c>
      <c r="I12" s="6">
        <f t="shared" si="3"/>
        <v>397.61228032410349</v>
      </c>
      <c r="J12" s="6">
        <f t="shared" si="3"/>
        <v>388.52028602290443</v>
      </c>
      <c r="K12" s="6">
        <f t="shared" si="3"/>
        <v>406.92054239258937</v>
      </c>
      <c r="L12" s="6">
        <f t="shared" si="3"/>
        <v>415.0080356063238</v>
      </c>
      <c r="M12" s="6">
        <f t="shared" si="3"/>
        <v>412.16700195668005</v>
      </c>
      <c r="N12" s="6">
        <f t="shared" si="3"/>
        <v>423.51642951401533</v>
      </c>
      <c r="O12" s="6">
        <f t="shared" si="1"/>
        <v>388.13685239997682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14.169526302919767</v>
      </c>
      <c r="F15" s="22">
        <f t="shared" ref="F15:N15" si="4">+F7/F$10*100</f>
        <v>14.334481508023972</v>
      </c>
      <c r="G15" s="22">
        <f t="shared" si="4"/>
        <v>15.805720380669444</v>
      </c>
      <c r="H15" s="22">
        <f t="shared" si="4"/>
        <v>17.573863510062992</v>
      </c>
      <c r="I15" s="22">
        <f t="shared" si="4"/>
        <v>15.978907866719751</v>
      </c>
      <c r="J15" s="22">
        <f t="shared" si="4"/>
        <v>14.939335851174684</v>
      </c>
      <c r="K15" s="22">
        <f t="shared" si="4"/>
        <v>13.206797003468537</v>
      </c>
      <c r="L15" s="22">
        <f t="shared" si="4"/>
        <v>13.15833029281222</v>
      </c>
      <c r="M15" s="22">
        <f t="shared" si="4"/>
        <v>14.225582914110538</v>
      </c>
      <c r="N15" s="22">
        <f t="shared" si="4"/>
        <v>13.586100910722761</v>
      </c>
      <c r="O15" s="22">
        <f>AVERAGE(E15:N15)</f>
        <v>14.697864654068468</v>
      </c>
    </row>
    <row r="16" spans="1:15" ht="12" customHeight="1" x14ac:dyDescent="0.2">
      <c r="B16" t="s">
        <v>84</v>
      </c>
      <c r="E16" s="22">
        <f>+E8/E$10*100</f>
        <v>19.585736312068402</v>
      </c>
      <c r="F16" s="22">
        <f t="shared" ref="F16:N16" si="5">+F8/F$10*100</f>
        <v>24.887024500073661</v>
      </c>
      <c r="G16" s="22">
        <f t="shared" si="5"/>
        <v>17.027305474304264</v>
      </c>
      <c r="H16" s="22">
        <f t="shared" si="5"/>
        <v>12.544546879343704</v>
      </c>
      <c r="I16" s="22">
        <f t="shared" si="5"/>
        <v>15.449368371787187</v>
      </c>
      <c r="J16" s="22">
        <f t="shared" si="5"/>
        <v>18.256791464780612</v>
      </c>
      <c r="K16" s="22">
        <f t="shared" si="5"/>
        <v>8.5374610562626163</v>
      </c>
      <c r="L16" s="22">
        <f t="shared" si="5"/>
        <v>10.790917308595086</v>
      </c>
      <c r="M16" s="22">
        <f t="shared" si="5"/>
        <v>16.976972867436583</v>
      </c>
      <c r="N16" s="22">
        <f t="shared" si="5"/>
        <v>9.7021117044535359</v>
      </c>
      <c r="O16" s="22">
        <f>AVERAGE(E16:N16)</f>
        <v>15.375823593910562</v>
      </c>
    </row>
    <row r="17" spans="1:15" ht="12" customHeight="1" x14ac:dyDescent="0.2">
      <c r="B17" t="s">
        <v>93</v>
      </c>
      <c r="E17" s="22">
        <f>+E9/E$10*100</f>
        <v>5.4162100091486387</v>
      </c>
      <c r="F17" s="22">
        <f t="shared" ref="F17:N17" si="6">+F9/F$10*100</f>
        <v>10.552542992049691</v>
      </c>
      <c r="G17" s="22">
        <f t="shared" si="6"/>
        <v>1.2215850936348196</v>
      </c>
      <c r="H17" s="22">
        <f t="shared" si="6"/>
        <v>-5.0293166307192889</v>
      </c>
      <c r="I17" s="22">
        <f t="shared" si="6"/>
        <v>-0.5295394949325648</v>
      </c>
      <c r="J17" s="22">
        <f t="shared" si="6"/>
        <v>3.3174556136059268</v>
      </c>
      <c r="K17" s="22">
        <f t="shared" si="6"/>
        <v>-4.669335947205921</v>
      </c>
      <c r="L17" s="22">
        <f t="shared" si="6"/>
        <v>-2.3674129842171343</v>
      </c>
      <c r="M17" s="22">
        <f t="shared" si="6"/>
        <v>2.7513899533260444</v>
      </c>
      <c r="N17" s="22">
        <f t="shared" si="6"/>
        <v>-3.8839892062692267</v>
      </c>
      <c r="O17" s="22">
        <f>AVERAGE(E17:N17)</f>
        <v>0.6779589398420981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34.369398763506659</v>
      </c>
      <c r="F20" s="22">
        <f t="shared" ref="F20:N20" si="7">+F10/F$12*100</f>
        <v>33.891924951113509</v>
      </c>
      <c r="G20" s="22">
        <f t="shared" si="7"/>
        <v>30.651447348287476</v>
      </c>
      <c r="H20" s="22">
        <f t="shared" si="7"/>
        <v>30.305171557874448</v>
      </c>
      <c r="I20" s="22">
        <f t="shared" si="7"/>
        <v>32.185603790959689</v>
      </c>
      <c r="J20" s="22">
        <f t="shared" si="7"/>
        <v>32.586159203236036</v>
      </c>
      <c r="K20" s="22">
        <f t="shared" si="7"/>
        <v>34.63301478520988</v>
      </c>
      <c r="L20" s="22">
        <f t="shared" si="7"/>
        <v>35.705768644254555</v>
      </c>
      <c r="M20" s="22">
        <f t="shared" si="7"/>
        <v>35.826829873589467</v>
      </c>
      <c r="N20" s="22">
        <f t="shared" si="7"/>
        <v>36.917030817072344</v>
      </c>
      <c r="O20" s="22">
        <f>AVERAGE(E20:N20)</f>
        <v>33.707234973510403</v>
      </c>
    </row>
    <row r="21" spans="1:15" ht="12" customHeight="1" x14ac:dyDescent="0.2">
      <c r="B21" t="s">
        <v>94</v>
      </c>
      <c r="E21" s="22">
        <f>+E11/E$12*100</f>
        <v>65.630601236493334</v>
      </c>
      <c r="F21" s="22">
        <f t="shared" ref="F21:N21" si="8">+F11/F$12*100</f>
        <v>66.108075048886491</v>
      </c>
      <c r="G21" s="22">
        <f t="shared" si="8"/>
        <v>69.348552651712509</v>
      </c>
      <c r="H21" s="22">
        <f t="shared" si="8"/>
        <v>69.694828442125541</v>
      </c>
      <c r="I21" s="22">
        <f t="shared" si="8"/>
        <v>67.814396209040311</v>
      </c>
      <c r="J21" s="22">
        <f t="shared" si="8"/>
        <v>67.413840796763964</v>
      </c>
      <c r="K21" s="22">
        <f t="shared" si="8"/>
        <v>65.366985214790134</v>
      </c>
      <c r="L21" s="22">
        <f t="shared" si="8"/>
        <v>64.294231355745453</v>
      </c>
      <c r="M21" s="22">
        <f t="shared" si="8"/>
        <v>64.173170126410525</v>
      </c>
      <c r="N21" s="22">
        <f t="shared" si="8"/>
        <v>63.082969182927648</v>
      </c>
      <c r="O21" s="22">
        <f>AVERAGE(E21:N21)</f>
        <v>66.29276502648959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0.58439293856404595</v>
      </c>
      <c r="F24" s="22">
        <f>Input!B108/Input!B$56*100</f>
        <v>0.32692825821016086</v>
      </c>
      <c r="G24" s="22">
        <f>Input!C108/Input!C$56*100</f>
        <v>0.32992731797391317</v>
      </c>
      <c r="H24" s="22">
        <f>Input!D108/Input!D$56*100</f>
        <v>0.66486120908508672</v>
      </c>
      <c r="I24" s="22">
        <f>Input!E108/Input!E$56*100</f>
        <v>0.86562454774519249</v>
      </c>
      <c r="J24" s="22">
        <f>Input!F108/Input!F$56*100</f>
        <v>1.0816942603462534</v>
      </c>
      <c r="K24" s="22">
        <f>Input!G108/Input!G$56*100</f>
        <v>1.1755550611874226</v>
      </c>
      <c r="L24" s="22">
        <f>Input!H108/Input!H$56*100</f>
        <v>1.1382045653433319</v>
      </c>
      <c r="M24" s="22">
        <f>Input!I108/Input!I$56*100</f>
        <v>1.005479005579041</v>
      </c>
      <c r="N24" s="22">
        <f>Input!J108/Input!J$56*100</f>
        <v>0.93939855258361482</v>
      </c>
      <c r="O24" s="22">
        <f>AVERAGE(E24:N24)</f>
        <v>0.81120657166180643</v>
      </c>
    </row>
    <row r="25" spans="1:15" ht="12" customHeight="1" x14ac:dyDescent="0.2">
      <c r="B25" t="s">
        <v>60</v>
      </c>
      <c r="E25" s="22">
        <f>Input!A109/Input!A$56*100</f>
        <v>4.8765628992502581</v>
      </c>
      <c r="F25" s="22">
        <f>Input!B109/Input!B$56*100</f>
        <v>3.710841173024479</v>
      </c>
      <c r="G25" s="22">
        <f>Input!C109/Input!C$56*100</f>
        <v>3.3247066984873932</v>
      </c>
      <c r="H25" s="22">
        <f>Input!D109/Input!D$56*100</f>
        <v>3.0867564609711602</v>
      </c>
      <c r="I25" s="22">
        <f>Input!E109/Input!E$56*100</f>
        <v>2.9679249390594942</v>
      </c>
      <c r="J25" s="22">
        <f>Input!F109/Input!F$56*100</f>
        <v>3.6935431058084167</v>
      </c>
      <c r="K25" s="22">
        <f>Input!G109/Input!G$56*100</f>
        <v>4.0138672896791778</v>
      </c>
      <c r="L25" s="22">
        <f>Input!H109/Input!H$56*100</f>
        <v>4.535506091528851</v>
      </c>
      <c r="M25" s="22">
        <f>Input!I109/Input!I$56*100</f>
        <v>4.9216538659438012</v>
      </c>
      <c r="N25" s="22">
        <f>Input!J109/Input!J$56*100</f>
        <v>5.2558792152835254</v>
      </c>
      <c r="O25" s="22">
        <f>AVERAGE(E25:N25)</f>
        <v>4.0387241739036561</v>
      </c>
    </row>
    <row r="26" spans="1:15" ht="12" customHeight="1" x14ac:dyDescent="0.2">
      <c r="B26" t="s">
        <v>99</v>
      </c>
      <c r="E26" s="22">
        <f>Input!A110/Input!A$56*100</f>
        <v>45.697202281176814</v>
      </c>
      <c r="F26" s="22">
        <f>Input!B110/Input!B$56*100</f>
        <v>50.557007777976736</v>
      </c>
      <c r="G26" s="22">
        <f>Input!C110/Input!C$56*100</f>
        <v>54.038743623473366</v>
      </c>
      <c r="H26" s="22">
        <f>Input!D110/Input!D$56*100</f>
        <v>52.600794641299778</v>
      </c>
      <c r="I26" s="22">
        <f>Input!E110/Input!E$56*100</f>
        <v>57.517349555945493</v>
      </c>
      <c r="J26" s="22">
        <f>Input!F110/Input!F$56*100</f>
        <v>56.133644461357704</v>
      </c>
      <c r="K26" s="22">
        <f>Input!G110/Input!G$56*100</f>
        <v>56.808877840711247</v>
      </c>
      <c r="L26" s="22">
        <f>Input!H110/Input!H$56*100</f>
        <v>57.619771334811411</v>
      </c>
      <c r="M26" s="22">
        <f>Input!I110/Input!I$56*100</f>
        <v>58.007183094567296</v>
      </c>
      <c r="N26" s="22">
        <f>Input!J110/Input!J$56*100</f>
        <v>57.145504592833774</v>
      </c>
      <c r="O26" s="22">
        <f>AVERAGE(E26:N26)</f>
        <v>54.612607920415357</v>
      </c>
    </row>
    <row r="27" spans="1:15" ht="12" customHeight="1" x14ac:dyDescent="0.2">
      <c r="B27" t="s">
        <v>255</v>
      </c>
      <c r="E27" s="22">
        <f>Input!A111/Input!A$56*100</f>
        <v>23.518118152351413</v>
      </c>
      <c r="F27" s="22">
        <f>Input!B111/Input!B$56*100</f>
        <v>21.410087580579308</v>
      </c>
      <c r="G27" s="22">
        <f>Input!C111/Input!C$56*100</f>
        <v>19.779444827679509</v>
      </c>
      <c r="H27" s="22">
        <f>Input!D111/Input!D$56*100</f>
        <v>19.320070682895263</v>
      </c>
      <c r="I27" s="22">
        <f>Input!E111/Input!E$56*100</f>
        <v>21.545050815305949</v>
      </c>
      <c r="J27" s="22">
        <f>Input!F111/Input!F$56*100</f>
        <v>20.312062972082675</v>
      </c>
      <c r="K27" s="22">
        <f>Input!G111/Input!G$56*100</f>
        <v>22.300759826844864</v>
      </c>
      <c r="L27" s="22">
        <f>Input!H111/Input!H$56*100</f>
        <v>19.60520760304761</v>
      </c>
      <c r="M27" s="22">
        <f>Input!I111/Input!I$56*100</f>
        <v>16.385630007008327</v>
      </c>
      <c r="N27" s="22">
        <f>Input!J111/Input!J$56*100</f>
        <v>17.058563296529918</v>
      </c>
      <c r="O27" s="22">
        <f>AVERAGE(E27:N27)</f>
        <v>20.123499576432483</v>
      </c>
    </row>
    <row r="28" spans="1:15" ht="12" customHeight="1" x14ac:dyDescent="0.2">
      <c r="B28" t="s">
        <v>15</v>
      </c>
      <c r="E28" s="22">
        <f>Input!A112/Input!A$56*100</f>
        <v>25.32372372865747</v>
      </c>
      <c r="F28" s="22">
        <f>Input!B112/Input!B$56*100</f>
        <v>23.995135210209316</v>
      </c>
      <c r="G28" s="22">
        <f>Input!C112/Input!C$56*100</f>
        <v>22.527177532385817</v>
      </c>
      <c r="H28" s="22">
        <f>Input!D112/Input!D$56*100</f>
        <v>24.327518133398538</v>
      </c>
      <c r="I28" s="22">
        <f>Input!E112/Input!E$56*100</f>
        <v>17.104050141943876</v>
      </c>
      <c r="J28" s="22">
        <f>Input!F112/Input!F$56*100</f>
        <v>18.779056356945922</v>
      </c>
      <c r="K28" s="22">
        <f>Input!G112/Input!G$56*100</f>
        <v>15.700939981577278</v>
      </c>
      <c r="L28" s="22">
        <f>Input!H112/Input!H$56*100</f>
        <v>17.101310405268798</v>
      </c>
      <c r="M28" s="22">
        <f>Input!I112/Input!I$56*100</f>
        <v>19.680054026901544</v>
      </c>
      <c r="N28" s="22">
        <f>Input!J112/Input!J$56*100</f>
        <v>19.600654342769172</v>
      </c>
      <c r="O28" s="22">
        <f>AVERAGE(E28:N28)</f>
        <v>20.41396198600577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0.61334051343219809</v>
      </c>
      <c r="F31" s="22">
        <f>Input!B113/Input!B$100*100</f>
        <v>0.4109772110295164</v>
      </c>
      <c r="G31" s="22">
        <f>Input!C113/Input!C$100*100</f>
        <v>0.11719344376236304</v>
      </c>
      <c r="H31" s="22">
        <f>Input!D113/Input!D$100*100</f>
        <v>0.44219543058297439</v>
      </c>
      <c r="I31" s="22">
        <f>Input!E113/Input!E$100*100</f>
        <v>0.2546537968217098</v>
      </c>
      <c r="J31" s="22">
        <f>Input!F113/Input!F$100*100</f>
        <v>0.45812038093132612</v>
      </c>
      <c r="K31" s="22">
        <f>Input!G113/Input!G$100*100</f>
        <v>1.2933947653572189</v>
      </c>
      <c r="L31" s="22">
        <f>Input!H113/Input!H$100*100</f>
        <v>0.13890278061937461</v>
      </c>
      <c r="M31" s="22">
        <f>Input!I113/Input!I$100*100</f>
        <v>0.27976167754560172</v>
      </c>
      <c r="N31" s="22">
        <f>Input!J113/Input!J$100*100</f>
        <v>0.38174781728810736</v>
      </c>
      <c r="O31" s="22">
        <f>AVERAGE(E31:N31)</f>
        <v>0.43902878173703908</v>
      </c>
    </row>
    <row r="32" spans="1:15" ht="12" customHeight="1" x14ac:dyDescent="0.2">
      <c r="B32" t="s">
        <v>60</v>
      </c>
      <c r="E32" s="22">
        <f>Input!A114/Input!A$100*100</f>
        <v>5.2162788762285102</v>
      </c>
      <c r="F32" s="22">
        <f>Input!B114/Input!B$100*100</f>
        <v>5.0144667327117869</v>
      </c>
      <c r="G32" s="22">
        <f>Input!C114/Input!C$100*100</f>
        <v>0.88251663563460214</v>
      </c>
      <c r="H32" s="22">
        <f>Input!D114/Input!D$100*100</f>
        <v>8.5685561918568567</v>
      </c>
      <c r="I32" s="22">
        <f>Input!E114/Input!E$100*100</f>
        <v>1.9001789504859128</v>
      </c>
      <c r="J32" s="22">
        <f>Input!F114/Input!F$100*100</f>
        <v>4.2869253881408875</v>
      </c>
      <c r="K32" s="22">
        <f>Input!G114/Input!G$100*100</f>
        <v>8.369041333845999</v>
      </c>
      <c r="L32" s="22">
        <f>Input!H114/Input!H$100*100</f>
        <v>1.3963887835178879</v>
      </c>
      <c r="M32" s="22">
        <f>Input!I114/Input!I$100*100</f>
        <v>1.4247467007563985</v>
      </c>
      <c r="N32" s="22">
        <f>Input!J114/Input!J$100*100</f>
        <v>3.0898282980757537</v>
      </c>
      <c r="O32" s="22">
        <f>AVERAGE(E32:N32)</f>
        <v>4.0148927891254589</v>
      </c>
    </row>
    <row r="33" spans="1:15" ht="12" customHeight="1" x14ac:dyDescent="0.2">
      <c r="B33" t="s">
        <v>99</v>
      </c>
      <c r="E33" s="22">
        <f>Input!A115/Input!A$100*100</f>
        <v>39.573961968114205</v>
      </c>
      <c r="F33" s="22">
        <f>Input!B115/Input!B$100*100</f>
        <v>27.984149934172258</v>
      </c>
      <c r="G33" s="22">
        <f>Input!C115/Input!C$100*100</f>
        <v>66.739096417320539</v>
      </c>
      <c r="H33" s="22">
        <f>Input!D115/Input!D$100*100</f>
        <v>30.606089218563064</v>
      </c>
      <c r="I33" s="22">
        <f>Input!E115/Input!E$100*100</f>
        <v>37.150883466810441</v>
      </c>
      <c r="J33" s="22">
        <f>Input!F115/Input!F$100*100</f>
        <v>64.825073032531805</v>
      </c>
      <c r="K33" s="22">
        <f>Input!G115/Input!G$100*100</f>
        <v>54.993176526347433</v>
      </c>
      <c r="L33" s="22">
        <f>Input!H115/Input!H$100*100</f>
        <v>30.639654170968416</v>
      </c>
      <c r="M33" s="22">
        <f>Input!I115/Input!I$100*100</f>
        <v>36.473020914430272</v>
      </c>
      <c r="N33" s="22">
        <f>Input!J115/Input!J$100*100</f>
        <v>67.705422758957184</v>
      </c>
      <c r="O33" s="22">
        <f>AVERAGE(E33:N33)</f>
        <v>45.669052840821564</v>
      </c>
    </row>
    <row r="34" spans="1:15" ht="12" customHeight="1" x14ac:dyDescent="0.2">
      <c r="B34" t="s">
        <v>255</v>
      </c>
      <c r="E34" s="22">
        <f>Input!A116/Input!A$100*100</f>
        <v>35.37949534000284</v>
      </c>
      <c r="F34" s="22">
        <f>Input!B116/Input!B$100*100</f>
        <v>32.450637894013525</v>
      </c>
      <c r="G34" s="22">
        <f>Input!C116/Input!C$100*100</f>
        <v>14.560568685982869</v>
      </c>
      <c r="H34" s="22">
        <f>Input!D116/Input!D$100*100</f>
        <v>24.969961575745305</v>
      </c>
      <c r="I34" s="22">
        <f>Input!E116/Input!E$100*100</f>
        <v>45.151730963283171</v>
      </c>
      <c r="J34" s="22">
        <f>Input!F116/Input!F$100*100</f>
        <v>10.557684816690902</v>
      </c>
      <c r="K34" s="22">
        <f>Input!G116/Input!G$100*100</f>
        <v>8.3061956794539338</v>
      </c>
      <c r="L34" s="22">
        <f>Input!H116/Input!H$100*100</f>
        <v>46.399115873111988</v>
      </c>
      <c r="M34" s="22">
        <f>Input!I116/Input!I$100*100</f>
        <v>45.75919019025708</v>
      </c>
      <c r="N34" s="22">
        <f>Input!J116/Input!J$100*100</f>
        <v>14.525986060995566</v>
      </c>
      <c r="O34" s="22">
        <f>AVERAGE(E34:N34)</f>
        <v>27.806056707953719</v>
      </c>
    </row>
    <row r="35" spans="1:15" ht="12" customHeight="1" x14ac:dyDescent="0.2">
      <c r="B35" t="s">
        <v>15</v>
      </c>
      <c r="E35" s="22">
        <f>Input!A117/Input!A$100*100</f>
        <v>19.216923302222245</v>
      </c>
      <c r="F35" s="22">
        <f>Input!B117/Input!B$100*100</f>
        <v>34.139768228072917</v>
      </c>
      <c r="G35" s="22">
        <f>Input!C117/Input!C$100*100</f>
        <v>17.700623617297126</v>
      </c>
      <c r="H35" s="22">
        <f>Input!D117/Input!D$100*100</f>
        <v>35.41319916299512</v>
      </c>
      <c r="I35" s="22">
        <f>Input!E117/Input!E$100*100</f>
        <v>15.54255167894056</v>
      </c>
      <c r="J35" s="22">
        <f>Input!F117/Input!F$100*100</f>
        <v>19.872196381705091</v>
      </c>
      <c r="K35" s="22">
        <f>Input!G117/Input!G$100*100</f>
        <v>27.038189813332657</v>
      </c>
      <c r="L35" s="22">
        <f>Input!H117/Input!H$100*100</f>
        <v>21.425939797353713</v>
      </c>
      <c r="M35" s="22">
        <f>Input!I117/Input!I$100*100</f>
        <v>16.063280517010661</v>
      </c>
      <c r="N35" s="22">
        <f>Input!J117/Input!J$100*100</f>
        <v>14.29701506468338</v>
      </c>
      <c r="O35" s="22">
        <f>AVERAGE(E35:N35)</f>
        <v>22.070968756361349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0.18703808996089835</v>
      </c>
      <c r="F38" s="22">
        <f>Input!B118/Input!B$101*100</f>
        <v>0.11484595899663502</v>
      </c>
      <c r="G38" s="22">
        <f>Input!C118/Input!C$101*100</f>
        <v>6.8929877067557127E-2</v>
      </c>
      <c r="H38" s="22">
        <f>Input!D118/Input!D$101*100</f>
        <v>0.10766328368716901</v>
      </c>
      <c r="I38" s="22">
        <f>Input!E118/Input!E$101*100</f>
        <v>0.14781627081829962</v>
      </c>
      <c r="J38" s="22">
        <f>Input!F118/Input!F$101*100</f>
        <v>0.272785200209198</v>
      </c>
      <c r="K38" s="22">
        <f>Input!G118/Input!G$101*100</f>
        <v>0.3370004379119706</v>
      </c>
      <c r="L38" s="22">
        <f>Input!H118/Input!H$101*100</f>
        <v>0.36523019145952784</v>
      </c>
      <c r="M38" s="22">
        <f>Input!I118/Input!I$101*100</f>
        <v>0.45625423775277124</v>
      </c>
      <c r="N38" s="22">
        <f>Input!J118/Input!J$101*100</f>
        <v>0.52722037509025121</v>
      </c>
      <c r="O38" s="25">
        <f>AVERAGE(E38:N38)</f>
        <v>0.25847839229542779</v>
      </c>
    </row>
    <row r="39" spans="1:15" ht="12" customHeight="1" x14ac:dyDescent="0.2">
      <c r="B39" t="s">
        <v>60</v>
      </c>
      <c r="E39" s="22">
        <f>Input!A119/Input!A$101*100</f>
        <v>2.0506454892521622</v>
      </c>
      <c r="F39" s="22">
        <f>Input!B119/Input!B$101*100</f>
        <v>1.7709720341981612</v>
      </c>
      <c r="G39" s="22">
        <f>Input!C119/Input!C$101*100</f>
        <v>1.2234853448782737</v>
      </c>
      <c r="H39" s="22">
        <f>Input!D119/Input!D$101*100</f>
        <v>1.6100964281604841</v>
      </c>
      <c r="I39" s="22">
        <f>Input!E119/Input!E$101*100</f>
        <v>1.0121342335104726</v>
      </c>
      <c r="J39" s="22">
        <f>Input!F119/Input!F$101*100</f>
        <v>1.426035234741349</v>
      </c>
      <c r="K39" s="22">
        <f>Input!G119/Input!G$101*100</f>
        <v>1.0140924683976504</v>
      </c>
      <c r="L39" s="22">
        <f>Input!H119/Input!H$101*100</f>
        <v>0.80889694712195181</v>
      </c>
      <c r="M39" s="22">
        <f>Input!I119/Input!I$101*100</f>
        <v>1.4169303264632598</v>
      </c>
      <c r="N39" s="22">
        <f>Input!J119/Input!J$101*100</f>
        <v>1.8818099225082545</v>
      </c>
      <c r="O39" s="22">
        <f>AVERAGE(E39:N39)</f>
        <v>1.421509842923202</v>
      </c>
    </row>
    <row r="40" spans="1:15" ht="12" customHeight="1" x14ac:dyDescent="0.2">
      <c r="B40" t="s">
        <v>99</v>
      </c>
      <c r="E40" s="22">
        <f>Input!A120/Input!A$101*100</f>
        <v>44.873581741775183</v>
      </c>
      <c r="F40" s="22">
        <f>Input!B120/Input!B$101*100</f>
        <v>44.548768501372017</v>
      </c>
      <c r="G40" s="22">
        <f>Input!C120/Input!C$101*100</f>
        <v>49.781244507150106</v>
      </c>
      <c r="H40" s="22">
        <f>Input!D120/Input!D$101*100</f>
        <v>48.154078427168116</v>
      </c>
      <c r="I40" s="22">
        <f>Input!E120/Input!E$101*100</f>
        <v>50.609661481153964</v>
      </c>
      <c r="J40" s="22">
        <f>Input!F120/Input!F$101*100</f>
        <v>51.700888001305046</v>
      </c>
      <c r="K40" s="22">
        <f>Input!G120/Input!G$101*100</f>
        <v>54.721022102996017</v>
      </c>
      <c r="L40" s="22">
        <f>Input!H120/Input!H$101*100</f>
        <v>54.730598433601763</v>
      </c>
      <c r="M40" s="22">
        <f>Input!I120/Input!I$101*100</f>
        <v>52.826171405833435</v>
      </c>
      <c r="N40" s="22">
        <f>Input!J120/Input!J$101*100</f>
        <v>53.804644780543597</v>
      </c>
      <c r="O40" s="22">
        <f>AVERAGE(E40:N40)</f>
        <v>50.575065938289917</v>
      </c>
    </row>
    <row r="41" spans="1:15" ht="12" customHeight="1" x14ac:dyDescent="0.2">
      <c r="B41" t="s">
        <v>255</v>
      </c>
      <c r="E41" s="22">
        <f>Input!A121/Input!A$101*100</f>
        <v>39.687758807931026</v>
      </c>
      <c r="F41" s="22">
        <f>Input!B121/Input!B$101*100</f>
        <v>40.361899908088439</v>
      </c>
      <c r="G41" s="22">
        <f>Input!C121/Input!C$101*100</f>
        <v>39.518815070017268</v>
      </c>
      <c r="H41" s="22">
        <f>Input!D121/Input!D$101*100</f>
        <v>40.089966635406341</v>
      </c>
      <c r="I41" s="22">
        <f>Input!E121/Input!E$101*100</f>
        <v>39.869607883848239</v>
      </c>
      <c r="J41" s="22">
        <f>Input!F121/Input!F$101*100</f>
        <v>37.2511279847417</v>
      </c>
      <c r="K41" s="22">
        <f>Input!G121/Input!G$101*100</f>
        <v>36.55326661423581</v>
      </c>
      <c r="L41" s="22">
        <f>Input!H121/Input!H$101*100</f>
        <v>37.326660284050931</v>
      </c>
      <c r="M41" s="22">
        <f>Input!I121/Input!I$101*100</f>
        <v>37.105497634944449</v>
      </c>
      <c r="N41" s="22">
        <f>Input!J121/Input!J$101*100</f>
        <v>33.531676777534003</v>
      </c>
      <c r="O41" s="22">
        <f>AVERAGE(E41:N41)</f>
        <v>38.129627760079821</v>
      </c>
    </row>
    <row r="42" spans="1:15" ht="12" customHeight="1" x14ac:dyDescent="0.2">
      <c r="B42" t="s">
        <v>15</v>
      </c>
      <c r="E42" s="22">
        <f>Input!A122/Input!A$101*100</f>
        <v>13.200975871080736</v>
      </c>
      <c r="F42" s="22">
        <f>Input!B122/Input!B$101*100</f>
        <v>13.203513597344758</v>
      </c>
      <c r="G42" s="22">
        <f>Input!C122/Input!C$101*100</f>
        <v>9.4075252008867967</v>
      </c>
      <c r="H42" s="22">
        <f>Input!D122/Input!D$101*100</f>
        <v>10.038195423749519</v>
      </c>
      <c r="I42" s="22">
        <f>Input!E122/Input!E$101*100</f>
        <v>8.360780307356988</v>
      </c>
      <c r="J42" s="22">
        <f>Input!F122/Input!F$101*100</f>
        <v>9.349163579002715</v>
      </c>
      <c r="K42" s="22">
        <f>Input!G122/Input!G$101*100</f>
        <v>7.3746185371047757</v>
      </c>
      <c r="L42" s="22">
        <f>Input!H122/Input!H$101*100</f>
        <v>6.7686141437658183</v>
      </c>
      <c r="M42" s="22">
        <f>Input!I122/Input!I$101*100</f>
        <v>8.1951465490837769</v>
      </c>
      <c r="N42" s="22">
        <f>Input!J122/Input!J$101*100</f>
        <v>10.254648144323895</v>
      </c>
      <c r="O42" s="22">
        <f>AVERAGE(E42:N42)</f>
        <v>9.6153181353699786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108.73646331446963</v>
      </c>
      <c r="F4" s="6">
        <f>IF(Input!B158=0,"***",Input!B159/Input!B158)</f>
        <v>113.22849526497798</v>
      </c>
      <c r="G4" s="6">
        <f>IF(Input!C158=0,"***",Input!C159/Input!C158)</f>
        <v>133.37126574260651</v>
      </c>
      <c r="H4" s="6">
        <f>IF(Input!D158=0,"***",Input!D159/Input!D158)</f>
        <v>130.2831171317016</v>
      </c>
      <c r="I4" s="6">
        <f>IF(Input!E158=0,"***",Input!E159/Input!E158)</f>
        <v>98.10651806826003</v>
      </c>
      <c r="J4" s="6">
        <f>IF(Input!F158=0,"***",Input!F159/Input!F158)</f>
        <v>109.11020675427187</v>
      </c>
      <c r="K4" s="6">
        <f>IF(Input!G158=0,"***",Input!G159/Input!G158)</f>
        <v>117.11478257243695</v>
      </c>
      <c r="L4" s="6">
        <f>IF(Input!H158=0,"***",Input!H159/Input!H158)</f>
        <v>121.10167568568309</v>
      </c>
      <c r="M4" s="6">
        <f>IF(Input!I158=0,"***",Input!I159/Input!I158)</f>
        <v>122.18392350799468</v>
      </c>
      <c r="N4" s="6">
        <f>IF(Input!J158=0,"***",Input!J159/Input!J158)</f>
        <v>126.65185968378526</v>
      </c>
    </row>
    <row r="5" spans="1:15" x14ac:dyDescent="0.2">
      <c r="B5" t="s">
        <v>296</v>
      </c>
      <c r="E5" s="6" t="str">
        <f>IF(Input!A160=0,"***",Input!A161/Input!A160)</f>
        <v>***</v>
      </c>
      <c r="F5" s="6" t="str">
        <f>IF(Input!B160=0,"***",Input!B161/Input!B160)</f>
        <v>***</v>
      </c>
      <c r="G5" s="6" t="str">
        <f>IF(Input!C160=0,"***",Input!C161/Input!C160)</f>
        <v>***</v>
      </c>
      <c r="H5" s="6">
        <f>IF(Input!D160=0,"***",Input!D161/Input!D160)</f>
        <v>84.956262425447321</v>
      </c>
      <c r="I5" s="6">
        <f>IF(Input!E160=0,"***",Input!E161/Input!E160)</f>
        <v>151.404</v>
      </c>
      <c r="J5" s="6" t="str">
        <f>IF(Input!F160=0,"***",Input!F161/Input!F160)</f>
        <v>***</v>
      </c>
      <c r="K5" s="6" t="str">
        <f>IF(Input!G160=0,"***",Input!G161/Input!G160)</f>
        <v>***</v>
      </c>
      <c r="L5" s="6">
        <f>IF(Input!H160=0,"***",Input!H161/Input!H160)</f>
        <v>158.32043010752687</v>
      </c>
      <c r="M5" s="6">
        <f>IF(Input!I160=0,"***",Input!I161/Input!I160)</f>
        <v>193.90781563126251</v>
      </c>
      <c r="N5" s="6">
        <f>IF(Input!J160=0,"***",Input!J161/Input!J160)</f>
        <v>159.24260979729726</v>
      </c>
    </row>
    <row r="6" spans="1:15" x14ac:dyDescent="0.2">
      <c r="B6" t="s">
        <v>197</v>
      </c>
      <c r="E6" s="6">
        <f>IF(Input!A162=0,"***",Input!A163/Input!A162)</f>
        <v>45.782187734636054</v>
      </c>
      <c r="F6" s="6">
        <f>IF(Input!B162=0,"***",Input!B163/Input!B162)</f>
        <v>48.736326745647858</v>
      </c>
      <c r="G6" s="6">
        <f>IF(Input!C162=0,"***",Input!C163/Input!C162)</f>
        <v>47.921699866587659</v>
      </c>
      <c r="H6" s="6">
        <f>IF(Input!D162=0,"***",Input!D163/Input!D162)</f>
        <v>45.885134537490337</v>
      </c>
      <c r="I6" s="6">
        <f>IF(Input!E162=0,"***",Input!E163/Input!E162)</f>
        <v>46.072052149306778</v>
      </c>
      <c r="J6" s="6">
        <f>IF(Input!F162=0,"***",Input!F163/Input!F162)</f>
        <v>50.352435728802988</v>
      </c>
      <c r="K6" s="6">
        <f>IF(Input!G162=0,"***",Input!G163/Input!G162)</f>
        <v>53.701921885704316</v>
      </c>
      <c r="L6" s="6">
        <f>IF(Input!H162=0,"***",Input!H163/Input!H162)</f>
        <v>55.096482525155203</v>
      </c>
      <c r="M6" s="6">
        <f>IF(Input!I162=0,"***",Input!I163/Input!I162)</f>
        <v>56.85076028958018</v>
      </c>
      <c r="N6" s="6">
        <f>IF(Input!J162=0,"***",Input!J163/Input!J162)</f>
        <v>57.040144599660387</v>
      </c>
    </row>
    <row r="7" spans="1:15" x14ac:dyDescent="0.2">
      <c r="B7" t="s">
        <v>198</v>
      </c>
      <c r="E7" s="6">
        <f>IF(Input!A164=0,"***",Input!A165/Input!A164)</f>
        <v>49.879377431906612</v>
      </c>
      <c r="F7" s="6">
        <f>IF(Input!B164=0,"***",Input!B165/Input!B164)</f>
        <v>56.644928985797151</v>
      </c>
      <c r="G7" s="6">
        <f>IF(Input!C164=0,"***",Input!C165/Input!C164)</f>
        <v>42.701400560224087</v>
      </c>
      <c r="H7" s="6" t="str">
        <f>IF(Input!D164=0,"***",Input!D165/Input!D164)</f>
        <v>***</v>
      </c>
      <c r="I7" s="6">
        <f>IF(Input!E164=0,"***",Input!E165/Input!E164)</f>
        <v>45.341139734582363</v>
      </c>
      <c r="J7" s="6">
        <f>IF(Input!F164=0,"***",Input!F165/Input!F164)</f>
        <v>39.431014530024434</v>
      </c>
      <c r="K7" s="6">
        <f>IF(Input!G164=0,"***",Input!G165/Input!G164)</f>
        <v>48.748313867412399</v>
      </c>
      <c r="L7" s="6">
        <f>IF(Input!H164=0,"***",Input!H165/Input!H164)</f>
        <v>52.408636052090472</v>
      </c>
      <c r="M7" s="6">
        <f>IF(Input!I164=0,"***",Input!I165/Input!I164)</f>
        <v>44.211267605633807</v>
      </c>
      <c r="N7" s="6" t="str">
        <f>IF(Input!J164=0,"***",Input!J165/Input!J164)</f>
        <v>***</v>
      </c>
    </row>
    <row r="8" spans="1:15" x14ac:dyDescent="0.2">
      <c r="B8" t="s">
        <v>199</v>
      </c>
      <c r="E8" s="6">
        <f>IF(Input!A166=0,"***",Input!A167/Input!A166)</f>
        <v>33.800177522997295</v>
      </c>
      <c r="F8" s="6">
        <f>IF(Input!B166=0,"***",Input!B167/Input!B166)</f>
        <v>26.589018832517926</v>
      </c>
      <c r="G8" s="6">
        <f>IF(Input!C166=0,"***",Input!C167/Input!C166)</f>
        <v>20.025005520699374</v>
      </c>
      <c r="H8" s="6">
        <f>IF(Input!D166=0,"***",Input!D167/Input!D166)</f>
        <v>17.791858411464176</v>
      </c>
      <c r="I8" s="6">
        <f>IF(Input!E166=0,"***",Input!E167/Input!E166)</f>
        <v>20.663581796441328</v>
      </c>
      <c r="J8" s="6">
        <f>IF(Input!F166=0,"***",Input!F167/Input!F166)</f>
        <v>24.171972914704277</v>
      </c>
      <c r="K8" s="6">
        <f>IF(Input!G166=0,"***",Input!G167/Input!G166)</f>
        <v>28.105452110791106</v>
      </c>
      <c r="L8" s="6">
        <f>IF(Input!H166=0,"***",Input!H167/Input!H166)</f>
        <v>18.546167992108245</v>
      </c>
      <c r="M8" s="6">
        <f>IF(Input!I166=0,"***",Input!I167/Input!I166)</f>
        <v>23.132946477803287</v>
      </c>
      <c r="N8" s="6">
        <f>IF(Input!J166=0,"***",Input!J167/Input!J166)</f>
        <v>22.160439171130527</v>
      </c>
    </row>
    <row r="9" spans="1:15" x14ac:dyDescent="0.2">
      <c r="B9" t="s">
        <v>200</v>
      </c>
      <c r="E9" s="6">
        <f>IF(Input!A168=0,"***",Input!A169/Input!A168)</f>
        <v>63.200001631600841</v>
      </c>
      <c r="F9" s="6">
        <f>IF(Input!B168=0,"***",Input!B169/Input!B168)</f>
        <v>68.575490947051605</v>
      </c>
      <c r="G9" s="6">
        <f>IF(Input!C168=0,"***",Input!C169/Input!C168)</f>
        <v>49.650137815005728</v>
      </c>
      <c r="H9" s="6">
        <f>IF(Input!D168=0,"***",Input!D169/Input!D168)</f>
        <v>48.115679161628378</v>
      </c>
      <c r="I9" s="6">
        <f>IF(Input!E168=0,"***",Input!E169/Input!E168)</f>
        <v>52.509110920875621</v>
      </c>
      <c r="J9" s="6">
        <f>IF(Input!F168=0,"***",Input!F169/Input!F168)</f>
        <v>52.180591932949191</v>
      </c>
      <c r="K9" s="6">
        <f>IF(Input!G168=0,"***",Input!G169/Input!G168)</f>
        <v>51.572230222405082</v>
      </c>
      <c r="L9" s="6">
        <f>IF(Input!H168=0,"***",Input!H169/Input!H168)</f>
        <v>49.075496304883352</v>
      </c>
      <c r="M9" s="6">
        <f>IF(Input!I168=0,"***",Input!I169/Input!I168)</f>
        <v>47.525696864111495</v>
      </c>
      <c r="N9" s="6">
        <f>IF(Input!J168=0,"***",Input!J169/Input!J168)</f>
        <v>53.401210084033615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6: Zentralalpen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36.637951723707445</v>
      </c>
      <c r="F20" s="6">
        <f>Input!B14/(Input!B97 + Input!B98)*2</f>
        <v>35.031174766740058</v>
      </c>
      <c r="G20" s="6">
        <f>Input!C14/(Input!C97 + Input!C98)*2</f>
        <v>34.123934518286966</v>
      </c>
      <c r="H20" s="6">
        <f>Input!D14/(Input!D97 + Input!D98)*2</f>
        <v>35.250231576736162</v>
      </c>
      <c r="I20" s="6">
        <f>Input!E14/(Input!E97 + Input!E98)*2</f>
        <v>37.24279870482178</v>
      </c>
      <c r="J20" s="6">
        <f>Input!F14/(Input!F97 + Input!F98)*2</f>
        <v>35.959751688572474</v>
      </c>
      <c r="K20" s="6">
        <f>Input!G14/(Input!G97 + Input!G98)*2</f>
        <v>35.307359250460692</v>
      </c>
      <c r="L20" s="6">
        <f>Input!H14/(Input!H97 + Input!H98)*2</f>
        <v>35.495079601127649</v>
      </c>
      <c r="M20" s="6">
        <f>Input!I14/(Input!I97 + Input!I98)*2</f>
        <v>36.317487926655851</v>
      </c>
      <c r="N20" s="6">
        <f>Input!J14/(Input!J97 + Input!J98)*2</f>
        <v>37.375236455495475</v>
      </c>
      <c r="O20" s="6">
        <f t="shared" ref="O20:O25" si="1">AVERAGE(E20:N20)</f>
        <v>35.87410062126046</v>
      </c>
    </row>
    <row r="21" spans="2:15" x14ac:dyDescent="0.2">
      <c r="B21" t="s">
        <v>81</v>
      </c>
      <c r="E21" s="6">
        <f>Input!A25/Input!A$6</f>
        <v>0.65406241047161329</v>
      </c>
      <c r="F21" s="6">
        <f>Input!B25/Input!B$6</f>
        <v>0.74518821535759905</v>
      </c>
      <c r="G21" s="6">
        <f>Input!C25/Input!C$6</f>
        <v>0.75007894283867704</v>
      </c>
      <c r="H21" s="6">
        <f>Input!D25/Input!D$6</f>
        <v>0.83446214260590201</v>
      </c>
      <c r="I21" s="6">
        <f>Input!E25/Input!E$6</f>
        <v>0.82146041321718255</v>
      </c>
      <c r="J21" s="6">
        <f>Input!F25/Input!F$6</f>
        <v>1.0281999806525581</v>
      </c>
      <c r="K21" s="6">
        <f>Input!G25/Input!G$6</f>
        <v>1.1097519712215138</v>
      </c>
      <c r="L21" s="6">
        <f>Input!H25/Input!H$6</f>
        <v>1.2028774471576233</v>
      </c>
      <c r="M21" s="6">
        <f>Input!I25/Input!I$6</f>
        <v>1.1444412957094263</v>
      </c>
      <c r="N21" s="6">
        <f>Input!J25/Input!J$6</f>
        <v>1.27438628167054</v>
      </c>
      <c r="O21" s="6">
        <f t="shared" si="1"/>
        <v>0.95649091009026355</v>
      </c>
    </row>
    <row r="22" spans="2:15" x14ac:dyDescent="0.2">
      <c r="B22" t="s">
        <v>82</v>
      </c>
      <c r="E22" s="6">
        <f>Input!A26/Input!A$6</f>
        <v>1.2837397015810534</v>
      </c>
      <c r="F22" s="6">
        <f>Input!B26/Input!B$6</f>
        <v>1.5344948210262392</v>
      </c>
      <c r="G22" s="6">
        <f>Input!C26/Input!C$6</f>
        <v>1.7074741356428991</v>
      </c>
      <c r="H22" s="6">
        <f>Input!D26/Input!D$6</f>
        <v>1.8719939721560648</v>
      </c>
      <c r="I22" s="6">
        <f>Input!E26/Input!E$6</f>
        <v>1.7262295386910147</v>
      </c>
      <c r="J22" s="6">
        <f>Input!F26/Input!F$6</f>
        <v>2.1630057217666221</v>
      </c>
      <c r="K22" s="6">
        <f>Input!G26/Input!G$6</f>
        <v>2.0467806753634452</v>
      </c>
      <c r="L22" s="6">
        <f>Input!H26/Input!H$6</f>
        <v>2.140643980544449</v>
      </c>
      <c r="M22" s="6">
        <f>Input!I26/Input!I$6</f>
        <v>2.078522413877876</v>
      </c>
      <c r="N22" s="6">
        <f>Input!J26/Input!J$6</f>
        <v>2.1361577398683833</v>
      </c>
      <c r="O22" s="6">
        <f t="shared" si="1"/>
        <v>1.8689042700518048</v>
      </c>
    </row>
    <row r="23" spans="2:15" x14ac:dyDescent="0.2">
      <c r="B23" t="s">
        <v>83</v>
      </c>
      <c r="E23" s="6">
        <f>Input!A99/Input!A$6</f>
        <v>5.7821148377800329E-2</v>
      </c>
      <c r="F23" s="6">
        <f>Input!B99/Input!B$6</f>
        <v>8.1286494549082725E-2</v>
      </c>
      <c r="G23" s="6">
        <f>Input!C99/Input!C$6</f>
        <v>7.3295654857398834E-2</v>
      </c>
      <c r="H23" s="6">
        <f>Input!D99/Input!D$6</f>
        <v>9.3322131944903172E-2</v>
      </c>
      <c r="I23" s="6">
        <f>Input!E99/Input!E$6</f>
        <v>7.0515644239362893E-2</v>
      </c>
      <c r="J23" s="6">
        <f>Input!F99/Input!F$6</f>
        <v>0.12986536908136051</v>
      </c>
      <c r="K23" s="6">
        <f>Input!G99/Input!G$6</f>
        <v>0.13433604101048385</v>
      </c>
      <c r="L23" s="6">
        <f>Input!H99/Input!H$6</f>
        <v>0.13847091809826045</v>
      </c>
      <c r="M23" s="6">
        <f>Input!I99/Input!I$6</f>
        <v>0.15655846739047841</v>
      </c>
      <c r="N23" s="6">
        <f>Input!J99/Input!J$6</f>
        <v>0.16529963935037589</v>
      </c>
      <c r="O23" s="6">
        <f t="shared" si="1"/>
        <v>0.11007715088995071</v>
      </c>
    </row>
    <row r="24" spans="2:15" x14ac:dyDescent="0.2">
      <c r="B24" t="s">
        <v>84</v>
      </c>
      <c r="E24" s="6">
        <f>Input!A100/Input!A$6</f>
        <v>3.2917165923497933</v>
      </c>
      <c r="F24" s="6">
        <f>Input!B100/Input!B$6</f>
        <v>4.894633019135223</v>
      </c>
      <c r="G24" s="6">
        <f>Input!C100/Input!C$6</f>
        <v>3.2125778079932057</v>
      </c>
      <c r="H24" s="6">
        <f>Input!D100/Input!D$6</f>
        <v>2.5527931567001487</v>
      </c>
      <c r="I24" s="6">
        <f>Input!E100/Input!E$6</f>
        <v>3.1643829984722145</v>
      </c>
      <c r="J24" s="6">
        <f>Input!F100/Input!F$6</f>
        <v>4.7720637388922693</v>
      </c>
      <c r="K24" s="6">
        <f>Input!G100/Input!G$6</f>
        <v>2.3145783961970254</v>
      </c>
      <c r="L24" s="6">
        <f>Input!H100/Input!H$6</f>
        <v>3.2070755818408845</v>
      </c>
      <c r="M24" s="6">
        <f>Input!I100/Input!I$6</f>
        <v>4.9250411446297431</v>
      </c>
      <c r="N24" s="6">
        <f>Input!J100/Input!J$6</f>
        <v>3.0321748127396182</v>
      </c>
      <c r="O24" s="6">
        <f t="shared" si="1"/>
        <v>3.5367037248950135</v>
      </c>
    </row>
    <row r="25" spans="2:15" x14ac:dyDescent="0.2">
      <c r="B25" t="s">
        <v>85</v>
      </c>
      <c r="E25" s="6">
        <f>Input!A101/Input!A$6</f>
        <v>16.806703306433736</v>
      </c>
      <c r="F25" s="6">
        <f>Input!B101/Input!B$6</f>
        <v>19.667409493331498</v>
      </c>
      <c r="G25" s="6">
        <f>Input!C101/Input!C$6</f>
        <v>18.867211919356677</v>
      </c>
      <c r="H25" s="6">
        <f>Input!D101/Input!D$6</f>
        <v>20.349823562807746</v>
      </c>
      <c r="I25" s="6">
        <f>Input!E101/Input!E$6</f>
        <v>20.48228071414778</v>
      </c>
      <c r="J25" s="6">
        <f>Input!F101/Input!F$6</f>
        <v>26.138567382434708</v>
      </c>
      <c r="K25" s="6">
        <f>Input!G101/Input!G$6</f>
        <v>27.110851586247371</v>
      </c>
      <c r="L25" s="6">
        <f>Input!H101/Input!H$6</f>
        <v>29.720138614039911</v>
      </c>
      <c r="M25" s="6">
        <f>Input!I101/Input!I$6</f>
        <v>29.010125557050461</v>
      </c>
      <c r="N25" s="6">
        <f>Input!J101/Input!J$6</f>
        <v>31.252730385981511</v>
      </c>
      <c r="O25" s="6">
        <f t="shared" si="1"/>
        <v>23.94058425218314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0.96211957422035854</v>
      </c>
      <c r="F29" s="6">
        <f>Input!B25/Input!B$5</f>
        <v>0.94094080467902452</v>
      </c>
      <c r="G29" s="6">
        <f>Input!C25/Input!C$5</f>
        <v>0.91772977689731627</v>
      </c>
      <c r="H29" s="6">
        <f>Input!D25/Input!D$5</f>
        <v>0.97599622659308516</v>
      </c>
      <c r="I29" s="6">
        <f>Input!E25/Input!E$5</f>
        <v>1.0706437903872459</v>
      </c>
      <c r="J29" s="6">
        <f>Input!F25/Input!F$5</f>
        <v>1.0738587330786284</v>
      </c>
      <c r="K29" s="6">
        <f>Input!G25/Input!G$5</f>
        <v>1.2545296637290138</v>
      </c>
      <c r="L29" s="6">
        <f>Input!H25/Input!H$5</f>
        <v>1.3041646547089585</v>
      </c>
      <c r="M29" s="6">
        <f>Input!I25/Input!I$5</f>
        <v>1.2422388045218573</v>
      </c>
      <c r="N29" s="6">
        <f>Input!J25/Input!J$5</f>
        <v>1.359532919314929</v>
      </c>
      <c r="O29" s="6">
        <f>AVERAGE(E29:N29)</f>
        <v>1.1101754948130418</v>
      </c>
    </row>
    <row r="30" spans="2:15" x14ac:dyDescent="0.2">
      <c r="B30" t="s">
        <v>82</v>
      </c>
      <c r="E30" s="6">
        <f>Input!A26/Input!A$5</f>
        <v>1.8883688701883257</v>
      </c>
      <c r="F30" s="6">
        <f>Input!B26/Input!B$5</f>
        <v>1.9375894061600869</v>
      </c>
      <c r="G30" s="6">
        <f>Input!C26/Input!C$5</f>
        <v>2.0891132493750297</v>
      </c>
      <c r="H30" s="6">
        <f>Input!D26/Input!D$5</f>
        <v>2.1895050233479556</v>
      </c>
      <c r="I30" s="6">
        <f>Input!E26/Input!E$5</f>
        <v>2.2498673175793593</v>
      </c>
      <c r="J30" s="6">
        <f>Input!F26/Input!F$5</f>
        <v>2.2590572142823451</v>
      </c>
      <c r="K30" s="6">
        <f>Input!G26/Input!G$5</f>
        <v>2.313802668504751</v>
      </c>
      <c r="L30" s="6">
        <f>Input!H26/Input!H$5</f>
        <v>2.3208949709202873</v>
      </c>
      <c r="M30" s="6">
        <f>Input!I26/Input!I$5</f>
        <v>2.2561412352627239</v>
      </c>
      <c r="N30" s="6">
        <f>Input!J26/Input!J$5</f>
        <v>2.2788826354859055</v>
      </c>
      <c r="O30" s="6">
        <f>AVERAGE(E30:N30)</f>
        <v>2.178322259110677</v>
      </c>
    </row>
    <row r="31" spans="2:15" x14ac:dyDescent="0.2">
      <c r="B31" t="s">
        <v>83</v>
      </c>
      <c r="E31" s="6">
        <f>(Input!A99-Input!A102+Input!A105)/Input!A$5</f>
        <v>7.7576615250635417E-2</v>
      </c>
      <c r="F31" s="6">
        <f>(Input!B99-Input!B102+Input!B105)/Input!B$5</f>
        <v>9.5823781897080323E-2</v>
      </c>
      <c r="G31" s="6">
        <f>(Input!C99-Input!C102+Input!C105)/Input!C$5</f>
        <v>8.7055940757511441E-2</v>
      </c>
      <c r="H31" s="6">
        <f>(Input!D99-Input!D102+Input!D105)/Input!D$5</f>
        <v>0.10412777699165134</v>
      </c>
      <c r="I31" s="6">
        <f>(Input!E99-Input!E102+Input!E105)/Input!E$5</f>
        <v>8.6811188151502294E-2</v>
      </c>
      <c r="J31" s="6">
        <f>(Input!F99-Input!F102+Input!F105)/Input!F$5</f>
        <v>0.13634932314513465</v>
      </c>
      <c r="K31" s="6">
        <f>(Input!G99-Input!G102+Input!G105)/Input!G$5</f>
        <v>0.1467847964157353</v>
      </c>
      <c r="L31" s="6">
        <f>(Input!H99-Input!H102+Input!H105)/Input!H$5</f>
        <v>0.1455965495332584</v>
      </c>
      <c r="M31" s="6">
        <f>(Input!I99-Input!I102+Input!I105)/Input!I$5</f>
        <v>0.16235505312697104</v>
      </c>
      <c r="N31" s="6">
        <f>(Input!J99-Input!J102+Input!J105)/Input!J$5</f>
        <v>0.17509659890349816</v>
      </c>
      <c r="O31" s="6">
        <f>AVERAGE(E31:N31)</f>
        <v>0.12175776241729781</v>
      </c>
    </row>
    <row r="32" spans="2:15" x14ac:dyDescent="0.2">
      <c r="B32" t="s">
        <v>84</v>
      </c>
      <c r="E32" s="6">
        <f>(Input!A100-Input!A103+Input!A106)/Input!A$5</f>
        <v>4.5895071539120513</v>
      </c>
      <c r="F32" s="6">
        <f>(Input!B100-Input!B103+Input!B106)/Input!B$5</f>
        <v>5.8704842224423368</v>
      </c>
      <c r="G32" s="6">
        <f>(Input!C100-Input!C103+Input!C106)/Input!C$5</f>
        <v>3.8959356162445165</v>
      </c>
      <c r="H32" s="6">
        <f>(Input!D100-Input!D103+Input!D106)/Input!D$5</f>
        <v>2.729937502947974</v>
      </c>
      <c r="I32" s="6">
        <f>(Input!E100-Input!E103+Input!E106)/Input!E$5</f>
        <v>4.0459044384698837</v>
      </c>
      <c r="J32" s="6">
        <f>(Input!F100-Input!F103+Input!F106)/Input!F$5</f>
        <v>4.770315079477383</v>
      </c>
      <c r="K32" s="6">
        <f>(Input!G100-Input!G103+Input!G106)/Input!G$5</f>
        <v>2.3975580719807001</v>
      </c>
      <c r="L32" s="6">
        <f>(Input!H100-Input!H103+Input!H106)/Input!H$5</f>
        <v>3.4285703044816964</v>
      </c>
      <c r="M32" s="6">
        <f>(Input!I100-Input!I103+Input!I106)/Input!I$5</f>
        <v>5.2697417883654358</v>
      </c>
      <c r="N32" s="6">
        <f>(Input!J100-Input!J103+Input!J106)/Input!J$5</f>
        <v>3.1348173305516469</v>
      </c>
      <c r="O32" s="6">
        <f>AVERAGE(E32:N32)</f>
        <v>4.0132771508873626</v>
      </c>
    </row>
    <row r="33" spans="2:15" x14ac:dyDescent="0.2">
      <c r="B33" t="s">
        <v>85</v>
      </c>
      <c r="E33" s="6">
        <f>(Input!A101-Input!A104+Input!A107)/Input!A$5</f>
        <v>24.215529597743309</v>
      </c>
      <c r="F33" s="6">
        <f>(Input!B101-Input!B104+Input!B107)/Input!B$5</f>
        <v>24.394017499174563</v>
      </c>
      <c r="G33" s="6">
        <f>(Input!C101-Input!C104+Input!C107)/Input!C$5</f>
        <v>22.801807509079762</v>
      </c>
      <c r="H33" s="6">
        <f>(Input!D101-Input!D104+Input!D107)/Input!D$5</f>
        <v>23.418155370029716</v>
      </c>
      <c r="I33" s="6">
        <f>(Input!E101-Input!E104+Input!E107)/Input!E$5</f>
        <v>26.425221593321073</v>
      </c>
      <c r="J33" s="6">
        <f>(Input!F101-Input!F104+Input!F107)/Input!F$5</f>
        <v>26.909991934342717</v>
      </c>
      <c r="K33" s="6">
        <f>(Input!G101-Input!G104+Input!G107)/Input!G$5</f>
        <v>30.336923637437838</v>
      </c>
      <c r="L33" s="6">
        <f>(Input!H101-Input!H104+Input!H107)/Input!H$5</f>
        <v>31.962047602756467</v>
      </c>
      <c r="M33" s="6">
        <f>(Input!I101-Input!I104+Input!I107)/Input!I$5</f>
        <v>31.042987967590122</v>
      </c>
      <c r="N33" s="6">
        <f>(Input!J101-Input!J104+Input!J107)/Input!J$5</f>
        <v>32.713433894522346</v>
      </c>
      <c r="O33" s="6">
        <f>AVERAGE(E33:N33)</f>
        <v>27.422011660599786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84.644161599288225</v>
      </c>
      <c r="F7" s="6">
        <f>Input!B27/Input!B$34</f>
        <v>87.754456149726039</v>
      </c>
      <c r="G7" s="6">
        <f>Input!C27/Input!C$34</f>
        <v>99.46176260953267</v>
      </c>
      <c r="H7" s="6">
        <f>Input!D27/Input!D$34</f>
        <v>94.289187368539373</v>
      </c>
      <c r="I7" s="6">
        <f>Input!E27/Input!E$34</f>
        <v>75.676885142321368</v>
      </c>
      <c r="J7" s="6">
        <f>Input!F27/Input!F$34</f>
        <v>85.720041664966146</v>
      </c>
      <c r="K7" s="6">
        <f>Input!G27/Input!G$34</f>
        <v>90.580507021351806</v>
      </c>
      <c r="L7" s="6">
        <f>Input!H27/Input!H$34</f>
        <v>91.486962816297876</v>
      </c>
      <c r="M7" s="6">
        <f>Input!I27/Input!I$34</f>
        <v>92.303871258376176</v>
      </c>
      <c r="N7" s="6">
        <f>Input!J27/Input!J$34</f>
        <v>95.192736727125748</v>
      </c>
      <c r="O7" s="6">
        <f>AVERAGE(E7:N7)</f>
        <v>89.711057235752534</v>
      </c>
    </row>
    <row r="8" spans="1:15" x14ac:dyDescent="0.2">
      <c r="B8" s="26" t="s">
        <v>302</v>
      </c>
      <c r="E8" s="6">
        <f>Input!A125/Input!A$6-(Input!A203+Input!A207)/Input!A34</f>
        <v>36.354670303539258</v>
      </c>
      <c r="F8" s="6">
        <f>Input!B125/Input!B$6-(Input!B203+Input!B207)/Input!B34</f>
        <v>34.947509374757793</v>
      </c>
      <c r="G8" s="6">
        <f>Input!C125/Input!C$6-(Input!C203+Input!C207)/Input!C34</f>
        <v>34.624386602926322</v>
      </c>
      <c r="H8" s="6">
        <f>Input!D125/Input!D$6-(Input!D203+Input!D207)/Input!D34</f>
        <v>34.123362794398872</v>
      </c>
      <c r="I8" s="6">
        <f>Input!E125/Input!E$6-(Input!E203+Input!E207)/Input!E34</f>
        <v>36.728568874966491</v>
      </c>
      <c r="J8" s="6">
        <f>Input!F125/Input!F$6-(Input!F203+Input!F207)/Input!F34</f>
        <v>36.354054858526027</v>
      </c>
      <c r="K8" s="6">
        <f>Input!G125/Input!G$6-(Input!G203+Input!G207)/Input!G34</f>
        <v>35.097062166129902</v>
      </c>
      <c r="L8" s="6">
        <f>Input!H125/Input!H$6-(Input!H203+Input!H207)/Input!H34</f>
        <v>35.829406610509238</v>
      </c>
      <c r="M8" s="6">
        <f>Input!I125/Input!I$6-(Input!I203+Input!I207)/Input!I34</f>
        <v>36.555950433617923</v>
      </c>
      <c r="N8" s="6">
        <f>Input!J125/Input!J$6-(Input!J203+Input!J207)/Input!J34</f>
        <v>37.895970273322895</v>
      </c>
      <c r="O8" s="6">
        <f>AVERAGE(E8:N8)</f>
        <v>35.851094229269471</v>
      </c>
    </row>
    <row r="9" spans="1:15" s="4" customFormat="1" x14ac:dyDescent="0.2">
      <c r="B9" s="27" t="s">
        <v>283</v>
      </c>
      <c r="E9" s="8">
        <f>+E7-E8</f>
        <v>48.289491295748967</v>
      </c>
      <c r="F9" s="8">
        <f t="shared" ref="F9:N9" si="1">+F7-F8</f>
        <v>52.806946774968246</v>
      </c>
      <c r="G9" s="8">
        <f t="shared" si="1"/>
        <v>64.837376006606348</v>
      </c>
      <c r="H9" s="8">
        <f t="shared" si="1"/>
        <v>60.165824574140501</v>
      </c>
      <c r="I9" s="8">
        <f t="shared" si="1"/>
        <v>38.948316267354876</v>
      </c>
      <c r="J9" s="8">
        <f t="shared" si="1"/>
        <v>49.365986806440119</v>
      </c>
      <c r="K9" s="8">
        <f t="shared" si="1"/>
        <v>55.483444855221904</v>
      </c>
      <c r="L9" s="8">
        <f t="shared" si="1"/>
        <v>55.657556205788637</v>
      </c>
      <c r="M9" s="8">
        <f t="shared" si="1"/>
        <v>55.747920824758253</v>
      </c>
      <c r="N9" s="8">
        <f t="shared" si="1"/>
        <v>57.296766453802853</v>
      </c>
      <c r="O9" s="8">
        <f>AVERAGE(E9:N9)</f>
        <v>53.859963006483078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1.2302843842880404</v>
      </c>
      <c r="F11" s="6">
        <f>(Input!B136+Input!B144+Input!B204)/Input!B$34</f>
        <v>0.94747905969459223</v>
      </c>
      <c r="G11" s="6">
        <f>(Input!C136+Input!C144+Input!C204)/Input!C$34</f>
        <v>0.39537950713795555</v>
      </c>
      <c r="H11" s="6">
        <f>(Input!D136+Input!D144+Input!D204)/Input!D$34</f>
        <v>0.69225397649345388</v>
      </c>
      <c r="I11" s="6">
        <f>(Input!E136+Input!E144+Input!E204)/Input!E$34</f>
        <v>0.83137086905321989</v>
      </c>
      <c r="J11" s="6">
        <f>(Input!F136+Input!F144+Input!F204)/Input!F$34</f>
        <v>1.1644191599700893</v>
      </c>
      <c r="K11" s="6">
        <f>(Input!G136+Input!G144+Input!G204)/Input!G$34</f>
        <v>1.0215312969625545</v>
      </c>
      <c r="L11" s="6">
        <f>(Input!H136+Input!H144+Input!H204)/Input!H$34</f>
        <v>0.78067505406887849</v>
      </c>
      <c r="M11" s="6">
        <f>(Input!I136+Input!I144+Input!I204)/Input!I$34</f>
        <v>0.90628140694931458</v>
      </c>
      <c r="N11" s="6">
        <f>(Input!J136+Input!J144+Input!J204)/Input!J$34</f>
        <v>1.448950894740008</v>
      </c>
      <c r="O11" s="6">
        <f>AVERAGE(E11:N11)</f>
        <v>0.94186256093581078</v>
      </c>
    </row>
    <row r="12" spans="1:15" ht="13.15" customHeight="1" x14ac:dyDescent="0.2">
      <c r="B12" s="26" t="s">
        <v>298</v>
      </c>
      <c r="E12" s="6">
        <f>Input!A18/Input!A$6</f>
        <v>10.97501693075905</v>
      </c>
      <c r="F12" s="6">
        <f>Input!B18/Input!B$6</f>
        <v>9.0335233513751163</v>
      </c>
      <c r="G12" s="6">
        <f>Input!C18/Input!C$6</f>
        <v>9.7115821702331822</v>
      </c>
      <c r="H12" s="6">
        <f>Input!D18/Input!D$6</f>
        <v>7.5699208038931918</v>
      </c>
      <c r="I12" s="6">
        <f>Input!E18/Input!E$6</f>
        <v>6.9755911881202728</v>
      </c>
      <c r="J12" s="6">
        <f>Input!F18/Input!F$6</f>
        <v>10.012174030150758</v>
      </c>
      <c r="K12" s="6">
        <f>Input!G18/Input!G$6</f>
        <v>7.8419667935251098</v>
      </c>
      <c r="L12" s="6">
        <f>Input!H18/Input!H$6</f>
        <v>8.3811360491167015</v>
      </c>
      <c r="M12" s="6">
        <f>Input!I18/Input!I$6</f>
        <v>8.326941530374615</v>
      </c>
      <c r="N12" s="6">
        <f>Input!J18/Input!J$6</f>
        <v>7.7474949177054855</v>
      </c>
      <c r="O12" s="6">
        <f>AVERAGE(E12:N12)</f>
        <v>8.6575347765253472</v>
      </c>
    </row>
    <row r="13" spans="1:15" ht="13.15" customHeight="1" x14ac:dyDescent="0.2">
      <c r="B13" s="27" t="s">
        <v>313</v>
      </c>
      <c r="E13" s="8">
        <f>+E9+E11-E12</f>
        <v>38.54475874927796</v>
      </c>
      <c r="F13" s="8">
        <f t="shared" ref="F13:N13" si="2">+F9+F11-F12</f>
        <v>44.720902483287723</v>
      </c>
      <c r="G13" s="8">
        <f t="shared" si="2"/>
        <v>55.521173343511123</v>
      </c>
      <c r="H13" s="8">
        <f t="shared" si="2"/>
        <v>53.288157746740765</v>
      </c>
      <c r="I13" s="8">
        <f t="shared" si="2"/>
        <v>32.804095948287824</v>
      </c>
      <c r="J13" s="8">
        <f t="shared" si="2"/>
        <v>40.518231936259447</v>
      </c>
      <c r="K13" s="8">
        <f t="shared" si="2"/>
        <v>48.663009358659352</v>
      </c>
      <c r="L13" s="8">
        <f t="shared" si="2"/>
        <v>48.057095210740812</v>
      </c>
      <c r="M13" s="8">
        <f t="shared" si="2"/>
        <v>48.327260701332946</v>
      </c>
      <c r="N13" s="8">
        <f t="shared" si="2"/>
        <v>50.998222430837373</v>
      </c>
      <c r="O13" s="8">
        <f>AVERAGE(E13:N13)</f>
        <v>46.144290790893528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1.2608749484696935</v>
      </c>
      <c r="F15" s="6">
        <f>(Input!B129+Input!B202)/Input!B$34</f>
        <v>1.1522278023973462</v>
      </c>
      <c r="G15" s="6">
        <f>(Input!C129+Input!C202)/Input!C$34</f>
        <v>2.434674618171611</v>
      </c>
      <c r="H15" s="6">
        <f>(Input!D129+Input!D202)/Input!D$34</f>
        <v>3.5985495192109496</v>
      </c>
      <c r="I15" s="6">
        <f>(Input!E129+Input!E202)/Input!E$34</f>
        <v>0.57383380804003437</v>
      </c>
      <c r="J15" s="6">
        <f>(Input!F129+Input!F202)/Input!F$34</f>
        <v>0.83964578120817168</v>
      </c>
      <c r="K15" s="6">
        <f>(Input!G129+Input!G202)/Input!G$34</f>
        <v>1.3420718966059049</v>
      </c>
      <c r="L15" s="6">
        <f>(Input!H129+Input!H202)/Input!H$34</f>
        <v>0.37289842506554083</v>
      </c>
      <c r="M15" s="6">
        <f>(Input!I129+Input!I202)/Input!I$34</f>
        <v>0.30838907488390643</v>
      </c>
      <c r="N15" s="6">
        <f>(Input!J129+Input!J202)/Input!J$34</f>
        <v>0.94244984144705735</v>
      </c>
      <c r="O15" s="6">
        <f>AVERAGE(E15:N15)</f>
        <v>1.2825615715500216</v>
      </c>
    </row>
    <row r="16" spans="1:15" x14ac:dyDescent="0.2">
      <c r="B16" s="26" t="s">
        <v>285</v>
      </c>
      <c r="E16" s="6">
        <f>Input!A124/Input!A$6</f>
        <v>7.7185216261971537</v>
      </c>
      <c r="F16" s="6">
        <f>Input!B124/Input!B$6</f>
        <v>8.4794809464904439</v>
      </c>
      <c r="G16" s="6">
        <f>Input!C124/Input!C$6</f>
        <v>8.6007247590609825</v>
      </c>
      <c r="H16" s="6">
        <f>Input!D124/Input!D$6</f>
        <v>7.3473439812660644</v>
      </c>
      <c r="I16" s="6">
        <f>Input!E124/Input!E$6</f>
        <v>5.0299540187821776</v>
      </c>
      <c r="J16" s="6">
        <f>Input!F124/Input!F$6</f>
        <v>7.7886840677427829</v>
      </c>
      <c r="K16" s="6">
        <f>Input!G124/Input!G$6</f>
        <v>6.0216761960393042</v>
      </c>
      <c r="L16" s="6">
        <f>Input!H124/Input!H$6</f>
        <v>6.827390449830733</v>
      </c>
      <c r="M16" s="6">
        <f>Input!I124/Input!I$6</f>
        <v>7.3580147772021647</v>
      </c>
      <c r="N16" s="6">
        <f>Input!J124/Input!J$6</f>
        <v>6.7871842041831725</v>
      </c>
      <c r="O16" s="6">
        <f>AVERAGE(E16:N16)</f>
        <v>7.1958975026794976</v>
      </c>
    </row>
    <row r="17" spans="2:15" s="4" customFormat="1" x14ac:dyDescent="0.2">
      <c r="B17" s="27" t="s">
        <v>301</v>
      </c>
      <c r="E17" s="8">
        <f>+E13+E15-E16</f>
        <v>32.0871120715505</v>
      </c>
      <c r="F17" s="8">
        <f t="shared" ref="F17:N17" si="3">+F13+F15-F16</f>
        <v>37.393649339194624</v>
      </c>
      <c r="G17" s="8">
        <f t="shared" si="3"/>
        <v>49.355123202621755</v>
      </c>
      <c r="H17" s="8">
        <f t="shared" si="3"/>
        <v>49.539363284685649</v>
      </c>
      <c r="I17" s="8">
        <f t="shared" si="3"/>
        <v>28.347975737545681</v>
      </c>
      <c r="J17" s="8">
        <f t="shared" si="3"/>
        <v>33.569193649724831</v>
      </c>
      <c r="K17" s="8">
        <f t="shared" si="3"/>
        <v>43.983405059225952</v>
      </c>
      <c r="L17" s="8">
        <f t="shared" si="3"/>
        <v>41.602603185975624</v>
      </c>
      <c r="M17" s="8">
        <f t="shared" si="3"/>
        <v>41.277634999014687</v>
      </c>
      <c r="N17" s="8">
        <f t="shared" si="3"/>
        <v>45.153488068101261</v>
      </c>
      <c r="O17" s="8">
        <f>AVERAGE(E17:N17)</f>
        <v>40.230954859764054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1.4027355195978235</v>
      </c>
      <c r="F19" s="6">
        <f>(Input!B137+Input!B139+Input!B205+Input!B208)/Input!B$34</f>
        <v>1.6849635511242282</v>
      </c>
      <c r="G19" s="6">
        <f>(Input!C137+Input!C139+Input!C205+Input!C208)/Input!C$34</f>
        <v>1.3340268934542898</v>
      </c>
      <c r="H19" s="6">
        <f>(Input!D137+Input!D139+Input!D205+Input!D208)/Input!D$34</f>
        <v>1.6182621867853764</v>
      </c>
      <c r="I19" s="6">
        <f>(Input!E137+Input!E139+Input!E205+Input!E208)/Input!E$34</f>
        <v>1.5412485332669246</v>
      </c>
      <c r="J19" s="6">
        <f>(Input!F137+Input!F139+Input!F205+Input!F208)/Input!F$34</f>
        <v>1.8332580782615853</v>
      </c>
      <c r="K19" s="6">
        <f>(Input!G137+Input!G139+Input!G205+Input!G208)/Input!G$34</f>
        <v>1.7453084499524454</v>
      </c>
      <c r="L19" s="6">
        <f>(Input!H137+Input!H139+Input!H205+Input!H208)/Input!H$34</f>
        <v>1.9747037027184111</v>
      </c>
      <c r="M19" s="6">
        <f>(Input!I137+Input!I139+Input!I205+Input!I208)/Input!I$34</f>
        <v>1.7749860916658324</v>
      </c>
      <c r="N19" s="6">
        <f>(Input!J137+Input!J139+Input!J205+Input!J208)/Input!J$34</f>
        <v>2.0834824605870743</v>
      </c>
      <c r="O19" s="6">
        <f>AVERAGE(E19:N19)</f>
        <v>1.6992975467413991</v>
      </c>
    </row>
    <row r="20" spans="2:15" ht="13.15" customHeight="1" x14ac:dyDescent="0.2">
      <c r="B20" s="26" t="s">
        <v>300</v>
      </c>
      <c r="E20" s="6">
        <f>(Input!A19+Input!A20)/Input!A$6</f>
        <v>4.538236005385925</v>
      </c>
      <c r="F20" s="6">
        <f>(Input!B19+Input!B20)/Input!B$6</f>
        <v>4.9689599262465274</v>
      </c>
      <c r="G20" s="6">
        <f>(Input!C19+Input!C20)/Input!C$6</f>
        <v>4.9200025597873216</v>
      </c>
      <c r="H20" s="6">
        <f>(Input!D19+Input!D20)/Input!D$6</f>
        <v>4.4047137536322047</v>
      </c>
      <c r="I20" s="6">
        <f>(Input!E19+Input!E20)/Input!E$6</f>
        <v>3.7398945981478384</v>
      </c>
      <c r="J20" s="6">
        <f>(Input!F19+Input!F20)/Input!F$6</f>
        <v>6.3969293026222642</v>
      </c>
      <c r="K20" s="6">
        <f>(Input!G19+Input!G20)/Input!G$6</f>
        <v>4.9703904874589746</v>
      </c>
      <c r="L20" s="6">
        <f>(Input!H19+Input!H20)/Input!H$6</f>
        <v>5.1797261978281544</v>
      </c>
      <c r="M20" s="6">
        <f>(Input!I19+Input!I20)/Input!I$6</f>
        <v>4.592206120962083</v>
      </c>
      <c r="N20" s="6">
        <f>(Input!J19+Input!J20)/Input!J$6</f>
        <v>5.5727110573446543</v>
      </c>
      <c r="O20" s="6">
        <f>AVERAGE(E20:N20)</f>
        <v>4.9283770009415946</v>
      </c>
    </row>
    <row r="21" spans="2:15" ht="13.15" customHeight="1" x14ac:dyDescent="0.2">
      <c r="B21" s="27" t="s">
        <v>314</v>
      </c>
      <c r="E21" s="8">
        <f>+E17+E19-E20</f>
        <v>28.9516115857624</v>
      </c>
      <c r="F21" s="8">
        <f t="shared" ref="F21:N21" si="4">+F17+F19-F20</f>
        <v>34.109652964072325</v>
      </c>
      <c r="G21" s="8">
        <f t="shared" si="4"/>
        <v>45.769147536288727</v>
      </c>
      <c r="H21" s="8">
        <f t="shared" si="4"/>
        <v>46.752911717838828</v>
      </c>
      <c r="I21" s="8">
        <f t="shared" si="4"/>
        <v>26.149329672664766</v>
      </c>
      <c r="J21" s="8">
        <f t="shared" si="4"/>
        <v>29.005522425364152</v>
      </c>
      <c r="K21" s="8">
        <f t="shared" si="4"/>
        <v>40.75832302171942</v>
      </c>
      <c r="L21" s="8">
        <f t="shared" si="4"/>
        <v>38.39758069086588</v>
      </c>
      <c r="M21" s="8">
        <f t="shared" si="4"/>
        <v>38.460414969718435</v>
      </c>
      <c r="N21" s="8">
        <f t="shared" si="4"/>
        <v>41.664259471343676</v>
      </c>
      <c r="O21" s="8">
        <f>AVERAGE(E21:N21)</f>
        <v>37.001875405563865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0.27039519189657674</v>
      </c>
      <c r="F23" s="6">
        <f>(Input!B142+Input!B141+Input!B147-Input!B143-Input!B144-Input!B207-Input!B208-SUM(Input!B136:B139)-SUM(Input!B202:'Input'!B205))/Input!B34</f>
        <v>0.19041940377479172</v>
      </c>
      <c r="G23" s="6">
        <f>(Input!C142+Input!C141+Input!C147-Input!C143-Input!C144-Input!C207-Input!C208-SUM(Input!C136:C139)-SUM(Input!C202:'Input'!C205))/Input!C34</f>
        <v>0.21199168989246703</v>
      </c>
      <c r="H23" s="6">
        <f>(Input!D142+Input!D141+Input!D147-Input!D143-Input!D144-Input!D207-Input!D208-SUM(Input!D136:D139)-SUM(Input!D202:'Input'!D205))/Input!D34</f>
        <v>0.25341116353281462</v>
      </c>
      <c r="I23" s="6">
        <f>(Input!E142+Input!E141+Input!E147-Input!E143-Input!E144-Input!E207-Input!E208-SUM(Input!E136:E139)-SUM(Input!E202:'Input'!E205))/Input!E34</f>
        <v>0.22034137996461134</v>
      </c>
      <c r="J23" s="6">
        <f>(Input!F142+Input!F141+Input!F147-Input!F143-Input!F144-Input!F207-Input!F208-SUM(Input!F136:F139)-SUM(Input!F202:'Input'!F205))/Input!F34</f>
        <v>0.24494505543915168</v>
      </c>
      <c r="K23" s="6">
        <f>(Input!G142+Input!G141+Input!G147-Input!G143-Input!G144-Input!G207-Input!G208-SUM(Input!G136:G139)-SUM(Input!G202:'Input'!G205))/Input!G34</f>
        <v>0.33435506601936149</v>
      </c>
      <c r="L23" s="6">
        <f>(Input!H142+Input!H141+Input!H147-Input!H143-Input!H144-Input!H207-Input!H208-SUM(Input!H136:H139)-SUM(Input!H202:'Input'!H205))/Input!H34</f>
        <v>0.38985833054174968</v>
      </c>
      <c r="M23" s="6">
        <f>(Input!I142+Input!I141+Input!I147-Input!I143-Input!I144-Input!I207-Input!I208-SUM(Input!I136:I139)-SUM(Input!I202:'Input'!I205))/Input!I34</f>
        <v>0.33795940645927586</v>
      </c>
      <c r="N23" s="6">
        <f>(Input!J142+Input!J141+Input!J147-Input!J143-Input!J144-Input!J207-Input!J208-SUM(Input!J136:J139)-SUM(Input!J202:'Input'!J205))/Input!J34</f>
        <v>0.35576120012762669</v>
      </c>
      <c r="O23" s="6">
        <f>AVERAGE(E23:N23)</f>
        <v>0.28094378876484266</v>
      </c>
    </row>
    <row r="24" spans="2:15" x14ac:dyDescent="0.2">
      <c r="B24" s="26" t="s">
        <v>287</v>
      </c>
      <c r="E24" s="6">
        <f>Input!A127/Input!A$6</f>
        <v>14.954572701361487</v>
      </c>
      <c r="F24" s="6">
        <f>Input!B127/Input!B$6</f>
        <v>16.540181316845388</v>
      </c>
      <c r="G24" s="6">
        <f>Input!C127/Input!C$6</f>
        <v>19.41167556006431</v>
      </c>
      <c r="H24" s="6">
        <f>Input!D127/Input!D$6</f>
        <v>19.112246695417003</v>
      </c>
      <c r="I24" s="6">
        <f>Input!E127/Input!E$6</f>
        <v>15.760832091543213</v>
      </c>
      <c r="J24" s="6">
        <f>Input!F127/Input!F$6</f>
        <v>20.323812320418568</v>
      </c>
      <c r="K24" s="6">
        <f>Input!G127/Input!G$6</f>
        <v>20.480578715959915</v>
      </c>
      <c r="L24" s="6">
        <f>Input!H127/Input!H$6</f>
        <v>20.832020339074731</v>
      </c>
      <c r="M24" s="6">
        <f>Input!I127/Input!I$6</f>
        <v>20.591881701926042</v>
      </c>
      <c r="N24" s="6">
        <f>Input!J127/Input!J$6</f>
        <v>22.845949263465236</v>
      </c>
      <c r="O24" s="16">
        <f>AVERAGE(E24:N24)</f>
        <v>19.08537507060759</v>
      </c>
    </row>
    <row r="25" spans="2:15" s="4" customFormat="1" x14ac:dyDescent="0.2">
      <c r="B25" s="27" t="s">
        <v>288</v>
      </c>
      <c r="E25" s="8">
        <f>+E21+E23-E24</f>
        <v>14.267434076297489</v>
      </c>
      <c r="F25" s="8">
        <f t="shared" ref="F25:N25" si="5">+F21+F23-F24</f>
        <v>17.759891051001727</v>
      </c>
      <c r="G25" s="8">
        <f t="shared" si="5"/>
        <v>26.569463666116881</v>
      </c>
      <c r="H25" s="8">
        <f t="shared" si="5"/>
        <v>27.894076185954642</v>
      </c>
      <c r="I25" s="8">
        <f t="shared" si="5"/>
        <v>10.608838961086166</v>
      </c>
      <c r="J25" s="8">
        <f t="shared" si="5"/>
        <v>8.9266551603847368</v>
      </c>
      <c r="K25" s="8">
        <f t="shared" si="5"/>
        <v>20.612099371778868</v>
      </c>
      <c r="L25" s="8">
        <f t="shared" si="5"/>
        <v>17.955418682332898</v>
      </c>
      <c r="M25" s="8">
        <f t="shared" si="5"/>
        <v>18.20649267425167</v>
      </c>
      <c r="N25" s="8">
        <f t="shared" si="5"/>
        <v>19.174071408006064</v>
      </c>
      <c r="O25" s="8">
        <f>AVERAGE(E25:N25)</f>
        <v>18.197444123721116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84.877404210310587</v>
      </c>
      <c r="F31" s="6">
        <f>Input!B35/Input!B36</f>
        <v>87.438278057227038</v>
      </c>
      <c r="G31" s="6">
        <f>Input!C35/Input!C36</f>
        <v>99.793029976394493</v>
      </c>
      <c r="H31" s="6">
        <f>Input!D35/Input!D36</f>
        <v>94.767632267279453</v>
      </c>
      <c r="I31" s="6">
        <f>Input!E35/Input!E36</f>
        <v>76.519518774514268</v>
      </c>
      <c r="J31" s="6">
        <f>Input!F35/Input!F36</f>
        <v>85.630128748907936</v>
      </c>
      <c r="K31" s="6">
        <f>Input!G35/Input!G36</f>
        <v>90.815205489749758</v>
      </c>
      <c r="L31" s="6">
        <f>Input!H35/Input!H36</f>
        <v>91.705191395420215</v>
      </c>
      <c r="M31" s="6">
        <f>Input!I35/Input!I36</f>
        <v>92.754477018623618</v>
      </c>
      <c r="N31" s="6">
        <f>Input!J35/Input!J36</f>
        <v>95.532130045620519</v>
      </c>
      <c r="O31" s="6">
        <f>AVERAGE(E31:N31)</f>
        <v>89.983299598404784</v>
      </c>
    </row>
    <row r="32" spans="2:15" x14ac:dyDescent="0.2">
      <c r="B32" s="26" t="s">
        <v>302</v>
      </c>
      <c r="E32" s="6">
        <f>Input!A131/Input!A$5-Input!A209/Input!A36</f>
        <v>35.459894887431453</v>
      </c>
      <c r="F32" s="6">
        <f>Input!B131/Input!B$5-Input!B209/Input!B36</f>
        <v>34.51400768578533</v>
      </c>
      <c r="G32" s="6">
        <f>Input!C131/Input!C$5-Input!C209/Input!C36</f>
        <v>34.764171097759558</v>
      </c>
      <c r="H32" s="6">
        <f>Input!D131/Input!D$5-Input!D209/Input!D36</f>
        <v>34.003088530530448</v>
      </c>
      <c r="I32" s="6">
        <f>Input!E131/Input!E$5-Input!E209/Input!E36</f>
        <v>36.933893695815229</v>
      </c>
      <c r="J32" s="6">
        <f>Input!F131/Input!F$5-Input!F209/Input!F36</f>
        <v>36.457730078254663</v>
      </c>
      <c r="K32" s="6">
        <f>Input!G131/Input!G$5-Input!G209/Input!G36</f>
        <v>35.249166918236554</v>
      </c>
      <c r="L32" s="6">
        <f>Input!H131/Input!H$5-Input!H209/Input!H36</f>
        <v>35.917844061533089</v>
      </c>
      <c r="M32" s="6">
        <f>Input!I131/Input!I$5-Input!I209/Input!I36</f>
        <v>36.557186714713872</v>
      </c>
      <c r="N32" s="6">
        <f>Input!J131/Input!J$5-Input!J209/Input!J36</f>
        <v>37.767890395765789</v>
      </c>
      <c r="O32" s="6">
        <f>AVERAGE(E32:N32)</f>
        <v>35.762487406582594</v>
      </c>
    </row>
    <row r="33" spans="2:15" s="4" customFormat="1" x14ac:dyDescent="0.2">
      <c r="B33" s="27" t="s">
        <v>283</v>
      </c>
      <c r="E33" s="8">
        <f>+E31-E32</f>
        <v>49.417509322879134</v>
      </c>
      <c r="F33" s="8">
        <f t="shared" ref="F33:N33" si="7">+F31-F32</f>
        <v>52.924270371441708</v>
      </c>
      <c r="G33" s="8">
        <f t="shared" si="7"/>
        <v>65.028858878634935</v>
      </c>
      <c r="H33" s="8">
        <f t="shared" si="7"/>
        <v>60.764543736749005</v>
      </c>
      <c r="I33" s="8">
        <f t="shared" si="7"/>
        <v>39.585625078699039</v>
      </c>
      <c r="J33" s="8">
        <f t="shared" si="7"/>
        <v>49.172398670653273</v>
      </c>
      <c r="K33" s="8">
        <f t="shared" si="7"/>
        <v>55.566038571513204</v>
      </c>
      <c r="L33" s="8">
        <f t="shared" si="7"/>
        <v>55.787347333887126</v>
      </c>
      <c r="M33" s="8">
        <f t="shared" si="7"/>
        <v>56.197290303909746</v>
      </c>
      <c r="N33" s="8">
        <f t="shared" si="7"/>
        <v>57.76423964985473</v>
      </c>
      <c r="O33" s="8">
        <f>AVERAGE(E33:N33)</f>
        <v>54.220812191822191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1.8097366077461472</v>
      </c>
      <c r="F35" s="6">
        <f>(Input!B136+Input!B144+Input!B204)/Input!B5*Input!B6/Input!B34</f>
        <v>1.1963711857919463</v>
      </c>
      <c r="G35" s="6">
        <f>(Input!C136+Input!C144+Input!C204)/Input!C5*Input!C6/Input!C34</f>
        <v>0.48375114424926208</v>
      </c>
      <c r="H35" s="6">
        <f>(Input!D136+Input!D144+Input!D204)/Input!D5*Input!D6/Input!D34</f>
        <v>0.80966796982755129</v>
      </c>
      <c r="I35" s="6">
        <f>(Input!E136+Input!E144+Input!E204)/Input!E5*Input!E6/Input!E34</f>
        <v>1.0835605029031967</v>
      </c>
      <c r="J35" s="6">
        <f>(Input!F136+Input!F144+Input!F204)/Input!F5*Input!F6/Input!F34</f>
        <v>1.2161269280557343</v>
      </c>
      <c r="K35" s="6">
        <f>(Input!G136+Input!G144+Input!G204)/Input!G5*Input!G6/Input!G34</f>
        <v>1.1547997640017642</v>
      </c>
      <c r="L35" s="6">
        <f>(Input!H136+Input!H144+Input!H204)/Input!H5*Input!H6/Input!H34</f>
        <v>0.84641109095149769</v>
      </c>
      <c r="M35" s="6">
        <f>(Input!I136+Input!I144+Input!I204)/Input!I5*Input!I6/Input!I34</f>
        <v>0.98372711274038871</v>
      </c>
      <c r="N35" s="6">
        <f>(Input!J136+Input!J144+Input!J204)/Input!J5*Input!J6/Input!J34</f>
        <v>1.5457608640353584</v>
      </c>
      <c r="O35" s="6">
        <f>AVERAGE(E35:N35)</f>
        <v>1.112991317030285</v>
      </c>
    </row>
    <row r="36" spans="2:15" ht="13.15" customHeight="1" x14ac:dyDescent="0.2">
      <c r="B36" s="26" t="s">
        <v>298</v>
      </c>
      <c r="E36" s="6">
        <f>Input!A18/Input!A5</f>
        <v>16.144145340609516</v>
      </c>
      <c r="F36" s="6">
        <f>Input!B18/Input!B5</f>
        <v>11.40652865430876</v>
      </c>
      <c r="G36" s="6">
        <f>Input!C18/Input!C5</f>
        <v>11.882226828923164</v>
      </c>
      <c r="H36" s="6">
        <f>Input!D18/Input!D5</f>
        <v>8.8538637800103768</v>
      </c>
      <c r="I36" s="6">
        <f>Input!E18/Input!E5</f>
        <v>9.0915803971510769</v>
      </c>
      <c r="J36" s="6">
        <f>Input!F18/Input!F5</f>
        <v>10.456779538701005</v>
      </c>
      <c r="K36" s="6">
        <f>Input!G18/Input!G5</f>
        <v>8.8650258972970306</v>
      </c>
      <c r="L36" s="6">
        <f>Input!H18/Input!H5</f>
        <v>9.0868620302038021</v>
      </c>
      <c r="M36" s="6">
        <f>Input!I18/Input!I5</f>
        <v>9.0385150647712393</v>
      </c>
      <c r="N36" s="6">
        <f>Input!J18/Input!J5</f>
        <v>8.2651347823977481</v>
      </c>
      <c r="O36" s="6">
        <f>AVERAGE(E36:N36)</f>
        <v>10.309066231437374</v>
      </c>
    </row>
    <row r="37" spans="2:15" ht="13.15" customHeight="1" x14ac:dyDescent="0.2">
      <c r="B37" s="27" t="s">
        <v>313</v>
      </c>
      <c r="E37" s="8">
        <f>+E33+E35-E36</f>
        <v>35.083100590015761</v>
      </c>
      <c r="F37" s="8">
        <f t="shared" ref="F37:N37" si="8">+F33+F35-F36</f>
        <v>42.714112902924896</v>
      </c>
      <c r="G37" s="8">
        <f t="shared" si="8"/>
        <v>53.630383193961038</v>
      </c>
      <c r="H37" s="8">
        <f t="shared" si="8"/>
        <v>52.720347926566177</v>
      </c>
      <c r="I37" s="8">
        <f t="shared" si="8"/>
        <v>31.577605184451158</v>
      </c>
      <c r="J37" s="8">
        <f t="shared" si="8"/>
        <v>39.931746060008003</v>
      </c>
      <c r="K37" s="8">
        <f t="shared" si="8"/>
        <v>47.855812438217939</v>
      </c>
      <c r="L37" s="8">
        <f t="shared" si="8"/>
        <v>47.546896394634821</v>
      </c>
      <c r="M37" s="8">
        <f t="shared" si="8"/>
        <v>48.142502351878896</v>
      </c>
      <c r="N37" s="8">
        <f t="shared" si="8"/>
        <v>51.044865731492337</v>
      </c>
      <c r="O37" s="8">
        <f>AVERAGE(E37:N37)</f>
        <v>45.024737277415099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1.8547350362055821</v>
      </c>
      <c r="F39" s="6">
        <f>(Input!B129+Input!B202)/Input!B5*Input!B6/Input!B34</f>
        <v>1.4549051276140086</v>
      </c>
      <c r="G39" s="6">
        <f>(Input!C129+Input!C202)/Input!C5*Input!C6/Input!C34</f>
        <v>2.9788509802664178</v>
      </c>
      <c r="H39" s="6">
        <f>(Input!D129+Input!D202)/Input!D5*Input!D6/Input!D34</f>
        <v>4.2089036429984201</v>
      </c>
      <c r="I39" s="6">
        <f>(Input!E129+Input!E202)/Input!E5*Input!E6/Input!E34</f>
        <v>0.74790165588892277</v>
      </c>
      <c r="J39" s="6">
        <f>(Input!F129+Input!F202)/Input!F5*Input!F6/Input!F34</f>
        <v>0.87693150341315296</v>
      </c>
      <c r="K39" s="6">
        <f>(Input!G129+Input!G202)/Input!G5*Input!G6/Input!G34</f>
        <v>1.5171579315114316</v>
      </c>
      <c r="L39" s="6">
        <f>(Input!H129+Input!H202)/Input!H5*Input!H6/Input!H34</f>
        <v>0.40429799969754415</v>
      </c>
      <c r="M39" s="6">
        <f>(Input!I129+Input!I202)/Input!I5*Input!I6/Input!I34</f>
        <v>0.33474226869269902</v>
      </c>
      <c r="N39" s="6">
        <f>(Input!J129+Input!J202)/Input!J5*Input!J6/Input!J34</f>
        <v>1.00541853178992</v>
      </c>
      <c r="O39" s="6">
        <f>AVERAGE(E39:N39)</f>
        <v>1.5383844678078098</v>
      </c>
    </row>
    <row r="40" spans="2:15" x14ac:dyDescent="0.2">
      <c r="B40" s="26" t="s">
        <v>285</v>
      </c>
      <c r="E40" s="6">
        <f>Input!A124/Input!A5</f>
        <v>11.353871773876742</v>
      </c>
      <c r="F40" s="6">
        <f>Input!B124/Input!B5</f>
        <v>10.706945521437667</v>
      </c>
      <c r="G40" s="6">
        <f>Input!C124/Input!C5</f>
        <v>10.523080656572803</v>
      </c>
      <c r="H40" s="6">
        <f>Input!D124/Input!D5</f>
        <v>8.593535446441205</v>
      </c>
      <c r="I40" s="6">
        <f>Input!E124/Input!E5</f>
        <v>6.5557499174567235</v>
      </c>
      <c r="J40" s="6">
        <f>Input!F124/Input!F5</f>
        <v>8.1345521909343894</v>
      </c>
      <c r="K40" s="6">
        <f>Input!G124/Input!G5</f>
        <v>6.8072610900497272</v>
      </c>
      <c r="L40" s="6">
        <f>Input!H124/Input!H5</f>
        <v>7.4022846879429158</v>
      </c>
      <c r="M40" s="6">
        <f>Input!I124/Input!I5</f>
        <v>7.9867892872737851</v>
      </c>
      <c r="N40" s="6">
        <f>Input!J124/Input!J5</f>
        <v>7.2406620251322114</v>
      </c>
      <c r="O40" s="6">
        <f>AVERAGE(E40:N40)</f>
        <v>8.5304732597118154</v>
      </c>
    </row>
    <row r="41" spans="2:15" s="4" customFormat="1" x14ac:dyDescent="0.2">
      <c r="B41" s="27" t="s">
        <v>301</v>
      </c>
      <c r="E41" s="8">
        <f>+E37+E39-E40</f>
        <v>25.583963852344603</v>
      </c>
      <c r="F41" s="8">
        <f t="shared" ref="F41:N41" si="9">+F37+F39-F40</f>
        <v>33.46207250910124</v>
      </c>
      <c r="G41" s="8">
        <f t="shared" si="9"/>
        <v>46.086153517654651</v>
      </c>
      <c r="H41" s="8">
        <f t="shared" si="9"/>
        <v>48.33571612312339</v>
      </c>
      <c r="I41" s="8">
        <f t="shared" si="9"/>
        <v>25.76975692288336</v>
      </c>
      <c r="J41" s="8">
        <f t="shared" si="9"/>
        <v>32.67412537248677</v>
      </c>
      <c r="K41" s="8">
        <f t="shared" si="9"/>
        <v>42.565709279679645</v>
      </c>
      <c r="L41" s="8">
        <f t="shared" si="9"/>
        <v>40.548909706389452</v>
      </c>
      <c r="M41" s="8">
        <f t="shared" si="9"/>
        <v>40.49045533329781</v>
      </c>
      <c r="N41" s="8">
        <f t="shared" si="9"/>
        <v>44.809622238150048</v>
      </c>
      <c r="O41" s="8">
        <f>AVERAGE(E41:N41)</f>
        <v>38.032648485511103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2.0634105847576523</v>
      </c>
      <c r="F43" s="6">
        <f>(Input!B137+Input!B139+Input!B205+Input!B208)/Input!B5*Input!B6/Input!B34</f>
        <v>2.1275845846392456</v>
      </c>
      <c r="G43" s="6">
        <f>(Input!C137+Input!C139+Input!C205+Input!C208)/Input!C5*Input!C6/Input!C34</f>
        <v>1.6321964707761913</v>
      </c>
      <c r="H43" s="6">
        <f>(Input!D137+Input!D139+Input!D205+Input!D208)/Input!D5*Input!D6/Input!D34</f>
        <v>1.8927374979630753</v>
      </c>
      <c r="I43" s="6">
        <f>(Input!E137+Input!E139+Input!E205+Input!E208)/Input!E5*Input!E6/Input!E34</f>
        <v>2.0087738192070526</v>
      </c>
      <c r="J43" s="6">
        <f>(Input!F137+Input!F139+Input!F205+Input!F208)/Input!F5*Input!F6/Input!F34</f>
        <v>1.914666635257779</v>
      </c>
      <c r="K43" s="6">
        <f>(Input!G137+Input!G139+Input!G205+Input!G208)/Input!G5*Input!G6/Input!G34</f>
        <v>1.9730005258852572</v>
      </c>
      <c r="L43" s="6">
        <f>(Input!H137+Input!H139+Input!H205+Input!H208)/Input!H5*Input!H6/Input!H34</f>
        <v>2.1409818420768763</v>
      </c>
      <c r="M43" s="6">
        <f>(Input!I137+Input!I139+Input!I205+Input!I208)/Input!I5*Input!I6/Input!I34</f>
        <v>1.9266664081595024</v>
      </c>
      <c r="N43" s="6">
        <f>(Input!J137+Input!J139+Input!J205+Input!J208)/Input!J5*Input!J6/Input!J34</f>
        <v>2.2226879186664719</v>
      </c>
      <c r="O43" s="6">
        <f>AVERAGE(E43:N43)</f>
        <v>1.9902706287389105</v>
      </c>
    </row>
    <row r="44" spans="2:15" ht="13.15" customHeight="1" x14ac:dyDescent="0.2">
      <c r="B44" s="26" t="s">
        <v>300</v>
      </c>
      <c r="E44" s="6">
        <f>(Input!A19+Input!A20)/Input!A5</f>
        <v>6.6757019258530033</v>
      </c>
      <c r="F44" s="6">
        <f>(Input!B19+Input!B20)/Input!B5</f>
        <v>6.2742499882081031</v>
      </c>
      <c r="G44" s="6">
        <f>(Input!C19+Input!C20)/Input!C5</f>
        <v>6.0196768548653363</v>
      </c>
      <c r="H44" s="6">
        <f>(Input!D19+Input!D20)/Input!D5</f>
        <v>5.1518023206452535</v>
      </c>
      <c r="I44" s="6">
        <f>(Input!E19+Input!E20)/Input!E5</f>
        <v>4.8743613980472622</v>
      </c>
      <c r="J44" s="6">
        <f>(Input!F19+Input!F20)/Input!F5</f>
        <v>6.6809944813923865</v>
      </c>
      <c r="K44" s="6">
        <f>(Input!G19+Input!G20)/Input!G5</f>
        <v>5.6188251686278363</v>
      </c>
      <c r="L44" s="6">
        <f>(Input!H19+Input!H20)/Input!H5</f>
        <v>5.6158803577537757</v>
      </c>
      <c r="M44" s="6">
        <f>(Input!I19+Input!I20)/Input!I5</f>
        <v>4.9846301974673715</v>
      </c>
      <c r="N44" s="6">
        <f>(Input!J19+Input!J20)/Input!J5</f>
        <v>5.9450452670903884</v>
      </c>
      <c r="O44" s="6">
        <f>AVERAGE(E44:N44)</f>
        <v>5.7841167959950717</v>
      </c>
    </row>
    <row r="45" spans="2:15" ht="13.15" customHeight="1" x14ac:dyDescent="0.2">
      <c r="B45" s="27" t="s">
        <v>314</v>
      </c>
      <c r="E45" s="8">
        <f>+E41+E43-E44</f>
        <v>20.971672511249253</v>
      </c>
      <c r="F45" s="8">
        <f t="shared" ref="F45:N45" si="10">+F41+F43-F44</f>
        <v>29.31540710553238</v>
      </c>
      <c r="G45" s="8">
        <f t="shared" si="10"/>
        <v>41.698673133565507</v>
      </c>
      <c r="H45" s="8">
        <f t="shared" si="10"/>
        <v>45.076651300441213</v>
      </c>
      <c r="I45" s="8">
        <f t="shared" si="10"/>
        <v>22.904169344043151</v>
      </c>
      <c r="J45" s="8">
        <f t="shared" si="10"/>
        <v>27.907797526352166</v>
      </c>
      <c r="K45" s="8">
        <f t="shared" si="10"/>
        <v>38.919884636937063</v>
      </c>
      <c r="L45" s="8">
        <f t="shared" si="10"/>
        <v>37.074011190712554</v>
      </c>
      <c r="M45" s="8">
        <f t="shared" si="10"/>
        <v>37.43249154398994</v>
      </c>
      <c r="N45" s="8">
        <f t="shared" si="10"/>
        <v>41.087264889726136</v>
      </c>
      <c r="O45" s="8">
        <f>AVERAGE(E45:N45)</f>
        <v>34.23880231825494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0.39774875108811553</v>
      </c>
      <c r="F47" s="6">
        <f>(Input!B142+Input!B141+Input!B147-Input!B143-Input!B144-Input!B207-Input!B208-SUM(Input!B136:B139)-SUM(Input!B202:'Input'!B205))/Input!B5*Input!B6/Input!B34</f>
        <v>0.2404404462144793</v>
      </c>
      <c r="G47" s="6">
        <f>(Input!C142+Input!C141+Input!C147-Input!C143-Input!C144-Input!C207-Input!C208-SUM(Input!C136:C139)-SUM(Input!C202:'Input'!C205))/Input!C5*Input!C6/Input!C34</f>
        <v>0.25937414738349995</v>
      </c>
      <c r="H47" s="6">
        <f>(Input!D142+Input!D141+Input!D147-Input!D143-Input!D144-Input!D207-Input!D208-SUM(Input!D136:D139)-SUM(Input!D202:'Input'!D205))/Input!D5*Input!D6/Input!D34</f>
        <v>0.29639252250823556</v>
      </c>
      <c r="I47" s="6">
        <f>(Input!E142+Input!E141+Input!E147-Input!E143-Input!E144-Input!E207-Input!E208-SUM(Input!E136:E139)-SUM(Input!E202:'Input'!E205))/Input!E5*Input!E6/Input!E34</f>
        <v>0.28718015674128083</v>
      </c>
      <c r="J47" s="6">
        <f>(Input!F142+Input!F141+Input!F147-Input!F143-Input!F144-Input!F207-Input!F208-SUM(Input!F136:F139)-SUM(Input!F202:'Input'!F205))/Input!F5*Input!F6/Input!F34</f>
        <v>0.25582220565771946</v>
      </c>
      <c r="K47" s="6">
        <f>(Input!G142+Input!G141+Input!G147-Input!G143-Input!G144-Input!G207-Input!G208-SUM(Input!G136:G139)-SUM(Input!G202:'Input'!G205))/Input!G5*Input!G6/Input!G34</f>
        <v>0.37797486232681371</v>
      </c>
      <c r="L47" s="6">
        <f>(Input!H142+Input!H141+Input!H147-Input!H143-Input!H144-Input!H207-Input!H208-SUM(Input!H136:H139)-SUM(Input!H202:'Input'!H205))/Input!H5*Input!H6/Input!H34</f>
        <v>0.42268599867577933</v>
      </c>
      <c r="M47" s="6">
        <f>(Input!I142+Input!I141+Input!I147-Input!I143-Input!I144-Input!I207-Input!I208-SUM(Input!I136:I139)-SUM(Input!I202:'Input'!I205))/Input!I5*Input!I6/Input!I34</f>
        <v>0.3668395142947386</v>
      </c>
      <c r="N47" s="6">
        <f>(Input!J142+Input!J141+Input!J147-Input!J143-Input!J144-Input!J207-Input!J208-SUM(Input!J136:J139)-SUM(Input!J202:'Input'!J205))/Input!J5*Input!J6/Input!J34</f>
        <v>0.37953097106041767</v>
      </c>
      <c r="O47" s="6">
        <f>AVERAGE(E47:N47)</f>
        <v>0.32839895759510801</v>
      </c>
    </row>
    <row r="48" spans="2:15" x14ac:dyDescent="0.2">
      <c r="B48" s="26" t="s">
        <v>287</v>
      </c>
      <c r="E48" s="6">
        <f>Input!A127/Input!A5</f>
        <v>21.998033963925163</v>
      </c>
      <c r="F48" s="6">
        <f>Input!B127/Input!B5</f>
        <v>20.885101504646009</v>
      </c>
      <c r="G48" s="6">
        <f>Input!C127/Input!C5</f>
        <v>23.750397009575021</v>
      </c>
      <c r="H48" s="6">
        <f>Input!D127/Input!D5</f>
        <v>22.353896844488467</v>
      </c>
      <c r="I48" s="6">
        <f>Input!E127/Input!E5</f>
        <v>20.541753124852601</v>
      </c>
      <c r="J48" s="6">
        <f>Input!F127/Input!F5</f>
        <v>21.226321494269136</v>
      </c>
      <c r="K48" s="6">
        <f>Input!G127/Input!G5</f>
        <v>23.152464871252029</v>
      </c>
      <c r="L48" s="6">
        <f>Input!H127/Input!H5</f>
        <v>22.586161771174428</v>
      </c>
      <c r="M48" s="6">
        <f>Input!I127/Input!I5</f>
        <v>22.351547959827275</v>
      </c>
      <c r="N48" s="6">
        <f>Input!J127/Input!J5</f>
        <v>24.372374799864151</v>
      </c>
      <c r="O48" s="16">
        <f>AVERAGE(E48:N48)</f>
        <v>22.321805334387427</v>
      </c>
    </row>
    <row r="49" spans="2:15" s="4" customFormat="1" x14ac:dyDescent="0.2">
      <c r="B49" s="27" t="s">
        <v>288</v>
      </c>
      <c r="E49" s="8">
        <f>+E45+E47-E48</f>
        <v>-0.62861270158779448</v>
      </c>
      <c r="F49" s="8">
        <f t="shared" ref="F49:N49" si="11">+F45+F47-F48</f>
        <v>8.6707460471008488</v>
      </c>
      <c r="G49" s="8">
        <f t="shared" si="11"/>
        <v>18.207650271373982</v>
      </c>
      <c r="H49" s="8">
        <f t="shared" si="11"/>
        <v>23.019146978460981</v>
      </c>
      <c r="I49" s="8">
        <f t="shared" si="11"/>
        <v>2.6495963759318322</v>
      </c>
      <c r="J49" s="8">
        <f t="shared" si="11"/>
        <v>6.9372982377407482</v>
      </c>
      <c r="K49" s="8">
        <f t="shared" si="11"/>
        <v>16.14539462801185</v>
      </c>
      <c r="L49" s="8">
        <f t="shared" si="11"/>
        <v>14.910535418213907</v>
      </c>
      <c r="M49" s="8">
        <f t="shared" si="11"/>
        <v>15.447783098457403</v>
      </c>
      <c r="N49" s="8">
        <f t="shared" si="11"/>
        <v>17.094421060922404</v>
      </c>
      <c r="O49" s="8">
        <f>AVERAGE(E49:N49)</f>
        <v>12.245395941462615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624.32469766071893</v>
      </c>
      <c r="F7" s="6">
        <f>Input!B27/Input!B$7</f>
        <v>568.60294934705098</v>
      </c>
      <c r="G7" s="6">
        <f>Input!C27/Input!C$7</f>
        <v>620.46001617170953</v>
      </c>
      <c r="H7" s="6">
        <f>Input!D27/Input!D$7</f>
        <v>552.34112177215889</v>
      </c>
      <c r="I7" s="6">
        <f>Input!E27/Input!E$7</f>
        <v>487.99511637887571</v>
      </c>
      <c r="J7" s="6">
        <f>Input!F27/Input!F$7</f>
        <v>433.71195960557554</v>
      </c>
      <c r="K7" s="6">
        <f>Input!G27/Input!G$7</f>
        <v>491.3903433127569</v>
      </c>
      <c r="L7" s="6">
        <f>Input!H27/Input!H$7</f>
        <v>477.66667146140469</v>
      </c>
      <c r="M7" s="6">
        <f>Input!I27/Input!I$7</f>
        <v>491.64378481070258</v>
      </c>
      <c r="N7" s="6">
        <f>Input!J27/Input!J$7</f>
        <v>506.58812181470694</v>
      </c>
      <c r="O7" s="6">
        <f>AVERAGE(E7:N7)</f>
        <v>525.47247823356599</v>
      </c>
    </row>
    <row r="8" spans="1:15" x14ac:dyDescent="0.2">
      <c r="B8" s="26" t="s">
        <v>302</v>
      </c>
      <c r="E8" s="6">
        <f>(Input!A125-Input!A203-Input!A207)/Input!A$7</f>
        <v>256.82301867511285</v>
      </c>
      <c r="F8" s="6">
        <f>(Input!B125-Input!B203-Input!B207)/Input!B$7</f>
        <v>212.45740483792966</v>
      </c>
      <c r="G8" s="6">
        <f>(Input!C125-Input!C203-Input!C207)/Input!C$7</f>
        <v>201.87239951358248</v>
      </c>
      <c r="H8" s="6">
        <f>(Input!D125-Input!D203-Input!D207)/Input!D$7</f>
        <v>190.46666077261517</v>
      </c>
      <c r="I8" s="6">
        <f>(Input!E125-Input!E203-Input!E207)/Input!E$7</f>
        <v>228.64000467604797</v>
      </c>
      <c r="J8" s="6">
        <f>(Input!F125-Input!F203-Input!F207)/Input!F$7</f>
        <v>175.65265944252263</v>
      </c>
      <c r="K8" s="6">
        <f>(Input!G125-Input!G203-Input!G207)/Input!G$7</f>
        <v>181.92175587986657</v>
      </c>
      <c r="L8" s="6">
        <f>(Input!H125-Input!H203-Input!H207)/Input!H$7</f>
        <v>178.12005154942707</v>
      </c>
      <c r="M8" s="6">
        <f>(Input!I125-Input!I203-Input!I207)/Input!I$7</f>
        <v>185.42092987804875</v>
      </c>
      <c r="N8" s="6">
        <f>(Input!J125-Input!J203-Input!J207)/Input!J$7</f>
        <v>188.48143793228977</v>
      </c>
      <c r="O8" s="6">
        <f>AVERAGE(E8:N8)</f>
        <v>199.98563231574428</v>
      </c>
    </row>
    <row r="9" spans="1:15" s="4" customFormat="1" x14ac:dyDescent="0.2">
      <c r="B9" s="27" t="s">
        <v>283</v>
      </c>
      <c r="E9" s="8">
        <f t="shared" ref="E9:N9" si="1">+E7-E8</f>
        <v>367.50167898560608</v>
      </c>
      <c r="F9" s="8">
        <f t="shared" si="1"/>
        <v>356.14554450912135</v>
      </c>
      <c r="G9" s="8">
        <f t="shared" si="1"/>
        <v>418.58761665812705</v>
      </c>
      <c r="H9" s="8">
        <f t="shared" si="1"/>
        <v>361.87446099954371</v>
      </c>
      <c r="I9" s="8">
        <f t="shared" si="1"/>
        <v>259.35511170282774</v>
      </c>
      <c r="J9" s="8">
        <f t="shared" si="1"/>
        <v>258.05930016305291</v>
      </c>
      <c r="K9" s="8">
        <f t="shared" si="1"/>
        <v>309.46858743289033</v>
      </c>
      <c r="L9" s="8">
        <f t="shared" si="1"/>
        <v>299.54661991197759</v>
      </c>
      <c r="M9" s="8">
        <f t="shared" si="1"/>
        <v>306.22285493265383</v>
      </c>
      <c r="N9" s="8">
        <f t="shared" si="1"/>
        <v>318.1066838824172</v>
      </c>
      <c r="O9" s="8">
        <f>AVERAGE(E9:N9)</f>
        <v>325.48684591782177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9.0744229932072891</v>
      </c>
      <c r="F11" s="6">
        <f>(Input!B136+Input!B144+Input!B204)/Input!B$7</f>
        <v>6.1391684414033909</v>
      </c>
      <c r="G11" s="6">
        <f>(Input!C136+Input!C144+Input!C204)/Input!C$7</f>
        <v>2.4664470944059724</v>
      </c>
      <c r="H11" s="6">
        <f>(Input!D136+Input!D144+Input!D204)/Input!D$7</f>
        <v>4.0551875416333347</v>
      </c>
      <c r="I11" s="6">
        <f>(Input!E136+Input!E144+Input!E204)/Input!E$7</f>
        <v>5.3610151003790136</v>
      </c>
      <c r="J11" s="6">
        <f>(Input!F136+Input!F144+Input!F204)/Input!F$7</f>
        <v>5.8915337167796622</v>
      </c>
      <c r="K11" s="6">
        <f>(Input!G136+Input!G144+Input!G204)/Input!G$7</f>
        <v>5.5417068332464732</v>
      </c>
      <c r="L11" s="6">
        <f>(Input!H136+Input!H144+Input!H204)/Input!H$7</f>
        <v>4.0760174246772882</v>
      </c>
      <c r="M11" s="6">
        <f>(Input!I136+Input!I144+Input!I204)/Input!I$7</f>
        <v>4.8271823807790319</v>
      </c>
      <c r="N11" s="6">
        <f>(Input!J136+Input!J144+Input!J204)/Input!J$7</f>
        <v>7.7108962049508554</v>
      </c>
      <c r="O11" s="6">
        <f>AVERAGE(E11:N11)</f>
        <v>5.5143577731462319</v>
      </c>
    </row>
    <row r="12" spans="1:15" ht="13.15" customHeight="1" x14ac:dyDescent="0.2">
      <c r="B12" s="26" t="s">
        <v>298</v>
      </c>
      <c r="E12" s="6">
        <f>Input!A18/Input!A$7</f>
        <v>77.701541714494766</v>
      </c>
      <c r="F12" s="6">
        <f>Input!B18/Input!B$7</f>
        <v>55.088362639933507</v>
      </c>
      <c r="G12" s="6">
        <f>Input!C18/Input!C$7</f>
        <v>56.961656632458563</v>
      </c>
      <c r="H12" s="6">
        <f>Input!D18/Input!D$7</f>
        <v>42.444127331410158</v>
      </c>
      <c r="I12" s="6">
        <f>Input!E18/Input!E$7</f>
        <v>43.583706007726789</v>
      </c>
      <c r="J12" s="6">
        <f>Input!F18/Input!F$7</f>
        <v>48.494611422629049</v>
      </c>
      <c r="K12" s="6">
        <f>Input!G18/Input!G$7</f>
        <v>40.764465515453622</v>
      </c>
      <c r="L12" s="6">
        <f>Input!H18/Input!H$7</f>
        <v>41.787554148699513</v>
      </c>
      <c r="M12" s="6">
        <f>Input!I18/Input!I$7</f>
        <v>42.385519202766659</v>
      </c>
      <c r="N12" s="6">
        <f>Input!J18/Input!J$7</f>
        <v>38.758803467419</v>
      </c>
      <c r="O12" s="6">
        <f>AVERAGE(E12:N12)</f>
        <v>48.797034808299159</v>
      </c>
    </row>
    <row r="13" spans="1:15" ht="13.15" customHeight="1" x14ac:dyDescent="0.2">
      <c r="B13" s="27" t="s">
        <v>313</v>
      </c>
      <c r="E13" s="8">
        <f t="shared" ref="E13:N13" si="2">+E9+E11-E12</f>
        <v>298.87456026431857</v>
      </c>
      <c r="F13" s="8">
        <f t="shared" si="2"/>
        <v>307.19635031059124</v>
      </c>
      <c r="G13" s="8">
        <f t="shared" si="2"/>
        <v>364.09240712007443</v>
      </c>
      <c r="H13" s="8">
        <f t="shared" si="2"/>
        <v>323.48552120976694</v>
      </c>
      <c r="I13" s="8">
        <f t="shared" si="2"/>
        <v>221.13242079547996</v>
      </c>
      <c r="J13" s="8">
        <f t="shared" si="2"/>
        <v>215.45622245720349</v>
      </c>
      <c r="K13" s="8">
        <f t="shared" si="2"/>
        <v>274.24582875068313</v>
      </c>
      <c r="L13" s="8">
        <f t="shared" si="2"/>
        <v>261.83508318795532</v>
      </c>
      <c r="M13" s="8">
        <f t="shared" si="2"/>
        <v>268.66451811066622</v>
      </c>
      <c r="N13" s="8">
        <f t="shared" si="2"/>
        <v>287.05877661994907</v>
      </c>
      <c r="O13" s="8">
        <f>AVERAGE(E13:N13)</f>
        <v>282.20416888266885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9.3000551499104862</v>
      </c>
      <c r="F15" s="6">
        <f>(Input!B129+Input!B202)/Input!B$7</f>
        <v>7.4658331383761594</v>
      </c>
      <c r="G15" s="6">
        <f>(Input!C129+Input!C202)/Input!C$7</f>
        <v>15.187929645827802</v>
      </c>
      <c r="H15" s="6">
        <f>(Input!D129+Input!D202)/Input!D$7</f>
        <v>21.08011463101052</v>
      </c>
      <c r="I15" s="6">
        <f>(Input!E129+Input!E202)/Input!E$7</f>
        <v>3.7003121284656006</v>
      </c>
      <c r="J15" s="6">
        <f>(Input!F129+Input!F202)/Input!F$7</f>
        <v>4.2482995816273004</v>
      </c>
      <c r="K15" s="6">
        <f>(Input!G129+Input!G202)/Input!G$7</f>
        <v>7.2806080657963665</v>
      </c>
      <c r="L15" s="6">
        <f>(Input!H129+Input!H202)/Input!H$7</f>
        <v>1.9469566374382432</v>
      </c>
      <c r="M15" s="6">
        <f>(Input!I129+Input!I202)/Input!I$7</f>
        <v>1.6425916909355662</v>
      </c>
      <c r="N15" s="6">
        <f>(Input!J129+Input!J202)/Input!J$7</f>
        <v>5.0154445759009834</v>
      </c>
      <c r="O15" s="6">
        <f>AVERAGE(E15:N15)</f>
        <v>7.686814524528903</v>
      </c>
    </row>
    <row r="16" spans="1:15" x14ac:dyDescent="0.2">
      <c r="B16" s="26" t="s">
        <v>285</v>
      </c>
      <c r="E16" s="6">
        <f>Input!A124/Input!A$7</f>
        <v>54.646023226745861</v>
      </c>
      <c r="F16" s="6">
        <f>Input!B124/Input!B$7</f>
        <v>51.709693240297568</v>
      </c>
      <c r="G16" s="6">
        <f>Input!C124/Input!C$7</f>
        <v>50.446108772835871</v>
      </c>
      <c r="H16" s="6">
        <f>Input!D124/Input!D$7</f>
        <v>41.196151395420458</v>
      </c>
      <c r="I16" s="6">
        <f>Input!E124/Input!E$7</f>
        <v>31.427305768768978</v>
      </c>
      <c r="J16" s="6">
        <f>Input!F124/Input!F$7</f>
        <v>37.724994214180747</v>
      </c>
      <c r="K16" s="6">
        <f>Input!G124/Input!G$7</f>
        <v>31.302148823347494</v>
      </c>
      <c r="L16" s="6">
        <f>Input!H124/Input!H$7</f>
        <v>34.040725081259573</v>
      </c>
      <c r="M16" s="6">
        <f>Input!I124/Input!I$7</f>
        <v>37.453520658900615</v>
      </c>
      <c r="N16" s="6">
        <f>Input!J124/Input!J$7</f>
        <v>33.954606161266838</v>
      </c>
      <c r="O16" s="6">
        <f>AVERAGE(E16:N16)</f>
        <v>40.390127734302396</v>
      </c>
    </row>
    <row r="17" spans="2:15" s="4" customFormat="1" x14ac:dyDescent="0.2">
      <c r="B17" s="27" t="s">
        <v>301</v>
      </c>
      <c r="E17" s="8">
        <f t="shared" ref="E17:N17" si="3">+E13+E15-E16</f>
        <v>253.52859218748318</v>
      </c>
      <c r="F17" s="8">
        <f t="shared" si="3"/>
        <v>262.95249020866987</v>
      </c>
      <c r="G17" s="8">
        <f t="shared" si="3"/>
        <v>328.83422799306635</v>
      </c>
      <c r="H17" s="8">
        <f t="shared" si="3"/>
        <v>303.36948444535699</v>
      </c>
      <c r="I17" s="8">
        <f t="shared" si="3"/>
        <v>193.4054271551766</v>
      </c>
      <c r="J17" s="8">
        <f t="shared" si="3"/>
        <v>181.97952782465003</v>
      </c>
      <c r="K17" s="8">
        <f t="shared" si="3"/>
        <v>250.22428799313198</v>
      </c>
      <c r="L17" s="8">
        <f t="shared" si="3"/>
        <v>229.74131474413397</v>
      </c>
      <c r="M17" s="8">
        <f t="shared" si="3"/>
        <v>232.85358914270114</v>
      </c>
      <c r="N17" s="8">
        <f t="shared" si="3"/>
        <v>258.11961503458321</v>
      </c>
      <c r="O17" s="8">
        <f>AVERAGE(E17:N17)</f>
        <v>249.50085567289528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10.346400893150637</v>
      </c>
      <c r="F19" s="6">
        <f>(Input!B137+Input!B139+Input!B205+Input!B208)/Input!B$7</f>
        <v>10.917681981606217</v>
      </c>
      <c r="G19" s="6">
        <f>(Input!C137+Input!C139+Input!C205+Input!C208)/Input!C$7</f>
        <v>8.3218950295056811</v>
      </c>
      <c r="H19" s="6">
        <f>(Input!D137+Input!D139+Input!D205+Input!D208)/Input!D$7</f>
        <v>9.479695143376949</v>
      </c>
      <c r="I19" s="6">
        <f>(Input!E137+Input!E139+Input!E205+Input!E208)/Input!E$7</f>
        <v>9.9385929527343801</v>
      </c>
      <c r="J19" s="6">
        <f>(Input!F137+Input!F139+Input!F205+Input!F208)/Input!F$7</f>
        <v>9.2756132421543622</v>
      </c>
      <c r="K19" s="6">
        <f>(Input!G137+Input!G139+Input!G205+Input!G208)/Input!G$7</f>
        <v>9.4681267152393627</v>
      </c>
      <c r="L19" s="6">
        <f>(Input!H137+Input!H139+Input!H205+Input!H208)/Input!H$7</f>
        <v>10.310213780886166</v>
      </c>
      <c r="M19" s="6">
        <f>(Input!I137+Input!I139+Input!I205+Input!I208)/Input!I$7</f>
        <v>9.4542175555151076</v>
      </c>
      <c r="N19" s="6">
        <f>(Input!J137+Input!J139+Input!J205+Input!J208)/Input!J$7</f>
        <v>11.087689069894431</v>
      </c>
      <c r="O19" s="6">
        <f>AVERAGE(E19:N19)</f>
        <v>9.8600126364063279</v>
      </c>
    </row>
    <row r="20" spans="2:15" ht="13.15" customHeight="1" x14ac:dyDescent="0.2">
      <c r="B20" s="26" t="s">
        <v>300</v>
      </c>
      <c r="E20" s="6">
        <f>(Input!A19+Input!A20)/Input!A$7</f>
        <v>32.13005834136132</v>
      </c>
      <c r="F20" s="6">
        <f>(Input!B19+Input!B20)/Input!B$7</f>
        <v>30.301783225998683</v>
      </c>
      <c r="G20" s="6">
        <f>(Input!C19+Input!C20)/Input!C$7</f>
        <v>28.857449952945572</v>
      </c>
      <c r="H20" s="6">
        <f>(Input!D19+Input!D20)/Input!D$7</f>
        <v>24.69698643629518</v>
      </c>
      <c r="I20" s="6">
        <f>(Input!E19+Input!E20)/Input!E$7</f>
        <v>23.366975252671658</v>
      </c>
      <c r="J20" s="6">
        <f>(Input!F19+Input!F20)/Input!F$7</f>
        <v>30.983940140723369</v>
      </c>
      <c r="K20" s="6">
        <f>(Input!G19+Input!G20)/Input!G$7</f>
        <v>25.837308032425462</v>
      </c>
      <c r="L20" s="6">
        <f>(Input!H19+Input!H20)/Input!H$7</f>
        <v>25.825626466234631</v>
      </c>
      <c r="M20" s="6">
        <f>(Input!I19+Input!I20)/Input!I$7</f>
        <v>23.375093966144885</v>
      </c>
      <c r="N20" s="6">
        <f>(Input!J19+Input!J20)/Input!J$7</f>
        <v>27.878896978522025</v>
      </c>
      <c r="O20" s="6">
        <f>AVERAGE(E20:N20)</f>
        <v>27.325411879332279</v>
      </c>
    </row>
    <row r="21" spans="2:15" ht="13.15" customHeight="1" x14ac:dyDescent="0.2">
      <c r="B21" s="27" t="s">
        <v>314</v>
      </c>
      <c r="E21" s="8">
        <f t="shared" ref="E21:N21" si="4">+E17+E19-E20</f>
        <v>231.74493473927251</v>
      </c>
      <c r="F21" s="8">
        <f t="shared" si="4"/>
        <v>243.5683889642774</v>
      </c>
      <c r="G21" s="8">
        <f t="shared" si="4"/>
        <v>308.29867306962649</v>
      </c>
      <c r="H21" s="8">
        <f t="shared" si="4"/>
        <v>288.15219315243877</v>
      </c>
      <c r="I21" s="8">
        <f t="shared" si="4"/>
        <v>179.97704485523931</v>
      </c>
      <c r="J21" s="8">
        <f t="shared" si="4"/>
        <v>160.27120092608101</v>
      </c>
      <c r="K21" s="8">
        <f t="shared" si="4"/>
        <v>233.8551066759459</v>
      </c>
      <c r="L21" s="8">
        <f t="shared" si="4"/>
        <v>214.22590205878549</v>
      </c>
      <c r="M21" s="8">
        <f t="shared" si="4"/>
        <v>218.93271273207137</v>
      </c>
      <c r="N21" s="8">
        <f t="shared" si="4"/>
        <v>241.32840712595564</v>
      </c>
      <c r="O21" s="8">
        <f>AVERAGE(E21:N21)</f>
        <v>232.03545642996937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1.9944009514669456</v>
      </c>
      <c r="F23" s="6">
        <f>(Input!B142+Input!B141+Input!B147-Input!B143-Input!B144-Input!B207-Input!B208-SUM(Input!B136:B139)-SUM(Input!B202:'Input'!B205))/Input!B7</f>
        <v>1.2338180800131546</v>
      </c>
      <c r="G23" s="6">
        <f>(Input!C142+Input!C141+Input!C147-Input!C143-Input!C144-Input!C207-Input!C208-SUM(Input!C136:C139)-SUM(Input!C202:'Input'!C205))/Input!C7</f>
        <v>1.3224415482693419</v>
      </c>
      <c r="H23" s="6">
        <f>(Input!D142+Input!D141+Input!D147-Input!D143-Input!D144-Input!D207-Input!D208-SUM(Input!D136:D139)-SUM(Input!D202:'Input'!D205))/Input!D7</f>
        <v>1.4844693250798466</v>
      </c>
      <c r="I23" s="6">
        <f>(Input!E142+Input!E141+Input!E147-Input!E143-Input!E144-Input!E207-Input!E208-SUM(Input!E136:E139)-SUM(Input!E202:'Input'!E205))/Input!E7</f>
        <v>1.4208501995912652</v>
      </c>
      <c r="J23" s="6">
        <f>(Input!F142+Input!F141+Input!F147-Input!F143-Input!F144-Input!F207-Input!F208-SUM(Input!F136:F139)-SUM(Input!F202:'Input'!F205))/Input!F7</f>
        <v>1.2393321086500286</v>
      </c>
      <c r="K23" s="6">
        <f>(Input!G142+Input!G141+Input!G147-Input!G143-Input!G144-Input!G207-Input!G208-SUM(Input!G136:G139)-SUM(Input!G202:'Input'!G205))/Input!G7</f>
        <v>1.8138433541875043</v>
      </c>
      <c r="L23" s="6">
        <f>(Input!H142+Input!H141+Input!H147-Input!H143-Input!H144-Input!H207-Input!H208-SUM(Input!H136:H139)-SUM(Input!H202:'Input'!H205))/Input!H7</f>
        <v>2.0355067581083062</v>
      </c>
      <c r="M23" s="6">
        <f>(Input!I142+Input!I141+Input!I147-Input!I143-Input!I144-Input!I207-Input!I208-SUM(Input!I136:I139)-SUM(Input!I202:'Input'!I205))/Input!I7</f>
        <v>1.8000939661448823</v>
      </c>
      <c r="N23" s="6">
        <f>(Input!J142+Input!J141+Input!J147-Input!J143-Input!J144-Input!J207-Input!J208-SUM(Input!J136:J139)-SUM(Input!J202:'Input'!J205))/Input!J7</f>
        <v>1.8932578722242412</v>
      </c>
      <c r="O23" s="6">
        <f>AVERAGE(E23:N23)</f>
        <v>1.6238014163735517</v>
      </c>
    </row>
    <row r="24" spans="2:15" x14ac:dyDescent="0.2">
      <c r="B24" s="26" t="s">
        <v>287</v>
      </c>
      <c r="E24" s="6">
        <f>Input!A127/Input!A$7</f>
        <v>105.87622432915181</v>
      </c>
      <c r="F24" s="6">
        <f>Input!B127/Input!B$7</f>
        <v>100.86557271963322</v>
      </c>
      <c r="G24" s="6">
        <f>Input!C127/Input!C$7</f>
        <v>113.85592775008378</v>
      </c>
      <c r="H24" s="6">
        <f>Input!D127/Input!D$7</f>
        <v>107.16131031547948</v>
      </c>
      <c r="I24" s="6">
        <f>Input!E127/Input!E$7</f>
        <v>98.474158503556112</v>
      </c>
      <c r="J24" s="6">
        <f>Input!F127/Input!F$7</f>
        <v>98.439697326185893</v>
      </c>
      <c r="K24" s="6">
        <f>Input!G127/Input!G$7</f>
        <v>106.46306810335108</v>
      </c>
      <c r="L24" s="6">
        <f>Input!H127/Input!H$7</f>
        <v>103.86648932129434</v>
      </c>
      <c r="M24" s="6">
        <f>Input!I127/Input!I$7</f>
        <v>104.81610734437568</v>
      </c>
      <c r="N24" s="6">
        <f>Input!J127/Input!J$7</f>
        <v>114.29264129049872</v>
      </c>
      <c r="O24" s="16">
        <f>AVERAGE(E24:N24)</f>
        <v>105.411119700361</v>
      </c>
    </row>
    <row r="25" spans="2:15" s="4" customFormat="1" x14ac:dyDescent="0.2">
      <c r="B25" s="27" t="s">
        <v>288</v>
      </c>
      <c r="E25" s="8">
        <f t="shared" ref="E25:N25" si="5">+E21+E23-E24</f>
        <v>127.86311136158766</v>
      </c>
      <c r="F25" s="8">
        <f t="shared" si="5"/>
        <v>143.93663432465735</v>
      </c>
      <c r="G25" s="8">
        <f t="shared" si="5"/>
        <v>195.76518686781208</v>
      </c>
      <c r="H25" s="8">
        <f t="shared" si="5"/>
        <v>182.47535216203912</v>
      </c>
      <c r="I25" s="8">
        <f t="shared" si="5"/>
        <v>82.923736551274459</v>
      </c>
      <c r="J25" s="8">
        <f t="shared" si="5"/>
        <v>63.070835708545133</v>
      </c>
      <c r="K25" s="8">
        <f t="shared" si="5"/>
        <v>129.20588192678233</v>
      </c>
      <c r="L25" s="8">
        <f t="shared" si="5"/>
        <v>112.39491949559947</v>
      </c>
      <c r="M25" s="8">
        <f t="shared" si="5"/>
        <v>115.91669935384057</v>
      </c>
      <c r="N25" s="8">
        <f t="shared" si="5"/>
        <v>128.92902370768115</v>
      </c>
      <c r="O25" s="8">
        <f>AVERAGE(E25:N25)</f>
        <v>128.24813814598195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426.03646272437828</v>
      </c>
      <c r="F31" s="6">
        <f>Input!B35/Input!B7</f>
        <v>450.79851671570782</v>
      </c>
      <c r="G31" s="6">
        <f>Input!C35/Input!C7</f>
        <v>508.58998927765009</v>
      </c>
      <c r="H31" s="6">
        <f>Input!D35/Input!D7</f>
        <v>474.24514973076549</v>
      </c>
      <c r="I31" s="6">
        <f>Input!E35/Input!E7</f>
        <v>380.16599834755516</v>
      </c>
      <c r="J31" s="6">
        <f>Input!F35/Input!F7</f>
        <v>415.10018042131264</v>
      </c>
      <c r="K31" s="6">
        <f>Input!G35/Input!G7</f>
        <v>435.69404816186108</v>
      </c>
      <c r="L31" s="6">
        <f>Input!H35/Input!H7</f>
        <v>441.12145176276294</v>
      </c>
      <c r="M31" s="6">
        <f>Input!I35/Input!I7</f>
        <v>453.84774890789959</v>
      </c>
      <c r="N31" s="6">
        <f>Input!J35/Input!J7</f>
        <v>477.01908172551873</v>
      </c>
      <c r="O31" s="6">
        <f>AVERAGE(E31:N31)</f>
        <v>446.26186277754124</v>
      </c>
    </row>
    <row r="32" spans="2:15" x14ac:dyDescent="0.2">
      <c r="B32" s="26" t="s">
        <v>302</v>
      </c>
      <c r="E32" s="6">
        <f>(Input!A131-Input!A209)/Input!A$7</f>
        <v>170.19716810562906</v>
      </c>
      <c r="F32" s="6">
        <f>(Input!B131-Input!B209)/Input!B$7</f>
        <v>165.92981610090359</v>
      </c>
      <c r="G32" s="6">
        <f>(Input!C131-Input!C209)/Input!C$7</f>
        <v>165.76221753210487</v>
      </c>
      <c r="H32" s="6">
        <f>(Input!D131-Input!D209)/Input!D$7</f>
        <v>162.28062415744083</v>
      </c>
      <c r="I32" s="6">
        <f>(Input!E131-Input!E209)/Input!E$7</f>
        <v>176.39422612083831</v>
      </c>
      <c r="J32" s="6">
        <f>(Input!F131-Input!F209)/Input!F$7</f>
        <v>168.66800728510108</v>
      </c>
      <c r="K32" s="6">
        <f>(Input!G131-Input!G209)/Input!G$7</f>
        <v>161.65004226829751</v>
      </c>
      <c r="L32" s="6">
        <f>(Input!H131-Input!H209)/Input!H$7</f>
        <v>164.70796898943254</v>
      </c>
      <c r="M32" s="6">
        <f>(Input!I131-Input!I209)/Input!I$7</f>
        <v>170.92740421368768</v>
      </c>
      <c r="N32" s="6">
        <f>(Input!J131-Input!J209)/Input!J$7</f>
        <v>176.23126183108846</v>
      </c>
      <c r="O32" s="6">
        <f>AVERAGE(E32:N32)</f>
        <v>168.27487366045239</v>
      </c>
    </row>
    <row r="33" spans="2:15" s="4" customFormat="1" x14ac:dyDescent="0.2">
      <c r="B33" s="27" t="s">
        <v>283</v>
      </c>
      <c r="E33" s="8">
        <f t="shared" ref="E33:N33" si="7">+E31-E32</f>
        <v>255.83929461874922</v>
      </c>
      <c r="F33" s="8">
        <f t="shared" si="7"/>
        <v>284.8687006148042</v>
      </c>
      <c r="G33" s="8">
        <f t="shared" si="7"/>
        <v>342.82777174554519</v>
      </c>
      <c r="H33" s="8">
        <f t="shared" si="7"/>
        <v>311.96452557332464</v>
      </c>
      <c r="I33" s="8">
        <f t="shared" si="7"/>
        <v>203.77177222671685</v>
      </c>
      <c r="J33" s="8">
        <f t="shared" si="7"/>
        <v>246.43217313621156</v>
      </c>
      <c r="K33" s="8">
        <f t="shared" si="7"/>
        <v>274.04400589356356</v>
      </c>
      <c r="L33" s="8">
        <f t="shared" si="7"/>
        <v>276.41348277333043</v>
      </c>
      <c r="M33" s="8">
        <f t="shared" si="7"/>
        <v>282.92034469421191</v>
      </c>
      <c r="N33" s="8">
        <f t="shared" si="7"/>
        <v>300.7878198944303</v>
      </c>
      <c r="O33" s="8">
        <f>AVERAGE(E33:N33)</f>
        <v>277.9869891170888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9.0744229932072891</v>
      </c>
      <c r="F35" s="6">
        <f>(Input!B136+Input!B144+Input!B204)/Input!B7</f>
        <v>6.1391684414033909</v>
      </c>
      <c r="G35" s="6">
        <f>(Input!C136+Input!C144+Input!C204)/Input!C7</f>
        <v>2.4664470944059724</v>
      </c>
      <c r="H35" s="6">
        <f>(Input!D136+Input!D144+Input!D204)/Input!D7</f>
        <v>4.0551875416333347</v>
      </c>
      <c r="I35" s="6">
        <f>(Input!E136+Input!E144+Input!E204)/Input!E7</f>
        <v>5.3610151003790136</v>
      </c>
      <c r="J35" s="6">
        <f>(Input!F136+Input!F144+Input!F204)/Input!F7</f>
        <v>5.8915337167796622</v>
      </c>
      <c r="K35" s="6">
        <f>(Input!G136+Input!G144+Input!G204)/Input!G7</f>
        <v>5.5417068332464732</v>
      </c>
      <c r="L35" s="6">
        <f>(Input!H136+Input!H144+Input!H204)/Input!H7</f>
        <v>4.0760174246772882</v>
      </c>
      <c r="M35" s="6">
        <f>(Input!I136+Input!I144+Input!I204)/Input!I7</f>
        <v>4.8271823807790319</v>
      </c>
      <c r="N35" s="6">
        <f>(Input!J136+Input!J144+Input!J204)/Input!J7</f>
        <v>7.7108962049508554</v>
      </c>
      <c r="O35" s="6">
        <f>AVERAGE(E35:N35)</f>
        <v>5.5143577731462319</v>
      </c>
    </row>
    <row r="36" spans="2:15" ht="13.15" customHeight="1" x14ac:dyDescent="0.2">
      <c r="B36" s="26" t="s">
        <v>298</v>
      </c>
      <c r="E36" s="6">
        <f>Input!A18/Input!A7</f>
        <v>77.701541714494766</v>
      </c>
      <c r="F36" s="6">
        <f>Input!B18/Input!B7</f>
        <v>55.088362639933507</v>
      </c>
      <c r="G36" s="6">
        <f>Input!C18/Input!C7</f>
        <v>56.961656632458563</v>
      </c>
      <c r="H36" s="6">
        <f>Input!D18/Input!D7</f>
        <v>42.444127331410158</v>
      </c>
      <c r="I36" s="6">
        <f>Input!E18/Input!E7</f>
        <v>43.583706007726789</v>
      </c>
      <c r="J36" s="6">
        <f>Input!F18/Input!F7</f>
        <v>48.494611422629049</v>
      </c>
      <c r="K36" s="6">
        <f>Input!G18/Input!G7</f>
        <v>40.764465515453622</v>
      </c>
      <c r="L36" s="6">
        <f>Input!H18/Input!H7</f>
        <v>41.787554148699513</v>
      </c>
      <c r="M36" s="6">
        <f>Input!I18/Input!I7</f>
        <v>42.385519202766659</v>
      </c>
      <c r="N36" s="6">
        <f>Input!J18/Input!J7</f>
        <v>38.758803467419</v>
      </c>
      <c r="O36" s="6">
        <f>AVERAGE(E36:N36)</f>
        <v>48.797034808299159</v>
      </c>
    </row>
    <row r="37" spans="2:15" ht="13.15" customHeight="1" x14ac:dyDescent="0.2">
      <c r="B37" s="27" t="s">
        <v>313</v>
      </c>
      <c r="E37" s="8">
        <f t="shared" ref="E37:N37" si="8">+E33+E35-E36</f>
        <v>187.21217589746172</v>
      </c>
      <c r="F37" s="8">
        <f t="shared" si="8"/>
        <v>235.91950641627409</v>
      </c>
      <c r="G37" s="8">
        <f t="shared" si="8"/>
        <v>288.33256220749257</v>
      </c>
      <c r="H37" s="8">
        <f t="shared" si="8"/>
        <v>273.57558578354781</v>
      </c>
      <c r="I37" s="8">
        <f t="shared" si="8"/>
        <v>165.54908131936907</v>
      </c>
      <c r="J37" s="8">
        <f t="shared" si="8"/>
        <v>203.82909543036217</v>
      </c>
      <c r="K37" s="8">
        <f t="shared" si="8"/>
        <v>238.82124721135639</v>
      </c>
      <c r="L37" s="8">
        <f t="shared" si="8"/>
        <v>238.70194604930819</v>
      </c>
      <c r="M37" s="8">
        <f t="shared" si="8"/>
        <v>245.3620078722243</v>
      </c>
      <c r="N37" s="8">
        <f t="shared" si="8"/>
        <v>269.73991263196217</v>
      </c>
      <c r="O37" s="8">
        <f>AVERAGE(E37:N37)</f>
        <v>234.70431208193585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9.3000551499104862</v>
      </c>
      <c r="F39" s="6">
        <f>(Input!B129+Input!B202)/Input!B7</f>
        <v>7.4658331383761594</v>
      </c>
      <c r="G39" s="6">
        <f>(Input!C129+Input!C202)/Input!C7</f>
        <v>15.187929645827802</v>
      </c>
      <c r="H39" s="6">
        <f>(Input!D129+Input!D202)/Input!D7</f>
        <v>21.08011463101052</v>
      </c>
      <c r="I39" s="6">
        <f>(Input!E129+Input!E202)/Input!E7</f>
        <v>3.7003121284656006</v>
      </c>
      <c r="J39" s="6">
        <f>(Input!F129+Input!F202)/Input!F7</f>
        <v>4.2482995816273004</v>
      </c>
      <c r="K39" s="6">
        <f>(Input!G129+Input!G202)/Input!G7</f>
        <v>7.2806080657963665</v>
      </c>
      <c r="L39" s="6">
        <f>(Input!H129+Input!H202)/Input!H7</f>
        <v>1.9469566374382432</v>
      </c>
      <c r="M39" s="6">
        <f>(Input!I129+Input!I202)/Input!I7</f>
        <v>1.6425916909355662</v>
      </c>
      <c r="N39" s="6">
        <f>(Input!J129+Input!J202)/Input!J7</f>
        <v>5.0154445759009834</v>
      </c>
      <c r="O39" s="6">
        <f>AVERAGE(E39:N39)</f>
        <v>7.686814524528903</v>
      </c>
    </row>
    <row r="40" spans="2:15" x14ac:dyDescent="0.2">
      <c r="B40" s="26" t="s">
        <v>285</v>
      </c>
      <c r="E40" s="6">
        <f>Input!A124/Input!A7</f>
        <v>54.646023226745861</v>
      </c>
      <c r="F40" s="6">
        <f>Input!B124/Input!B7</f>
        <v>51.709693240297568</v>
      </c>
      <c r="G40" s="6">
        <f>Input!C124/Input!C7</f>
        <v>50.446108772835871</v>
      </c>
      <c r="H40" s="6">
        <f>Input!D124/Input!D7</f>
        <v>41.196151395420458</v>
      </c>
      <c r="I40" s="6">
        <f>Input!E124/Input!E7</f>
        <v>31.427305768768978</v>
      </c>
      <c r="J40" s="6">
        <f>Input!F124/Input!F7</f>
        <v>37.724994214180747</v>
      </c>
      <c r="K40" s="6">
        <f>Input!G124/Input!G7</f>
        <v>31.302148823347494</v>
      </c>
      <c r="L40" s="6">
        <f>Input!H124/Input!H7</f>
        <v>34.040725081259573</v>
      </c>
      <c r="M40" s="6">
        <f>Input!I124/Input!I7</f>
        <v>37.453520658900615</v>
      </c>
      <c r="N40" s="6">
        <f>Input!J124/Input!J7</f>
        <v>33.954606161266838</v>
      </c>
      <c r="O40" s="6">
        <f>AVERAGE(E40:N40)</f>
        <v>40.390127734302396</v>
      </c>
    </row>
    <row r="41" spans="2:15" s="4" customFormat="1" x14ac:dyDescent="0.2">
      <c r="B41" s="27" t="s">
        <v>301</v>
      </c>
      <c r="E41" s="8">
        <f t="shared" ref="E41:N41" si="9">+E37+E39-E40</f>
        <v>141.86620782062636</v>
      </c>
      <c r="F41" s="8">
        <f t="shared" si="9"/>
        <v>191.67564631435266</v>
      </c>
      <c r="G41" s="8">
        <f t="shared" si="9"/>
        <v>253.07438308048449</v>
      </c>
      <c r="H41" s="8">
        <f t="shared" si="9"/>
        <v>253.45954901913788</v>
      </c>
      <c r="I41" s="8">
        <f t="shared" si="9"/>
        <v>137.8220876790657</v>
      </c>
      <c r="J41" s="8">
        <f t="shared" si="9"/>
        <v>170.35240079780871</v>
      </c>
      <c r="K41" s="8">
        <f t="shared" si="9"/>
        <v>214.79970645380527</v>
      </c>
      <c r="L41" s="8">
        <f t="shared" si="9"/>
        <v>206.60817760548684</v>
      </c>
      <c r="M41" s="8">
        <f t="shared" si="9"/>
        <v>209.55107890425927</v>
      </c>
      <c r="N41" s="8">
        <f t="shared" si="9"/>
        <v>240.8007510465963</v>
      </c>
      <c r="O41" s="8">
        <f>AVERAGE(E41:N41)</f>
        <v>202.00099887216237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10.346400893150637</v>
      </c>
      <c r="F43" s="6">
        <f>(Input!B137+Input!B139+Input!B205+Input!B208)/Input!B7</f>
        <v>10.917681981606217</v>
      </c>
      <c r="G43" s="6">
        <f>(Input!C137+Input!C139+Input!C205+Input!C208)/Input!C7</f>
        <v>8.3218950295056811</v>
      </c>
      <c r="H43" s="6">
        <f>(Input!D137+Input!D139+Input!D205+Input!D208)/Input!D7</f>
        <v>9.479695143376949</v>
      </c>
      <c r="I43" s="6">
        <f>(Input!E137+Input!E139+Input!E205+Input!E208)/Input!E7</f>
        <v>9.9385929527343801</v>
      </c>
      <c r="J43" s="6">
        <f>(Input!F137+Input!F139+Input!F205+Input!F208)/Input!F7</f>
        <v>9.2756132421543622</v>
      </c>
      <c r="K43" s="6">
        <f>(Input!G137+Input!G139+Input!G205+Input!G208)/Input!G7</f>
        <v>9.4681267152393627</v>
      </c>
      <c r="L43" s="6">
        <f>(Input!H137+Input!H139+Input!H205+Input!H208)/Input!H7</f>
        <v>10.310213780886166</v>
      </c>
      <c r="M43" s="6">
        <f>(Input!I137+Input!I139+Input!I205+Input!I208)/Input!I7</f>
        <v>9.4542175555151076</v>
      </c>
      <c r="N43" s="6">
        <f>(Input!J137+Input!J139+Input!J205+Input!J208)/Input!J7</f>
        <v>11.087689069894431</v>
      </c>
      <c r="O43" s="6">
        <f>AVERAGE(E43:N43)</f>
        <v>9.8600126364063279</v>
      </c>
    </row>
    <row r="44" spans="2:15" ht="13.15" customHeight="1" x14ac:dyDescent="0.2">
      <c r="B44" s="26" t="s">
        <v>300</v>
      </c>
      <c r="E44" s="6">
        <f>(Input!A19+Input!A20)/Input!A7</f>
        <v>32.13005834136132</v>
      </c>
      <c r="F44" s="6">
        <f>(Input!B19+Input!B20)/Input!B7</f>
        <v>30.301783225998683</v>
      </c>
      <c r="G44" s="6">
        <f>(Input!C19+Input!C20)/Input!C7</f>
        <v>28.857449952945572</v>
      </c>
      <c r="H44" s="6">
        <f>(Input!D19+Input!D20)/Input!D7</f>
        <v>24.69698643629518</v>
      </c>
      <c r="I44" s="6">
        <f>(Input!E19+Input!E20)/Input!E7</f>
        <v>23.366975252671658</v>
      </c>
      <c r="J44" s="6">
        <f>(Input!F19+Input!F20)/Input!F7</f>
        <v>30.983940140723369</v>
      </c>
      <c r="K44" s="6">
        <f>(Input!G19+Input!G20)/Input!G7</f>
        <v>25.837308032425462</v>
      </c>
      <c r="L44" s="6">
        <f>(Input!H19+Input!H20)/Input!H7</f>
        <v>25.825626466234631</v>
      </c>
      <c r="M44" s="6">
        <f>(Input!I19+Input!I20)/Input!I7</f>
        <v>23.375093966144885</v>
      </c>
      <c r="N44" s="6">
        <f>(Input!J19+Input!J20)/Input!J7</f>
        <v>27.878896978522025</v>
      </c>
      <c r="O44" s="6">
        <f>AVERAGE(E44:N44)</f>
        <v>27.325411879332279</v>
      </c>
    </row>
    <row r="45" spans="2:15" ht="13.15" customHeight="1" x14ac:dyDescent="0.2">
      <c r="B45" s="27" t="s">
        <v>314</v>
      </c>
      <c r="E45" s="8">
        <f t="shared" ref="E45:N45" si="10">+E41+E43-E44</f>
        <v>120.08255037241568</v>
      </c>
      <c r="F45" s="8">
        <f t="shared" si="10"/>
        <v>172.29154506996019</v>
      </c>
      <c r="G45" s="8">
        <f t="shared" si="10"/>
        <v>232.53882815704463</v>
      </c>
      <c r="H45" s="8">
        <f t="shared" si="10"/>
        <v>238.24225772621966</v>
      </c>
      <c r="I45" s="8">
        <f t="shared" si="10"/>
        <v>124.39370537912842</v>
      </c>
      <c r="J45" s="8">
        <f t="shared" si="10"/>
        <v>148.64407389923969</v>
      </c>
      <c r="K45" s="8">
        <f t="shared" si="10"/>
        <v>198.43052513661917</v>
      </c>
      <c r="L45" s="8">
        <f t="shared" si="10"/>
        <v>191.09276492013836</v>
      </c>
      <c r="M45" s="8">
        <f t="shared" si="10"/>
        <v>195.6302024936295</v>
      </c>
      <c r="N45" s="8">
        <f t="shared" si="10"/>
        <v>224.00954313796871</v>
      </c>
      <c r="O45" s="8">
        <f>AVERAGE(E45:N45)</f>
        <v>184.5355996292364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1.9944009514669456</v>
      </c>
      <c r="F47" s="6">
        <f>(Input!B142+Input!B141+Input!B147-Input!B143-Input!B144-Input!B207-Input!B208-SUM(Input!B136:B139)-SUM(Input!B202:'Input'!B205))/Input!B7</f>
        <v>1.2338180800131546</v>
      </c>
      <c r="G47" s="6">
        <f>(Input!C142+Input!C141+Input!C147-Input!C143-Input!C144-Input!C207-Input!C208-SUM(Input!C136:C139)-SUM(Input!C202:'Input'!C205))/Input!C7</f>
        <v>1.3224415482693419</v>
      </c>
      <c r="H47" s="6">
        <f>(Input!D142+Input!D141+Input!D147-Input!D143-Input!D144-Input!D207-Input!D208-SUM(Input!D136:D139)-SUM(Input!D202:'Input'!D205))/Input!D7</f>
        <v>1.4844693250798466</v>
      </c>
      <c r="I47" s="6">
        <f>(Input!E142+Input!E141+Input!E147-Input!E143-Input!E144-Input!E207-Input!E208-SUM(Input!E136:E139)-SUM(Input!E202:'Input'!E205))/Input!E7</f>
        <v>1.4208501995912652</v>
      </c>
      <c r="J47" s="6">
        <f>(Input!F142+Input!F141+Input!F147-Input!F143-Input!F144-Input!F207-Input!F208-SUM(Input!F136:F139)-SUM(Input!F202:'Input'!F205))/Input!F7</f>
        <v>1.2393321086500286</v>
      </c>
      <c r="K47" s="6">
        <f>(Input!G142+Input!G141+Input!G147-Input!G143-Input!G144-Input!G207-Input!G208-SUM(Input!G136:G139)-SUM(Input!G202:'Input'!G205))/Input!G7</f>
        <v>1.8138433541875043</v>
      </c>
      <c r="L47" s="6">
        <f>(Input!H142+Input!H141+Input!H147-Input!H143-Input!H144-Input!H207-Input!H208-SUM(Input!H136:H139)-SUM(Input!H202:'Input'!H205))/Input!H7</f>
        <v>2.0355067581083062</v>
      </c>
      <c r="M47" s="6">
        <f>(Input!I142+Input!I141+Input!I147-Input!I143-Input!I144-Input!I207-Input!I208-SUM(Input!I136:I139)-SUM(Input!I202:'Input'!I205))/Input!I7</f>
        <v>1.8000939661448823</v>
      </c>
      <c r="N47" s="6">
        <f>(Input!J142+Input!J141+Input!J147-Input!J143-Input!J144-Input!J207-Input!J208-SUM(Input!J136:J139)-SUM(Input!J202:'Input'!J205))/Input!J7</f>
        <v>1.8932578722242412</v>
      </c>
      <c r="O47" s="6">
        <f>AVERAGE(E47:N47)</f>
        <v>1.6238014163735517</v>
      </c>
    </row>
    <row r="48" spans="2:15" x14ac:dyDescent="0.2">
      <c r="B48" s="26" t="s">
        <v>287</v>
      </c>
      <c r="E48" s="6">
        <f>Input!A127/Input!A7</f>
        <v>105.87622432915181</v>
      </c>
      <c r="F48" s="6">
        <f>Input!B127/Input!B7</f>
        <v>100.86557271963322</v>
      </c>
      <c r="G48" s="6">
        <f>Input!C127/Input!C7</f>
        <v>113.85592775008378</v>
      </c>
      <c r="H48" s="6">
        <f>Input!D127/Input!D7</f>
        <v>107.16131031547948</v>
      </c>
      <c r="I48" s="6">
        <f>Input!E127/Input!E7</f>
        <v>98.474158503556112</v>
      </c>
      <c r="J48" s="6">
        <f>Input!F127/Input!F7</f>
        <v>98.439697326185893</v>
      </c>
      <c r="K48" s="6">
        <f>Input!G127/Input!G7</f>
        <v>106.46306810335108</v>
      </c>
      <c r="L48" s="6">
        <f>Input!H127/Input!H7</f>
        <v>103.86648932129434</v>
      </c>
      <c r="M48" s="6">
        <f>Input!I127/Input!I7</f>
        <v>104.81610734437568</v>
      </c>
      <c r="N48" s="6">
        <f>Input!J127/Input!J7</f>
        <v>114.29264129049872</v>
      </c>
      <c r="O48" s="16">
        <f>AVERAGE(E48:N48)</f>
        <v>105.411119700361</v>
      </c>
    </row>
    <row r="49" spans="2:15" s="4" customFormat="1" x14ac:dyDescent="0.2">
      <c r="B49" s="27" t="s">
        <v>288</v>
      </c>
      <c r="E49" s="8">
        <f t="shared" ref="E49:N49" si="11">+E45+E47-E48</f>
        <v>16.200726994730815</v>
      </c>
      <c r="F49" s="8">
        <f t="shared" si="11"/>
        <v>72.659790430340124</v>
      </c>
      <c r="G49" s="8">
        <f t="shared" si="11"/>
        <v>120.00534195523021</v>
      </c>
      <c r="H49" s="8">
        <f t="shared" si="11"/>
        <v>132.56541673582004</v>
      </c>
      <c r="I49" s="8">
        <f t="shared" si="11"/>
        <v>27.34039707516358</v>
      </c>
      <c r="J49" s="8">
        <f t="shared" si="11"/>
        <v>51.443708681703811</v>
      </c>
      <c r="K49" s="8">
        <f t="shared" si="11"/>
        <v>93.781300387455587</v>
      </c>
      <c r="L49" s="8">
        <f t="shared" si="11"/>
        <v>89.261782356952338</v>
      </c>
      <c r="M49" s="8">
        <f t="shared" si="11"/>
        <v>92.614189115398702</v>
      </c>
      <c r="N49" s="8">
        <f t="shared" si="11"/>
        <v>111.61015971969422</v>
      </c>
      <c r="O49" s="8">
        <f>AVERAGE(E49:N49)</f>
        <v>80.748281345248955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84.55886348449755</v>
      </c>
      <c r="F7" s="6">
        <f>Input!B132/Input!B$34</f>
        <v>87.792517283991842</v>
      </c>
      <c r="G7" s="6">
        <f>Input!C132/Input!C$34</f>
        <v>99.098024573363205</v>
      </c>
      <c r="H7" s="6">
        <f>Input!D132/Input!D$34</f>
        <v>94.000781178952593</v>
      </c>
      <c r="I7" s="6">
        <f>Input!E132/Input!E$34</f>
        <v>75.568383695654347</v>
      </c>
      <c r="J7" s="6">
        <f>Input!F132/Input!F$34</f>
        <v>85.708977050978845</v>
      </c>
      <c r="K7" s="6">
        <f>Input!G132/Input!G$34</f>
        <v>90.597734696441137</v>
      </c>
      <c r="L7" s="6">
        <f>Input!H132/Input!H$34</f>
        <v>91.454930734755607</v>
      </c>
      <c r="M7" s="6">
        <f>Input!I132/Input!I$34</f>
        <v>92.368794345629965</v>
      </c>
      <c r="N7" s="6">
        <f>Input!J132/Input!J$34</f>
        <v>95.488511212429898</v>
      </c>
      <c r="O7" s="6">
        <f>AVERAGE(E7:N7)</f>
        <v>89.663751825669493</v>
      </c>
    </row>
    <row r="8" spans="1:15" ht="12" customHeight="1" x14ac:dyDescent="0.2">
      <c r="B8" t="s">
        <v>180</v>
      </c>
      <c r="E8" s="6">
        <f>Input!A133/Input!A$34</f>
        <v>0</v>
      </c>
      <c r="F8" s="6">
        <f>Input!B133/Input!B$34</f>
        <v>0</v>
      </c>
      <c r="G8" s="6">
        <f>Input!C133/Input!C$34</f>
        <v>0</v>
      </c>
      <c r="H8" s="6">
        <f>Input!D133/Input!D$34</f>
        <v>0</v>
      </c>
      <c r="I8" s="6">
        <f>Input!E133/Input!E$34</f>
        <v>0</v>
      </c>
      <c r="J8" s="6">
        <f>Input!F133/Input!F$34</f>
        <v>2.7146300009891821E-4</v>
      </c>
      <c r="K8" s="6">
        <f>Input!G133/Input!G$34</f>
        <v>-4.3372585908218499E-3</v>
      </c>
      <c r="L8" s="6">
        <f>Input!H133/Input!H$34</f>
        <v>-3.2939378027747418E-4</v>
      </c>
      <c r="M8" s="6">
        <f>Input!I133/Input!I$34</f>
        <v>6.2817743070351911E-3</v>
      </c>
      <c r="N8" s="6">
        <f>Input!J133/Input!J$34</f>
        <v>4.2206108863971194E-3</v>
      </c>
      <c r="O8" s="6">
        <f>AVERAGE(E8:N8)</f>
        <v>6.1071958224319042E-4</v>
      </c>
    </row>
    <row r="9" spans="1:15" ht="12" customHeight="1" x14ac:dyDescent="0.2">
      <c r="B9" t="s">
        <v>181</v>
      </c>
      <c r="E9" s="6">
        <f>Input!A134/Input!A$34</f>
        <v>0.36090730276941196</v>
      </c>
      <c r="F9" s="6">
        <f>Input!B134/Input!B$34</f>
        <v>0.45257233963637256</v>
      </c>
      <c r="G9" s="6">
        <f>Input!C134/Input!C$34</f>
        <v>0.69042402774598133</v>
      </c>
      <c r="H9" s="6">
        <f>Input!D134/Input!D$34</f>
        <v>0.83165369693962199</v>
      </c>
      <c r="I9" s="6">
        <f>Input!E134/Input!E$34</f>
        <v>0.31990670836011292</v>
      </c>
      <c r="J9" s="6">
        <f>Input!F134/Input!F$34</f>
        <v>0.44851688422905034</v>
      </c>
      <c r="K9" s="6">
        <f>Input!G134/Input!G$34</f>
        <v>0.64997001491116524</v>
      </c>
      <c r="L9" s="6">
        <f>Input!H134/Input!H$34</f>
        <v>0.67366581098324207</v>
      </c>
      <c r="M9" s="6">
        <f>Input!I134/Input!I$34</f>
        <v>0.72062406900447429</v>
      </c>
      <c r="N9" s="6">
        <f>Input!J134/Input!J$34</f>
        <v>0.72634798004735279</v>
      </c>
      <c r="O9" s="6">
        <f>AVERAGE(E9:N9)</f>
        <v>0.5874588834626786</v>
      </c>
    </row>
    <row r="10" spans="1:15" ht="12" customHeight="1" x14ac:dyDescent="0.2">
      <c r="B10" t="s">
        <v>182</v>
      </c>
      <c r="E10" s="6">
        <f>Input!A135/Input!A$34</f>
        <v>-0.27560918797872846</v>
      </c>
      <c r="F10" s="6">
        <f>Input!B135/Input!B$34</f>
        <v>-0.49063347390218309</v>
      </c>
      <c r="G10" s="6">
        <f>Input!C135/Input!C$34</f>
        <v>-0.32668599157651224</v>
      </c>
      <c r="H10" s="6">
        <f>Input!D135/Input!D$34</f>
        <v>-0.54324750735284011</v>
      </c>
      <c r="I10" s="6">
        <f>Input!E135/Input!E$34</f>
        <v>-0.21140526169309257</v>
      </c>
      <c r="J10" s="6">
        <f>Input!F135/Input!F$34</f>
        <v>-0.43772373324183977</v>
      </c>
      <c r="K10" s="6">
        <f>Input!G135/Input!G$34</f>
        <v>-0.66286043140968309</v>
      </c>
      <c r="L10" s="6">
        <f>Input!H135/Input!H$34</f>
        <v>-0.64130433566069922</v>
      </c>
      <c r="M10" s="6">
        <f>Input!I135/Input!I$34</f>
        <v>-0.79182893056529013</v>
      </c>
      <c r="N10" s="6">
        <f>Input!J135/Input!J$34</f>
        <v>-1.0263430762379051</v>
      </c>
      <c r="O10" s="6">
        <f>AVERAGE(E10:N10)</f>
        <v>-0.5407641929618775</v>
      </c>
    </row>
    <row r="11" spans="1:15" ht="12.75" customHeight="1" x14ac:dyDescent="0.2">
      <c r="B11" s="28" t="s">
        <v>68</v>
      </c>
      <c r="E11" s="8">
        <f>Input!A27/Input!A$34</f>
        <v>84.644161599288225</v>
      </c>
      <c r="F11" s="8">
        <f>Input!B27/Input!B$34</f>
        <v>87.754456149726039</v>
      </c>
      <c r="G11" s="8">
        <f>Input!C27/Input!C$34</f>
        <v>99.46176260953267</v>
      </c>
      <c r="H11" s="8">
        <f>Input!D27/Input!D$34</f>
        <v>94.289187368539373</v>
      </c>
      <c r="I11" s="8">
        <f>Input!E27/Input!E$34</f>
        <v>75.676885142321368</v>
      </c>
      <c r="J11" s="8">
        <f>Input!F27/Input!F$34</f>
        <v>85.720041664966146</v>
      </c>
      <c r="K11" s="8">
        <f>Input!G27/Input!G$34</f>
        <v>90.580507021351806</v>
      </c>
      <c r="L11" s="8">
        <f>Input!H27/Input!H$34</f>
        <v>91.486962816297876</v>
      </c>
      <c r="M11" s="8">
        <f>Input!I27/Input!I$34</f>
        <v>92.303871258376176</v>
      </c>
      <c r="N11" s="8">
        <f>Input!J27/Input!J$34</f>
        <v>95.192736727125748</v>
      </c>
      <c r="O11" s="8">
        <f>AVERAGE(E11:N11)</f>
        <v>89.711057235752534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4.6869693706452498E-2</v>
      </c>
      <c r="F13" s="8">
        <f>Input!B28/Input!B34</f>
        <v>4.7888566812977804E-2</v>
      </c>
      <c r="G13" s="8">
        <f>Input!C28/Input!C34</f>
        <v>7.5507858833722907E-2</v>
      </c>
      <c r="H13" s="8">
        <f>Input!D28/Input!D34</f>
        <v>4.8257042229056586E-2</v>
      </c>
      <c r="I13" s="8">
        <f>Input!E28/Input!E34</f>
        <v>7.6839718873954355E-2</v>
      </c>
      <c r="J13" s="8">
        <f>Input!F28/Input!F34</f>
        <v>3.6208252890244381E-2</v>
      </c>
      <c r="K13" s="8">
        <f>Input!G28/Input!G34</f>
        <v>0.13879553007251924</v>
      </c>
      <c r="L13" s="8">
        <f>Input!H28/Input!H34</f>
        <v>8.7343676780157711E-2</v>
      </c>
      <c r="M13" s="8">
        <f>Input!I28/Input!I34</f>
        <v>7.7268015308052523E-2</v>
      </c>
      <c r="N13" s="8">
        <f>Input!J28/Input!J34</f>
        <v>5.7022368425384218E-2</v>
      </c>
      <c r="O13" s="8">
        <f>AVERAGE(E13:N13)</f>
        <v>6.9200072393252224E-2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0.22153643144798399</v>
      </c>
      <c r="F15" s="16">
        <f>Input!B136/Input!B$34</f>
        <v>0.54440831881647944</v>
      </c>
      <c r="G15" s="16">
        <f>Input!C136/Input!C$34</f>
        <v>0.26030593392075535</v>
      </c>
      <c r="H15" s="16">
        <f>Input!D136/Input!D$34</f>
        <v>0.34528889416588476</v>
      </c>
      <c r="I15" s="16">
        <f>Input!E136/Input!E$34</f>
        <v>0.2511916992559623</v>
      </c>
      <c r="J15" s="16">
        <f>Input!F136/Input!F$34</f>
        <v>0.41442114871001678</v>
      </c>
      <c r="K15" s="16">
        <f>Input!G136/Input!G$34</f>
        <v>0.61889661550352204</v>
      </c>
      <c r="L15" s="16">
        <f>Input!H136/Input!H$34</f>
        <v>0.43723296482727014</v>
      </c>
      <c r="M15" s="16">
        <f>Input!I136/Input!I$34</f>
        <v>0.46621210277951397</v>
      </c>
      <c r="N15" s="16">
        <f>Input!J136/Input!J$34</f>
        <v>0.60543513100204149</v>
      </c>
      <c r="O15" s="6">
        <f t="shared" ref="O15:O26" si="1">AVERAGE(E15:N15)</f>
        <v>0.41649292404294302</v>
      </c>
    </row>
    <row r="16" spans="1:15" ht="12" customHeight="1" x14ac:dyDescent="0.2">
      <c r="B16" t="s">
        <v>184</v>
      </c>
      <c r="E16" s="16">
        <f>Input!A137/Input!A$34</f>
        <v>0.58013294664653681</v>
      </c>
      <c r="F16" s="16">
        <f>Input!B137/Input!B$34</f>
        <v>0.64106447944114653</v>
      </c>
      <c r="G16" s="16">
        <f>Input!C137/Input!C$34</f>
        <v>0.68766509553303456</v>
      </c>
      <c r="H16" s="16">
        <f>Input!D137/Input!D$34</f>
        <v>0.84564667397177196</v>
      </c>
      <c r="I16" s="16">
        <f>Input!E137/Input!E$34</f>
        <v>0.7539936358783661</v>
      </c>
      <c r="J16" s="16">
        <f>Input!F137/Input!F$34</f>
        <v>0.90095971400882247</v>
      </c>
      <c r="K16" s="16">
        <f>Input!G137/Input!G$34</f>
        <v>0.94323874849709388</v>
      </c>
      <c r="L16" s="16">
        <f>Input!H137/Input!H$34</f>
        <v>0.93779459585854041</v>
      </c>
      <c r="M16" s="16">
        <f>Input!I137/Input!I$34</f>
        <v>0.80667389877261519</v>
      </c>
      <c r="N16" s="16">
        <f>Input!J137/Input!J$34</f>
        <v>0.84890153172005844</v>
      </c>
      <c r="O16" s="6">
        <f t="shared" si="1"/>
        <v>0.79460713203279865</v>
      </c>
    </row>
    <row r="17" spans="2:15" ht="12" customHeight="1" x14ac:dyDescent="0.2">
      <c r="B17" t="s">
        <v>185</v>
      </c>
      <c r="E17" s="16">
        <f>Input!A138/Input!A$34</f>
        <v>4.2486266717777978E-2</v>
      </c>
      <c r="F17" s="16">
        <f>Input!B138/Input!B$34</f>
        <v>5.1082321548167539E-2</v>
      </c>
      <c r="G17" s="16">
        <f>Input!C138/Input!C$34</f>
        <v>4.6016118558075428E-2</v>
      </c>
      <c r="H17" s="16">
        <f>Input!D138/Input!D$34</f>
        <v>4.5527470649240842E-2</v>
      </c>
      <c r="I17" s="16">
        <f>Input!E138/Input!E$34</f>
        <v>4.229843765993014E-2</v>
      </c>
      <c r="J17" s="16">
        <f>Input!F138/Input!F$34</f>
        <v>2.4752592106328068E-2</v>
      </c>
      <c r="K17" s="16">
        <f>Input!G138/Input!G$34</f>
        <v>2.9803884581821732E-2</v>
      </c>
      <c r="L17" s="16">
        <f>Input!H138/Input!H$34</f>
        <v>2.8269665889156151E-2</v>
      </c>
      <c r="M17" s="16">
        <f>Input!I138/Input!I$34</f>
        <v>3.0888419620251219E-2</v>
      </c>
      <c r="N17" s="16">
        <f>Input!J138/Input!J$34</f>
        <v>3.120045554551374E-2</v>
      </c>
      <c r="O17" s="6">
        <f t="shared" si="1"/>
        <v>3.7232563287626287E-2</v>
      </c>
    </row>
    <row r="18" spans="2:15" ht="12" customHeight="1" x14ac:dyDescent="0.2">
      <c r="B18" t="s">
        <v>186</v>
      </c>
      <c r="E18" s="16">
        <f>Input!A139/Input!A$34</f>
        <v>0.6164963875973456</v>
      </c>
      <c r="F18" s="16">
        <f>Input!B139/Input!B$34</f>
        <v>0.83168881255943705</v>
      </c>
      <c r="G18" s="16">
        <f>Input!C139/Input!C$34</f>
        <v>0.53221761532275036</v>
      </c>
      <c r="H18" s="16">
        <f>Input!D139/Input!D$34</f>
        <v>0.54406674552310119</v>
      </c>
      <c r="I18" s="16">
        <f>Input!E139/Input!E$34</f>
        <v>0.63463428812456679</v>
      </c>
      <c r="J18" s="16">
        <f>Input!F139/Input!F$34</f>
        <v>0.65334685042393015</v>
      </c>
      <c r="K18" s="16">
        <f>Input!G139/Input!G$34</f>
        <v>0.57613746149618295</v>
      </c>
      <c r="L18" s="16">
        <f>Input!H139/Input!H$34</f>
        <v>0.67682260181999965</v>
      </c>
      <c r="M18" s="16">
        <f>Input!I139/Input!I$34</f>
        <v>0.62126542432550558</v>
      </c>
      <c r="N18" s="16">
        <f>Input!J139/Input!J$34</f>
        <v>0.87922515877419116</v>
      </c>
      <c r="O18" s="6">
        <f t="shared" si="1"/>
        <v>0.65659013459670112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</f>
        <v>1.4606520324096444</v>
      </c>
      <c r="F20" s="8">
        <f>Input!B141/Input!B$34</f>
        <v>2.0682439323652306</v>
      </c>
      <c r="G20" s="8">
        <f>Input!C141/Input!C$34</f>
        <v>1.5262047633346156</v>
      </c>
      <c r="H20" s="8">
        <f>Input!D141/Input!D$34</f>
        <v>1.780529784309999</v>
      </c>
      <c r="I20" s="8">
        <f>Input!E141/Input!E$34</f>
        <v>1.6821180609188251</v>
      </c>
      <c r="J20" s="8">
        <f>Input!F141/Input!F$34</f>
        <v>1.9934803052490977</v>
      </c>
      <c r="K20" s="8">
        <f>Input!G141/Input!G$34</f>
        <v>2.1680767100786205</v>
      </c>
      <c r="L20" s="8">
        <f>Input!H141/Input!H$34</f>
        <v>2.0801198283949662</v>
      </c>
      <c r="M20" s="8">
        <f>Input!I141/Input!I$34</f>
        <v>1.9250398454978859</v>
      </c>
      <c r="N20" s="8">
        <f>Input!J141/Input!J$34</f>
        <v>2.3647622770418049</v>
      </c>
      <c r="O20" s="8">
        <f t="shared" si="1"/>
        <v>1.904922753960069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2.0105621531780289E-3</v>
      </c>
      <c r="F22" s="16">
        <f>Input!B202/Input!B$34</f>
        <v>2.6061781152055181E-4</v>
      </c>
      <c r="G22" s="16">
        <f>Input!C202/Input!C$34</f>
        <v>2.4142967602672591E-3</v>
      </c>
      <c r="H22" s="16">
        <f>Input!D202/Input!D$34</f>
        <v>0</v>
      </c>
      <c r="I22" s="16">
        <f>Input!E202/Input!E$34</f>
        <v>7.9246277944019887E-3</v>
      </c>
      <c r="J22" s="16">
        <f>Input!F202/Input!F$34</f>
        <v>7.2598518717328468E-3</v>
      </c>
      <c r="K22" s="16">
        <f>Input!G202/Input!G$34</f>
        <v>8.7022695603146821E-3</v>
      </c>
      <c r="L22" s="16">
        <f>Input!H202/Input!H$34</f>
        <v>2.3612566450201745E-2</v>
      </c>
      <c r="M22" s="16">
        <f>Input!I202/Input!I$34</f>
        <v>9.1617306888589472E-3</v>
      </c>
      <c r="N22" s="16">
        <f>Input!J202/Input!J$34</f>
        <v>5.3931215585956704E-3</v>
      </c>
      <c r="O22" s="6">
        <f t="shared" si="1"/>
        <v>6.6739644649071728E-3</v>
      </c>
    </row>
    <row r="23" spans="2:15" ht="12" customHeight="1" x14ac:dyDescent="0.2">
      <c r="B23" t="s">
        <v>305</v>
      </c>
      <c r="E23" s="16">
        <f>Input!A203/Input!A$34</f>
        <v>1.3257420765629482</v>
      </c>
      <c r="F23" s="16">
        <f>Input!B203/Input!B$34</f>
        <v>1.2155115938538776</v>
      </c>
      <c r="G23" s="16">
        <f>Input!C203/Input!C$34</f>
        <v>3.2020945846707836</v>
      </c>
      <c r="H23" s="16">
        <f>Input!D203/Input!D$34</f>
        <v>2.2968779938824246</v>
      </c>
      <c r="I23" s="16">
        <f>Input!E203/Input!E$34</f>
        <v>2.3057532404355925</v>
      </c>
      <c r="J23" s="16">
        <f>Input!F203/Input!F$34</f>
        <v>1.8643394893192562</v>
      </c>
      <c r="K23" s="16">
        <f>Input!G203/Input!G$34</f>
        <v>1.9313729998985889</v>
      </c>
      <c r="L23" s="16">
        <f>Input!H203/Input!H$34</f>
        <v>2.1141598258913668</v>
      </c>
      <c r="M23" s="16">
        <f>Input!I203/Input!I$34</f>
        <v>2.7402486174534899</v>
      </c>
      <c r="N23" s="16">
        <f>Input!J203/Input!J$34</f>
        <v>3.2016123229524913</v>
      </c>
      <c r="O23" s="6">
        <f t="shared" si="1"/>
        <v>2.2197712744920817</v>
      </c>
    </row>
    <row r="24" spans="2:15" ht="12" customHeight="1" x14ac:dyDescent="0.2">
      <c r="B24" t="s">
        <v>306</v>
      </c>
      <c r="E24" s="16">
        <f>Input!A204/Input!A$34</f>
        <v>0.2768658356507816</v>
      </c>
      <c r="F24" s="16">
        <f>Input!B204/Input!B$34</f>
        <v>0.33553093012749635</v>
      </c>
      <c r="G24" s="16">
        <f>Input!C204/Input!C$34</f>
        <v>3.0364239221950307E-2</v>
      </c>
      <c r="H24" s="16">
        <f>Input!D204/Input!D$34</f>
        <v>8.3922350549635316E-2</v>
      </c>
      <c r="I24" s="16">
        <f>Input!E204/Input!E$34</f>
        <v>0.11975348049188467</v>
      </c>
      <c r="J24" s="16">
        <f>Input!F204/Input!F$34</f>
        <v>7.5344492988913547E-2</v>
      </c>
      <c r="K24" s="16">
        <f>Input!G204/Input!G$34</f>
        <v>8.3061826039743908E-2</v>
      </c>
      <c r="L24" s="16">
        <f>Input!H204/Input!H$34</f>
        <v>0.11637010464752583</v>
      </c>
      <c r="M24" s="16">
        <f>Input!I204/Input!I$34</f>
        <v>0.27267848715597803</v>
      </c>
      <c r="N24" s="16">
        <f>Input!J204/Input!J$34</f>
        <v>0.16951336296625147</v>
      </c>
      <c r="O24" s="6">
        <f t="shared" si="1"/>
        <v>0.15634051098401611</v>
      </c>
    </row>
    <row r="25" spans="2:15" ht="12" customHeight="1" x14ac:dyDescent="0.2">
      <c r="B25" t="s">
        <v>307</v>
      </c>
      <c r="E25" s="16">
        <f>Input!A205/Input!A$34</f>
        <v>0.18966154734098678</v>
      </c>
      <c r="F25" s="16">
        <f>Input!B205/Input!B$34</f>
        <v>0.18541173078985163</v>
      </c>
      <c r="G25" s="16">
        <f>Input!C205/Input!C$34</f>
        <v>0.1006569676748764</v>
      </c>
      <c r="H25" s="16">
        <f>Input!D205/Input!D$34</f>
        <v>0.18236992818464942</v>
      </c>
      <c r="I25" s="16">
        <f>Input!E205/Input!E$34</f>
        <v>0.1455610046471546</v>
      </c>
      <c r="J25" s="16">
        <f>Input!F205/Input!F$34</f>
        <v>0.27257081470546934</v>
      </c>
      <c r="K25" s="16">
        <f>Input!G205/Input!G$34</f>
        <v>0.21103163312106588</v>
      </c>
      <c r="L25" s="16">
        <f>Input!H205/Input!H$34</f>
        <v>0.36008650503987116</v>
      </c>
      <c r="M25" s="16">
        <f>Input!I205/Input!I$34</f>
        <v>0.34704676856771155</v>
      </c>
      <c r="N25" s="16">
        <f>Input!J205/Input!J$34</f>
        <v>0.35535577009282476</v>
      </c>
      <c r="O25" s="6">
        <f t="shared" si="1"/>
        <v>0.23497526701644617</v>
      </c>
    </row>
    <row r="26" spans="2:15" ht="12" customHeight="1" x14ac:dyDescent="0.2">
      <c r="B26" t="s">
        <v>308</v>
      </c>
      <c r="E26" s="16">
        <f>E27-SUM(E22:E25)</f>
        <v>0.12610113022624159</v>
      </c>
      <c r="F26" s="16">
        <f t="shared" ref="F26:N26" si="3">F27-SUM(F22:F25)</f>
        <v>0.16444031156010319</v>
      </c>
      <c r="G26" s="16">
        <f t="shared" si="3"/>
        <v>0.15766260029696344</v>
      </c>
      <c r="H26" s="16">
        <f t="shared" si="3"/>
        <v>0.16395440057967337</v>
      </c>
      <c r="I26" s="16">
        <f t="shared" si="3"/>
        <v>0.18888180299317181</v>
      </c>
      <c r="J26" s="16">
        <f t="shared" si="3"/>
        <v>0.19042677667107766</v>
      </c>
      <c r="K26" s="16">
        <f t="shared" si="3"/>
        <v>0.27032465275097017</v>
      </c>
      <c r="L26" s="16">
        <f t="shared" si="3"/>
        <v>0.29369643961138436</v>
      </c>
      <c r="M26" s="16">
        <f t="shared" si="3"/>
        <v>0.26339185484209926</v>
      </c>
      <c r="N26" s="16">
        <f t="shared" si="3"/>
        <v>0.31852320175234006</v>
      </c>
      <c r="O26" s="6">
        <f t="shared" si="1"/>
        <v>0.21374031712840252</v>
      </c>
    </row>
    <row r="27" spans="2:15" ht="12.75" customHeight="1" x14ac:dyDescent="0.2">
      <c r="B27" s="28" t="s">
        <v>188</v>
      </c>
      <c r="E27" s="8">
        <f>Input!A142/Input!A$34</f>
        <v>1.9203811519341363</v>
      </c>
      <c r="F27" s="8">
        <f>Input!B142/Input!B$34</f>
        <v>1.9011551841428493</v>
      </c>
      <c r="G27" s="8">
        <f>Input!C142/Input!C$34</f>
        <v>3.4931926886248412</v>
      </c>
      <c r="H27" s="8">
        <f>Input!D142/Input!D$34</f>
        <v>2.727124673196383</v>
      </c>
      <c r="I27" s="8">
        <f>Input!E142/Input!E$34</f>
        <v>2.7678741563622054</v>
      </c>
      <c r="J27" s="8">
        <f>Input!F142/Input!F$34</f>
        <v>2.4099414255564495</v>
      </c>
      <c r="K27" s="8">
        <f>Input!G142/Input!G$34</f>
        <v>2.5044933813706836</v>
      </c>
      <c r="L27" s="8">
        <f>Input!H142/Input!H$34</f>
        <v>2.9079254416403497</v>
      </c>
      <c r="M27" s="8">
        <f>Input!I142/Input!I$34</f>
        <v>3.6325274587081378</v>
      </c>
      <c r="N27" s="8">
        <f>Input!J142/Input!J$34</f>
        <v>4.0503977793225037</v>
      </c>
      <c r="O27" s="8">
        <f>AVERAGE(E27:N27)</f>
        <v>2.8315013340858544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1.169508425892285</v>
      </c>
      <c r="F29" s="16">
        <f>Input!B143/Input!B$34</f>
        <v>1.0529962962246804</v>
      </c>
      <c r="G29" s="16">
        <f>Input!C143/Input!C$34</f>
        <v>2.3107363440195456</v>
      </c>
      <c r="H29" s="16">
        <f>Input!D143/Input!D$34</f>
        <v>3.5047650063326525</v>
      </c>
      <c r="I29" s="16">
        <f>Input!E143/Input!E$34</f>
        <v>0.44677102371174787</v>
      </c>
      <c r="J29" s="16">
        <f>Input!F143/Input!F$34</f>
        <v>0.77142508433986634</v>
      </c>
      <c r="K29" s="16">
        <f>Input!G143/Input!G$34</f>
        <v>1.1647702123912493</v>
      </c>
      <c r="L29" s="16">
        <f>Input!H143/Input!H$34</f>
        <v>0.2336725159460252</v>
      </c>
      <c r="M29" s="16">
        <f>Input!I143/Input!I$34</f>
        <v>0.19107090926674375</v>
      </c>
      <c r="N29" s="16">
        <f>Input!J143/Input!J$34</f>
        <v>0.84883389591756364</v>
      </c>
      <c r="O29" s="16">
        <f t="shared" ref="O29:O35" si="4">AVERAGE(E29:N29)</f>
        <v>1.1694549714042357</v>
      </c>
    </row>
    <row r="30" spans="2:15" ht="12" customHeight="1" x14ac:dyDescent="0.2">
      <c r="B30" t="s">
        <v>309</v>
      </c>
      <c r="E30" s="16">
        <f>Input!A207/Input!A$34</f>
        <v>0.57555862434804972</v>
      </c>
      <c r="F30" s="16">
        <f>Input!B207/Input!B$34</f>
        <v>0.51558538810537924</v>
      </c>
      <c r="G30" s="16">
        <f>Input!C207/Input!C$34</f>
        <v>4.6270897964563011E-2</v>
      </c>
      <c r="H30" s="16">
        <f>Input!D207/Input!D$34</f>
        <v>1.1339480656113121</v>
      </c>
      <c r="I30" s="16">
        <f>Input!E207/Input!E$34</f>
        <v>1.8924650201058544</v>
      </c>
      <c r="J30" s="16">
        <f>Input!F207/Input!F$34</f>
        <v>0.12832802656818196</v>
      </c>
      <c r="K30" s="16">
        <f>Input!G207/Input!G$34</f>
        <v>0.3689169602923974</v>
      </c>
      <c r="L30" s="16">
        <f>Input!H207/Input!H$34</f>
        <v>0.10482496457036711</v>
      </c>
      <c r="M30" s="16">
        <f>Input!I207/Input!I$34</f>
        <v>3.2656050996769645E-2</v>
      </c>
      <c r="N30" s="16">
        <f>Input!J207/Input!J$34</f>
        <v>0.25572455622982815</v>
      </c>
      <c r="O30" s="16">
        <f t="shared" si="4"/>
        <v>0.50542785547927027</v>
      </c>
    </row>
    <row r="31" spans="2:15" ht="12" customHeight="1" x14ac:dyDescent="0.2">
      <c r="B31" t="s">
        <v>190</v>
      </c>
      <c r="E31" s="16">
        <f>Input!A144/Input!A$34</f>
        <v>0.73188211718927498</v>
      </c>
      <c r="F31" s="16">
        <f>Input!B144/Input!B$34</f>
        <v>6.7539810750616575E-2</v>
      </c>
      <c r="G31" s="16">
        <f>Input!C144/Input!C$34</f>
        <v>0.10470933399524993</v>
      </c>
      <c r="H31" s="16">
        <f>Input!D144/Input!D$34</f>
        <v>0.26304273177793369</v>
      </c>
      <c r="I31" s="16">
        <f>Input!E144/Input!E$34</f>
        <v>0.46042568930537298</v>
      </c>
      <c r="J31" s="16">
        <f>Input!F144/Input!F$34</f>
        <v>0.67465351827115894</v>
      </c>
      <c r="K31" s="16">
        <f>Input!G144/Input!G$34</f>
        <v>0.31957285541928832</v>
      </c>
      <c r="L31" s="16">
        <f>Input!H144/Input!H$34</f>
        <v>0.22707198459408243</v>
      </c>
      <c r="M31" s="16">
        <f>Input!I144/Input!I$34</f>
        <v>0.16739081701382258</v>
      </c>
      <c r="N31" s="16">
        <f>Input!J144/Input!J$34</f>
        <v>0.67400240077171503</v>
      </c>
      <c r="O31" s="16">
        <f t="shared" si="4"/>
        <v>0.36902912590885151</v>
      </c>
    </row>
    <row r="32" spans="2:15" ht="12" customHeight="1" x14ac:dyDescent="0.2">
      <c r="B32" t="s">
        <v>310</v>
      </c>
      <c r="E32" s="16">
        <f>Input!A208/Input!A$34</f>
        <v>1.6444638012954319E-2</v>
      </c>
      <c r="F32" s="16">
        <f>Input!B208/Input!B$34</f>
        <v>2.6798528333793304E-2</v>
      </c>
      <c r="G32" s="16">
        <f>Input!C208/Input!C$34</f>
        <v>1.3487214923628523E-2</v>
      </c>
      <c r="H32" s="16">
        <f>Input!D208/Input!D$34</f>
        <v>4.6178839105853874E-2</v>
      </c>
      <c r="I32" s="16">
        <f>Input!E208/Input!E$34</f>
        <v>7.0596046168372312E-3</v>
      </c>
      <c r="J32" s="16">
        <f>Input!F208/Input!F$34</f>
        <v>6.3806991233634393E-3</v>
      </c>
      <c r="K32" s="16">
        <f>Input!G208/Input!G$34</f>
        <v>1.4900606838102638E-2</v>
      </c>
      <c r="L32" s="16">
        <f>Input!H208/Input!H$34</f>
        <v>0</v>
      </c>
      <c r="M32" s="16">
        <f>Input!I208/Input!I$34</f>
        <v>0</v>
      </c>
      <c r="N32" s="16">
        <f>Input!J208/Input!J$34</f>
        <v>0</v>
      </c>
      <c r="O32" s="16">
        <f t="shared" si="4"/>
        <v>1.3125013095453331E-2</v>
      </c>
    </row>
    <row r="33" spans="2:15" ht="12" customHeight="1" x14ac:dyDescent="0.2">
      <c r="B33" t="s">
        <v>191</v>
      </c>
      <c r="E33" s="16">
        <f>Input!A145/Input!A$34</f>
        <v>1.4317487962260976E-2</v>
      </c>
      <c r="F33" s="16">
        <f>Input!B145/Input!B$34</f>
        <v>1.6206258272848884E-2</v>
      </c>
      <c r="G33" s="16">
        <f>Input!C145/Input!C$34</f>
        <v>4.3166025410811409E-2</v>
      </c>
      <c r="H33" s="16">
        <f>Input!D145/Input!D$34</f>
        <v>0</v>
      </c>
      <c r="I33" s="16">
        <f>Input!E145/Input!E$34</f>
        <v>1.5893823445575019E-2</v>
      </c>
      <c r="J33" s="16">
        <f>Input!F145/Input!F$34</f>
        <v>4.3035856462090474E-2</v>
      </c>
      <c r="K33" s="16">
        <f>Input!G145/Input!G$34</f>
        <v>5.6717765820838151E-2</v>
      </c>
      <c r="L33" s="16">
        <f>Input!H145/Input!H$34</f>
        <v>8.8468144151878592E-2</v>
      </c>
      <c r="M33" s="16">
        <f>Input!I145/Input!I$34</f>
        <v>6.6777004978636867E-2</v>
      </c>
      <c r="N33" s="16">
        <f>Input!J145/Input!J$34</f>
        <v>1.2702020809851947E-3</v>
      </c>
      <c r="O33" s="16">
        <f t="shared" si="4"/>
        <v>3.458525685859256E-2</v>
      </c>
    </row>
    <row r="34" spans="2:15" ht="12" customHeight="1" x14ac:dyDescent="0.2">
      <c r="B34" t="s">
        <v>192</v>
      </c>
      <c r="E34" s="16">
        <f>E35-SUM(E29:E33)</f>
        <v>0.12997657370807358</v>
      </c>
      <c r="F34" s="16">
        <f t="shared" ref="F34:N34" si="5">F35-SUM(F29:F33)</f>
        <v>9.7728339418399202E-3</v>
      </c>
      <c r="G34" s="16">
        <f t="shared" si="5"/>
        <v>1.116306418469204E-2</v>
      </c>
      <c r="H34" s="16">
        <f t="shared" si="5"/>
        <v>8.9456762953142643E-2</v>
      </c>
      <c r="I34" s="16">
        <f t="shared" si="5"/>
        <v>1.5565753525866199E-2</v>
      </c>
      <c r="J34" s="16">
        <f t="shared" si="5"/>
        <v>1.148242230598373E-2</v>
      </c>
      <c r="K34" s="16">
        <f t="shared" si="5"/>
        <v>7.3126474475533332E-3</v>
      </c>
      <c r="L34" s="16">
        <f t="shared" si="5"/>
        <v>7.6937467784884417E-3</v>
      </c>
      <c r="M34" s="16">
        <f t="shared" si="5"/>
        <v>7.7905466385401745E-3</v>
      </c>
      <c r="N34" s="16">
        <f t="shared" si="5"/>
        <v>3.596779629430169E-2</v>
      </c>
      <c r="O34" s="16">
        <f t="shared" si="4"/>
        <v>3.2618214777848174E-2</v>
      </c>
    </row>
    <row r="35" spans="2:15" ht="12.75" customHeight="1" x14ac:dyDescent="0.2">
      <c r="B35" s="28" t="s">
        <v>193</v>
      </c>
      <c r="E35" s="8">
        <f>Input!A147/Input!A$34</f>
        <v>2.6376878671128985</v>
      </c>
      <c r="F35" s="8">
        <f>Input!B147/Input!B$34</f>
        <v>1.6888991156291584</v>
      </c>
      <c r="G35" s="8">
        <f>Input!C147/Input!C$34</f>
        <v>2.5295328804984907</v>
      </c>
      <c r="H35" s="8">
        <f>Input!D147/Input!D$34</f>
        <v>5.0373914057808946</v>
      </c>
      <c r="I35" s="8">
        <f>Input!E147/Input!E$34</f>
        <v>2.8381809147112538</v>
      </c>
      <c r="J35" s="8">
        <f>Input!F147/Input!F$34</f>
        <v>1.6353056070706449</v>
      </c>
      <c r="K35" s="8">
        <f>Input!G147/Input!G$34</f>
        <v>1.9321910482094291</v>
      </c>
      <c r="L35" s="8">
        <f>Input!H147/Input!H$34</f>
        <v>0.66173135604084166</v>
      </c>
      <c r="M35" s="8">
        <f>Input!I147/Input!I$34</f>
        <v>0.46568532889451303</v>
      </c>
      <c r="N35" s="8">
        <f>Input!J147/Input!J$34</f>
        <v>1.8157988512943939</v>
      </c>
      <c r="O35" s="8">
        <f t="shared" si="4"/>
        <v>2.1242404375242514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90.70975234445136</v>
      </c>
      <c r="F37" s="30">
        <f t="shared" ref="F37:N37" si="6">+F11+F13+F20+F27+F35</f>
        <v>93.460642948676252</v>
      </c>
      <c r="G37" s="30">
        <f t="shared" si="6"/>
        <v>107.08620080082434</v>
      </c>
      <c r="H37" s="30">
        <f t="shared" si="6"/>
        <v>103.88249027405571</v>
      </c>
      <c r="I37" s="30">
        <f t="shared" si="6"/>
        <v>83.041897993187618</v>
      </c>
      <c r="J37" s="30">
        <f t="shared" si="6"/>
        <v>91.79497725573259</v>
      </c>
      <c r="K37" s="30">
        <f t="shared" si="6"/>
        <v>97.324063691083055</v>
      </c>
      <c r="L37" s="30">
        <f t="shared" si="6"/>
        <v>97.224083119154187</v>
      </c>
      <c r="M37" s="30">
        <f t="shared" si="6"/>
        <v>98.404391906784767</v>
      </c>
      <c r="N37" s="30">
        <f t="shared" si="6"/>
        <v>103.48071800320983</v>
      </c>
      <c r="O37" s="7">
        <f>AVERAGE(E37:N37)</f>
        <v>96.640921833715979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76.442318268153869</v>
      </c>
      <c r="F39" s="30">
        <f>Input!B24/Input!B$6</f>
        <v>75.700751972384282</v>
      </c>
      <c r="G39" s="30">
        <f>Input!C24/Input!C$6</f>
        <v>80.516737096156447</v>
      </c>
      <c r="H39" s="30">
        <f>Input!D24/Input!D$6</f>
        <v>75.988414047773503</v>
      </c>
      <c r="I39" s="30">
        <f>Input!E24/Input!E$6</f>
        <v>72.433058995911722</v>
      </c>
      <c r="J39" s="30">
        <f>Input!F24/Input!F$6</f>
        <v>82.86832209534785</v>
      </c>
      <c r="K39" s="30">
        <f>Input!G24/Input!G$6</f>
        <v>76.711964275751626</v>
      </c>
      <c r="L39" s="30">
        <f>Input!H24/Input!H$6</f>
        <v>79.268664481899037</v>
      </c>
      <c r="M39" s="30">
        <f>Input!I24/Input!I$6</f>
        <v>80.197899187834963</v>
      </c>
      <c r="N39" s="30">
        <f>Input!J24/Input!J$6</f>
        <v>84.306646640682914</v>
      </c>
      <c r="O39" s="7">
        <f>AVERAGE(E39:N39)</f>
        <v>78.443477706189626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14.267434076297491</v>
      </c>
      <c r="F41" s="11">
        <f t="shared" ref="F41:N41" si="7">+F37-F39</f>
        <v>17.75989097629197</v>
      </c>
      <c r="G41" s="11">
        <f t="shared" si="7"/>
        <v>26.569463704667896</v>
      </c>
      <c r="H41" s="11">
        <f t="shared" si="7"/>
        <v>27.894076226282209</v>
      </c>
      <c r="I41" s="11">
        <f t="shared" si="7"/>
        <v>10.608838997275896</v>
      </c>
      <c r="J41" s="11">
        <f t="shared" si="7"/>
        <v>8.9266551603847404</v>
      </c>
      <c r="K41" s="11">
        <f t="shared" si="7"/>
        <v>20.612099415331429</v>
      </c>
      <c r="L41" s="11">
        <f t="shared" si="7"/>
        <v>17.95541863725515</v>
      </c>
      <c r="M41" s="11">
        <f t="shared" si="7"/>
        <v>18.206492718949804</v>
      </c>
      <c r="N41" s="11">
        <f t="shared" si="7"/>
        <v>19.174071362526917</v>
      </c>
      <c r="O41" s="11">
        <f>AVERAGE(E41:N41)</f>
        <v>18.197444127526349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1.9378021120526667</v>
      </c>
      <c r="F43" s="8">
        <f>(Input!B25+Input!B26)/Input!B$6</f>
        <v>2.2796830363838381</v>
      </c>
      <c r="G43" s="8">
        <f>(Input!C25+Input!C26)/Input!C$6</f>
        <v>2.4575530784815762</v>
      </c>
      <c r="H43" s="8">
        <f>(Input!D25+Input!D26)/Input!D$6</f>
        <v>2.7064561147619668</v>
      </c>
      <c r="I43" s="8">
        <f>(Input!E25+Input!E26)/Input!E$6</f>
        <v>2.5476899519081972</v>
      </c>
      <c r="J43" s="8">
        <f>(Input!F25+Input!F26)/Input!F$6</f>
        <v>3.1912057024191802</v>
      </c>
      <c r="K43" s="8">
        <f>(Input!G25+Input!G26)/Input!G$6</f>
        <v>3.1565326465849588</v>
      </c>
      <c r="L43" s="8">
        <f>(Input!H25+Input!H26)/Input!H$6</f>
        <v>3.3435214277020719</v>
      </c>
      <c r="M43" s="8">
        <f>(Input!I25+Input!I26)/Input!I$6</f>
        <v>3.2229637095873023</v>
      </c>
      <c r="N43" s="8">
        <f>(Input!J25+Input!J26)/Input!J$6</f>
        <v>3.4105440215389238</v>
      </c>
      <c r="O43" s="8">
        <f>AVERAGE(E43:N43)</f>
        <v>2.8253951801420683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12.329631964244824</v>
      </c>
      <c r="F45" s="11">
        <f t="shared" ref="F45:N45" si="8">+F41-F43</f>
        <v>15.480207939908132</v>
      </c>
      <c r="G45" s="11">
        <f t="shared" si="8"/>
        <v>24.111910626186319</v>
      </c>
      <c r="H45" s="11">
        <f t="shared" si="8"/>
        <v>25.187620111520243</v>
      </c>
      <c r="I45" s="11">
        <f t="shared" si="8"/>
        <v>8.0611490453676993</v>
      </c>
      <c r="J45" s="11">
        <f t="shared" si="8"/>
        <v>5.7354494579655597</v>
      </c>
      <c r="K45" s="11">
        <f t="shared" si="8"/>
        <v>17.455566768746468</v>
      </c>
      <c r="L45" s="11">
        <f t="shared" si="8"/>
        <v>14.611897209553078</v>
      </c>
      <c r="M45" s="11">
        <f t="shared" si="8"/>
        <v>14.983529009362501</v>
      </c>
      <c r="N45" s="11">
        <f t="shared" si="8"/>
        <v>15.763527340987993</v>
      </c>
      <c r="O45" s="11">
        <f>AVERAGE(E45:N45)</f>
        <v>15.372048947384281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84.878782322781348</v>
      </c>
      <c r="F7" s="6">
        <f>Input!B149/Input!B$153</f>
        <v>87.645279051774111</v>
      </c>
      <c r="G7" s="6">
        <f>Input!C149/Input!C$153</f>
        <v>99.524326979154353</v>
      </c>
      <c r="H7" s="6">
        <f>Input!D149/Input!D$153</f>
        <v>94.599199328817392</v>
      </c>
      <c r="I7" s="6">
        <f>Input!E149/Input!E$153</f>
        <v>76.47118966772122</v>
      </c>
      <c r="J7" s="6">
        <f>Input!F149/Input!F$153</f>
        <v>85.618260451398001</v>
      </c>
      <c r="K7" s="6">
        <f>Input!G149/Input!G$153</f>
        <v>90.898556593944321</v>
      </c>
      <c r="L7" s="6">
        <f>Input!H149/Input!H$153</f>
        <v>91.820690083746129</v>
      </c>
      <c r="M7" s="6">
        <f>Input!I149/Input!I$153</f>
        <v>92.85550108115433</v>
      </c>
      <c r="N7" s="6">
        <f>Input!J149/Input!J$153</f>
        <v>95.908822247282188</v>
      </c>
      <c r="O7" s="6">
        <f>AVERAGE(E7:N7)</f>
        <v>90.022060780777352</v>
      </c>
    </row>
    <row r="8" spans="1:15" ht="12" customHeight="1" x14ac:dyDescent="0.2">
      <c r="B8" t="s">
        <v>180</v>
      </c>
      <c r="E8" s="6">
        <f>Input!A150/Input!A$153</f>
        <v>0</v>
      </c>
      <c r="F8" s="6">
        <f>Input!B150/Input!B$153</f>
        <v>0</v>
      </c>
      <c r="G8" s="6">
        <f>Input!C150/Input!C$153</f>
        <v>0</v>
      </c>
      <c r="H8" s="6">
        <f>Input!D150/Input!D$153</f>
        <v>0</v>
      </c>
      <c r="I8" s="6">
        <f>Input!E150/Input!E$153</f>
        <v>0</v>
      </c>
      <c r="J8" s="6">
        <f>Input!F150/Input!F$153</f>
        <v>1.9462217374241386E-4</v>
      </c>
      <c r="K8" s="6">
        <f>Input!G150/Input!G$153</f>
        <v>-4.0736052005334138E-3</v>
      </c>
      <c r="L8" s="6">
        <f>Input!H150/Input!H$153</f>
        <v>-2.5525431165088983E-4</v>
      </c>
      <c r="M8" s="6">
        <f>Input!I150/Input!I$153</f>
        <v>7.2011545952569457E-3</v>
      </c>
      <c r="N8" s="6">
        <f>Input!J150/Input!J$153</f>
        <v>3.9321562366052007E-3</v>
      </c>
      <c r="O8" s="6">
        <f>AVERAGE(E8:N8)</f>
        <v>6.9990734934202562E-4</v>
      </c>
    </row>
    <row r="9" spans="1:15" ht="12" customHeight="1" x14ac:dyDescent="0.2">
      <c r="B9" t="s">
        <v>181</v>
      </c>
      <c r="E9" s="6">
        <f>Input!A151/Input!A$153</f>
        <v>0.35185820466244527</v>
      </c>
      <c r="F9" s="6">
        <f>Input!B151/Input!B$153</f>
        <v>0.38969340122946677</v>
      </c>
      <c r="G9" s="6">
        <f>Input!C151/Input!C$153</f>
        <v>0.65204817288608063</v>
      </c>
      <c r="H9" s="6">
        <f>Input!D151/Input!D$153</f>
        <v>0.79850153278002101</v>
      </c>
      <c r="I9" s="6">
        <f>Input!E151/Input!E$153</f>
        <v>0.29635240098466459</v>
      </c>
      <c r="J9" s="6">
        <f>Input!F151/Input!F$153</f>
        <v>0.43335611972571314</v>
      </c>
      <c r="K9" s="6">
        <f>Input!G151/Input!G$153</f>
        <v>0.60676525007695459</v>
      </c>
      <c r="L9" s="6">
        <f>Input!H151/Input!H$153</f>
        <v>0.61919168533493185</v>
      </c>
      <c r="M9" s="6">
        <f>Input!I151/Input!I$153</f>
        <v>0.71818653067058735</v>
      </c>
      <c r="N9" s="6">
        <f>Input!J151/Input!J$153</f>
        <v>0.67036549774285015</v>
      </c>
      <c r="O9" s="6">
        <f>AVERAGE(E9:N9)</f>
        <v>0.55363187960937155</v>
      </c>
    </row>
    <row r="10" spans="1:15" ht="12" customHeight="1" x14ac:dyDescent="0.2">
      <c r="B10" t="s">
        <v>182</v>
      </c>
      <c r="E10" s="6">
        <f>Input!A152/Input!A$153</f>
        <v>-0.35324016914326689</v>
      </c>
      <c r="F10" s="6">
        <f>Input!B152/Input!B$153</f>
        <v>-0.59669439577653516</v>
      </c>
      <c r="G10" s="6">
        <f>Input!C152/Input!C$153</f>
        <v>-0.38334517564593479</v>
      </c>
      <c r="H10" s="6">
        <f>Input!D152/Input!D$153</f>
        <v>-0.63006431232836246</v>
      </c>
      <c r="I10" s="6">
        <f>Input!E152/Input!E$153</f>
        <v>-0.24801981162336764</v>
      </c>
      <c r="J10" s="6">
        <f>Input!F152/Input!F$153</f>
        <v>-0.4216824443895229</v>
      </c>
      <c r="K10" s="6">
        <f>Input!G152/Input!G$153</f>
        <v>-0.68604274907098772</v>
      </c>
      <c r="L10" s="6">
        <f>Input!H152/Input!H$153</f>
        <v>-0.73443940420101961</v>
      </c>
      <c r="M10" s="6">
        <f>Input!I152/Input!I$153</f>
        <v>-0.82641174779656279</v>
      </c>
      <c r="N10" s="6">
        <f>Input!J152/Input!J$153</f>
        <v>-1.0509898556411066</v>
      </c>
      <c r="O10" s="6">
        <f>AVERAGE(E10:N10)</f>
        <v>-0.59309300656166664</v>
      </c>
    </row>
    <row r="11" spans="1:15" ht="12.75" customHeight="1" x14ac:dyDescent="0.2">
      <c r="B11" s="28" t="s">
        <v>68</v>
      </c>
      <c r="E11" s="8">
        <f>Input!A35/Input!A$153</f>
        <v>84.877400358300534</v>
      </c>
      <c r="F11" s="8">
        <f>Input!B35/Input!B$153</f>
        <v>87.438278057227038</v>
      </c>
      <c r="G11" s="8">
        <f>Input!C35/Input!C$153</f>
        <v>99.793029976394493</v>
      </c>
      <c r="H11" s="8">
        <f>Input!D35/Input!D$153</f>
        <v>94.767636549269056</v>
      </c>
      <c r="I11" s="8">
        <f>Input!E35/Input!E$153</f>
        <v>76.519522257082514</v>
      </c>
      <c r="J11" s="8">
        <f>Input!F35/Input!F$153</f>
        <v>85.630128748907936</v>
      </c>
      <c r="K11" s="8">
        <f>Input!G35/Input!G$153</f>
        <v>90.815205489749758</v>
      </c>
      <c r="L11" s="8">
        <f>Input!H35/Input!H$153</f>
        <v>91.705187110568389</v>
      </c>
      <c r="M11" s="8">
        <f>Input!I35/Input!I$153</f>
        <v>92.754477018623618</v>
      </c>
      <c r="N11" s="8">
        <f>Input!J35/Input!J$153</f>
        <v>95.532130045620519</v>
      </c>
      <c r="O11" s="8">
        <f>AVERAGE(E11:N11)</f>
        <v>89.983299561174405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6.8944872890914763E-2</v>
      </c>
      <c r="F13" s="8">
        <f>Input!B28/Input!B$34/Input!B$5*Input!B$6</f>
        <v>6.0468356400812294E-2</v>
      </c>
      <c r="G13" s="8">
        <f>Input!C28/Input!C$34/Input!C$5*Input!C$6</f>
        <v>9.2384689775740506E-2</v>
      </c>
      <c r="H13" s="8">
        <f>Input!D28/Input!D$34/Input!D$5*Input!D$6</f>
        <v>5.6441974677269524E-2</v>
      </c>
      <c r="I13" s="8">
        <f>Input!E28/Input!E$34/Input!E$5*Input!E$6</f>
        <v>0.10014842656301003</v>
      </c>
      <c r="J13" s="8">
        <f>Input!F28/Input!F$34/Input!F$5*Input!F$6</f>
        <v>3.7816134319542775E-2</v>
      </c>
      <c r="K13" s="8">
        <f>Input!G28/Input!G$34/Input!G$5*Input!G$6</f>
        <v>0.15690272618061576</v>
      </c>
      <c r="L13" s="8">
        <f>Input!H28/Input!H$34/Input!H$5*Input!H$6</f>
        <v>9.4698372089503963E-2</v>
      </c>
      <c r="M13" s="8">
        <f>Input!I28/Input!I$34/Input!I$5*Input!I$6</f>
        <v>8.3870904802112636E-2</v>
      </c>
      <c r="N13" s="8">
        <f>Input!J28/Input!J$34/Input!J$5*Input!J$6</f>
        <v>6.0832251670185376E-2</v>
      </c>
      <c r="O13" s="8">
        <f>AVERAGE(E13:N13)</f>
        <v>8.1250870936970768E-2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0.32587797997035728</v>
      </c>
      <c r="F15" s="16">
        <f>Input!B136/Input!B$34/Input!B$5*Input!B$6</f>
        <v>0.68741828040760533</v>
      </c>
      <c r="G15" s="16">
        <f>Input!C136/Input!C$34/Input!C$5*Input!C$6</f>
        <v>0.31848715250965476</v>
      </c>
      <c r="H15" s="16">
        <f>Input!D136/Input!D$34/Input!D$5*Input!D$6</f>
        <v>0.40385374073172381</v>
      </c>
      <c r="I15" s="16">
        <f>Input!E136/Input!E$34/Input!E$5*Input!E$6</f>
        <v>0.32738867105226349</v>
      </c>
      <c r="J15" s="16">
        <f>Input!F136/Input!F$34/Input!F$5*Input!F$6</f>
        <v>0.43282413741370196</v>
      </c>
      <c r="K15" s="16">
        <f>Input!G136/Input!G$34/Input!G$5*Input!G$6</f>
        <v>0.69963756142378497</v>
      </c>
      <c r="L15" s="16">
        <f>Input!H136/Input!H$34/Input!H$5*Input!H$6</f>
        <v>0.47404977119552705</v>
      </c>
      <c r="M15" s="16">
        <f>Input!I136/Input!I$34/Input!I$5*Input!I$6</f>
        <v>0.50605196385493767</v>
      </c>
      <c r="N15" s="16">
        <f>Input!J136/Input!J$34/Input!J$5*Input!J$6</f>
        <v>0.64588657532317639</v>
      </c>
      <c r="O15" s="6">
        <f t="shared" ref="O15:O26" si="1">AVERAGE(E15:N15)</f>
        <v>0.48214758338827329</v>
      </c>
    </row>
    <row r="16" spans="1:15" ht="12" customHeight="1" x14ac:dyDescent="0.2">
      <c r="B16" t="s">
        <v>184</v>
      </c>
      <c r="E16" s="16">
        <f>Input!A137/Input!A$34/Input!A$5*Input!A$6</f>
        <v>0.85337003729706351</v>
      </c>
      <c r="F16" s="16">
        <f>Input!B137/Input!B$34/Input!B$5*Input!B$6</f>
        <v>0.80946493074508497</v>
      </c>
      <c r="G16" s="16">
        <f>Input!C137/Input!C$34/Input!C$5*Input!C$6</f>
        <v>0.84136575320357332</v>
      </c>
      <c r="H16" s="16">
        <f>Input!D137/Input!D$34/Input!D$5*Input!D$6</f>
        <v>0.98907777919080031</v>
      </c>
      <c r="I16" s="16">
        <f>Input!E137/Input!E$34/Input!E$5*Input!E$6</f>
        <v>0.98271151142038893</v>
      </c>
      <c r="J16" s="16">
        <f>Input!F137/Input!F$34/Input!F$5*Input!F$6</f>
        <v>0.94096817277351164</v>
      </c>
      <c r="K16" s="16">
        <f>Input!G137/Input!G$34/Input!G$5*Input!G$6</f>
        <v>1.0662932084416514</v>
      </c>
      <c r="L16" s="16">
        <f>Input!H137/Input!H$34/Input!H$5*Input!H$6</f>
        <v>1.0167607416580946</v>
      </c>
      <c r="M16" s="16">
        <f>Input!I137/Input!I$34/Input!I$5*Input!I$6</f>
        <v>0.87560770780217245</v>
      </c>
      <c r="N16" s="16">
        <f>Input!J137/Input!J$34/Input!J$5*Input!J$6</f>
        <v>0.90561990051981056</v>
      </c>
      <c r="O16" s="6">
        <f t="shared" si="1"/>
        <v>0.9281239743052152</v>
      </c>
    </row>
    <row r="17" spans="2:15" ht="12" customHeight="1" x14ac:dyDescent="0.2">
      <c r="B17" t="s">
        <v>185</v>
      </c>
      <c r="E17" s="16">
        <f>Input!A138/Input!A$34/Input!A$5*Input!A$6</f>
        <v>6.2496893553700431E-2</v>
      </c>
      <c r="F17" s="16">
        <f>Input!B138/Input!B$34/Input!B$5*Input!B$6</f>
        <v>6.4501074697403682E-2</v>
      </c>
      <c r="G17" s="16">
        <f>Input!C138/Input!C$34/Input!C$5*Input!C$6</f>
        <v>5.6301223519436533E-2</v>
      </c>
      <c r="H17" s="16">
        <f>Input!D138/Input!D$34/Input!D$5*Input!D$6</f>
        <v>5.3249437321654505E-2</v>
      </c>
      <c r="I17" s="16">
        <f>Input!E138/Input!E$34/Input!E$5*Input!E$6</f>
        <v>5.5129326861077965E-2</v>
      </c>
      <c r="J17" s="16">
        <f>Input!F138/Input!F$34/Input!F$5*Input!F$6</f>
        <v>2.585176784660484E-2</v>
      </c>
      <c r="K17" s="16">
        <f>Input!G138/Input!G$34/Input!G$5*Input!G$6</f>
        <v>3.3692084602558361E-2</v>
      </c>
      <c r="L17" s="16">
        <f>Input!H138/Input!H$34/Input!H$5*Input!H$6</f>
        <v>3.0650087538167791E-2</v>
      </c>
      <c r="M17" s="16">
        <f>Input!I138/Input!I$34/Input!I$5*Input!I$6</f>
        <v>3.3527970029117768E-2</v>
      </c>
      <c r="N17" s="16">
        <f>Input!J138/Input!J$34/Input!J$5*Input!J$6</f>
        <v>3.3285077705123997E-2</v>
      </c>
      <c r="O17" s="6">
        <f t="shared" si="1"/>
        <v>4.4868494367484593E-2</v>
      </c>
    </row>
    <row r="18" spans="2:15" ht="12" customHeight="1" x14ac:dyDescent="0.2">
      <c r="B18" t="s">
        <v>186</v>
      </c>
      <c r="E18" s="16">
        <f>Input!A139/Input!A$34/Input!A$5*Input!A$6</f>
        <v>0.90686031248281018</v>
      </c>
      <c r="F18" s="16">
        <f>Input!B139/Input!B$34/Input!B$5*Input!B$6</f>
        <v>1.0501641389439866</v>
      </c>
      <c r="G18" s="16">
        <f>Input!C139/Input!C$34/Input!C$5*Input!C$6</f>
        <v>0.65117406378920129</v>
      </c>
      <c r="H18" s="16">
        <f>Input!D139/Input!D$34/Input!D$5*Input!D$6</f>
        <v>0.63634653213514325</v>
      </c>
      <c r="I18" s="16">
        <f>Input!E139/Input!E$34/Input!E$5*Input!E$6</f>
        <v>0.82714547020752915</v>
      </c>
      <c r="J18" s="16">
        <f>Input!F139/Input!F$34/Input!F$5*Input!F$6</f>
        <v>0.68235969097361238</v>
      </c>
      <c r="K18" s="16">
        <f>Input!G139/Input!G$34/Input!G$5*Input!G$6</f>
        <v>0.65130006936317675</v>
      </c>
      <c r="L18" s="16">
        <f>Input!H139/Input!H$34/Input!H$5*Input!H$6</f>
        <v>0.73381383688552315</v>
      </c>
      <c r="M18" s="16">
        <f>Input!I139/Input!I$34/Input!I$5*Input!I$6</f>
        <v>0.67435526915906596</v>
      </c>
      <c r="N18" s="16">
        <f>Input!J139/Input!J$34/Input!J$5*Input!J$6</f>
        <v>0.93796956545741561</v>
      </c>
      <c r="O18" s="6">
        <f t="shared" si="1"/>
        <v>0.77514889493974637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Input!A141/Input!A$34/Input!A$5*Input!A$6</f>
        <v>2.1486052233039312</v>
      </c>
      <c r="F20" s="8">
        <f>Input!B141/Input!B$34/Input!B$5*Input!B$6</f>
        <v>2.6115484247940808</v>
      </c>
      <c r="G20" s="8">
        <f>Input!C141/Input!C$34/Input!C$5*Input!C$6</f>
        <v>1.8673281930218657</v>
      </c>
      <c r="H20" s="8">
        <f>Input!D141/Input!D$34/Input!D$5*Input!D$6</f>
        <v>2.0825274893793222</v>
      </c>
      <c r="I20" s="8">
        <f>Input!E141/Input!E$34/Input!E$5*Input!E$6</f>
        <v>2.1923749795412593</v>
      </c>
      <c r="J20" s="8">
        <f>Input!F141/Input!F$34/Input!F$5*Input!F$6</f>
        <v>2.0820037690074309</v>
      </c>
      <c r="K20" s="8">
        <f>Input!G141/Input!G$34/Input!G$5*Input!G$6</f>
        <v>2.4509229238311709</v>
      </c>
      <c r="L20" s="8">
        <f>Input!H141/Input!H$34/Input!H$5*Input!H$6</f>
        <v>2.2552744372773121</v>
      </c>
      <c r="M20" s="8">
        <f>Input!I141/Input!I$34/Input!I$5*Input!I$6</f>
        <v>2.0895429108452936</v>
      </c>
      <c r="N20" s="8">
        <f>Input!J141/Input!J$34/Input!J$5*Input!J$6</f>
        <v>2.5227611190055268</v>
      </c>
      <c r="O20" s="8">
        <f t="shared" si="1"/>
        <v>2.230288947000719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2.957517771682381E-3</v>
      </c>
      <c r="F22" s="16">
        <f>Input!B202/Input!B$34/Input!B$5*Input!B$6</f>
        <v>3.2907918862908476E-4</v>
      </c>
      <c r="G22" s="16">
        <f>Input!C202/Input!C$34/Input!C$5*Input!C$6</f>
        <v>2.9539184486085755E-3</v>
      </c>
      <c r="H22" s="16">
        <f>Input!D202/Input!D$34/Input!D$5*Input!D$6</f>
        <v>0</v>
      </c>
      <c r="I22" s="16">
        <f>Input!E202/Input!E$34/Input!E$5*Input!E$6</f>
        <v>1.032849958767702E-2</v>
      </c>
      <c r="J22" s="16">
        <f>Input!F202/Input!F$34/Input!F$5*Input!F$6</f>
        <v>7.5822364131632198E-3</v>
      </c>
      <c r="K22" s="16">
        <f>Input!G202/Input!G$34/Input!G$5*Input!G$6</f>
        <v>9.837563336935631E-3</v>
      </c>
      <c r="L22" s="16">
        <f>Input!H202/Input!H$34/Input!H$5*Input!H$6</f>
        <v>2.5600841252853258E-2</v>
      </c>
      <c r="M22" s="16">
        <f>Input!I202/Input!I$34/Input!I$5*Input!I$6</f>
        <v>9.9446406040638018E-3</v>
      </c>
      <c r="N22" s="16">
        <f>Input!J202/Input!J$34/Input!J$5*Input!J$6</f>
        <v>5.7534567047963442E-3</v>
      </c>
      <c r="O22" s="6">
        <f t="shared" si="1"/>
        <v>7.5287753308409325E-3</v>
      </c>
    </row>
    <row r="23" spans="2:15" ht="12" customHeight="1" x14ac:dyDescent="0.2">
      <c r="B23" t="s">
        <v>305</v>
      </c>
      <c r="E23" s="16">
        <f>Input!A210/Input!A$36</f>
        <v>1.7236244276835122</v>
      </c>
      <c r="F23" s="16">
        <f>Input!B210/Input!B$36</f>
        <v>1.6197441253833604</v>
      </c>
      <c r="G23" s="16">
        <f>Input!C210/Input!C$36</f>
        <v>2.901393237170649</v>
      </c>
      <c r="H23" s="16">
        <f>Input!D210/Input!D$36</f>
        <v>2.3588522391180105</v>
      </c>
      <c r="I23" s="16">
        <f>Input!E210/Input!E$36</f>
        <v>2.3652159622227278</v>
      </c>
      <c r="J23" s="16">
        <f>Input!F210/Input!F$36</f>
        <v>1.7955788051263473</v>
      </c>
      <c r="K23" s="16">
        <f>Input!G210/Input!G$36</f>
        <v>1.8743353387233113</v>
      </c>
      <c r="L23" s="16">
        <f>Input!H210/Input!H$36</f>
        <v>2.0920098154468723</v>
      </c>
      <c r="M23" s="16">
        <f>Input!I210/Input!I$36</f>
        <v>2.4438470736015416</v>
      </c>
      <c r="N23" s="16">
        <f>Input!J210/Input!J$36</f>
        <v>2.6205344154687564</v>
      </c>
      <c r="O23" s="6">
        <f t="shared" si="1"/>
        <v>2.179513543994509</v>
      </c>
    </row>
    <row r="24" spans="2:15" ht="12" customHeight="1" x14ac:dyDescent="0.2">
      <c r="B24" t="s">
        <v>306</v>
      </c>
      <c r="E24" s="16">
        <f>Input!A204/Input!A$34/Input!A$5*Input!A$6</f>
        <v>0.40726700640145519</v>
      </c>
      <c r="F24" s="16">
        <f>Input!B204/Input!B$34/Input!B$5*Input!B$6</f>
        <v>0.42367114358801766</v>
      </c>
      <c r="G24" s="16">
        <f>Input!C204/Input!C$34/Input!C$5*Input!C$6</f>
        <v>3.7150978244179962E-2</v>
      </c>
      <c r="H24" s="16">
        <f>Input!D204/Input!D$34/Input!D$5*Input!D$6</f>
        <v>9.8156516972094071E-2</v>
      </c>
      <c r="I24" s="16">
        <f>Input!E204/Input!E$34/Input!E$5*Input!E$6</f>
        <v>0.15607973093159719</v>
      </c>
      <c r="J24" s="16">
        <f>Input!F204/Input!F$34/Input!F$5*Input!F$6</f>
        <v>7.869027748296234E-2</v>
      </c>
      <c r="K24" s="16">
        <f>Input!G204/Input!G$34/Input!G$5*Input!G$6</f>
        <v>9.3898030724523088E-2</v>
      </c>
      <c r="L24" s="16">
        <f>Input!H204/Input!H$34/Input!H$5*Input!H$6</f>
        <v>0.12616894406384085</v>
      </c>
      <c r="M24" s="16">
        <f>Input!I204/Input!I$34/Input!I$5*Input!I$6</f>
        <v>0.29598005522292403</v>
      </c>
      <c r="N24" s="16">
        <f>Input!J204/Input!J$34/Input!J$5*Input!J$6</f>
        <v>0.18083920121479954</v>
      </c>
      <c r="O24" s="6">
        <f t="shared" si="1"/>
        <v>0.18979018848463938</v>
      </c>
    </row>
    <row r="25" spans="2:15" ht="12" customHeight="1" x14ac:dyDescent="0.2">
      <c r="B25" t="s">
        <v>307</v>
      </c>
      <c r="E25" s="16">
        <f>Input!A205/Input!A$34/Input!A$5*Input!A$6</f>
        <v>0.27899032913710636</v>
      </c>
      <c r="F25" s="16">
        <f>Input!B205/Input!B$34/Input!B$5*Input!B$6</f>
        <v>0.23411731368109936</v>
      </c>
      <c r="G25" s="16">
        <f>Input!C205/Input!C$34/Input!C$5*Input!C$6</f>
        <v>0.12315489905346191</v>
      </c>
      <c r="H25" s="16">
        <f>Input!D205/Input!D$34/Input!D$5*Input!D$6</f>
        <v>0.21330190150559247</v>
      </c>
      <c r="I25" s="16">
        <f>Input!E205/Input!E$34/Input!E$5*Input!E$6</f>
        <v>0.18971575895867565</v>
      </c>
      <c r="J25" s="16">
        <f>Input!F205/Input!F$34/Input!F$5*Input!F$6</f>
        <v>0.28467472793381898</v>
      </c>
      <c r="K25" s="16">
        <f>Input!G205/Input!G$34/Input!G$5*Input!G$6</f>
        <v>0.23856271545447019</v>
      </c>
      <c r="L25" s="16">
        <f>Input!H205/Input!H$34/Input!H$5*Input!H$6</f>
        <v>0.39040726353325828</v>
      </c>
      <c r="M25" s="16">
        <f>Input!I205/Input!I$34/Input!I$5*Input!I$6</f>
        <v>0.37670343119826372</v>
      </c>
      <c r="N25" s="16">
        <f>Input!J205/Input!J$34/Input!J$5*Input!J$6</f>
        <v>0.37909845268924558</v>
      </c>
      <c r="O25" s="6">
        <f t="shared" si="1"/>
        <v>0.27087267931449921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0.18549356113355686</v>
      </c>
      <c r="F26" s="16">
        <f>(Input!B142-SUM(Input!B202:'Input'!B205))/Input!B$34/Input!B$5*Input!B$6</f>
        <v>0.20763693774569733</v>
      </c>
      <c r="G26" s="16">
        <f>(Input!C142-SUM(Input!C202:'Input'!C205))/Input!C$34/Input!C$5*Input!C$6</f>
        <v>0.19290191302797655</v>
      </c>
      <c r="H26" s="16">
        <f>(Input!D142-SUM(Input!D202:'Input'!D205))/Input!D$34/Input!D$5*Input!D$6</f>
        <v>0.1917628950779928</v>
      </c>
      <c r="I26" s="16">
        <f>(Input!E142-SUM(Input!E202:'Input'!E205))/Input!E$34/Input!E$5*Input!E$6</f>
        <v>0.24617757135707588</v>
      </c>
      <c r="J26" s="16">
        <f>(Input!F142-SUM(Input!F202:'Input'!F205))/Input!F$34/Input!F$5*Input!F$6</f>
        <v>0.19888296147454482</v>
      </c>
      <c r="K26" s="16">
        <f>(Input!G142-SUM(Input!G202:'Input'!G205))/Input!G$34/Input!G$5*Input!G$6</f>
        <v>0.30559107305757077</v>
      </c>
      <c r="L26" s="16">
        <f>(Input!H142-SUM(Input!H202:'Input'!H205))/Input!H$34/Input!H$5*Input!H$6</f>
        <v>0.31842688268877278</v>
      </c>
      <c r="M26" s="16">
        <f>(Input!I142-SUM(Input!I202:'Input'!I205))/Input!I$34/Input!I$5*Input!I$6</f>
        <v>0.28589983960428372</v>
      </c>
      <c r="N26" s="16">
        <f>(Input!J142-SUM(Input!J202:'Input'!J205))/Input!J$34/Input!J$5*Input!J$6</f>
        <v>0.33980495912137365</v>
      </c>
      <c r="O26" s="6">
        <f t="shared" si="1"/>
        <v>0.24725785942888451</v>
      </c>
    </row>
    <row r="27" spans="2:15" ht="12.75" customHeight="1" x14ac:dyDescent="0.2">
      <c r="B27" s="28" t="s">
        <v>188</v>
      </c>
      <c r="E27" s="8">
        <f>SUM(E22:E26)</f>
        <v>2.5983328421273129</v>
      </c>
      <c r="F27" s="8">
        <f t="shared" ref="F27:N27" si="3">SUM(F22:F26)</f>
        <v>2.485498599586804</v>
      </c>
      <c r="G27" s="8">
        <f t="shared" si="3"/>
        <v>3.257554945944876</v>
      </c>
      <c r="H27" s="8">
        <f t="shared" si="3"/>
        <v>2.8620735526736896</v>
      </c>
      <c r="I27" s="8">
        <f t="shared" si="3"/>
        <v>2.9675175230577531</v>
      </c>
      <c r="J27" s="8">
        <f t="shared" si="3"/>
        <v>2.3654090084308366</v>
      </c>
      <c r="K27" s="8">
        <f t="shared" si="3"/>
        <v>2.5222247212968112</v>
      </c>
      <c r="L27" s="8">
        <f t="shared" si="3"/>
        <v>2.9526137469855978</v>
      </c>
      <c r="M27" s="8">
        <f t="shared" si="3"/>
        <v>3.4123750402310771</v>
      </c>
      <c r="N27" s="8">
        <f t="shared" si="3"/>
        <v>3.5260304851989721</v>
      </c>
      <c r="O27" s="8">
        <f>AVERAGE(E27:N27)</f>
        <v>2.8949630465533729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1.7203357519892846</v>
      </c>
      <c r="F29" s="16">
        <f>Input!B143/Input!B$34/Input!B$5*Input!B$6</f>
        <v>1.3296066173271637</v>
      </c>
      <c r="G29" s="16">
        <f>Input!C143/Input!C$34/Input!C$5*Input!C$6</f>
        <v>2.8272111485226326</v>
      </c>
      <c r="H29" s="16">
        <f>Input!D143/Input!D$34/Input!D$5*Input!D$6</f>
        <v>4.0992122309994956</v>
      </c>
      <c r="I29" s="16">
        <f>Input!E143/Input!E$34/Input!E$5*Input!E$6</f>
        <v>0.58229540287715775</v>
      </c>
      <c r="J29" s="16">
        <f>Input!F143/Input!F$34/Input!F$5*Input!F$6</f>
        <v>0.80568136483384201</v>
      </c>
      <c r="K29" s="16">
        <f>Input!G143/Input!G$34/Input!G$5*Input!G$6</f>
        <v>1.3167255573913219</v>
      </c>
      <c r="L29" s="16">
        <f>Input!H143/Input!H$34/Input!H$5*Input!H$6</f>
        <v>0.2533486988170191</v>
      </c>
      <c r="M29" s="16">
        <f>Input!I143/Input!I$34/Input!I$5*Input!I$6</f>
        <v>0.20739875325740484</v>
      </c>
      <c r="N29" s="16">
        <f>Input!J143/Input!J$34/Input!J$5*Input!J$6</f>
        <v>0.90554774570981422</v>
      </c>
      <c r="O29" s="16">
        <f t="shared" ref="O29:O35" si="4">AVERAGE(E29:N29)</f>
        <v>1.4047363271725135</v>
      </c>
    </row>
    <row r="30" spans="2:15" ht="11.25" customHeight="1" x14ac:dyDescent="0.2">
      <c r="B30" t="s">
        <v>309</v>
      </c>
      <c r="E30" s="16">
        <f>Input!A211/Input!A$36</f>
        <v>0.55686486155802239</v>
      </c>
      <c r="F30" s="16">
        <f>Input!B211/Input!B$36</f>
        <v>0.702420020348692</v>
      </c>
      <c r="G30" s="16">
        <f>Input!C211/Input!C$36</f>
        <v>4.6882247778152183E-2</v>
      </c>
      <c r="H30" s="16">
        <f>Input!D211/Input!D$36</f>
        <v>1.0872759654112163</v>
      </c>
      <c r="I30" s="16">
        <f>Input!E211/Input!E$36</f>
        <v>1.4282105627063493</v>
      </c>
      <c r="J30" s="16">
        <f>Input!F211/Input!F$36</f>
        <v>0.15343122321773492</v>
      </c>
      <c r="K30" s="16">
        <f>Input!G211/Input!G$36</f>
        <v>0.32329081083591066</v>
      </c>
      <c r="L30" s="16">
        <f>Input!H211/Input!H$36</f>
        <v>0.11395346381472096</v>
      </c>
      <c r="M30" s="16">
        <f>Input!I211/Input!I$36</f>
        <v>3.7435718258744026E-2</v>
      </c>
      <c r="N30" s="16">
        <f>Input!J211/Input!J$36</f>
        <v>0.27156301080223194</v>
      </c>
      <c r="O30" s="6">
        <f t="shared" si="4"/>
        <v>0.47213278847317747</v>
      </c>
    </row>
    <row r="31" spans="2:15" ht="11.25" customHeight="1" x14ac:dyDescent="0.2">
      <c r="B31" t="s">
        <v>190</v>
      </c>
      <c r="E31" s="16">
        <f>Input!A144/Input!A$34/Input!A$5*Input!A$6</f>
        <v>1.0765916213743347</v>
      </c>
      <c r="F31" s="16">
        <f>Input!B144/Input!B$34/Input!B$5*Input!B$6</f>
        <v>8.5281761796323519E-2</v>
      </c>
      <c r="G31" s="16">
        <f>Input!C144/Input!C$34/Input!C$5*Input!C$6</f>
        <v>0.12811301349542731</v>
      </c>
      <c r="H31" s="16">
        <f>Input!D144/Input!D$34/Input!D$5*Input!D$6</f>
        <v>0.30765771212373333</v>
      </c>
      <c r="I31" s="16">
        <f>Input!E144/Input!E$34/Input!E$5*Input!E$6</f>
        <v>0.60009210091933585</v>
      </c>
      <c r="J31" s="16">
        <f>Input!F144/Input!F$34/Input!F$5*Input!F$6</f>
        <v>0.70461251315906992</v>
      </c>
      <c r="K31" s="16">
        <f>Input!G144/Input!G$34/Input!G$5*Input!G$6</f>
        <v>0.361264171853456</v>
      </c>
      <c r="L31" s="16">
        <f>Input!H144/Input!H$34/Input!H$5*Input!H$6</f>
        <v>0.24619237569212965</v>
      </c>
      <c r="M31" s="16">
        <f>Input!I144/Input!I$34/Input!I$5*Input!I$6</f>
        <v>0.18169509366252695</v>
      </c>
      <c r="N31" s="16">
        <f>Input!J144/Input!J$34/Input!J$5*Input!J$6</f>
        <v>0.71903508749738232</v>
      </c>
      <c r="O31" s="6">
        <f t="shared" si="4"/>
        <v>0.441053545157372</v>
      </c>
    </row>
    <row r="32" spans="2:15" ht="11.25" customHeight="1" x14ac:dyDescent="0.2">
      <c r="B32" t="s">
        <v>310</v>
      </c>
      <c r="E32" s="16">
        <f>Input!A208/Input!A$34/Input!A$5*Input!A$6</f>
        <v>2.4189905840672377E-2</v>
      </c>
      <c r="F32" s="16">
        <f>Input!B208/Input!B$34/Input!B$5*Input!B$6</f>
        <v>3.3838201269074823E-2</v>
      </c>
      <c r="G32" s="16">
        <f>Input!C208/Input!C$34/Input!C$5*Input!C$6</f>
        <v>1.6501754729954965E-2</v>
      </c>
      <c r="H32" s="16">
        <f>Input!D208/Input!D$34/Input!D$5*Input!D$6</f>
        <v>5.4011285131539306E-2</v>
      </c>
      <c r="I32" s="16">
        <f>Input!E208/Input!E$34/Input!E$5*Input!E$6</f>
        <v>9.2010786204588524E-3</v>
      </c>
      <c r="J32" s="16">
        <f>Input!F208/Input!F$34/Input!F$5*Input!F$6</f>
        <v>6.6640435768363883E-3</v>
      </c>
      <c r="K32" s="16">
        <f>Input!G208/Input!G$34/Input!G$5*Input!G$6</f>
        <v>1.6844532625959037E-2</v>
      </c>
      <c r="L32" s="16">
        <f>Input!H208/Input!H$34/Input!H$5*Input!H$6</f>
        <v>0</v>
      </c>
      <c r="M32" s="16">
        <f>Input!I208/Input!I$34/Input!I$5*Input!I$6</f>
        <v>0</v>
      </c>
      <c r="N32" s="16">
        <f>Input!J208/Input!J$34/Input!J$5*Input!J$6</f>
        <v>0</v>
      </c>
      <c r="O32" s="6">
        <f t="shared" si="4"/>
        <v>1.6125080179449573E-2</v>
      </c>
    </row>
    <row r="33" spans="2:15" ht="11.25" customHeight="1" x14ac:dyDescent="0.2">
      <c r="B33" t="s">
        <v>191</v>
      </c>
      <c r="E33" s="16">
        <f>Input!A145/Input!A$34/Input!A$5*Input!A$6</f>
        <v>2.1060888382536835E-2</v>
      </c>
      <c r="F33" s="16">
        <f>Input!B145/Input!B$34/Input!B$5*Input!B$6</f>
        <v>2.04634606208484E-2</v>
      </c>
      <c r="G33" s="16">
        <f>Input!C145/Input!C$34/Input!C$5*Input!C$6</f>
        <v>5.2814103432747568E-2</v>
      </c>
      <c r="H33" s="16">
        <f>Input!D145/Input!D$34/Input!D$5*Input!D$6</f>
        <v>0</v>
      </c>
      <c r="I33" s="16">
        <f>Input!E145/Input!E$34/Input!E$5*Input!E$6</f>
        <v>2.0715086331271764E-2</v>
      </c>
      <c r="J33" s="16">
        <f>Input!F145/Input!F$34/Input!F$5*Input!F$6</f>
        <v>4.4946927802900459E-2</v>
      </c>
      <c r="K33" s="16">
        <f>Input!G145/Input!G$34/Input!G$5*Input!G$6</f>
        <v>6.4117137457622236E-2</v>
      </c>
      <c r="L33" s="16">
        <f>Input!H145/Input!H$34/Input!H$5*Input!H$6</f>
        <v>9.5917524219288383E-2</v>
      </c>
      <c r="M33" s="16">
        <f>Input!I145/Input!I$34/Input!I$5*Input!I$6</f>
        <v>7.2483391804548908E-2</v>
      </c>
      <c r="N33" s="16">
        <f>Input!J145/Input!J$34/Input!J$5*Input!J$6</f>
        <v>1.3550691561258824E-3</v>
      </c>
      <c r="O33" s="6">
        <f t="shared" si="4"/>
        <v>3.9387358920789046E-2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0.19119430157202116</v>
      </c>
      <c r="F34" s="16">
        <f>(Input!B147-Input!B143-Input!B144-Input!B145-Input!B207-Input!B208)/Input!B$34/Input!B$5*Input!B$6</f>
        <v>1.2340047847934115E-2</v>
      </c>
      <c r="G34" s="16">
        <f>(Input!C147-Input!C143-Input!C144-Input!C145-Input!C207-Input!C208)/Input!C$34/Input!C$5*Input!C$6</f>
        <v>1.3658130922775669E-2</v>
      </c>
      <c r="H34" s="16">
        <f>(Input!D147-Input!D143-Input!D144-Input!D145-Input!D207-Input!D208)/Input!D$34/Input!D$5*Input!D$6</f>
        <v>0.10462962743024459</v>
      </c>
      <c r="I34" s="16">
        <f>(Input!E147-Input!E143-Input!E144-Input!E145-Input!E207-Input!E208)/Input!E$34/Input!E$5*Input!E$6</f>
        <v>2.0287499052934307E-2</v>
      </c>
      <c r="J34" s="16">
        <f>(Input!F147-Input!F143-Input!F144-Input!F145-Input!F207-Input!F208)/Input!F$34/Input!F$5*Input!F$6</f>
        <v>1.1992316380274251E-2</v>
      </c>
      <c r="K34" s="16">
        <f>(Input!G147-Input!G143-Input!G144-Input!G145-Input!G207-Input!G208)/Input!G$34/Input!G$5*Input!G$6</f>
        <v>8.2666518116205293E-3</v>
      </c>
      <c r="L34" s="16">
        <f>(Input!H147-Input!H143-Input!H144-Input!H145-Input!H207-Input!H208)/Input!H$34/Input!H$5*Input!H$6</f>
        <v>8.341591767719413E-3</v>
      </c>
      <c r="M34" s="16">
        <f>(Input!I147-Input!I143-Input!I144-Input!I145-Input!I207-Input!I208)/Input!I$34/Input!I$5*Input!I$6</f>
        <v>8.4562828859061703E-3</v>
      </c>
      <c r="N34" s="16">
        <f>(Input!J147-Input!J143-Input!J144-Input!J145-Input!J207-Input!J208)/Input!J$34/Input!J$5*Input!J$6</f>
        <v>3.8370942782918714E-2</v>
      </c>
      <c r="O34" s="6">
        <f t="shared" si="4"/>
        <v>4.1753739245434893E-2</v>
      </c>
    </row>
    <row r="35" spans="2:15" ht="12.75" customHeight="1" x14ac:dyDescent="0.2">
      <c r="B35" s="28" t="s">
        <v>193</v>
      </c>
      <c r="E35" s="8">
        <f>SUM(E29:E34)</f>
        <v>3.5902373307168718</v>
      </c>
      <c r="F35" s="8">
        <f t="shared" ref="F35:N35" si="5">SUM(F29:F34)</f>
        <v>2.1839501092100368</v>
      </c>
      <c r="G35" s="8">
        <f t="shared" si="5"/>
        <v>3.0851803988816902</v>
      </c>
      <c r="H35" s="8">
        <f t="shared" si="5"/>
        <v>5.65278682109623</v>
      </c>
      <c r="I35" s="8">
        <f t="shared" si="5"/>
        <v>2.660801730507508</v>
      </c>
      <c r="J35" s="8">
        <f t="shared" si="5"/>
        <v>1.7273283889706579</v>
      </c>
      <c r="K35" s="8">
        <f t="shared" si="5"/>
        <v>2.0905088619758905</v>
      </c>
      <c r="L35" s="8">
        <f t="shared" si="5"/>
        <v>0.71775365431087745</v>
      </c>
      <c r="M35" s="8">
        <f t="shared" si="5"/>
        <v>0.50746923986913084</v>
      </c>
      <c r="N35" s="8">
        <f t="shared" si="5"/>
        <v>1.9358718559484731</v>
      </c>
      <c r="O35" s="8">
        <f t="shared" si="4"/>
        <v>2.4151888391487368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93.28352062733957</v>
      </c>
      <c r="F37" s="30">
        <f t="shared" ref="F37:N37" si="6">+F11+F13+F20+F27+F35</f>
        <v>94.779743547218771</v>
      </c>
      <c r="G37" s="30">
        <f t="shared" si="6"/>
        <v>108.09547820401866</v>
      </c>
      <c r="H37" s="30">
        <f t="shared" si="6"/>
        <v>105.42146638709556</v>
      </c>
      <c r="I37" s="30">
        <f t="shared" si="6"/>
        <v>84.440364916752031</v>
      </c>
      <c r="J37" s="30">
        <f t="shared" si="6"/>
        <v>91.842686049636399</v>
      </c>
      <c r="K37" s="30">
        <f t="shared" si="6"/>
        <v>98.035764723034248</v>
      </c>
      <c r="L37" s="30">
        <f t="shared" si="6"/>
        <v>97.725527321231681</v>
      </c>
      <c r="M37" s="30">
        <f t="shared" si="6"/>
        <v>98.847735114371233</v>
      </c>
      <c r="N37" s="30">
        <f t="shared" si="6"/>
        <v>103.57762575744368</v>
      </c>
      <c r="O37" s="7">
        <f>AVERAGE(E37:N37)</f>
        <v>97.604991264814174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93.912137180937407</v>
      </c>
      <c r="F39" s="30">
        <f>(Input!B24-Input!B125)/Input!B$5+Input!B131/Input!B5</f>
        <v>86.108997594453101</v>
      </c>
      <c r="G39" s="30">
        <f>(Input!C24-Input!C125)/Input!C$5+Input!C131/Input!C5</f>
        <v>89.887827885477094</v>
      </c>
      <c r="H39" s="30">
        <f>(Input!D24-Input!D125)/Input!D$5+Input!D131/Input!D5</f>
        <v>82.40231507947739</v>
      </c>
      <c r="I39" s="30">
        <f>(Input!E24-Input!E125)/Input!E$5+Input!E131/Input!E5</f>
        <v>81.790765011084389</v>
      </c>
      <c r="J39" s="30">
        <f>(Input!F24-Input!F125)/Input!F$5+Input!F131/Input!F5</f>
        <v>84.905387811895679</v>
      </c>
      <c r="K39" s="30">
        <f>(Input!G24-Input!G125)/Input!G$5+Input!G131/Input!G5</f>
        <v>81.890370045787989</v>
      </c>
      <c r="L39" s="30">
        <f>(Input!H24-Input!H125)/Input!H$5+Input!H131/Input!H5</f>
        <v>82.814996236743085</v>
      </c>
      <c r="M39" s="30">
        <f>(Input!I24-Input!I125)/Input!I$5+Input!I131/Input!I5</f>
        <v>83.399951967396063</v>
      </c>
      <c r="N39" s="30">
        <f>(Input!J24-Input!J125)/Input!J$5+Input!J131/Input!J5</f>
        <v>86.48320474503906</v>
      </c>
      <c r="O39" s="7">
        <f>AVERAGE(E39:N39)</f>
        <v>85.359595355829128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-0.62861655359783697</v>
      </c>
      <c r="F41" s="11">
        <f t="shared" ref="F41:N41" si="7">+F37-F39</f>
        <v>8.6707459527656709</v>
      </c>
      <c r="G41" s="11">
        <f t="shared" si="7"/>
        <v>18.207650318541567</v>
      </c>
      <c r="H41" s="11">
        <f t="shared" si="7"/>
        <v>23.019151307618174</v>
      </c>
      <c r="I41" s="11">
        <f t="shared" si="7"/>
        <v>2.6495999056676425</v>
      </c>
      <c r="J41" s="11">
        <f t="shared" si="7"/>
        <v>6.9372982377407197</v>
      </c>
      <c r="K41" s="11">
        <f t="shared" si="7"/>
        <v>16.145394677246259</v>
      </c>
      <c r="L41" s="11">
        <f t="shared" si="7"/>
        <v>14.910531084488596</v>
      </c>
      <c r="M41" s="11">
        <f t="shared" si="7"/>
        <v>15.447783146975169</v>
      </c>
      <c r="N41" s="11">
        <f t="shared" si="7"/>
        <v>17.094421012404624</v>
      </c>
      <c r="O41" s="11">
        <f>AVERAGE(E41:N41)</f>
        <v>12.245395908985058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2.850488444408684</v>
      </c>
      <c r="F43" s="8">
        <f>(Input!B25+Input!B26)/Input!B$5</f>
        <v>2.8785302108391111</v>
      </c>
      <c r="G43" s="8">
        <f>(Input!C25+Input!C26)/Input!C$5</f>
        <v>3.006843026272346</v>
      </c>
      <c r="H43" s="8">
        <f>(Input!D25+Input!D26)/Input!D$5</f>
        <v>3.1655012499410407</v>
      </c>
      <c r="I43" s="8">
        <f>(Input!E25+Input!E26)/Input!E$5</f>
        <v>3.3205111079666056</v>
      </c>
      <c r="J43" s="8">
        <f>(Input!F25+Input!F26)/Input!F$5</f>
        <v>3.3329159473609735</v>
      </c>
      <c r="K43" s="8">
        <f>(Input!G25+Input!G26)/Input!G$5</f>
        <v>3.5683323322337648</v>
      </c>
      <c r="L43" s="8">
        <f>(Input!H25+Input!H26)/Input!H$5</f>
        <v>3.6250596256292456</v>
      </c>
      <c r="M43" s="8">
        <f>(Input!I25+Input!I26)/Input!I$5</f>
        <v>3.498380039784581</v>
      </c>
      <c r="N43" s="8">
        <f>(Input!J25+Input!J26)/Input!J$5</f>
        <v>3.6384155548008348</v>
      </c>
      <c r="O43" s="8">
        <f>AVERAGE(E43:N43)</f>
        <v>3.288497753923719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-3.479104998006521</v>
      </c>
      <c r="F45" s="11">
        <f t="shared" ref="F45:N45" si="8">+F41-F43</f>
        <v>5.7922157419265599</v>
      </c>
      <c r="G45" s="11">
        <f t="shared" si="8"/>
        <v>15.200807292269221</v>
      </c>
      <c r="H45" s="11">
        <f t="shared" si="8"/>
        <v>19.853650057677132</v>
      </c>
      <c r="I45" s="11">
        <f t="shared" si="8"/>
        <v>-0.67091120229896317</v>
      </c>
      <c r="J45" s="11">
        <f t="shared" si="8"/>
        <v>3.6043822903797462</v>
      </c>
      <c r="K45" s="11">
        <f t="shared" si="8"/>
        <v>12.577062345012493</v>
      </c>
      <c r="L45" s="11">
        <f t="shared" si="8"/>
        <v>11.285471458859352</v>
      </c>
      <c r="M45" s="11">
        <f t="shared" si="8"/>
        <v>11.949403107190587</v>
      </c>
      <c r="N45" s="11">
        <f t="shared" si="8"/>
        <v>13.456005457603789</v>
      </c>
      <c r="O45" s="11">
        <f>AVERAGE(E45:N45)</f>
        <v>8.9568981550613422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623.69554948650898</v>
      </c>
      <c r="F7" s="6">
        <f>Input!B132/Input!B$7</f>
        <v>568.8495655777084</v>
      </c>
      <c r="G7" s="6">
        <f>Input!C132/Input!C$7</f>
        <v>618.19095415347476</v>
      </c>
      <c r="H7" s="6">
        <f>Input!D132/Input!D$7</f>
        <v>550.65165341711031</v>
      </c>
      <c r="I7" s="6">
        <f>Input!E132/Input!E$7</f>
        <v>487.29545523407603</v>
      </c>
      <c r="J7" s="6">
        <f>Input!F132/Input!F$7</f>
        <v>433.65597671847576</v>
      </c>
      <c r="K7" s="6">
        <f>Input!G132/Input!G$7</f>
        <v>491.48380175602472</v>
      </c>
      <c r="L7" s="6">
        <f>Input!H132/Input!H$7</f>
        <v>477.49942732847836</v>
      </c>
      <c r="M7" s="6">
        <f>Input!I132/Input!I$7</f>
        <v>491.98958864215507</v>
      </c>
      <c r="N7" s="6">
        <f>Input!J132/Input!J$7</f>
        <v>508.16214779759736</v>
      </c>
      <c r="O7" s="6">
        <f>AVERAGE(E7:N7)</f>
        <v>525.14741201116101</v>
      </c>
    </row>
    <row r="8" spans="1:15" ht="12" customHeight="1" x14ac:dyDescent="0.2">
      <c r="B8" t="s">
        <v>180</v>
      </c>
      <c r="E8" s="6">
        <f>Input!A133/Input!A$7</f>
        <v>0</v>
      </c>
      <c r="F8" s="6">
        <f>Input!B133/Input!B$7</f>
        <v>0</v>
      </c>
      <c r="G8" s="6">
        <f>Input!C133/Input!C$7</f>
        <v>0</v>
      </c>
      <c r="H8" s="6">
        <f>Input!D133/Input!D$7</f>
        <v>0</v>
      </c>
      <c r="I8" s="6">
        <f>Input!E133/Input!E$7</f>
        <v>0</v>
      </c>
      <c r="J8" s="6">
        <f>Input!F133/Input!F$7</f>
        <v>1.3735031790287784E-3</v>
      </c>
      <c r="K8" s="6">
        <f>Input!G133/Input!G$7</f>
        <v>-2.3529201348782051E-2</v>
      </c>
      <c r="L8" s="6">
        <f>Input!H133/Input!H$7</f>
        <v>-1.7198125916712702E-3</v>
      </c>
      <c r="M8" s="6">
        <f>Input!I133/Input!I$7</f>
        <v>3.3459000728066977E-2</v>
      </c>
      <c r="N8" s="6">
        <f>Input!J133/Input!J$7</f>
        <v>2.2460866399708776E-2</v>
      </c>
      <c r="O8" s="6">
        <f>AVERAGE(E8:N8)</f>
        <v>3.2044356366351208E-3</v>
      </c>
    </row>
    <row r="9" spans="1:15" ht="12" customHeight="1" x14ac:dyDescent="0.2">
      <c r="B9" t="s">
        <v>181</v>
      </c>
      <c r="E9" s="6">
        <f>Input!A134/Input!A$7</f>
        <v>2.662006905470411</v>
      </c>
      <c r="F9" s="6">
        <f>Input!B134/Input!B$7</f>
        <v>2.932431906034211</v>
      </c>
      <c r="G9" s="6">
        <f>Input!C134/Input!C$7</f>
        <v>4.3069868478235804</v>
      </c>
      <c r="H9" s="6">
        <f>Input!D134/Input!D$7</f>
        <v>4.8717838037796399</v>
      </c>
      <c r="I9" s="6">
        <f>Input!E134/Input!E$7</f>
        <v>2.0628876450581095</v>
      </c>
      <c r="J9" s="6">
        <f>Input!F134/Input!F$7</f>
        <v>2.2693308705503332</v>
      </c>
      <c r="K9" s="6">
        <f>Input!G134/Input!G$7</f>
        <v>3.5260234157765118</v>
      </c>
      <c r="L9" s="6">
        <f>Input!H134/Input!H$7</f>
        <v>3.5173066817820779</v>
      </c>
      <c r="M9" s="6">
        <f>Input!I134/Input!I$7</f>
        <v>3.8383042864943575</v>
      </c>
      <c r="N9" s="6">
        <f>Input!J134/Input!J$7</f>
        <v>3.8654131780123775</v>
      </c>
      <c r="O9" s="6">
        <f>AVERAGE(E9:N9)</f>
        <v>3.3852475540781604</v>
      </c>
    </row>
    <row r="10" spans="1:15" ht="12" customHeight="1" x14ac:dyDescent="0.2">
      <c r="B10" t="s">
        <v>182</v>
      </c>
      <c r="E10" s="6">
        <f>Input!A135/Input!A$7</f>
        <v>-2.0328587312604771</v>
      </c>
      <c r="F10" s="6">
        <f>Input!B135/Input!B$7</f>
        <v>-3.1790481366915935</v>
      </c>
      <c r="G10" s="6">
        <f>Input!C135/Input!C$7</f>
        <v>-2.0379248295888019</v>
      </c>
      <c r="H10" s="6">
        <f>Input!D135/Input!D$7</f>
        <v>-3.1823154487310226</v>
      </c>
      <c r="I10" s="6">
        <f>Input!E135/Input!E$7</f>
        <v>-1.3632265002584489</v>
      </c>
      <c r="J10" s="6">
        <f>Input!F135/Input!F$7</f>
        <v>-2.214721486629617</v>
      </c>
      <c r="K10" s="6">
        <f>Input!G135/Input!G$7</f>
        <v>-3.5959526576956145</v>
      </c>
      <c r="L10" s="6">
        <f>Input!H135/Input!H$7</f>
        <v>-3.3483427362640867</v>
      </c>
      <c r="M10" s="6">
        <f>Input!I135/Input!I$7</f>
        <v>-4.2175671186749186</v>
      </c>
      <c r="N10" s="6">
        <f>Input!J135/Input!J$7</f>
        <v>-5.4619000273025113</v>
      </c>
      <c r="O10" s="6">
        <f>AVERAGE(E10:N10)</f>
        <v>-3.0633857673097094</v>
      </c>
    </row>
    <row r="11" spans="1:15" ht="12.75" customHeight="1" x14ac:dyDescent="0.2">
      <c r="B11" s="28" t="s">
        <v>68</v>
      </c>
      <c r="E11" s="8">
        <f>Input!A27/Input!A$7</f>
        <v>624.32469766071893</v>
      </c>
      <c r="F11" s="8">
        <f>Input!B27/Input!B$7</f>
        <v>568.60294934705098</v>
      </c>
      <c r="G11" s="8">
        <f>Input!C27/Input!C$7</f>
        <v>620.46001617170953</v>
      </c>
      <c r="H11" s="8">
        <f>Input!D27/Input!D$7</f>
        <v>552.34112177215889</v>
      </c>
      <c r="I11" s="8">
        <f>Input!E27/Input!E$7</f>
        <v>487.99511637887571</v>
      </c>
      <c r="J11" s="8">
        <f>Input!F27/Input!F$7</f>
        <v>433.71195960557554</v>
      </c>
      <c r="K11" s="8">
        <f>Input!G27/Input!G$7</f>
        <v>491.3903433127569</v>
      </c>
      <c r="L11" s="8">
        <f>Input!H27/Input!H$7</f>
        <v>477.66667146140469</v>
      </c>
      <c r="M11" s="8">
        <f>Input!I27/Input!I$7</f>
        <v>491.64378481070258</v>
      </c>
      <c r="N11" s="8">
        <f>Input!J27/Input!J$7</f>
        <v>506.58812181470694</v>
      </c>
      <c r="O11" s="8">
        <f>AVERAGE(E11:N11)</f>
        <v>525.47247823356599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0.34570497007530776</v>
      </c>
      <c r="F13" s="8">
        <f>Input!B28/Input!B$7</f>
        <v>0.31029285035284782</v>
      </c>
      <c r="G13" s="8">
        <f>Input!C28/Input!C$7</f>
        <v>0.47103133992291307</v>
      </c>
      <c r="H13" s="8">
        <f>Input!D28/Input!D$7</f>
        <v>0.28268722620359626</v>
      </c>
      <c r="I13" s="8">
        <f>Input!E28/Input!E$7</f>
        <v>0.49549353787350159</v>
      </c>
      <c r="J13" s="8">
        <f>Input!F28/Input!F$7</f>
        <v>0.18320047459030053</v>
      </c>
      <c r="K13" s="8">
        <f>Input!G28/Input!G$7</f>
        <v>0.75295210211767105</v>
      </c>
      <c r="L13" s="8">
        <f>Input!H28/Input!H$7</f>
        <v>0.45603397551357255</v>
      </c>
      <c r="M13" s="8">
        <f>Input!I28/Input!I$7</f>
        <v>0.4115573807790317</v>
      </c>
      <c r="N13" s="8">
        <f>Input!J28/Input!J$7</f>
        <v>0.30345649799781582</v>
      </c>
      <c r="O13" s="8">
        <f>AVERAGE(E13:N13)</f>
        <v>0.40124103554265583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1.6340248750926283</v>
      </c>
      <c r="F15" s="16">
        <f>Input!B136/Input!B$7</f>
        <v>3.5274809885433527</v>
      </c>
      <c r="G15" s="16">
        <f>Input!C136/Input!C$7</f>
        <v>1.6238343231872741</v>
      </c>
      <c r="H15" s="16">
        <f>Input!D136/Input!D$7</f>
        <v>2.0226842595812631</v>
      </c>
      <c r="I15" s="16">
        <f>Input!E136/Input!E$7</f>
        <v>1.6197855168231456</v>
      </c>
      <c r="J15" s="16">
        <f>Input!F136/Input!F$7</f>
        <v>2.0968189587625301</v>
      </c>
      <c r="K15" s="16">
        <f>Input!G136/Input!G$7</f>
        <v>3.3574532796078445</v>
      </c>
      <c r="L15" s="16">
        <f>Input!H136/Input!H$7</f>
        <v>2.2828565790473245</v>
      </c>
      <c r="M15" s="16">
        <f>Input!I136/Input!I$7</f>
        <v>2.4832141882053147</v>
      </c>
      <c r="N15" s="16">
        <f>Input!J136/Input!J$7</f>
        <v>3.2219500819075355</v>
      </c>
      <c r="O15" s="6">
        <f t="shared" ref="O15:O26" si="1">AVERAGE(E15:N15)</f>
        <v>2.3870103050758211</v>
      </c>
    </row>
    <row r="16" spans="1:15" ht="12" customHeight="1" x14ac:dyDescent="0.2">
      <c r="B16" t="s">
        <v>184</v>
      </c>
      <c r="E16" s="16">
        <f>Input!A137/Input!A$7</f>
        <v>4.2789877018660984</v>
      </c>
      <c r="F16" s="16">
        <f>Input!B137/Input!B$7</f>
        <v>4.1537623241598292</v>
      </c>
      <c r="G16" s="16">
        <f>Input!C137/Input!C$7</f>
        <v>4.2897761421156817</v>
      </c>
      <c r="H16" s="16">
        <f>Input!D137/Input!D$7</f>
        <v>4.9537539304354201</v>
      </c>
      <c r="I16" s="16">
        <f>Input!E137/Input!E$7</f>
        <v>4.862055453226179</v>
      </c>
      <c r="J16" s="16">
        <f>Input!F137/Input!F$7</f>
        <v>4.5585255851333537</v>
      </c>
      <c r="K16" s="16">
        <f>Input!G137/Input!G$7</f>
        <v>5.1169774567570636</v>
      </c>
      <c r="L16" s="16">
        <f>Input!H137/Input!H$7</f>
        <v>4.896361288304151</v>
      </c>
      <c r="M16" s="16">
        <f>Input!I137/Input!I$7</f>
        <v>4.2966367855842735</v>
      </c>
      <c r="N16" s="16">
        <f>Input!J137/Input!J$7</f>
        <v>4.5176076174008015</v>
      </c>
      <c r="O16" s="6">
        <f t="shared" si="1"/>
        <v>4.5924444284982853</v>
      </c>
    </row>
    <row r="17" spans="2:15" ht="12" customHeight="1" x14ac:dyDescent="0.2">
      <c r="B17" t="s">
        <v>185</v>
      </c>
      <c r="E17" s="16">
        <f>Input!A138/Input!A$7</f>
        <v>0.31337336352720696</v>
      </c>
      <c r="F17" s="16">
        <f>Input!B138/Input!B$7</f>
        <v>0.33098670957774667</v>
      </c>
      <c r="G17" s="16">
        <f>Input!C138/Input!C$7</f>
        <v>0.28705666293879217</v>
      </c>
      <c r="H17" s="16">
        <f>Input!D138/Input!D$7</f>
        <v>0.26669753883403602</v>
      </c>
      <c r="I17" s="16">
        <f>Input!E138/Input!E$7</f>
        <v>0.27275740762430983</v>
      </c>
      <c r="J17" s="16">
        <f>Input!F138/Input!F$7</f>
        <v>0.125239034177239</v>
      </c>
      <c r="K17" s="16">
        <f>Input!G138/Input!G$7</f>
        <v>0.16168314307694187</v>
      </c>
      <c r="L17" s="16">
        <f>Input!H138/Input!H$7</f>
        <v>0.14760001636204348</v>
      </c>
      <c r="M17" s="16">
        <f>Input!I138/Input!I$7</f>
        <v>0.16452288860575173</v>
      </c>
      <c r="N17" s="16">
        <f>Input!J138/Input!J$7</f>
        <v>0.1660397706589006</v>
      </c>
      <c r="O17" s="6">
        <f t="shared" si="1"/>
        <v>0.22359565353829686</v>
      </c>
    </row>
    <row r="18" spans="2:15" ht="12" customHeight="1" x14ac:dyDescent="0.2">
      <c r="B18" t="s">
        <v>186</v>
      </c>
      <c r="E18" s="16">
        <f>Input!A139/Input!A$7</f>
        <v>4.5471998720686093</v>
      </c>
      <c r="F18" s="16">
        <f>Input!B139/Input!B$7</f>
        <v>5.3889082390685976</v>
      </c>
      <c r="G18" s="16">
        <f>Input!C139/Input!C$7</f>
        <v>3.3200673459447945</v>
      </c>
      <c r="H18" s="16">
        <f>Input!D139/Input!D$7</f>
        <v>3.1871145030297088</v>
      </c>
      <c r="I18" s="16">
        <f>Input!E139/Input!E$7</f>
        <v>4.0923781774175829</v>
      </c>
      <c r="J18" s="16">
        <f>Input!F139/Input!F$7</f>
        <v>3.3056953461013641</v>
      </c>
      <c r="K18" s="16">
        <f>Input!G139/Input!G$7</f>
        <v>3.1254890738601708</v>
      </c>
      <c r="L18" s="16">
        <f>Input!H139/Input!H$7</f>
        <v>3.5337887435433983</v>
      </c>
      <c r="M18" s="16">
        <f>Input!I139/Input!I$7</f>
        <v>3.3090842282489987</v>
      </c>
      <c r="N18" s="16">
        <f>Input!J139/Input!J$7</f>
        <v>4.6789811612668366</v>
      </c>
      <c r="O18" s="6">
        <f t="shared" si="1"/>
        <v>3.8488706690550059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10.773585812554543</v>
      </c>
      <c r="F20" s="8">
        <f>Input!B141/Input!B$7</f>
        <v>13.401138261349526</v>
      </c>
      <c r="G20" s="8">
        <f>Input!C141/Input!C$7</f>
        <v>9.5207344741865416</v>
      </c>
      <c r="H20" s="8">
        <f>Input!D141/Input!D$7</f>
        <v>10.430250231880429</v>
      </c>
      <c r="I20" s="8">
        <f>Input!E141/Input!E$7</f>
        <v>10.846976555091217</v>
      </c>
      <c r="J20" s="8">
        <f>Input!F141/Input!F$7</f>
        <v>10.086278924174488</v>
      </c>
      <c r="K20" s="8">
        <f>Input!G141/Input!G$7</f>
        <v>11.761602953302022</v>
      </c>
      <c r="L20" s="8">
        <f>Input!H141/Input!H$7</f>
        <v>10.860606627256916</v>
      </c>
      <c r="M20" s="8">
        <f>Input!I141/Input!I$7</f>
        <v>10.253458090644338</v>
      </c>
      <c r="N20" s="8">
        <f>Input!J141/Input!J$7</f>
        <v>12.584578631234073</v>
      </c>
      <c r="O20" s="8">
        <f t="shared" si="1"/>
        <v>11.05192105616741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1.4829653749225772E-2</v>
      </c>
      <c r="F22" s="6">
        <f>Input!B202/Input!B$7</f>
        <v>1.6886670237021603E-3</v>
      </c>
      <c r="G22" s="6">
        <f>Input!C202/Input!C$7</f>
        <v>1.5060808974394343E-2</v>
      </c>
      <c r="H22" s="6">
        <f>Input!D202/Input!D$7</f>
        <v>0</v>
      </c>
      <c r="I22" s="6">
        <f>Input!E202/Input!E$7</f>
        <v>5.1101200261026589E-2</v>
      </c>
      <c r="J22" s="6">
        <f>Input!F202/Input!F$7</f>
        <v>3.6732186785932562E-2</v>
      </c>
      <c r="K22" s="6">
        <f>Input!G202/Input!G$7</f>
        <v>4.720895662281057E-2</v>
      </c>
      <c r="L22" s="6">
        <f>Input!H202/Input!H$7</f>
        <v>0.12328462628688146</v>
      </c>
      <c r="M22" s="6">
        <f>Input!I202/Input!I$7</f>
        <v>4.8798689479432111E-2</v>
      </c>
      <c r="N22" s="6">
        <f>Input!J202/Input!J$7</f>
        <v>2.8700627957772114E-2</v>
      </c>
      <c r="O22" s="6">
        <f t="shared" si="1"/>
        <v>3.6740541714117766E-2</v>
      </c>
    </row>
    <row r="23" spans="2:15" ht="12" customHeight="1" x14ac:dyDescent="0.2">
      <c r="B23" t="s">
        <v>305</v>
      </c>
      <c r="E23" s="6">
        <f>Input!A203/Input!A$7</f>
        <v>9.7785069340590685</v>
      </c>
      <c r="F23" s="6">
        <f>Input!B203/Input!B$7</f>
        <v>7.8758789872918298</v>
      </c>
      <c r="G23" s="6">
        <f>Input!C203/Input!C$7</f>
        <v>19.97523073854877</v>
      </c>
      <c r="H23" s="6">
        <f>Input!D203/Input!D$7</f>
        <v>13.454991002903762</v>
      </c>
      <c r="I23" s="6">
        <f>Input!E203/Input!E$7</f>
        <v>14.868428038379774</v>
      </c>
      <c r="J23" s="6">
        <f>Input!F203/Input!F$7</f>
        <v>9.4328737781421594</v>
      </c>
      <c r="K23" s="6">
        <f>Input!G203/Input!G$7</f>
        <v>10.477508601949458</v>
      </c>
      <c r="L23" s="6">
        <f>Input!H203/Input!H$7</f>
        <v>11.03833437993474</v>
      </c>
      <c r="M23" s="6">
        <f>Input!I203/Input!I$7</f>
        <v>14.595554696032034</v>
      </c>
      <c r="N23" s="6">
        <f>Input!J203/Input!J$7</f>
        <v>17.03805173825992</v>
      </c>
      <c r="O23" s="6">
        <f t="shared" si="1"/>
        <v>12.85353588955015</v>
      </c>
    </row>
    <row r="24" spans="2:15" ht="12" customHeight="1" x14ac:dyDescent="0.2">
      <c r="B24" t="s">
        <v>306</v>
      </c>
      <c r="E24" s="6">
        <f>Input!A204/Input!A$7</f>
        <v>2.0421276065508343</v>
      </c>
      <c r="F24" s="6">
        <f>Input!B204/Input!B$7</f>
        <v>2.1740648263165077</v>
      </c>
      <c r="G24" s="6">
        <f>Input!C204/Input!C$7</f>
        <v>0.18941747928451944</v>
      </c>
      <c r="H24" s="6">
        <f>Input!D204/Input!D$7</f>
        <v>0.49161273458814825</v>
      </c>
      <c r="I24" s="6">
        <f>Input!E204/Input!E$7</f>
        <v>0.77221880286839817</v>
      </c>
      <c r="J24" s="6">
        <f>Input!F204/Input!F$7</f>
        <v>0.38121549015841982</v>
      </c>
      <c r="K24" s="6">
        <f>Input!G204/Input!G$7</f>
        <v>0.45060223834067387</v>
      </c>
      <c r="L24" s="6">
        <f>Input!H204/Input!H$7</f>
        <v>0.60758515567090887</v>
      </c>
      <c r="M24" s="6">
        <f>Input!I204/Input!I$7</f>
        <v>1.4523841918456499</v>
      </c>
      <c r="N24" s="6">
        <f>Input!J204/Input!J$7</f>
        <v>0.90210092828540223</v>
      </c>
      <c r="O24" s="6">
        <f t="shared" si="1"/>
        <v>0.94633294539094626</v>
      </c>
    </row>
    <row r="25" spans="2:15" ht="12" customHeight="1" x14ac:dyDescent="0.2">
      <c r="B25" t="s">
        <v>307</v>
      </c>
      <c r="E25" s="6">
        <f>Input!A205/Input!A$7</f>
        <v>1.3989197360367192</v>
      </c>
      <c r="F25" s="6">
        <f>Input!B205/Input!B$7</f>
        <v>1.2013709798483001</v>
      </c>
      <c r="G25" s="6">
        <f>Input!C205/Input!C$7</f>
        <v>0.62791591615493192</v>
      </c>
      <c r="H25" s="6">
        <f>Input!D205/Input!D$7</f>
        <v>1.0683134887704753</v>
      </c>
      <c r="I25" s="6">
        <f>Input!E205/Input!E$7</f>
        <v>0.93863614060523626</v>
      </c>
      <c r="J25" s="6">
        <f>Input!F205/Input!F$7</f>
        <v>1.3791083144738228</v>
      </c>
      <c r="K25" s="6">
        <f>Input!G205/Input!G$7</f>
        <v>1.1448258577838191</v>
      </c>
      <c r="L25" s="6">
        <f>Input!H205/Input!H$7</f>
        <v>1.8800637490386174</v>
      </c>
      <c r="M25" s="6">
        <f>Input!I205/Input!I$7</f>
        <v>1.8484965416818346</v>
      </c>
      <c r="N25" s="6">
        <f>Input!J205/Input!J$7</f>
        <v>1.8911002912267929</v>
      </c>
      <c r="O25" s="6">
        <f t="shared" si="1"/>
        <v>1.3378751015620549</v>
      </c>
    </row>
    <row r="26" spans="2:15" ht="12" customHeight="1" x14ac:dyDescent="0.2">
      <c r="B26" t="s">
        <v>308</v>
      </c>
      <c r="E26" s="16">
        <f>E27-SUM(E22:E25)</f>
        <v>0.93010608783483129</v>
      </c>
      <c r="F26" s="16">
        <f t="shared" ref="F26:N26" si="3">F27-SUM(F22:F25)</f>
        <v>1.0654871586816235</v>
      </c>
      <c r="G26" s="16">
        <f t="shared" si="3"/>
        <v>0.98352710592876846</v>
      </c>
      <c r="H26" s="16">
        <f t="shared" si="3"/>
        <v>0.96043629246373996</v>
      </c>
      <c r="I26" s="16">
        <f t="shared" si="3"/>
        <v>1.2179861427985479</v>
      </c>
      <c r="J26" s="16">
        <f t="shared" si="3"/>
        <v>0.9634896211808659</v>
      </c>
      <c r="K26" s="16">
        <f t="shared" si="3"/>
        <v>1.4664846586682163</v>
      </c>
      <c r="L26" s="16">
        <f t="shared" si="3"/>
        <v>1.5334316104790773</v>
      </c>
      <c r="M26" s="16">
        <f t="shared" si="3"/>
        <v>1.4029202311612678</v>
      </c>
      <c r="N26" s="16">
        <f t="shared" si="3"/>
        <v>1.6950880506006527</v>
      </c>
      <c r="O26" s="6">
        <f t="shared" si="1"/>
        <v>1.2218956959797591</v>
      </c>
    </row>
    <row r="27" spans="2:15" ht="12.75" customHeight="1" x14ac:dyDescent="0.2">
      <c r="B27" s="28" t="s">
        <v>188</v>
      </c>
      <c r="E27" s="8">
        <f>Input!A142/Input!A$7</f>
        <v>14.16449001823068</v>
      </c>
      <c r="F27" s="8">
        <f>Input!B142/Input!B$7</f>
        <v>12.318490619161963</v>
      </c>
      <c r="G27" s="8">
        <f>Input!C142/Input!C$7</f>
        <v>21.791152048891384</v>
      </c>
      <c r="H27" s="8">
        <f>Input!D142/Input!D$7</f>
        <v>15.975353518726125</v>
      </c>
      <c r="I27" s="8">
        <f>Input!E142/Input!E$7</f>
        <v>17.848370324912981</v>
      </c>
      <c r="J27" s="8">
        <f>Input!F142/Input!F$7</f>
        <v>12.193419390741202</v>
      </c>
      <c r="K27" s="8">
        <f>Input!G142/Input!G$7</f>
        <v>13.586630313364976</v>
      </c>
      <c r="L27" s="8">
        <f>Input!H142/Input!H$7</f>
        <v>15.182699521410226</v>
      </c>
      <c r="M27" s="8">
        <f>Input!I142/Input!I$7</f>
        <v>19.348154350200218</v>
      </c>
      <c r="N27" s="8">
        <f>Input!J142/Input!J$7</f>
        <v>21.555041636330539</v>
      </c>
      <c r="O27" s="8">
        <f>AVERAGE(E27:N27)</f>
        <v>16.396380174197031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8.6261471625587465</v>
      </c>
      <c r="F29" s="16">
        <f>Input!B143/Input!B$7</f>
        <v>6.8228649114218634</v>
      </c>
      <c r="G29" s="16">
        <f>Input!C143/Input!C$7</f>
        <v>14.414780833991705</v>
      </c>
      <c r="H29" s="16">
        <f>Input!D143/Input!D$7</f>
        <v>20.530729865972887</v>
      </c>
      <c r="I29" s="16">
        <f>Input!E143/Input!E$7</f>
        <v>2.8809599827067629</v>
      </c>
      <c r="J29" s="16">
        <f>Input!F143/Input!F$7</f>
        <v>3.9031278860738285</v>
      </c>
      <c r="K29" s="16">
        <f>Input!G143/Input!G$7</f>
        <v>6.3187638639789432</v>
      </c>
      <c r="L29" s="16">
        <f>Input!H143/Input!H$7</f>
        <v>1.2200380192757458</v>
      </c>
      <c r="M29" s="16">
        <f>Input!I143/Input!I$7</f>
        <v>1.0177127320713506</v>
      </c>
      <c r="N29" s="16">
        <f>Input!J143/Input!J$7</f>
        <v>4.5172476792864948</v>
      </c>
      <c r="O29" s="16">
        <f t="shared" ref="O29:O35" si="4">AVERAGE(E29:N29)</f>
        <v>7.0252372937338325</v>
      </c>
    </row>
    <row r="30" spans="2:15" ht="12" customHeight="1" x14ac:dyDescent="0.2">
      <c r="B30" t="s">
        <v>309</v>
      </c>
      <c r="E30" s="16">
        <f>Input!A207/Input!A$7</f>
        <v>4.2452480755050344</v>
      </c>
      <c r="F30" s="16">
        <f>Input!B207/Input!B$7</f>
        <v>3.3407234820847078</v>
      </c>
      <c r="G30" s="16">
        <f>Input!C207/Input!C$7</f>
        <v>0.28864602180919646</v>
      </c>
      <c r="H30" s="16">
        <f>Input!D207/Input!D$7</f>
        <v>6.6426083845972608</v>
      </c>
      <c r="I30" s="16">
        <f>Input!E207/Input!E$7</f>
        <v>12.20337869341089</v>
      </c>
      <c r="J30" s="16">
        <f>Input!F207/Input!F$7</f>
        <v>0.64929273007982902</v>
      </c>
      <c r="K30" s="16">
        <f>Input!G207/Input!G$7</f>
        <v>2.0013382319580932</v>
      </c>
      <c r="L30" s="16">
        <f>Input!H207/Input!H$7</f>
        <v>0.54730630869152641</v>
      </c>
      <c r="M30" s="16">
        <f>Input!I207/Input!I$7</f>
        <v>0.17393793228977067</v>
      </c>
      <c r="N30" s="16">
        <f>Input!J207/Input!J$7</f>
        <v>1.3608918820531488</v>
      </c>
      <c r="O30" s="6">
        <f t="shared" si="4"/>
        <v>3.1453371742479463</v>
      </c>
    </row>
    <row r="31" spans="2:15" ht="12" customHeight="1" x14ac:dyDescent="0.2">
      <c r="B31" t="s">
        <v>190</v>
      </c>
      <c r="E31" s="16">
        <f>Input!A144/Input!A$7</f>
        <v>5.398270511563827</v>
      </c>
      <c r="F31" s="16">
        <f>Input!B144/Input!B$7</f>
        <v>0.43762262654353123</v>
      </c>
      <c r="G31" s="16">
        <f>Input!C144/Input!C$7</f>
        <v>0.65319529193417902</v>
      </c>
      <c r="H31" s="16">
        <f>Input!D144/Input!D$7</f>
        <v>1.5408905474639225</v>
      </c>
      <c r="I31" s="16">
        <f>Input!E144/Input!E$7</f>
        <v>2.9690107806874697</v>
      </c>
      <c r="J31" s="16">
        <f>Input!F144/Input!F$7</f>
        <v>3.4134992678587128</v>
      </c>
      <c r="K31" s="16">
        <f>Input!G144/Input!G$7</f>
        <v>1.733651315297954</v>
      </c>
      <c r="L31" s="16">
        <f>Input!H144/Input!H$7</f>
        <v>1.1855756899590544</v>
      </c>
      <c r="M31" s="16">
        <f>Input!I144/Input!I$7</f>
        <v>0.89158400072806698</v>
      </c>
      <c r="N31" s="16">
        <f>Input!J144/Input!J$7</f>
        <v>3.5868451947579176</v>
      </c>
      <c r="O31" s="6">
        <f t="shared" si="4"/>
        <v>2.1810145226794635</v>
      </c>
    </row>
    <row r="32" spans="2:15" ht="12" customHeight="1" x14ac:dyDescent="0.2">
      <c r="B32" t="s">
        <v>310</v>
      </c>
      <c r="E32" s="16">
        <f>Input!A208/Input!A$7</f>
        <v>0.12129358317920896</v>
      </c>
      <c r="F32" s="16">
        <f>Input!B208/Input!B$7</f>
        <v>0.17364043852949063</v>
      </c>
      <c r="G32" s="16">
        <f>Input!C208/Input!C$7</f>
        <v>8.4135625290274504E-2</v>
      </c>
      <c r="H32" s="16">
        <f>Input!D208/Input!D$7</f>
        <v>0.27051322114134463</v>
      </c>
      <c r="I32" s="16">
        <f>Input!E208/Input!E$7</f>
        <v>4.5523181485382376E-2</v>
      </c>
      <c r="J32" s="16">
        <f>Input!F208/Input!F$7</f>
        <v>3.2283996445822638E-2</v>
      </c>
      <c r="K32" s="16">
        <f>Input!G208/Input!G$7</f>
        <v>8.0834326838308698E-2</v>
      </c>
      <c r="L32" s="16">
        <f>Input!H208/Input!H$7</f>
        <v>0</v>
      </c>
      <c r="M32" s="16">
        <f>Input!I208/Input!I$7</f>
        <v>0</v>
      </c>
      <c r="N32" s="16">
        <f>Input!J208/Input!J$7</f>
        <v>0</v>
      </c>
      <c r="O32" s="6">
        <f t="shared" si="4"/>
        <v>8.0822437290983234E-2</v>
      </c>
    </row>
    <row r="33" spans="2:15" ht="12" customHeight="1" x14ac:dyDescent="0.2">
      <c r="B33" t="s">
        <v>191</v>
      </c>
      <c r="E33" s="16">
        <f>Input!A145/Input!A$7</f>
        <v>0.10560399175097662</v>
      </c>
      <c r="F33" s="16">
        <f>Input!B145/Input!B$7</f>
        <v>0.10500807202427963</v>
      </c>
      <c r="G33" s="16">
        <f>Input!C145/Input!C$7</f>
        <v>0.26927727924553729</v>
      </c>
      <c r="H33" s="16">
        <f>Input!D145/Input!D$7</f>
        <v>0</v>
      </c>
      <c r="I33" s="16">
        <f>Input!E145/Input!E$7</f>
        <v>0.10248979206057698</v>
      </c>
      <c r="J33" s="16">
        <f>Input!F145/Input!F$7</f>
        <v>0.21774564357340948</v>
      </c>
      <c r="K33" s="16">
        <f>Input!G145/Input!G$7</f>
        <v>0.30768830220904492</v>
      </c>
      <c r="L33" s="16">
        <f>Input!H145/Input!H$7</f>
        <v>0.46190498237709021</v>
      </c>
      <c r="M33" s="16">
        <f>Input!I145/Input!I$7</f>
        <v>0.35567846741900255</v>
      </c>
      <c r="N33" s="16">
        <f>Input!J145/Input!J$7</f>
        <v>6.7596468875136513E-3</v>
      </c>
      <c r="O33" s="6">
        <f t="shared" si="4"/>
        <v>0.19321561775474314</v>
      </c>
    </row>
    <row r="34" spans="2:15" ht="12" customHeight="1" x14ac:dyDescent="0.2">
      <c r="B34" t="s">
        <v>192</v>
      </c>
      <c r="E34" s="16">
        <f>E35-SUM(E29:E33)</f>
        <v>0.95869087188113511</v>
      </c>
      <c r="F34" s="16">
        <f t="shared" ref="F34:N34" si="5">F35-SUM(F29:F33)</f>
        <v>6.3322849307253293E-2</v>
      </c>
      <c r="G34" s="16">
        <f t="shared" si="5"/>
        <v>6.963716309503809E-2</v>
      </c>
      <c r="H34" s="16">
        <f t="shared" si="5"/>
        <v>0.52403303261611356</v>
      </c>
      <c r="I34" s="16">
        <f t="shared" si="5"/>
        <v>0.1003742647321495</v>
      </c>
      <c r="J34" s="16">
        <f t="shared" si="5"/>
        <v>5.8096843895752315E-2</v>
      </c>
      <c r="K34" s="16">
        <f t="shared" si="5"/>
        <v>3.96703933102458E-2</v>
      </c>
      <c r="L34" s="16">
        <f t="shared" si="5"/>
        <v>4.0170165252143342E-2</v>
      </c>
      <c r="M34" s="16">
        <f t="shared" si="5"/>
        <v>4.1495267564616078E-2</v>
      </c>
      <c r="N34" s="16">
        <f t="shared" si="5"/>
        <v>0.19141017473607569</v>
      </c>
      <c r="O34" s="6">
        <f t="shared" si="4"/>
        <v>0.20869010263905227</v>
      </c>
    </row>
    <row r="35" spans="2:15" ht="12.75" customHeight="1" x14ac:dyDescent="0.2">
      <c r="B35" s="28" t="s">
        <v>193</v>
      </c>
      <c r="E35" s="8">
        <f>Input!A147/Input!A$7</f>
        <v>19.455254196438926</v>
      </c>
      <c r="F35" s="8">
        <f>Input!B147/Input!B$7</f>
        <v>10.943182379911127</v>
      </c>
      <c r="G35" s="8">
        <f>Input!C147/Input!C$7</f>
        <v>15.779672215365929</v>
      </c>
      <c r="H35" s="8">
        <f>Input!D147/Input!D$7</f>
        <v>29.508775051791531</v>
      </c>
      <c r="I35" s="8">
        <f>Input!E147/Input!E$7</f>
        <v>18.301736695083232</v>
      </c>
      <c r="J35" s="8">
        <f>Input!F147/Input!F$7</f>
        <v>8.2740463679273546</v>
      </c>
      <c r="K35" s="8">
        <f>Input!G147/Input!G$7</f>
        <v>10.481946433592588</v>
      </c>
      <c r="L35" s="8">
        <f>Input!H147/Input!H$7</f>
        <v>3.4549951655555606</v>
      </c>
      <c r="M35" s="8">
        <f>Input!I147/Input!I$7</f>
        <v>2.4804084000728066</v>
      </c>
      <c r="N35" s="8">
        <f>Input!J147/Input!J$7</f>
        <v>9.6631545777211496</v>
      </c>
      <c r="O35" s="8">
        <f t="shared" si="4"/>
        <v>12.83431714834602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669.06373265801835</v>
      </c>
      <c r="F37" s="30">
        <f t="shared" ref="F37:N37" si="6">+F11+F13+F20+F27+F35</f>
        <v>605.57605345782645</v>
      </c>
      <c r="G37" s="30">
        <f t="shared" si="6"/>
        <v>668.02260625007625</v>
      </c>
      <c r="H37" s="30">
        <f t="shared" si="6"/>
        <v>608.53818780076062</v>
      </c>
      <c r="I37" s="30">
        <f t="shared" si="6"/>
        <v>535.48769349183669</v>
      </c>
      <c r="J37" s="30">
        <f t="shared" si="6"/>
        <v>464.44890476300895</v>
      </c>
      <c r="K37" s="30">
        <f t="shared" si="6"/>
        <v>527.97347511513419</v>
      </c>
      <c r="L37" s="30">
        <f t="shared" si="6"/>
        <v>507.6210067511409</v>
      </c>
      <c r="M37" s="30">
        <f t="shared" si="6"/>
        <v>524.13736303239909</v>
      </c>
      <c r="N37" s="30">
        <f t="shared" si="6"/>
        <v>550.69435315799046</v>
      </c>
      <c r="O37" s="7">
        <f>AVERAGE(E37:N37)</f>
        <v>566.15633764781921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541.20062129643065</v>
      </c>
      <c r="F39" s="30">
        <f>Input!B24/Input!B$7</f>
        <v>461.63941958876529</v>
      </c>
      <c r="G39" s="30">
        <f>Input!C24/Input!C$7</f>
        <v>472.25741915614975</v>
      </c>
      <c r="H39" s="30">
        <f>Input!D24/Input!D$7</f>
        <v>426.062835412607</v>
      </c>
      <c r="I39" s="30">
        <f>Input!E24/Input!E$7</f>
        <v>452.56395671444773</v>
      </c>
      <c r="J39" s="30">
        <f>Input!F24/Input!F$7</f>
        <v>401.37806905446371</v>
      </c>
      <c r="K39" s="30">
        <f>Input!G24/Input!G$7</f>
        <v>398.76759296195485</v>
      </c>
      <c r="L39" s="30">
        <f>Input!H24/Input!H$7</f>
        <v>395.22608748029478</v>
      </c>
      <c r="M39" s="30">
        <f>Input!I24/Input!I$7</f>
        <v>408.22066345103752</v>
      </c>
      <c r="N39" s="30">
        <f>Input!J24/Input!J$7</f>
        <v>421.76532967783032</v>
      </c>
      <c r="O39" s="7">
        <f>AVERAGE(E39:N39)</f>
        <v>437.90819947939815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127.8631113615877</v>
      </c>
      <c r="F41" s="11">
        <f t="shared" ref="F41:N41" si="7">+F37-F39</f>
        <v>143.93663386906115</v>
      </c>
      <c r="G41" s="11">
        <f t="shared" si="7"/>
        <v>195.7651870939265</v>
      </c>
      <c r="H41" s="11">
        <f t="shared" si="7"/>
        <v>182.47535238815362</v>
      </c>
      <c r="I41" s="11">
        <f t="shared" si="7"/>
        <v>82.923736777388967</v>
      </c>
      <c r="J41" s="11">
        <f t="shared" si="7"/>
        <v>63.070835708545246</v>
      </c>
      <c r="K41" s="11">
        <f t="shared" si="7"/>
        <v>129.20588215317935</v>
      </c>
      <c r="L41" s="11">
        <f t="shared" si="7"/>
        <v>112.39491927084612</v>
      </c>
      <c r="M41" s="11">
        <f t="shared" si="7"/>
        <v>115.91669958136157</v>
      </c>
      <c r="N41" s="11">
        <f t="shared" si="7"/>
        <v>128.92902348016014</v>
      </c>
      <c r="O41" s="11">
        <f>AVERAGE(E41:N41)</f>
        <v>128.24813816842104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13.719360306597967</v>
      </c>
      <c r="F43" s="8">
        <f>(Input!B25+Input!B26)/Input!B$7</f>
        <v>13.901996034946956</v>
      </c>
      <c r="G43" s="8">
        <f>(Input!C25+Input!C26)/Input!C$7</f>
        <v>14.414365461642163</v>
      </c>
      <c r="H43" s="8">
        <f>(Input!D25+Input!D26)/Input!D$7</f>
        <v>15.17494976866225</v>
      </c>
      <c r="I43" s="8">
        <f>(Input!E25+Input!E26)/Input!E$7</f>
        <v>15.918044344672676</v>
      </c>
      <c r="J43" s="8">
        <f>(Input!F25+Input!F26)/Input!F$7</f>
        <v>15.456810882677585</v>
      </c>
      <c r="K43" s="8">
        <f>(Input!G25+Input!G26)/Input!G$7</f>
        <v>16.408430385902538</v>
      </c>
      <c r="L43" s="8">
        <f>(Input!H25+Input!H26)/Input!H$7</f>
        <v>16.670482603866386</v>
      </c>
      <c r="M43" s="8">
        <f>(Input!I25+Input!I26)/Input!I$7</f>
        <v>16.405422051328721</v>
      </c>
      <c r="N43" s="8">
        <f>(Input!J25+Input!J26)/Input!J$7</f>
        <v>17.062109346559886</v>
      </c>
      <c r="O43" s="8">
        <f>AVERAGE(E43:N43)</f>
        <v>15.513197118685714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114.14375105498974</v>
      </c>
      <c r="F45" s="11">
        <f t="shared" ref="F45:N45" si="8">+F41-F43</f>
        <v>130.03463783411419</v>
      </c>
      <c r="G45" s="11">
        <f t="shared" si="8"/>
        <v>181.35082163228435</v>
      </c>
      <c r="H45" s="11">
        <f t="shared" si="8"/>
        <v>167.30040261949136</v>
      </c>
      <c r="I45" s="11">
        <f t="shared" si="8"/>
        <v>67.005692432716287</v>
      </c>
      <c r="J45" s="11">
        <f t="shared" si="8"/>
        <v>47.614024825867659</v>
      </c>
      <c r="K45" s="11">
        <f t="shared" si="8"/>
        <v>112.79745176727681</v>
      </c>
      <c r="L45" s="11">
        <f t="shared" si="8"/>
        <v>95.724436666979727</v>
      </c>
      <c r="M45" s="11">
        <f t="shared" si="8"/>
        <v>99.511277530032856</v>
      </c>
      <c r="N45" s="11">
        <f t="shared" si="8"/>
        <v>111.86691413360026</v>
      </c>
      <c r="O45" s="11">
        <f>AVERAGE(E45:N45)</f>
        <v>112.73494104973534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426.04339940312349</v>
      </c>
      <c r="F7" s="6">
        <f>Input!B149/Input!B$7</f>
        <v>451.8657351396505</v>
      </c>
      <c r="G7" s="6">
        <f>Input!C149/Input!C$7</f>
        <v>507.22055842143135</v>
      </c>
      <c r="H7" s="6">
        <f>Input!D149/Input!D$7</f>
        <v>473.40224029731343</v>
      </c>
      <c r="I7" s="6">
        <f>Input!E149/Input!E$7</f>
        <v>379.92587129833601</v>
      </c>
      <c r="J7" s="6">
        <f>Input!F149/Input!F$7</f>
        <v>415.04264772213713</v>
      </c>
      <c r="K7" s="6">
        <f>Input!G149/Input!G$7</f>
        <v>436.09393251833478</v>
      </c>
      <c r="L7" s="6">
        <f>Input!H149/Input!H$7</f>
        <v>441.67704562627745</v>
      </c>
      <c r="M7" s="6">
        <f>Input!I149/Input!I$7</f>
        <v>454.34205974699677</v>
      </c>
      <c r="N7" s="6">
        <f>Input!J149/Input!J$7</f>
        <v>478.90001296869315</v>
      </c>
      <c r="O7" s="6">
        <f>AVERAGE(E7:N7)</f>
        <v>446.45135031422944</v>
      </c>
    </row>
    <row r="8" spans="1:15" ht="12" customHeight="1" x14ac:dyDescent="0.2">
      <c r="B8" t="s">
        <v>180</v>
      </c>
      <c r="E8" s="6">
        <f>Input!A150/Input!A$7</f>
        <v>0</v>
      </c>
      <c r="F8" s="6">
        <f>Input!B150/Input!B$7</f>
        <v>0</v>
      </c>
      <c r="G8" s="6">
        <f>Input!C150/Input!C$7</f>
        <v>0</v>
      </c>
      <c r="H8" s="6">
        <f>Input!D150/Input!D$7</f>
        <v>0</v>
      </c>
      <c r="I8" s="6">
        <f>Input!E150/Input!E$7</f>
        <v>0</v>
      </c>
      <c r="J8" s="6">
        <f>Input!F150/Input!F$7</f>
        <v>9.4344946825149266E-4</v>
      </c>
      <c r="K8" s="6">
        <f>Input!G150/Input!G$7</f>
        <v>-1.9543484275151901E-2</v>
      </c>
      <c r="L8" s="6">
        <f>Input!H150/Input!H$7</f>
        <v>-1.2278275206874217E-3</v>
      </c>
      <c r="M8" s="6">
        <f>Input!I150/Input!I$7</f>
        <v>3.5235256643611212E-2</v>
      </c>
      <c r="N8" s="6">
        <f>Input!J150/Input!J$7</f>
        <v>1.9634373862395339E-2</v>
      </c>
      <c r="O8" s="6">
        <f>AVERAGE(E8:N8)</f>
        <v>3.5041768178418727E-3</v>
      </c>
    </row>
    <row r="9" spans="1:15" ht="12" customHeight="1" x14ac:dyDescent="0.2">
      <c r="B9" t="s">
        <v>181</v>
      </c>
      <c r="E9" s="6">
        <f>Input!A151/Input!A$7</f>
        <v>1.7661288430387079</v>
      </c>
      <c r="F9" s="6">
        <f>Input!B151/Input!B$7</f>
        <v>2.0091110112343169</v>
      </c>
      <c r="G9" s="6">
        <f>Input!C151/Input!C$7</f>
        <v>3.3231296147144471</v>
      </c>
      <c r="H9" s="6">
        <f>Input!D151/Input!D$7</f>
        <v>3.9959367223074174</v>
      </c>
      <c r="I9" s="6">
        <f>Input!E151/Input!E$7</f>
        <v>1.4723446129801485</v>
      </c>
      <c r="J9" s="6">
        <f>Input!F151/Input!F$7</f>
        <v>2.1007349412296383</v>
      </c>
      <c r="K9" s="6">
        <f>Input!G151/Input!G$7</f>
        <v>2.911010404747814</v>
      </c>
      <c r="L9" s="6">
        <f>Input!H151/Input!H$7</f>
        <v>2.9784436819812092</v>
      </c>
      <c r="M9" s="6">
        <f>Input!I151/Input!I$7</f>
        <v>3.5140874135420463</v>
      </c>
      <c r="N9" s="6">
        <f>Input!J151/Input!J$7</f>
        <v>3.3473254914452126</v>
      </c>
      <c r="O9" s="6">
        <f>AVERAGE(E9:N9)</f>
        <v>2.7418252737220952</v>
      </c>
    </row>
    <row r="10" spans="1:15" ht="12" customHeight="1" x14ac:dyDescent="0.2">
      <c r="B10" t="s">
        <v>182</v>
      </c>
      <c r="E10" s="6">
        <f>Input!A152/Input!A$7</f>
        <v>-1.773065521783987</v>
      </c>
      <c r="F10" s="6">
        <f>Input!B152/Input!B$7</f>
        <v>-3.0763294351769868</v>
      </c>
      <c r="G10" s="6">
        <f>Input!C152/Input!C$7</f>
        <v>-1.9536987584956875</v>
      </c>
      <c r="H10" s="6">
        <f>Input!D152/Input!D$7</f>
        <v>-3.1530272888554038</v>
      </c>
      <c r="I10" s="6">
        <f>Input!E152/Input!E$7</f>
        <v>-1.2322175637608994</v>
      </c>
      <c r="J10" s="6">
        <f>Input!F152/Input!F$7</f>
        <v>-2.0441456915224294</v>
      </c>
      <c r="K10" s="6">
        <f>Input!G152/Input!G$7</f>
        <v>-3.2913512769463225</v>
      </c>
      <c r="L10" s="6">
        <f>Input!H152/Input!H$7</f>
        <v>-3.5328097179750078</v>
      </c>
      <c r="M10" s="6">
        <f>Input!I152/Input!I$7</f>
        <v>-4.0436335092828539</v>
      </c>
      <c r="N10" s="6">
        <f>Input!J152/Input!J$7</f>
        <v>-5.2478911084819799</v>
      </c>
      <c r="O10" s="6">
        <f>AVERAGE(E10:N10)</f>
        <v>-2.9348169872281558</v>
      </c>
    </row>
    <row r="11" spans="1:15" ht="12.75" customHeight="1" x14ac:dyDescent="0.2">
      <c r="B11" s="28" t="s">
        <v>68</v>
      </c>
      <c r="E11" s="8">
        <f>Input!A35/Input!A$7</f>
        <v>426.03646272437828</v>
      </c>
      <c r="F11" s="8">
        <f>Input!B35/Input!B$7</f>
        <v>450.79851671570782</v>
      </c>
      <c r="G11" s="8">
        <f>Input!C35/Input!C$7</f>
        <v>508.58998927765009</v>
      </c>
      <c r="H11" s="8">
        <f>Input!D35/Input!D$7</f>
        <v>474.24514973076549</v>
      </c>
      <c r="I11" s="8">
        <f>Input!E35/Input!E$7</f>
        <v>380.16599834755516</v>
      </c>
      <c r="J11" s="8">
        <f>Input!F35/Input!F$7</f>
        <v>415.10018042131264</v>
      </c>
      <c r="K11" s="8">
        <f>Input!G35/Input!G$7</f>
        <v>435.69404816186108</v>
      </c>
      <c r="L11" s="8">
        <f>Input!H35/Input!H$7</f>
        <v>441.12145176276294</v>
      </c>
      <c r="M11" s="8">
        <f>Input!I35/Input!I$7</f>
        <v>453.84774890789959</v>
      </c>
      <c r="N11" s="8">
        <f>Input!J35/Input!J$7</f>
        <v>477.01908172551873</v>
      </c>
      <c r="O11" s="8">
        <f>AVERAGE(E11:N11)</f>
        <v>446.26186277754124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0.34570497007530776</v>
      </c>
      <c r="F13" s="8">
        <f>Input!B28/Input!B7</f>
        <v>0.31029285035284782</v>
      </c>
      <c r="G13" s="8">
        <f>Input!C28/Input!C7</f>
        <v>0.47103133992291307</v>
      </c>
      <c r="H13" s="8">
        <f>Input!D28/Input!D7</f>
        <v>0.28268722620359626</v>
      </c>
      <c r="I13" s="8">
        <f>Input!E28/Input!E7</f>
        <v>0.49549353787350159</v>
      </c>
      <c r="J13" s="8">
        <f>Input!F28/Input!F7</f>
        <v>0.18320047459030053</v>
      </c>
      <c r="K13" s="8">
        <f>Input!G28/Input!G7</f>
        <v>0.75295210211767105</v>
      </c>
      <c r="L13" s="8">
        <f>Input!H28/Input!H7</f>
        <v>0.45603397551357255</v>
      </c>
      <c r="M13" s="8">
        <f>Input!I28/Input!I7</f>
        <v>0.4115573807790317</v>
      </c>
      <c r="N13" s="8">
        <f>Input!J28/Input!J7</f>
        <v>0.30345649799781582</v>
      </c>
      <c r="O13" s="8">
        <f>AVERAGE(E13:N13)</f>
        <v>0.40124103554265583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1.6340248750926283</v>
      </c>
      <c r="F15" s="16">
        <f>Input!B136/Input!B$7</f>
        <v>3.5274809885433527</v>
      </c>
      <c r="G15" s="16">
        <f>Input!C136/Input!C$7</f>
        <v>1.6238343231872741</v>
      </c>
      <c r="H15" s="16">
        <f>Input!D136/Input!D$7</f>
        <v>2.0226842595812631</v>
      </c>
      <c r="I15" s="16">
        <f>Input!E136/Input!E$7</f>
        <v>1.6197855168231456</v>
      </c>
      <c r="J15" s="16">
        <f>Input!F136/Input!F$7</f>
        <v>2.0968189587625301</v>
      </c>
      <c r="K15" s="16">
        <f>Input!G136/Input!G$7</f>
        <v>3.3574532796078445</v>
      </c>
      <c r="L15" s="16">
        <f>Input!H136/Input!H$7</f>
        <v>2.2828565790473245</v>
      </c>
      <c r="M15" s="16">
        <f>Input!I136/Input!I$7</f>
        <v>2.4832141882053147</v>
      </c>
      <c r="N15" s="16">
        <f>Input!J136/Input!J$7</f>
        <v>3.2219500819075355</v>
      </c>
      <c r="O15" s="6">
        <f t="shared" ref="O15:O26" si="1">AVERAGE(E15:N15)</f>
        <v>2.3870103050758211</v>
      </c>
    </row>
    <row r="16" spans="1:15" ht="12" customHeight="1" x14ac:dyDescent="0.2">
      <c r="B16" t="s">
        <v>184</v>
      </c>
      <c r="E16" s="16">
        <f>Input!A137/Input!A$7</f>
        <v>4.2789877018660984</v>
      </c>
      <c r="F16" s="16">
        <f>Input!B137/Input!B$7</f>
        <v>4.1537623241598292</v>
      </c>
      <c r="G16" s="16">
        <f>Input!C137/Input!C$7</f>
        <v>4.2897761421156817</v>
      </c>
      <c r="H16" s="16">
        <f>Input!D137/Input!D$7</f>
        <v>4.9537539304354201</v>
      </c>
      <c r="I16" s="16">
        <f>Input!E137/Input!E$7</f>
        <v>4.862055453226179</v>
      </c>
      <c r="J16" s="16">
        <f>Input!F137/Input!F$7</f>
        <v>4.5585255851333537</v>
      </c>
      <c r="K16" s="16">
        <f>Input!G137/Input!G$7</f>
        <v>5.1169774567570636</v>
      </c>
      <c r="L16" s="16">
        <f>Input!H137/Input!H$7</f>
        <v>4.896361288304151</v>
      </c>
      <c r="M16" s="16">
        <f>Input!I137/Input!I$7</f>
        <v>4.2966367855842735</v>
      </c>
      <c r="N16" s="16">
        <f>Input!J137/Input!J$7</f>
        <v>4.5176076174008015</v>
      </c>
      <c r="O16" s="6">
        <f t="shared" si="1"/>
        <v>4.5924444284982853</v>
      </c>
    </row>
    <row r="17" spans="2:15" ht="12" customHeight="1" x14ac:dyDescent="0.2">
      <c r="B17" t="s">
        <v>185</v>
      </c>
      <c r="E17" s="16">
        <f>Input!A138/Input!A$7</f>
        <v>0.31337336352720696</v>
      </c>
      <c r="F17" s="16">
        <f>Input!B138/Input!B$7</f>
        <v>0.33098670957774667</v>
      </c>
      <c r="G17" s="16">
        <f>Input!C138/Input!C$7</f>
        <v>0.28705666293879217</v>
      </c>
      <c r="H17" s="16">
        <f>Input!D138/Input!D$7</f>
        <v>0.26669753883403602</v>
      </c>
      <c r="I17" s="16">
        <f>Input!E138/Input!E$7</f>
        <v>0.27275740762430983</v>
      </c>
      <c r="J17" s="16">
        <f>Input!F138/Input!F$7</f>
        <v>0.125239034177239</v>
      </c>
      <c r="K17" s="16">
        <f>Input!G138/Input!G$7</f>
        <v>0.16168314307694187</v>
      </c>
      <c r="L17" s="16">
        <f>Input!H138/Input!H$7</f>
        <v>0.14760001636204348</v>
      </c>
      <c r="M17" s="16">
        <f>Input!I138/Input!I$7</f>
        <v>0.16452288860575173</v>
      </c>
      <c r="N17" s="16">
        <f>Input!J138/Input!J$7</f>
        <v>0.1660397706589006</v>
      </c>
      <c r="O17" s="6">
        <f t="shared" si="1"/>
        <v>0.22359565353829686</v>
      </c>
    </row>
    <row r="18" spans="2:15" ht="12" customHeight="1" x14ac:dyDescent="0.2">
      <c r="B18" t="s">
        <v>186</v>
      </c>
      <c r="E18" s="16">
        <f>Input!A139/Input!A$7</f>
        <v>4.5471998720686093</v>
      </c>
      <c r="F18" s="16">
        <f>Input!B139/Input!B$7</f>
        <v>5.3889082390685976</v>
      </c>
      <c r="G18" s="16">
        <f>Input!C139/Input!C$7</f>
        <v>3.3200673459447945</v>
      </c>
      <c r="H18" s="16">
        <f>Input!D139/Input!D$7</f>
        <v>3.1871145030297088</v>
      </c>
      <c r="I18" s="16">
        <f>Input!E139/Input!E$7</f>
        <v>4.0923781774175829</v>
      </c>
      <c r="J18" s="16">
        <f>Input!F139/Input!F$7</f>
        <v>3.3056953461013641</v>
      </c>
      <c r="K18" s="16">
        <f>Input!G139/Input!G$7</f>
        <v>3.1254890738601708</v>
      </c>
      <c r="L18" s="16">
        <f>Input!H139/Input!H$7</f>
        <v>3.5337887435433983</v>
      </c>
      <c r="M18" s="16">
        <f>Input!I139/Input!I$7</f>
        <v>3.3090842282489987</v>
      </c>
      <c r="N18" s="16">
        <f>Input!J139/Input!J$7</f>
        <v>4.6789811612668366</v>
      </c>
      <c r="O18" s="6">
        <f t="shared" si="1"/>
        <v>3.8488706690550059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10.773585812554543</v>
      </c>
      <c r="F20" s="8">
        <f>Input!B141/Input!B$7</f>
        <v>13.401138261349526</v>
      </c>
      <c r="G20" s="8">
        <f>Input!C141/Input!C$7</f>
        <v>9.5207344741865416</v>
      </c>
      <c r="H20" s="8">
        <f>Input!D141/Input!D$7</f>
        <v>10.430250231880429</v>
      </c>
      <c r="I20" s="8">
        <f>Input!E141/Input!E$7</f>
        <v>10.846976555091217</v>
      </c>
      <c r="J20" s="8">
        <f>Input!F141/Input!F$7</f>
        <v>10.086278924174488</v>
      </c>
      <c r="K20" s="8">
        <f>Input!G141/Input!G$7</f>
        <v>11.761602953302022</v>
      </c>
      <c r="L20" s="8">
        <f>Input!H141/Input!H$7</f>
        <v>10.860606627256916</v>
      </c>
      <c r="M20" s="8">
        <f>Input!I141/Input!I$7</f>
        <v>10.253458090644338</v>
      </c>
      <c r="N20" s="8">
        <f>Input!J141/Input!J$7</f>
        <v>12.584578631234073</v>
      </c>
      <c r="O20" s="8">
        <f t="shared" si="1"/>
        <v>11.05192105616741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1.4829653749225772E-2</v>
      </c>
      <c r="F22" s="16">
        <f>Input!B202/Input!B$7</f>
        <v>1.6886670237021603E-3</v>
      </c>
      <c r="G22" s="16">
        <f>Input!C202/Input!C$7</f>
        <v>1.5060808974394343E-2</v>
      </c>
      <c r="H22" s="16">
        <f>Input!D202/Input!D$7</f>
        <v>0</v>
      </c>
      <c r="I22" s="16">
        <f>Input!E202/Input!E$7</f>
        <v>5.1101200261026589E-2</v>
      </c>
      <c r="J22" s="16">
        <f>Input!F202/Input!F$7</f>
        <v>3.6732186785932562E-2</v>
      </c>
      <c r="K22" s="16">
        <f>Input!G202/Input!G$7</f>
        <v>4.720895662281057E-2</v>
      </c>
      <c r="L22" s="16">
        <f>Input!H202/Input!H$7</f>
        <v>0.12328462628688146</v>
      </c>
      <c r="M22" s="16">
        <f>Input!I202/Input!I$7</f>
        <v>4.8798689479432111E-2</v>
      </c>
      <c r="N22" s="16">
        <f>Input!J202/Input!J$7</f>
        <v>2.8700627957772114E-2</v>
      </c>
      <c r="O22" s="6">
        <f t="shared" si="1"/>
        <v>3.6740541714117766E-2</v>
      </c>
    </row>
    <row r="23" spans="2:15" ht="12" customHeight="1" x14ac:dyDescent="0.2">
      <c r="B23" t="s">
        <v>305</v>
      </c>
      <c r="E23" s="16">
        <f>Input!A210/Input!A$7</f>
        <v>8.6516177193177075</v>
      </c>
      <c r="F23" s="16">
        <f>Input!B210/Input!B$7</f>
        <v>8.3507848668281142</v>
      </c>
      <c r="G23" s="16">
        <f>Input!C210/Input!C$7</f>
        <v>14.786799796858727</v>
      </c>
      <c r="H23" s="16">
        <f>Input!D210/Input!D$7</f>
        <v>11.80439150551109</v>
      </c>
      <c r="I23" s="16">
        <f>Input!E210/Input!E$7</f>
        <v>11.750919268528614</v>
      </c>
      <c r="J23" s="16">
        <f>Input!F210/Input!F$7</f>
        <v>8.7042387633702738</v>
      </c>
      <c r="K23" s="16">
        <f>Input!G210/Input!G$7</f>
        <v>8.9922909598367404</v>
      </c>
      <c r="L23" s="16">
        <f>Input!H210/Input!H$7</f>
        <v>10.063011622894454</v>
      </c>
      <c r="M23" s="16">
        <f>Input!I210/Input!I$7</f>
        <v>11.957746177648342</v>
      </c>
      <c r="N23" s="16">
        <f>Input!J210/Input!J$7</f>
        <v>13.08507326174008</v>
      </c>
      <c r="O23" s="6">
        <f t="shared" si="1"/>
        <v>10.814687394253413</v>
      </c>
    </row>
    <row r="24" spans="2:15" ht="12" customHeight="1" x14ac:dyDescent="0.2">
      <c r="B24" t="s">
        <v>306</v>
      </c>
      <c r="E24" s="16">
        <f>Input!A204/Input!A$7</f>
        <v>2.0421276065508343</v>
      </c>
      <c r="F24" s="16">
        <f>Input!B204/Input!B$7</f>
        <v>2.1740648263165077</v>
      </c>
      <c r="G24" s="16">
        <f>Input!C204/Input!C$7</f>
        <v>0.18941747928451944</v>
      </c>
      <c r="H24" s="16">
        <f>Input!D204/Input!D$7</f>
        <v>0.49161273458814825</v>
      </c>
      <c r="I24" s="16">
        <f>Input!E204/Input!E$7</f>
        <v>0.77221880286839817</v>
      </c>
      <c r="J24" s="16">
        <f>Input!F204/Input!F$7</f>
        <v>0.38121549015841982</v>
      </c>
      <c r="K24" s="16">
        <f>Input!G204/Input!G$7</f>
        <v>0.45060223834067387</v>
      </c>
      <c r="L24" s="16">
        <f>Input!H204/Input!H$7</f>
        <v>0.60758515567090887</v>
      </c>
      <c r="M24" s="16">
        <f>Input!I204/Input!I$7</f>
        <v>1.4523841918456499</v>
      </c>
      <c r="N24" s="16">
        <f>Input!J204/Input!J$7</f>
        <v>0.90210092828540223</v>
      </c>
      <c r="O24" s="6">
        <f t="shared" si="1"/>
        <v>0.94633294539094626</v>
      </c>
    </row>
    <row r="25" spans="2:15" ht="12" customHeight="1" x14ac:dyDescent="0.2">
      <c r="B25" t="s">
        <v>307</v>
      </c>
      <c r="E25" s="16">
        <f>Input!A205/Input!A$7</f>
        <v>1.3989197360367192</v>
      </c>
      <c r="F25" s="16">
        <f>Input!B205/Input!B$7</f>
        <v>1.2013709798483001</v>
      </c>
      <c r="G25" s="16">
        <f>Input!C205/Input!C$7</f>
        <v>0.62791591615493192</v>
      </c>
      <c r="H25" s="16">
        <f>Input!D205/Input!D$7</f>
        <v>1.0683134887704753</v>
      </c>
      <c r="I25" s="16">
        <f>Input!E205/Input!E$7</f>
        <v>0.93863614060523626</v>
      </c>
      <c r="J25" s="16">
        <f>Input!F205/Input!F$7</f>
        <v>1.3791083144738228</v>
      </c>
      <c r="K25" s="16">
        <f>Input!G205/Input!G$7</f>
        <v>1.1448258577838191</v>
      </c>
      <c r="L25" s="16">
        <f>Input!H205/Input!H$7</f>
        <v>1.8800637490386174</v>
      </c>
      <c r="M25" s="16">
        <f>Input!I205/Input!I$7</f>
        <v>1.8484965416818346</v>
      </c>
      <c r="N25" s="16">
        <f>Input!J205/Input!J$7</f>
        <v>1.8911002912267929</v>
      </c>
      <c r="O25" s="6">
        <f t="shared" si="1"/>
        <v>1.3378751015620549</v>
      </c>
    </row>
    <row r="26" spans="2:15" ht="12" customHeight="1" x14ac:dyDescent="0.2">
      <c r="B26" t="s">
        <v>308</v>
      </c>
      <c r="E26" s="16">
        <f>(Input!A142-SUM(Input!A202:'Input'!A205))/Input!A$7</f>
        <v>0.93010608783483273</v>
      </c>
      <c r="F26" s="16">
        <f>(Input!B142-SUM(Input!B202:'Input'!B205))/Input!B$7</f>
        <v>1.0654871586816235</v>
      </c>
      <c r="G26" s="16">
        <f>(Input!C142-SUM(Input!C202:'Input'!C205))/Input!C$7</f>
        <v>0.98352710592876735</v>
      </c>
      <c r="H26" s="16">
        <f>(Input!D142-SUM(Input!D202:'Input'!D205))/Input!D$7</f>
        <v>0.96043629246373996</v>
      </c>
      <c r="I26" s="16">
        <f>(Input!E142-SUM(Input!E202:'Input'!E205))/Input!E$7</f>
        <v>1.2179861427985448</v>
      </c>
      <c r="J26" s="16">
        <f>(Input!F142-SUM(Input!F202:'Input'!F205))/Input!F$7</f>
        <v>0.96348962118086745</v>
      </c>
      <c r="K26" s="16">
        <f>(Input!G142-SUM(Input!G202:'Input'!G205))/Input!G$7</f>
        <v>1.4664846586682148</v>
      </c>
      <c r="L26" s="16">
        <f>(Input!H142-SUM(Input!H202:'Input'!H205))/Input!H$7</f>
        <v>1.5334316104790784</v>
      </c>
      <c r="M26" s="16">
        <f>(Input!I142-SUM(Input!I202:'Input'!I205))/Input!I$7</f>
        <v>1.4029202311612647</v>
      </c>
      <c r="N26" s="16">
        <f>(Input!J142-SUM(Input!J202:'Input'!J205))/Input!J$7</f>
        <v>1.6950880506006554</v>
      </c>
      <c r="O26" s="6">
        <f t="shared" si="1"/>
        <v>1.2218956959797587</v>
      </c>
    </row>
    <row r="27" spans="2:15" ht="12.75" customHeight="1" x14ac:dyDescent="0.2">
      <c r="B27" s="28" t="s">
        <v>188</v>
      </c>
      <c r="E27" s="8">
        <f>SUM(E22:E26)</f>
        <v>13.037600803489321</v>
      </c>
      <c r="F27" s="8">
        <f t="shared" ref="F27:N27" si="3">SUM(F22:F26)</f>
        <v>12.793396498698247</v>
      </c>
      <c r="G27" s="8">
        <f t="shared" si="3"/>
        <v>16.60272110720134</v>
      </c>
      <c r="H27" s="8">
        <f t="shared" si="3"/>
        <v>14.324754021333453</v>
      </c>
      <c r="I27" s="8">
        <f t="shared" si="3"/>
        <v>14.73086155506182</v>
      </c>
      <c r="J27" s="8">
        <f t="shared" si="3"/>
        <v>11.464784375969318</v>
      </c>
      <c r="K27" s="8">
        <f t="shared" si="3"/>
        <v>12.101412671252259</v>
      </c>
      <c r="L27" s="8">
        <f t="shared" si="3"/>
        <v>14.207376764369942</v>
      </c>
      <c r="M27" s="8">
        <f t="shared" si="3"/>
        <v>16.710345831816525</v>
      </c>
      <c r="N27" s="8">
        <f t="shared" si="3"/>
        <v>17.602063159810701</v>
      </c>
      <c r="O27" s="8">
        <f>AVERAGE(E27:N27)</f>
        <v>14.357531678900292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8.6261471625587465</v>
      </c>
      <c r="F29" s="16">
        <f>Input!B143/Input!B$7</f>
        <v>6.8228649114218634</v>
      </c>
      <c r="G29" s="16">
        <f>Input!C143/Input!C$7</f>
        <v>14.414780833991705</v>
      </c>
      <c r="H29" s="16">
        <f>Input!D143/Input!D$7</f>
        <v>20.530729865972887</v>
      </c>
      <c r="I29" s="16">
        <f>Input!E143/Input!E$7</f>
        <v>2.8809599827067629</v>
      </c>
      <c r="J29" s="16">
        <f>Input!F143/Input!F$7</f>
        <v>3.9031278860738285</v>
      </c>
      <c r="K29" s="16">
        <f>Input!G143/Input!G$7</f>
        <v>6.3187638639789432</v>
      </c>
      <c r="L29" s="16">
        <f>Input!H143/Input!H$7</f>
        <v>1.2200380192757458</v>
      </c>
      <c r="M29" s="16">
        <f>Input!I143/Input!I$7</f>
        <v>1.0177127320713506</v>
      </c>
      <c r="N29" s="16">
        <f>Input!J143/Input!J$7</f>
        <v>4.5172476792864948</v>
      </c>
      <c r="O29" s="16">
        <f t="shared" ref="O29:O35" si="4">AVERAGE(E29:N29)</f>
        <v>7.0252372937338325</v>
      </c>
    </row>
    <row r="30" spans="2:15" ht="12" customHeight="1" x14ac:dyDescent="0.2">
      <c r="B30" t="s">
        <v>309</v>
      </c>
      <c r="E30" s="16">
        <f>Input!A211/Input!A$7</f>
        <v>2.7951459878041476</v>
      </c>
      <c r="F30" s="16">
        <f>Input!B211/Input!B$7</f>
        <v>3.6214105574833599</v>
      </c>
      <c r="G30" s="16">
        <f>Input!C211/Input!C$7</f>
        <v>0.23893293850725533</v>
      </c>
      <c r="H30" s="16">
        <f>Input!D211/Input!D$7</f>
        <v>5.4410492346250052</v>
      </c>
      <c r="I30" s="16">
        <f>Input!E211/Input!E$7</f>
        <v>7.0956679173813768</v>
      </c>
      <c r="J30" s="16">
        <f>Input!F211/Input!F$7</f>
        <v>0.74377242415108147</v>
      </c>
      <c r="K30" s="16">
        <f>Input!G211/Input!G$7</f>
        <v>1.5510164993518258</v>
      </c>
      <c r="L30" s="16">
        <f>Input!H211/Input!H$7</f>
        <v>0.54814036835275126</v>
      </c>
      <c r="M30" s="16">
        <f>Input!I211/Input!I$7</f>
        <v>0.18317300691663632</v>
      </c>
      <c r="N30" s="16">
        <f>Input!J211/Input!J$7</f>
        <v>1.3559913087004003</v>
      </c>
      <c r="O30" s="6">
        <f t="shared" si="4"/>
        <v>2.357430024327384</v>
      </c>
    </row>
    <row r="31" spans="2:15" ht="12" customHeight="1" x14ac:dyDescent="0.2">
      <c r="B31" t="s">
        <v>190</v>
      </c>
      <c r="E31" s="16">
        <f>Input!A144/Input!A$7</f>
        <v>5.398270511563827</v>
      </c>
      <c r="F31" s="16">
        <f>Input!B144/Input!B$7</f>
        <v>0.43762262654353123</v>
      </c>
      <c r="G31" s="16">
        <f>Input!C144/Input!C$7</f>
        <v>0.65319529193417902</v>
      </c>
      <c r="H31" s="16">
        <f>Input!D144/Input!D$7</f>
        <v>1.5408905474639225</v>
      </c>
      <c r="I31" s="16">
        <f>Input!E144/Input!E$7</f>
        <v>2.9690107806874697</v>
      </c>
      <c r="J31" s="16">
        <f>Input!F144/Input!F$7</f>
        <v>3.4134992678587128</v>
      </c>
      <c r="K31" s="16">
        <f>Input!G144/Input!G$7</f>
        <v>1.733651315297954</v>
      </c>
      <c r="L31" s="16">
        <f>Input!H144/Input!H$7</f>
        <v>1.1855756899590544</v>
      </c>
      <c r="M31" s="16">
        <f>Input!I144/Input!I$7</f>
        <v>0.89158400072806698</v>
      </c>
      <c r="N31" s="16">
        <f>Input!J144/Input!J$7</f>
        <v>3.5868451947579176</v>
      </c>
      <c r="O31" s="6">
        <f t="shared" si="4"/>
        <v>2.1810145226794635</v>
      </c>
    </row>
    <row r="32" spans="2:15" ht="12" customHeight="1" x14ac:dyDescent="0.2">
      <c r="B32" t="s">
        <v>310</v>
      </c>
      <c r="E32" s="16">
        <f>Input!A208/Input!A$7</f>
        <v>0.12129358317920896</v>
      </c>
      <c r="F32" s="16">
        <f>Input!B208/Input!B$7</f>
        <v>0.17364043852949063</v>
      </c>
      <c r="G32" s="16">
        <f>Input!C208/Input!C$7</f>
        <v>8.4135625290274504E-2</v>
      </c>
      <c r="H32" s="16">
        <f>Input!D208/Input!D$7</f>
        <v>0.27051322114134463</v>
      </c>
      <c r="I32" s="16">
        <f>Input!E208/Input!E$7</f>
        <v>4.5523181485382376E-2</v>
      </c>
      <c r="J32" s="16">
        <f>Input!F208/Input!F$7</f>
        <v>3.2283996445822638E-2</v>
      </c>
      <c r="K32" s="16">
        <f>Input!G208/Input!G$7</f>
        <v>8.0834326838308698E-2</v>
      </c>
      <c r="L32" s="16">
        <f>Input!H208/Input!H$7</f>
        <v>0</v>
      </c>
      <c r="M32" s="16">
        <f>Input!I208/Input!I$7</f>
        <v>0</v>
      </c>
      <c r="N32" s="16">
        <f>Input!J208/Input!J$7</f>
        <v>0</v>
      </c>
      <c r="O32" s="6">
        <f t="shared" si="4"/>
        <v>8.0822437290983234E-2</v>
      </c>
    </row>
    <row r="33" spans="2:15" ht="12" customHeight="1" x14ac:dyDescent="0.2">
      <c r="B33" t="s">
        <v>191</v>
      </c>
      <c r="E33" s="16">
        <f>Input!A145/Input!A$7</f>
        <v>0.10560399175097662</v>
      </c>
      <c r="F33" s="16">
        <f>Input!B145/Input!B$7</f>
        <v>0.10500807202427963</v>
      </c>
      <c r="G33" s="16">
        <f>Input!C145/Input!C$7</f>
        <v>0.26927727924553729</v>
      </c>
      <c r="H33" s="16">
        <f>Input!D145/Input!D$7</f>
        <v>0</v>
      </c>
      <c r="I33" s="16">
        <f>Input!E145/Input!E$7</f>
        <v>0.10248979206057698</v>
      </c>
      <c r="J33" s="16">
        <f>Input!F145/Input!F$7</f>
        <v>0.21774564357340948</v>
      </c>
      <c r="K33" s="16">
        <f>Input!G145/Input!G$7</f>
        <v>0.30768830220904492</v>
      </c>
      <c r="L33" s="16">
        <f>Input!H145/Input!H$7</f>
        <v>0.46190498237709021</v>
      </c>
      <c r="M33" s="16">
        <f>Input!I145/Input!I$7</f>
        <v>0.35567846741900255</v>
      </c>
      <c r="N33" s="16">
        <f>Input!J145/Input!J$7</f>
        <v>6.7596468875136513E-3</v>
      </c>
      <c r="O33" s="6">
        <f t="shared" si="4"/>
        <v>0.19321561775474314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0.95869087188113289</v>
      </c>
      <c r="F34" s="16">
        <f>(Input!B147-Input!B143-Input!B144-Input!B145-Input!B207-Input!B208)/Input!B$7</f>
        <v>6.3322849307254625E-2</v>
      </c>
      <c r="G34" s="16">
        <f>(Input!C147-Input!C143-Input!C144-Input!C145-Input!C207-Input!C208)/Input!C$7</f>
        <v>6.963716309503655E-2</v>
      </c>
      <c r="H34" s="16">
        <f>(Input!D147-Input!D143-Input!D144-Input!D145-Input!D207-Input!D208)/Input!D$7</f>
        <v>0.52403303261611556</v>
      </c>
      <c r="I34" s="16">
        <f>(Input!E147-Input!E143-Input!E144-Input!E145-Input!E207-Input!E208)/Input!E$7</f>
        <v>0.10037426473214882</v>
      </c>
      <c r="J34" s="16">
        <f>(Input!F147-Input!F143-Input!F144-Input!F145-Input!F207-Input!F208)/Input!F$7</f>
        <v>5.8096843895752301E-2</v>
      </c>
      <c r="K34" s="16">
        <f>(Input!G147-Input!G143-Input!G144-Input!G145-Input!G207-Input!G208)/Input!G$7</f>
        <v>3.9670393310243898E-2</v>
      </c>
      <c r="L34" s="16">
        <f>(Input!H147-Input!H143-Input!H144-Input!H145-Input!H207-Input!H208)/Input!H$7</f>
        <v>4.0170165252143772E-2</v>
      </c>
      <c r="M34" s="16">
        <f>(Input!I147-Input!I143-Input!I144-Input!I145-Input!I207-Input!I208)/Input!I$7</f>
        <v>4.1495267564615926E-2</v>
      </c>
      <c r="N34" s="16">
        <f>(Input!J147-Input!J143-Input!J144-Input!J145-Input!J207-Input!J208)/Input!J$7</f>
        <v>0.19141017473607508</v>
      </c>
      <c r="O34" s="6">
        <f t="shared" si="4"/>
        <v>0.20869010263905191</v>
      </c>
    </row>
    <row r="35" spans="2:15" ht="12.75" customHeight="1" x14ac:dyDescent="0.2">
      <c r="B35" s="28" t="s">
        <v>193</v>
      </c>
      <c r="E35" s="8">
        <f>SUM(E29:E34)</f>
        <v>18.005152108738038</v>
      </c>
      <c r="F35" s="8">
        <f t="shared" ref="F35:N35" si="5">SUM(F29:F34)</f>
        <v>11.22386945530978</v>
      </c>
      <c r="G35" s="8">
        <f t="shared" si="5"/>
        <v>15.729959132063987</v>
      </c>
      <c r="H35" s="8">
        <f t="shared" si="5"/>
        <v>28.30721590181928</v>
      </c>
      <c r="I35" s="8">
        <f t="shared" si="5"/>
        <v>13.194025919053718</v>
      </c>
      <c r="J35" s="8">
        <f t="shared" si="5"/>
        <v>8.3685260619986064</v>
      </c>
      <c r="K35" s="8">
        <f t="shared" si="5"/>
        <v>10.03162470098632</v>
      </c>
      <c r="L35" s="8">
        <f t="shared" si="5"/>
        <v>3.4558292252167857</v>
      </c>
      <c r="M35" s="8">
        <f t="shared" si="5"/>
        <v>2.4896434746996725</v>
      </c>
      <c r="N35" s="8">
        <f t="shared" si="5"/>
        <v>9.6582540043684002</v>
      </c>
      <c r="O35" s="8">
        <f t="shared" si="4"/>
        <v>12.04640999842546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468.19850641923551</v>
      </c>
      <c r="F37" s="30">
        <f t="shared" ref="F37:N37" si="6">+F11+F13+F20+F27+F35</f>
        <v>488.5272137814182</v>
      </c>
      <c r="G37" s="30">
        <f t="shared" si="6"/>
        <v>550.91443533102483</v>
      </c>
      <c r="H37" s="30">
        <f t="shared" si="6"/>
        <v>527.59005711200223</v>
      </c>
      <c r="I37" s="30">
        <f t="shared" si="6"/>
        <v>419.43335591463546</v>
      </c>
      <c r="J37" s="30">
        <f t="shared" si="6"/>
        <v>445.20297025804535</v>
      </c>
      <c r="K37" s="30">
        <f t="shared" si="6"/>
        <v>470.34164058951933</v>
      </c>
      <c r="L37" s="30">
        <f t="shared" si="6"/>
        <v>470.10129835512015</v>
      </c>
      <c r="M37" s="30">
        <f t="shared" si="6"/>
        <v>483.71275368583917</v>
      </c>
      <c r="N37" s="30">
        <f t="shared" si="6"/>
        <v>517.16743401892973</v>
      </c>
      <c r="O37" s="7">
        <f>AVERAGE(E37:N37)</f>
        <v>484.11896654657687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451.99777942450464</v>
      </c>
      <c r="F39" s="30">
        <f>(Input!B24-Input!B125)/Input!B$7+Input!B131/Input!B7</f>
        <v>415.8674238066742</v>
      </c>
      <c r="G39" s="30">
        <f>(Input!C24-Input!C125)/Input!C$7+Input!C131/Input!C7</f>
        <v>430.90909314968013</v>
      </c>
      <c r="H39" s="30">
        <f>(Input!D24-Input!D125)/Input!D$7+Input!D131/Input!D7</f>
        <v>395.02464015006774</v>
      </c>
      <c r="I39" s="30">
        <f>(Input!E24-Input!E125)/Input!E$7+Input!E131/Input!E7</f>
        <v>392.09295861335738</v>
      </c>
      <c r="J39" s="30">
        <f>(Input!F24-Input!F125)/Input!F$7+Input!F131/Input!F7</f>
        <v>393.75926157634149</v>
      </c>
      <c r="K39" s="30">
        <f>(Input!G24-Input!G125)/Input!G$7+Input!G131/Input!G7</f>
        <v>376.56033997566681</v>
      </c>
      <c r="L39" s="30">
        <f>(Input!H24-Input!H125)/Input!H$7+Input!H131/Input!H7</f>
        <v>380.83951622292119</v>
      </c>
      <c r="M39" s="30">
        <f>(Input!I24-Input!I125)/Input!I$7+Input!I131/Input!I7</f>
        <v>391.09856434291959</v>
      </c>
      <c r="N39" s="30">
        <f>(Input!J24-Input!J125)/Input!J$7+Input!J131/Input!J7</f>
        <v>405.55727452675649</v>
      </c>
      <c r="O39" s="7">
        <f>AVERAGE(E39:N39)</f>
        <v>403.37068517888895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16.200726994730871</v>
      </c>
      <c r="F41" s="11">
        <f t="shared" ref="F41:N41" si="7">+F37-F39</f>
        <v>72.659789974744001</v>
      </c>
      <c r="G41" s="11">
        <f t="shared" si="7"/>
        <v>120.0053421813447</v>
      </c>
      <c r="H41" s="11">
        <f t="shared" si="7"/>
        <v>132.56541696193449</v>
      </c>
      <c r="I41" s="11">
        <f t="shared" si="7"/>
        <v>27.340397301278074</v>
      </c>
      <c r="J41" s="11">
        <f t="shared" si="7"/>
        <v>51.443708681703868</v>
      </c>
      <c r="K41" s="11">
        <f t="shared" si="7"/>
        <v>93.781300613852522</v>
      </c>
      <c r="L41" s="11">
        <f t="shared" si="7"/>
        <v>89.26178213219896</v>
      </c>
      <c r="M41" s="11">
        <f t="shared" si="7"/>
        <v>92.614189342919587</v>
      </c>
      <c r="N41" s="11">
        <f t="shared" si="7"/>
        <v>111.61015949217324</v>
      </c>
      <c r="O41" s="11">
        <f>AVERAGE(E41:N41)</f>
        <v>80.748281367688023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13.719360306597967</v>
      </c>
      <c r="F43" s="8">
        <f>(Input!B25+Input!B26)/Input!B$7</f>
        <v>13.901996034946956</v>
      </c>
      <c r="G43" s="8">
        <f>(Input!C25+Input!C26)/Input!C$7</f>
        <v>14.414365461642163</v>
      </c>
      <c r="H43" s="8">
        <f>(Input!D25+Input!D26)/Input!D$7</f>
        <v>15.17494976866225</v>
      </c>
      <c r="I43" s="8">
        <f>(Input!E25+Input!E26)/Input!E$7</f>
        <v>15.918044344672676</v>
      </c>
      <c r="J43" s="8">
        <f>(Input!F25+Input!F26)/Input!F$7</f>
        <v>15.456810882677585</v>
      </c>
      <c r="K43" s="8">
        <f>(Input!G25+Input!G26)/Input!G$7</f>
        <v>16.408430385902538</v>
      </c>
      <c r="L43" s="8">
        <f>(Input!H25+Input!H26)/Input!H$7</f>
        <v>16.670482603866386</v>
      </c>
      <c r="M43" s="8">
        <f>(Input!I25+Input!I26)/Input!I$7</f>
        <v>16.405422051328721</v>
      </c>
      <c r="N43" s="8">
        <f>(Input!J25+Input!J26)/Input!J$7</f>
        <v>17.062109346559886</v>
      </c>
      <c r="O43" s="8">
        <f>AVERAGE(E43:N43)</f>
        <v>15.513197118685714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2.4813666881329048</v>
      </c>
      <c r="F45" s="11">
        <f t="shared" ref="F45:N45" si="8">+F41-F43</f>
        <v>58.757793939797047</v>
      </c>
      <c r="G45" s="11">
        <f t="shared" si="8"/>
        <v>105.59097671970254</v>
      </c>
      <c r="H45" s="11">
        <f t="shared" si="8"/>
        <v>117.39046719327224</v>
      </c>
      <c r="I45" s="11">
        <f t="shared" si="8"/>
        <v>11.422352956605398</v>
      </c>
      <c r="J45" s="11">
        <f t="shared" si="8"/>
        <v>35.986897799026281</v>
      </c>
      <c r="K45" s="11">
        <f t="shared" si="8"/>
        <v>77.372870227949988</v>
      </c>
      <c r="L45" s="11">
        <f t="shared" si="8"/>
        <v>72.59129952833257</v>
      </c>
      <c r="M45" s="11">
        <f t="shared" si="8"/>
        <v>76.208767291590874</v>
      </c>
      <c r="N45" s="11">
        <f t="shared" si="8"/>
        <v>94.54805014561336</v>
      </c>
      <c r="O45" s="11">
        <f>AVERAGE(E45:N45)</f>
        <v>65.235084249002313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6: Zentralalpen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89.664934132847819</v>
      </c>
      <c r="F7" s="6">
        <f>(Input!B$132+Input!B$28+Input!B$141)/Input!B$6</f>
        <v>95.52976554397199</v>
      </c>
      <c r="G7" s="6">
        <f>(Input!C$132+Input!C$28+Input!C$141)/Input!C$6</f>
        <v>107.10095990097017</v>
      </c>
      <c r="H7" s="6">
        <f>(Input!D$132+Input!D$28+Input!D$141)/Input!D$6</f>
        <v>100.11951622551925</v>
      </c>
      <c r="I7" s="6">
        <f>(Input!E$132+Input!E$28+Input!E$141)/Input!E$6</f>
        <v>79.807217801928701</v>
      </c>
      <c r="J7" s="6">
        <f>(Input!F$132+Input!F$28+Input!F$141)/Input!F$6</f>
        <v>91.652635059281124</v>
      </c>
      <c r="K7" s="6">
        <f>(Input!G$132+Input!G$28+Input!G$141)/Input!G$6</f>
        <v>96.955481401031818</v>
      </c>
      <c r="L7" s="6">
        <f>(Input!H$132+Input!H$28+Input!H$141)/Input!H$6</f>
        <v>98.039573068757079</v>
      </c>
      <c r="M7" s="6">
        <f>(Input!I$132+Input!I$28+Input!I$141)/Input!I$6</f>
        <v>98.750129222297204</v>
      </c>
      <c r="N7" s="6">
        <f>(Input!J$132+Input!J$28+Input!J$141)/Input!J$6</f>
        <v>104.1526900459794</v>
      </c>
      <c r="O7" s="6">
        <f>AVERAGE(E7:N7)</f>
        <v>96.177290240258472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90.040931445290923</v>
      </c>
      <c r="F8" s="6">
        <f>(Input!B$132+Input!B$133+Input!B$134+Input!B$28+Input!B$141)/Input!B$6</f>
        <v>96.010632842073079</v>
      </c>
      <c r="G8" s="6">
        <f>(Input!C$132+Input!C$133+Input!C$134+Input!C$28+Input!C$141)/Input!C$6</f>
        <v>107.83527240435542</v>
      </c>
      <c r="H8" s="6">
        <f>(Input!D$132+Input!D$133+Input!D$134+Input!D$28+Input!D$141)/Input!D$6</f>
        <v>100.98840009443106</v>
      </c>
      <c r="I8" s="6">
        <f>(Input!E$132+Input!E$133+Input!E$134+Input!E$28+Input!E$141)/Input!E$6</f>
        <v>80.13738387078935</v>
      </c>
      <c r="J8" s="6">
        <f>(Input!F$132+Input!F$133+Input!F$134+Input!F$28+Input!F$141)/Input!F$6</f>
        <v>92.121443586535236</v>
      </c>
      <c r="K8" s="6">
        <f>(Input!G$132+Input!G$133+Input!G$134+Input!G$28+Input!G$141)/Input!G$6</f>
        <v>97.629265368925232</v>
      </c>
      <c r="L8" s="6">
        <f>(Input!H$132+Input!H$133+Input!H$134+Input!H$28+Input!H$141)/Input!H$6</f>
        <v>98.744678032266663</v>
      </c>
      <c r="M8" s="6">
        <f>(Input!I$132+Input!I$133+Input!I$134+Input!I$28+Input!I$141)/Input!I$6</f>
        <v>99.510765097911232</v>
      </c>
      <c r="N8" s="6">
        <f>(Input!J$132+Input!J$133+Input!J$134+Input!J$28+Input!J$141)/Input!J$6</f>
        <v>104.92983695726323</v>
      </c>
      <c r="O8" s="6">
        <f>AVERAGE(E8:N8)</f>
        <v>96.794860969984114</v>
      </c>
    </row>
    <row r="9" spans="1:15" ht="12" customHeight="1" x14ac:dyDescent="0.2">
      <c r="B9" s="19" t="s">
        <v>209</v>
      </c>
      <c r="E9" s="6">
        <f>(Input!A$148-Input!A$154+Input!A$155)/Input!A$6</f>
        <v>29.097100509377103</v>
      </c>
      <c r="F9" s="6">
        <f>(Input!B$148-Input!B$154+Input!B$155)/Input!B$6</f>
        <v>36.554160259526761</v>
      </c>
      <c r="G9" s="6">
        <f>(Input!C$148-Input!C$154+Input!C$155)/Input!C$6</f>
        <v>47.180225874245444</v>
      </c>
      <c r="H9" s="6">
        <f>(Input!D$148-Input!D$154+Input!D$155)/Input!D$6</f>
        <v>46.86748010620348</v>
      </c>
      <c r="I9" s="6">
        <f>(Input!E$148-Input!E$154+Input!E$155)/Input!E$6</f>
        <v>25.503973957583895</v>
      </c>
      <c r="J9" s="6">
        <f>(Input!F$148-Input!F$154+Input!F$155)/Input!F$6</f>
        <v>30.294678116643048</v>
      </c>
      <c r="K9" s="6">
        <f>(Input!G$148-Input!G$154+Input!G$155)/Input!G$6</f>
        <v>42.333220111195779</v>
      </c>
      <c r="L9" s="6">
        <f>(Input!H$148-Input!H$154+Input!H$155)/Input!H$6</f>
        <v>40.669564954764496</v>
      </c>
      <c r="M9" s="6">
        <f>(Input!I$148-Input!I$154+Input!I$155)/Input!I$6</f>
        <v>41.016597265368333</v>
      </c>
      <c r="N9" s="6">
        <f>(Input!J$148-Input!J$154+Input!J$155)/Input!J$6</f>
        <v>45.158369254278455</v>
      </c>
      <c r="O9" s="6">
        <f>AVERAGE(E9:N9)</f>
        <v>38.467537040918678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20.109401983196122</v>
      </c>
      <c r="F10" s="6">
        <f>(Input!B$132+Input!B$135+Input!B$28+Input!B$141+Input!B$142+Input!B$147-Input!B$156+Input!B$157)/Input!B$6</f>
        <v>25.983984917594196</v>
      </c>
      <c r="G10" s="6">
        <f>(Input!C$132+Input!C$135+Input!C$28+Input!C$141+Input!C$142+Input!C$147-Input!C$156+Input!C$157)/Input!C$6</f>
        <v>35.669764613291889</v>
      </c>
      <c r="H10" s="6">
        <f>(Input!D$132+Input!D$135+Input!D$28+Input!D$141+Input!D$142+Input!D$147-Input!D$156+Input!D$157)/Input!D$6</f>
        <v>35.343592266234936</v>
      </c>
      <c r="I10" s="6">
        <f>(Input!E$132+Input!E$135+Input!E$28+Input!E$141+Input!E$142+Input!E$147-Input!E$156+Input!E$157)/Input!E$6</f>
        <v>16.328478614333047</v>
      </c>
      <c r="J10" s="6">
        <f>(Input!F$132+Input!F$135+Input!F$28+Input!F$141+Input!F$142+Input!F$147-Input!F$156+Input!F$157)/Input!F$6</f>
        <v>16.627860126845885</v>
      </c>
      <c r="K10" s="6">
        <f>(Input!G$132+Input!G$135+Input!G$28+Input!G$141+Input!G$142+Input!G$147-Input!G$156+Input!G$157)/Input!G$6</f>
        <v>27.832069996977005</v>
      </c>
      <c r="L10" s="6">
        <f>(Input!H$132+Input!H$135+Input!H$28+Input!H$141+Input!H$142+Input!H$147-Input!H$156+Input!H$157)/Input!H$6</f>
        <v>25.839817299933742</v>
      </c>
      <c r="M10" s="6">
        <f>(Input!I$132+Input!I$135+Input!I$28+Input!I$141+Input!I$142+Input!I$147-Input!I$156+Input!I$157)/Input!I$6</f>
        <v>26.168201704786696</v>
      </c>
      <c r="N10" s="6">
        <f>(Input!J$132+Input!J$135+Input!J$28+Input!J$141+Input!J$142+Input!J$147-Input!J$156+Input!J$157)/Input!J$6</f>
        <v>29.286513022953315</v>
      </c>
      <c r="O10" s="6">
        <f>AVERAGE(E10:N10)</f>
        <v>25.918968454614685</v>
      </c>
    </row>
    <row r="11" spans="1:15" ht="12" customHeight="1" x14ac:dyDescent="0.2">
      <c r="B11" t="s">
        <v>211</v>
      </c>
      <c r="E11" s="6">
        <f>Input!A$148/Input!A34-Input!A$24/Input!A$6</f>
        <v>14.267434076297491</v>
      </c>
      <c r="F11" s="6">
        <f>Input!B$148/Input!B34-Input!B$24/Input!B$6</f>
        <v>17.75989097629197</v>
      </c>
      <c r="G11" s="6">
        <f>Input!C$148/Input!C34-Input!C$24/Input!C$6</f>
        <v>26.569463668421022</v>
      </c>
      <c r="H11" s="6">
        <f>Input!D$148/Input!D34-Input!D$24/Input!D$6</f>
        <v>27.894076187682586</v>
      </c>
      <c r="I11" s="6">
        <f>Input!E$148/Input!E34-Input!E$24/Input!E$6</f>
        <v>10.608839032341066</v>
      </c>
      <c r="J11" s="6">
        <f>Input!F$148/Input!F34-Input!F$24/Input!F$6</f>
        <v>8.9266551171512702</v>
      </c>
      <c r="K11" s="6">
        <f>Input!G$148/Input!G34-Input!G$24/Input!G$6</f>
        <v>20.612099415331429</v>
      </c>
      <c r="L11" s="6">
        <f>Input!H$148/Input!H34-Input!H$24/Input!H$6</f>
        <v>17.955418680301918</v>
      </c>
      <c r="M11" s="6">
        <f>Input!I$148/Input!I34-Input!I$24/Input!I$6</f>
        <v>18.206492676233808</v>
      </c>
      <c r="N11" s="6">
        <f>Input!J$148/Input!J34-Input!J$24/Input!J$6</f>
        <v>19.174071362526917</v>
      </c>
      <c r="O11" s="6">
        <f>AVERAGE(E11:N11)</f>
        <v>18.197444119257948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634.81484026913881</v>
      </c>
      <c r="F15" s="6">
        <f>(Input!B$132+Input!B$28+Input!B$141)/Input!B$7</f>
        <v>582.56099668941067</v>
      </c>
      <c r="G15" s="6">
        <f>(Input!C$132+Input!C$28+Input!C$141)/Input!C$7</f>
        <v>628.18271996758426</v>
      </c>
      <c r="H15" s="6">
        <f>(Input!D$132+Input!D$28+Input!D$141)/Input!D$7</f>
        <v>561.36459087519438</v>
      </c>
      <c r="I15" s="6">
        <f>(Input!E$132+Input!E$28+Input!E$141)/Input!E$7</f>
        <v>498.63792532704076</v>
      </c>
      <c r="J15" s="6">
        <f>(Input!F$132+Input!F$28+Input!F$141)/Input!F$7</f>
        <v>443.92545611724063</v>
      </c>
      <c r="K15" s="6">
        <f>(Input!G$132+Input!G$28+Input!G$141)/Input!G$7</f>
        <v>503.99835681144435</v>
      </c>
      <c r="L15" s="6">
        <f>(Input!H$132+Input!H$28+Input!H$141)/Input!H$7</f>
        <v>488.81606793124888</v>
      </c>
      <c r="M15" s="6">
        <f>(Input!I$132+Input!I$28+Input!I$141)/Input!I$7</f>
        <v>502.65460411357839</v>
      </c>
      <c r="N15" s="6">
        <f>(Input!J$132+Input!J$28+Input!J$141)/Input!J$7</f>
        <v>521.05018292682917</v>
      </c>
      <c r="O15" s="6">
        <f>AVERAGE(E15:N15)</f>
        <v>536.60057410287095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637.47684717460925</v>
      </c>
      <c r="F16" s="6">
        <f>(Input!B$132+Input!B$133+Input!B$134+Input!B$28+Input!B$141)/Input!B$7</f>
        <v>585.49342859544493</v>
      </c>
      <c r="G16" s="6">
        <f>(Input!C$132+Input!C$133+Input!C$134+Input!C$28+Input!C$141)/Input!C$7</f>
        <v>632.48970681540777</v>
      </c>
      <c r="H16" s="6">
        <f>(Input!D$132+Input!D$133+Input!D$134+Input!D$28+Input!D$141)/Input!D$7</f>
        <v>566.2363746789739</v>
      </c>
      <c r="I16" s="6">
        <f>(Input!E$132+Input!E$133+Input!E$134+Input!E$28+Input!E$141)/Input!E$7</f>
        <v>500.70081297209884</v>
      </c>
      <c r="J16" s="6">
        <f>(Input!F$132+Input!F$133+Input!F$134+Input!F$28+Input!F$141)/Input!F$7</f>
        <v>446.19616049096999</v>
      </c>
      <c r="K16" s="6">
        <f>(Input!G$132+Input!G$133+Input!G$134+Input!G$28+Input!G$141)/Input!G$7</f>
        <v>507.50085102587212</v>
      </c>
      <c r="L16" s="6">
        <f>(Input!H$132+Input!H$133+Input!H$134+Input!H$28+Input!H$141)/Input!H$7</f>
        <v>492.33165480043931</v>
      </c>
      <c r="M16" s="6">
        <f>(Input!I$132+Input!I$133+Input!I$134+Input!I$28+Input!I$141)/Input!I$7</f>
        <v>506.52636740080078</v>
      </c>
      <c r="N16" s="6">
        <f>(Input!J$132+Input!J$133+Input!J$134+Input!J$28+Input!J$141)/Input!J$7</f>
        <v>524.93805697124128</v>
      </c>
      <c r="O16" s="6">
        <f>AVERAGE(E16:N16)</f>
        <v>539.98902609258585</v>
      </c>
    </row>
    <row r="17" spans="2:15" ht="12" customHeight="1" x14ac:dyDescent="0.2">
      <c r="B17" s="19" t="s">
        <v>209</v>
      </c>
      <c r="E17" s="6">
        <f>(Input!A$148-Input!A$154+Input!A$155)/Input!A$7</f>
        <v>206.00328758161152</v>
      </c>
      <c r="F17" s="6">
        <f>(Input!B$148-Input!B$154+Input!B$155)/Input!B$7</f>
        <v>222.91510831911688</v>
      </c>
      <c r="G17" s="6">
        <f>(Input!C$148-Input!C$154+Input!C$155)/Input!C$7</f>
        <v>276.72770296151219</v>
      </c>
      <c r="H17" s="6">
        <f>(Input!D$148-Input!D$154+Input!D$155)/Input!D$7</f>
        <v>262.78336918755701</v>
      </c>
      <c r="I17" s="6">
        <f>(Input!E$148-Input!E$154+Input!E$155)/Input!E$7</f>
        <v>159.34960536235073</v>
      </c>
      <c r="J17" s="6">
        <f>(Input!F$148-Input!F$154+Input!F$155)/Input!F$7</f>
        <v>146.73422965043159</v>
      </c>
      <c r="K17" s="6">
        <f>(Input!G$148-Input!G$154+Input!G$155)/Input!G$7</f>
        <v>220.05845431605275</v>
      </c>
      <c r="L17" s="6">
        <f>(Input!H$148-Input!H$154+Input!H$155)/Input!H$7</f>
        <v>202.77461644718005</v>
      </c>
      <c r="M17" s="6">
        <f>(Input!I$148-Input!I$154+Input!I$155)/Input!I$7</f>
        <v>208.78131120313068</v>
      </c>
      <c r="N17" s="6">
        <f>(Input!J$148-Input!J$154+Input!J$155)/Input!J$7</f>
        <v>225.91616740990173</v>
      </c>
      <c r="O17" s="6">
        <f>AVERAGE(E17:N17)</f>
        <v>213.2043852438845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142.37167440458703</v>
      </c>
      <c r="F18" s="6">
        <f>(Input!B$132+Input!B$135+Input!B$28+Input!B$141+Input!B$142+Input!B$147-Input!B$156+Input!B$157)/Input!B$7</f>
        <v>158.45591230503615</v>
      </c>
      <c r="G18" s="6">
        <f>(Input!C$132+Input!C$135+Input!C$28+Input!C$141+Input!C$142+Input!C$147-Input!C$156+Input!C$157)/Input!C$7</f>
        <v>209.21502268606849</v>
      </c>
      <c r="H18" s="6">
        <f>(Input!D$132+Input!D$135+Input!D$28+Input!D$141+Input!D$142+Input!D$147-Input!D$156+Input!D$157)/Input!D$7</f>
        <v>198.16956733893525</v>
      </c>
      <c r="I18" s="6">
        <f>(Input!E$132+Input!E$135+Input!E$28+Input!E$141+Input!E$142+Input!E$147-Input!E$156+Input!E$157)/Input!E$7</f>
        <v>102.02083125119563</v>
      </c>
      <c r="J18" s="6">
        <f>(Input!F$132+Input!F$135+Input!F$28+Input!F$141+Input!F$142+Input!F$147-Input!F$156+Input!F$157)/Input!F$7</f>
        <v>80.538114221040644</v>
      </c>
      <c r="K18" s="6">
        <f>(Input!G$132+Input!G$135+Input!G$28+Input!G$141+Input!G$142+Input!G$147-Input!G$156+Input!G$157)/Input!G$7</f>
        <v>144.67792168569676</v>
      </c>
      <c r="L18" s="6">
        <f>(Input!H$132+Input!H$135+Input!H$28+Input!H$141+Input!H$142+Input!H$147-Input!H$156+Input!H$157)/Input!H$7</f>
        <v>128.83489282187267</v>
      </c>
      <c r="M18" s="6">
        <f>(Input!I$132+Input!I$135+Input!I$28+Input!I$141+Input!I$142+Input!I$147-Input!I$156+Input!I$157)/Input!I$7</f>
        <v>133.2005048689478</v>
      </c>
      <c r="N18" s="6">
        <f>(Input!J$132+Input!J$135+Input!J$28+Input!J$141+Input!J$142+Input!J$147-Input!J$156+Input!J$157)/Input!J$7</f>
        <v>146.51319098107021</v>
      </c>
      <c r="O18" s="6">
        <f>AVERAGE(E18:N18)</f>
        <v>144.39976325644506</v>
      </c>
    </row>
    <row r="19" spans="2:15" ht="12" customHeight="1" x14ac:dyDescent="0.2">
      <c r="B19" t="s">
        <v>211</v>
      </c>
      <c r="E19" s="6">
        <f>(Input!A$148-Input!A$24)/Input!A$7</f>
        <v>127.86311136158771</v>
      </c>
      <c r="F19" s="6">
        <f>(Input!B$148-Input!B$24)/Input!B$7</f>
        <v>143.93663386906124</v>
      </c>
      <c r="G19" s="6">
        <f>(Input!C$148-Input!C$24)/Input!C$7</f>
        <v>195.76518686781213</v>
      </c>
      <c r="H19" s="6">
        <f>(Input!D$148-Input!D$24)/Input!D$7</f>
        <v>182.47535216203909</v>
      </c>
      <c r="I19" s="6">
        <f>(Input!E$148-Input!E$24)/Input!E$7</f>
        <v>82.923737003503362</v>
      </c>
      <c r="J19" s="6">
        <f>(Input!F$148-Input!F$24)/Input!F$7</f>
        <v>63.070835489799698</v>
      </c>
      <c r="K19" s="6">
        <f>(Input!G$148-Input!G$24)/Input!G$7</f>
        <v>129.20588215317926</v>
      </c>
      <c r="L19" s="6">
        <f>(Input!H$148-Input!H$24)/Input!H$7</f>
        <v>112.39491949559952</v>
      </c>
      <c r="M19" s="6">
        <f>(Input!I$148-Input!I$24)/Input!I$7</f>
        <v>115.91669935384054</v>
      </c>
      <c r="N19" s="6">
        <f>(Input!J$148-Input!J$24)/Input!J$7</f>
        <v>128.9290234801602</v>
      </c>
      <c r="O19" s="6">
        <f>AVERAGE(E19:N19)</f>
        <v>128.24813812365826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123.62582493998164</v>
      </c>
      <c r="F23" s="16">
        <f>Input!B148/Input!B24*100</f>
        <v>131.17945040249853</v>
      </c>
      <c r="G23" s="16">
        <f>Input!C148/Input!C24*100</f>
        <v>141.45306752779319</v>
      </c>
      <c r="H23" s="16">
        <f>Input!D148/Input!D24*100</f>
        <v>142.82827249772362</v>
      </c>
      <c r="I23" s="16">
        <f>Input!E148/Input!E24*100</f>
        <v>118.32309793416125</v>
      </c>
      <c r="J23" s="16">
        <f>Input!F148/Input!F24*100</f>
        <v>115.71357290107484</v>
      </c>
      <c r="K23" s="16">
        <f>Input!G148/Input!G24*100</f>
        <v>132.4012995121964</v>
      </c>
      <c r="L23" s="16">
        <f>Input!H148/Input!H24*100</f>
        <v>128.438132769058</v>
      </c>
      <c r="M23" s="16">
        <f>Input!I148/Input!I24*100</f>
        <v>128.39559819777318</v>
      </c>
      <c r="N23" s="16">
        <f>Input!J148/Input!J24*100</f>
        <v>130.5689003832164</v>
      </c>
      <c r="O23" s="16">
        <f>AVERAGE(E23:N23)</f>
        <v>129.2927217065477</v>
      </c>
    </row>
    <row r="24" spans="2:15" ht="12" customHeight="1" x14ac:dyDescent="0.2">
      <c r="B24" t="s">
        <v>215</v>
      </c>
      <c r="E24" s="16">
        <f>+E11/E7*100</f>
        <v>15.911943965919631</v>
      </c>
      <c r="F24" s="16">
        <f t="shared" ref="F24:N24" si="1">+F11/F7*100</f>
        <v>18.590950030247022</v>
      </c>
      <c r="G24" s="16">
        <f t="shared" si="1"/>
        <v>24.807866981760213</v>
      </c>
      <c r="H24" s="16">
        <f t="shared" si="1"/>
        <v>27.860778037372025</v>
      </c>
      <c r="I24" s="16">
        <f t="shared" si="1"/>
        <v>13.29308216040164</v>
      </c>
      <c r="J24" s="16">
        <f t="shared" si="1"/>
        <v>9.7396600887443014</v>
      </c>
      <c r="K24" s="16">
        <f t="shared" si="1"/>
        <v>21.259344100489475</v>
      </c>
      <c r="L24" s="16">
        <f t="shared" si="1"/>
        <v>18.314460292181636</v>
      </c>
      <c r="M24" s="16">
        <f t="shared" si="1"/>
        <v>18.436930482641724</v>
      </c>
      <c r="N24" s="16">
        <f t="shared" si="1"/>
        <v>18.409578623521199</v>
      </c>
      <c r="O24" s="6">
        <f>AVERAGE(E24:N24)</f>
        <v>18.662459476327882</v>
      </c>
    </row>
    <row r="25" spans="2:15" ht="12" customHeight="1" x14ac:dyDescent="0.2">
      <c r="B25" t="s">
        <v>216</v>
      </c>
      <c r="E25" s="16">
        <f>+E9/E8*100</f>
        <v>32.315414825596925</v>
      </c>
      <c r="F25" s="16">
        <f t="shared" ref="F25:N25" si="2">+F9/F8*100</f>
        <v>38.073033347935883</v>
      </c>
      <c r="G25" s="16">
        <f t="shared" si="2"/>
        <v>43.752127501780066</v>
      </c>
      <c r="H25" s="16">
        <f t="shared" si="2"/>
        <v>46.408775723131754</v>
      </c>
      <c r="I25" s="16">
        <f t="shared" si="2"/>
        <v>31.825313886844107</v>
      </c>
      <c r="J25" s="16">
        <f t="shared" si="2"/>
        <v>32.885587695101009</v>
      </c>
      <c r="K25" s="16">
        <f t="shared" si="2"/>
        <v>43.361199074094614</v>
      </c>
      <c r="L25" s="16">
        <f t="shared" si="2"/>
        <v>41.186589257473663</v>
      </c>
      <c r="M25" s="16">
        <f t="shared" si="2"/>
        <v>41.218251336939311</v>
      </c>
      <c r="N25" s="16">
        <f t="shared" si="2"/>
        <v>43.036728697740152</v>
      </c>
      <c r="O25" s="6">
        <f>AVERAGE(E25:N25)</f>
        <v>39.406302134663747</v>
      </c>
    </row>
    <row r="26" spans="2:15" ht="12" customHeight="1" x14ac:dyDescent="0.2">
      <c r="B26" t="s">
        <v>217</v>
      </c>
      <c r="E26" s="16">
        <f>+E10/E8*100</f>
        <v>22.333622787337156</v>
      </c>
      <c r="F26" s="16">
        <f t="shared" ref="F26:N26" si="3">+F10/F8*100</f>
        <v>27.063653418819754</v>
      </c>
      <c r="G26" s="16">
        <f t="shared" si="3"/>
        <v>33.078012247735742</v>
      </c>
      <c r="H26" s="16">
        <f t="shared" si="3"/>
        <v>34.997675211396817</v>
      </c>
      <c r="I26" s="16">
        <f t="shared" si="3"/>
        <v>20.375607270460065</v>
      </c>
      <c r="J26" s="16">
        <f t="shared" si="3"/>
        <v>18.049934390385808</v>
      </c>
      <c r="K26" s="16">
        <f t="shared" si="3"/>
        <v>28.507917059299899</v>
      </c>
      <c r="L26" s="16">
        <f t="shared" si="3"/>
        <v>26.168313892815672</v>
      </c>
      <c r="M26" s="16">
        <f t="shared" si="3"/>
        <v>26.296855098078204</v>
      </c>
      <c r="N26" s="16">
        <f t="shared" si="3"/>
        <v>27.910567548943575</v>
      </c>
      <c r="O26" s="6">
        <f>AVERAGE(E26:N26)</f>
        <v>26.478215892527267</v>
      </c>
    </row>
    <row r="27" spans="2:15" ht="12" customHeight="1" x14ac:dyDescent="0.2">
      <c r="B27" t="s">
        <v>218</v>
      </c>
      <c r="E27" s="16">
        <f>+E11/E8*100</f>
        <v>15.845498094348809</v>
      </c>
      <c r="F27" s="16">
        <f t="shared" ref="F27:N27" si="4">+F11/F8*100</f>
        <v>18.497837635863764</v>
      </c>
      <c r="G27" s="16">
        <f t="shared" si="4"/>
        <v>24.638935921441501</v>
      </c>
      <c r="H27" s="16">
        <f t="shared" si="4"/>
        <v>27.621069510557366</v>
      </c>
      <c r="I27" s="16">
        <f t="shared" si="4"/>
        <v>13.238314654052569</v>
      </c>
      <c r="J27" s="16">
        <f t="shared" si="4"/>
        <v>9.6900946941478665</v>
      </c>
      <c r="K27" s="16">
        <f t="shared" si="4"/>
        <v>21.112623696840934</v>
      </c>
      <c r="L27" s="16">
        <f t="shared" si="4"/>
        <v>18.183682440520641</v>
      </c>
      <c r="M27" s="16">
        <f t="shared" si="4"/>
        <v>18.296003109130922</v>
      </c>
      <c r="N27" s="16">
        <f t="shared" si="4"/>
        <v>18.273230873632542</v>
      </c>
      <c r="O27" s="6">
        <f>AVERAGE(E27:N27)</f>
        <v>18.539729063053692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36.637951723707445</v>
      </c>
      <c r="F31" s="17">
        <f>Input!B14/(Input!B97+Input!B98)*2</f>
        <v>35.031174766740058</v>
      </c>
      <c r="G31" s="17">
        <f>Input!C14/(Input!C97+Input!C98)*2</f>
        <v>34.123934518286966</v>
      </c>
      <c r="H31" s="17">
        <f>Input!D14/(Input!D97+Input!D98)*2</f>
        <v>35.250231576736162</v>
      </c>
      <c r="I31" s="17">
        <f>Input!E14/(Input!E97+Input!E98)*2</f>
        <v>37.24279870482178</v>
      </c>
      <c r="J31" s="17">
        <f>Input!F14/(Input!F97+Input!F98)*2</f>
        <v>35.959751688572474</v>
      </c>
      <c r="K31" s="17">
        <f>Input!G14/(Input!G97+Input!G98)*2</f>
        <v>35.307359250460692</v>
      </c>
      <c r="L31" s="17">
        <f>Input!H14/(Input!H97+Input!H98)*2</f>
        <v>35.495079601127649</v>
      </c>
      <c r="M31" s="17">
        <f>Input!I14/(Input!I97+Input!I98)*2</f>
        <v>36.317487926655851</v>
      </c>
      <c r="N31" s="17">
        <f>Input!J14/(Input!J97+Input!J98)*2</f>
        <v>37.375236455495475</v>
      </c>
      <c r="O31" s="6">
        <f t="shared" ref="O31:O37" si="5">AVERAGE(E31:N31)</f>
        <v>35.87410062126046</v>
      </c>
    </row>
    <row r="32" spans="2:15" x14ac:dyDescent="0.2">
      <c r="B32" t="s">
        <v>221</v>
      </c>
      <c r="E32" s="17">
        <f>'DB-fm'!E9</f>
        <v>48.289491295748967</v>
      </c>
      <c r="F32" s="17">
        <f>'DB-fm'!F9</f>
        <v>52.806946774968246</v>
      </c>
      <c r="G32" s="17">
        <f>'DB-fm'!G9</f>
        <v>64.837376006606348</v>
      </c>
      <c r="H32" s="17">
        <f>'DB-fm'!H9</f>
        <v>60.165824574140501</v>
      </c>
      <c r="I32" s="17">
        <f>'DB-fm'!I9</f>
        <v>38.948316267354876</v>
      </c>
      <c r="J32" s="17">
        <f>'DB-fm'!J9</f>
        <v>49.365986806440119</v>
      </c>
      <c r="K32" s="17">
        <f>'DB-fm'!K9</f>
        <v>55.483444855221904</v>
      </c>
      <c r="L32" s="17">
        <f>'DB-fm'!L9</f>
        <v>55.657556205788637</v>
      </c>
      <c r="M32" s="17">
        <f>'DB-fm'!M9</f>
        <v>55.747920824758253</v>
      </c>
      <c r="N32" s="17">
        <f>'DB-fm'!N9</f>
        <v>57.296766453802853</v>
      </c>
      <c r="O32" s="6">
        <f t="shared" si="5"/>
        <v>53.859963006483078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4.9625407349261996</v>
      </c>
      <c r="F33" s="17">
        <f>(Input!B24-Input!B125-Input!B28-Input!B141-Input!B142-Input!B147+Input!B203+Input!B207)/F32/Input!B7</f>
        <v>4.0185794407763842</v>
      </c>
      <c r="G33" s="17">
        <f>(Input!C24-Input!C125-Input!C28-Input!C141-Input!C142-Input!C147+Input!C203+Input!C207)/G32/Input!C7</f>
        <v>3.4366355224106675</v>
      </c>
      <c r="H33" s="17">
        <f>(Input!D24-Input!D125-Input!D28-Input!D141-Input!D142-Input!D147+Input!D203+Input!D207)/H32/Input!D7</f>
        <v>2.9817443686876119</v>
      </c>
      <c r="I33" s="17">
        <f>(Input!E24-Input!E125-Input!E28-Input!E141-Input!E142-Input!E147+Input!E203+Input!E207)/I32/Input!E7</f>
        <v>4.5298845196375641</v>
      </c>
      <c r="J33" s="17">
        <f>(Input!F24-Input!F125-Input!F28-Input!F141-Input!F142-Input!F147+Input!F203+Input!F207)/J32/Input!F7</f>
        <v>3.949854486228364</v>
      </c>
      <c r="K33" s="17">
        <f>(Input!G24-Input!G125-Input!G28-Input!G141-Input!G142-Input!G147+Input!G203+Input!G207)/K32/Input!G7</f>
        <v>3.2489458026639695</v>
      </c>
      <c r="L33" s="17">
        <f>(Input!H24-Input!H125-Input!H28-Input!H141-Input!H142-Input!H147+Input!H203+Input!H207)/L32/Input!H7</f>
        <v>3.362556917683476</v>
      </c>
      <c r="M33" s="17">
        <f>(Input!I24-Input!I125-Input!I28-Input!I141-Input!I142-Input!I147+Input!I203+Input!I207)/M32/Input!I7</f>
        <v>3.4136906369927855</v>
      </c>
      <c r="N33" s="17">
        <f>(Input!J24-Input!J125-Input!J28-Input!J141-Input!J142-Input!J147+Input!J203+Input!J207)/N32/Input!J7</f>
        <v>3.3017161719725827</v>
      </c>
      <c r="O33" s="6">
        <f t="shared" si="5"/>
        <v>3.7206148601979607</v>
      </c>
    </row>
    <row r="34" spans="1:15" x14ac:dyDescent="0.2">
      <c r="B34" t="s">
        <v>223</v>
      </c>
      <c r="E34" s="17">
        <f>E33*Input!A7/Input!A5*100</f>
        <v>103.10732208856359</v>
      </c>
      <c r="F34" s="17">
        <f>F33*Input!B7/Input!B5*100</f>
        <v>83.208211942033543</v>
      </c>
      <c r="G34" s="17">
        <f>G33*Input!C7/Input!C5*100</f>
        <v>71.688369369421395</v>
      </c>
      <c r="H34" s="17">
        <f>H33*Input!D7/Input!D5*100</f>
        <v>62.199319734007709</v>
      </c>
      <c r="I34" s="17">
        <f>I33*Input!E7/Input!E5*100</f>
        <v>94.493591923536016</v>
      </c>
      <c r="J34" s="17">
        <f>J33*Input!F7/Input!F5*100</f>
        <v>85.169787654316593</v>
      </c>
      <c r="K34" s="17">
        <f>K33*Input!G7/Input!G5*100</f>
        <v>70.654645695309995</v>
      </c>
      <c r="L34" s="17">
        <f>L33*Input!H7/Input!H5*100</f>
        <v>73.120074630278481</v>
      </c>
      <c r="M34" s="17">
        <f>M33*Input!I7/Input!I5*100</f>
        <v>72.795366977394067</v>
      </c>
      <c r="N34" s="17">
        <f>N33*Input!J7/Input!J5*100</f>
        <v>70.407563529444928</v>
      </c>
      <c r="O34" s="6">
        <f t="shared" si="5"/>
        <v>78.684425354430644</v>
      </c>
    </row>
    <row r="35" spans="1:15" x14ac:dyDescent="0.2">
      <c r="B35" t="s">
        <v>224</v>
      </c>
      <c r="E35" s="17">
        <f>Input!A6/E33/Input!A7*100</f>
        <v>142.66595647113567</v>
      </c>
      <c r="F35" s="17">
        <f>Input!B6/F33/Input!B7*100</f>
        <v>151.75050139814908</v>
      </c>
      <c r="G35" s="17">
        <f>Input!C6/G33/Input!C7*100</f>
        <v>170.67076989731993</v>
      </c>
      <c r="H35" s="17">
        <f>Input!D6/H33/Input!D7*100</f>
        <v>188.04243445414147</v>
      </c>
      <c r="I35" s="17">
        <f>Input!E6/I33/Input!E7*100</f>
        <v>137.92913268539158</v>
      </c>
      <c r="J35" s="17">
        <f>Input!F6/J33/Input!F7*100</f>
        <v>122.62640532801193</v>
      </c>
      <c r="K35" s="17">
        <f>Input!G6/K33/Input!G7*100</f>
        <v>159.9979015643022</v>
      </c>
      <c r="L35" s="17">
        <f>Input!H6/L33/Input!H7*100</f>
        <v>148.27721403166345</v>
      </c>
      <c r="M35" s="17">
        <f>Input!I6/M33/Input!I7*100</f>
        <v>149.1103643125154</v>
      </c>
      <c r="N35" s="17">
        <f>Input!J6/N33/Input!J7*100</f>
        <v>151.51977767633034</v>
      </c>
      <c r="O35" s="6">
        <f t="shared" si="5"/>
        <v>152.25904578189608</v>
      </c>
    </row>
    <row r="36" spans="1:15" x14ac:dyDescent="0.2">
      <c r="B36" t="s">
        <v>225</v>
      </c>
      <c r="E36" s="17">
        <f>(Input!A5-E33*Input!A7)/Input!A5*100</f>
        <v>-3.1073220885635933</v>
      </c>
      <c r="F36" s="17">
        <f>(Input!B5-F33*Input!B7)/Input!B5*100</f>
        <v>16.791788057966457</v>
      </c>
      <c r="G36" s="17">
        <f>(Input!C5-G33*Input!C7)/Input!C5*100</f>
        <v>28.311630630578609</v>
      </c>
      <c r="H36" s="17">
        <f>(Input!D5-H33*Input!D7)/Input!D5*100</f>
        <v>37.800680265992298</v>
      </c>
      <c r="I36" s="17">
        <f>(Input!E5-I33*Input!E7)/Input!E5*100</f>
        <v>5.5064080764639822</v>
      </c>
      <c r="J36" s="17">
        <f>(Input!F5-J33*Input!F7)/Input!F5*100</f>
        <v>14.830212345683396</v>
      </c>
      <c r="K36" s="17">
        <f>(Input!G5-K33*Input!G7)/Input!G5*100</f>
        <v>29.345354304690012</v>
      </c>
      <c r="L36" s="17">
        <f>(Input!H5-L33*Input!H7)/Input!H5*100</f>
        <v>26.879925369721526</v>
      </c>
      <c r="M36" s="17">
        <f>(Input!I5-M33*Input!I7)/Input!I5*100</f>
        <v>27.204633022605933</v>
      </c>
      <c r="N36" s="17">
        <f>(Input!J5-N33*Input!J7)/Input!J5*100</f>
        <v>29.592436470555072</v>
      </c>
      <c r="O36" s="6">
        <f t="shared" si="5"/>
        <v>21.31557464556937</v>
      </c>
    </row>
    <row r="37" spans="1:15" x14ac:dyDescent="0.2">
      <c r="B37" t="s">
        <v>226</v>
      </c>
      <c r="E37" s="17">
        <f>(Input!A6-E33*Input!A7)/Input!A6*100</f>
        <v>29.906193128679497</v>
      </c>
      <c r="F37" s="17">
        <f>(Input!B6-F33*Input!B7)/Input!B6*100</f>
        <v>34.102359413212646</v>
      </c>
      <c r="G37" s="17">
        <f>(Input!C6-G33*Input!C7)/Input!C6*100</f>
        <v>41.40765869857934</v>
      </c>
      <c r="H37" s="17">
        <f>(Input!D6-H33*Input!D7)/Input!D6*100</f>
        <v>46.820514055625388</v>
      </c>
      <c r="I37" s="17">
        <f>(Input!E6-I33*Input!E7)/Input!E6*100</f>
        <v>27.499000353975799</v>
      </c>
      <c r="J37" s="17">
        <f>(Input!F6-J33*Input!F7)/Input!F6*100</f>
        <v>18.451495228526696</v>
      </c>
      <c r="K37" s="17">
        <f>(Input!G6-K33*Input!G7)/Input!G6*100</f>
        <v>37.499180287804847</v>
      </c>
      <c r="L37" s="17">
        <f>(Input!H6-L33*Input!H7)/Input!H6*100</f>
        <v>32.55875445660466</v>
      </c>
      <c r="M37" s="17">
        <f>(Input!I6-M33*Input!I7)/Input!I6*100</f>
        <v>32.935580661305764</v>
      </c>
      <c r="N37" s="17">
        <f>(Input!J6-N33*Input!J7)/Input!J6*100</f>
        <v>34.002015094283294</v>
      </c>
      <c r="O37" s="6">
        <f t="shared" si="5"/>
        <v>33.518275137859796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6: Zentralalpen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0.93904422805189691</v>
      </c>
      <c r="F44" s="17">
        <f>(Input!B124-Input!B28-Input!B138-Input!B202-Input!B143)/F$32/Kenndat!F$12</f>
        <v>0.83784166296268536</v>
      </c>
      <c r="G44" s="17">
        <f>(Input!C124-Input!C28-Input!C138-Input!C202-Input!C143)/G$32/Kenndat!G$12</f>
        <v>0.54379404748606075</v>
      </c>
      <c r="H44" s="17">
        <f>(Input!D124-Input!D28-Input!D138-Input!D202-Input!D143)/H$32/Kenndat!H$12</f>
        <v>0.33434324064854398</v>
      </c>
      <c r="I44" s="17">
        <f>(Input!E124-Input!E28-Input!E138-Input!E202-Input!E143)/I$32/Kenndat!I$12</f>
        <v>0.71189197114390224</v>
      </c>
      <c r="J44" s="17">
        <f>(Input!F124-Input!F28-Input!F138-Input!F202-Input!F143)/J$32/Kenndat!J$12</f>
        <v>0.67813279543692184</v>
      </c>
      <c r="K44" s="17">
        <f>(Input!G124-Input!G28-Input!G138-Input!G202-Input!G143)/K$32/Kenndat!K$12</f>
        <v>0.43294969914418185</v>
      </c>
      <c r="L44" s="17">
        <f>(Input!H124-Input!H28-Input!H138-Input!H202-Input!H143)/L$32/Kenndat!L$12</f>
        <v>0.57662913414950534</v>
      </c>
      <c r="M44" s="17">
        <f>(Input!I124-Input!I28-Input!I138-Input!I202-Input!I143)/M$32/Kenndat!M$12</f>
        <v>0.64237245870631698</v>
      </c>
      <c r="N44" s="17">
        <f>(Input!J124-Input!J28-Input!J138-Input!J202-Input!J143)/N$32/Kenndat!N$12</f>
        <v>0.50507495233084188</v>
      </c>
      <c r="O44" s="6">
        <f t="shared" ref="O44:O60" si="7">AVERAGE(E44:N44)</f>
        <v>0.62020741900608567</v>
      </c>
    </row>
    <row r="45" spans="1:15" ht="12.75" customHeight="1" x14ac:dyDescent="0.2">
      <c r="B45" t="s">
        <v>61</v>
      </c>
      <c r="E45" s="17">
        <f>(Input!A18-Input!A136-Input!A204-Input!A144)/E$32/Kenndat!E$12</f>
        <v>1.4211605233316855</v>
      </c>
      <c r="F45" s="17">
        <f>(Input!B18-Input!B136-Input!B204-Input!B144)/F$32/Kenndat!F$12</f>
        <v>0.92694611576621566</v>
      </c>
      <c r="G45" s="17">
        <f>(Input!C18-Input!C136-Input!C204-Input!C144)/G$32/Kenndat!G$12</f>
        <v>0.840490669031702</v>
      </c>
      <c r="H45" s="17">
        <f>(Input!D18-Input!D136-Input!D204-Input!D144)/H$32/Kenndat!H$12</f>
        <v>0.63805225078352101</v>
      </c>
      <c r="I45" s="17">
        <f>(Input!E18-Input!E136-Input!E204-Input!E144)/I$32/Kenndat!I$12</f>
        <v>0.98136953199655286</v>
      </c>
      <c r="J45" s="17">
        <f>(Input!F18-Input!F136-Input!F204-Input!F144)/J$32/Kenndat!J$12</f>
        <v>0.86300468119663976</v>
      </c>
      <c r="K45" s="17">
        <f>(Input!G18-Input!G136-Input!G204-Input!G144)/K$32/Kenndat!K$12</f>
        <v>0.63483366568382982</v>
      </c>
      <c r="L45" s="17">
        <f>(Input!H18-Input!H136-Input!H204-Input!H144)/L$32/Kenndat!L$12</f>
        <v>0.67756364624755216</v>
      </c>
      <c r="M45" s="17">
        <f>(Input!I18-Input!I136-Input!I204-Input!I144)/M$32/Kenndat!M$12</f>
        <v>0.67371726633628226</v>
      </c>
      <c r="N45" s="17">
        <f>(Input!J18-Input!J136-Input!J204-Input!J144)/N$32/Kenndat!N$12</f>
        <v>0.54187887352249464</v>
      </c>
      <c r="O45" s="6">
        <f t="shared" si="7"/>
        <v>0.81990172238964765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0.45110554830235594</v>
      </c>
      <c r="F46" s="17">
        <f>(Input!B19+Input!B20-Input!B137-Input!B205-Input!B139-Input!B208)/F$32/Kenndat!F$12</f>
        <v>0.3670748344341126</v>
      </c>
      <c r="G46" s="17">
        <f>(Input!C19+Input!C20-Input!C137-Input!C205-Input!C139-Input!C208)/G$32/Kenndat!G$12</f>
        <v>0.31672402845771397</v>
      </c>
      <c r="H46" s="17">
        <f>(Input!D19+Input!D20-Input!D137-Input!D205-Input!D139-Input!D208)/H$32/Kenndat!H$12</f>
        <v>0.25292250876020872</v>
      </c>
      <c r="I46" s="17">
        <f>(Input!E19+Input!E20-Input!E137-Input!E205-Input!E139-Input!E208)/I$32/Kenndat!I$12</f>
        <v>0.34477439814753891</v>
      </c>
      <c r="J46" s="17">
        <f>(Input!F19+Input!F20-Input!F137-Input!F205-Input!F139-Input!F208)/J$32/Kenndat!J$12</f>
        <v>0.43974259004860033</v>
      </c>
      <c r="K46" s="17">
        <f>(Input!G19+Input!G20-Input!G137-Input!G205-Input!G139-Input!G208)/K$32/Kenndat!K$12</f>
        <v>0.29502820814208136</v>
      </c>
      <c r="L46" s="17">
        <f>(Input!H19+Input!H20-Input!H137-Input!H205-Input!H139-Input!H208)/L$32/Kenndat!L$12</f>
        <v>0.27876561141099454</v>
      </c>
      <c r="M46" s="17">
        <f>(Input!I19+Input!I20-Input!I137-Input!I205-Input!I139-Input!I208)/M$32/Kenndat!M$12</f>
        <v>0.24971113190731528</v>
      </c>
      <c r="N46" s="17">
        <f>(Input!J19+Input!J20-Input!J137-Input!J205-Input!J139-Input!J208)/N$32/Kenndat!N$12</f>
        <v>0.2930568153818241</v>
      </c>
      <c r="O46" s="6">
        <f t="shared" si="7"/>
        <v>0.32889056749927459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2.1512304352402611</v>
      </c>
      <c r="F47" s="17">
        <f>(Input!B127-(Input!B142+Input!B141+Input!B147-Input!B143-Input!B144-Input!B207-Input!B208-SUM(Input!B136:B139)-SUM(Input!B202:'Input'!B205)))/F$32/Kenndat!F$12</f>
        <v>1.886716818985791</v>
      </c>
      <c r="G47" s="17">
        <f>(Input!C127-(Input!C142+Input!C141+Input!C147-Input!C143-Input!C144-Input!C207-Input!C208-SUM(Input!C136:C139)-SUM(Input!C202:'Input'!C205)))/G$32/Kenndat!G$12</f>
        <v>1.7356267809226005</v>
      </c>
      <c r="H47" s="17">
        <f>(Input!D127-(Input!D142+Input!D141+Input!D147-Input!D143-Input!D144-Input!D207-Input!D208-SUM(Input!D136:D139)-SUM(Input!D202:'Input'!D205)))/H$32/Kenndat!H$12</f>
        <v>1.756426372253526</v>
      </c>
      <c r="I47" s="17">
        <f>(Input!E127-(Input!E142+Input!E141+Input!E147-Input!E143-Input!E144-Input!E207-Input!E208-SUM(Input!E136:E139)-SUM(Input!E202:'Input'!E205)))/I$32/Kenndat!I$12</f>
        <v>2.4918486241550717</v>
      </c>
      <c r="J47" s="17">
        <f>(Input!F127-(Input!F142+Input!F141+Input!F147-Input!F143-Input!F144-Input!F207-Input!F208-SUM(Input!F136:F139)-SUM(Input!F202:'Input'!F205)))/J$32/Kenndat!J$12</f>
        <v>1.9689744195462013</v>
      </c>
      <c r="K47" s="17">
        <f>(Input!G127-(Input!G142+Input!G141+Input!G147-Input!G143-Input!G144-Input!G207-Input!G208-SUM(Input!G136:G139)-SUM(Input!G202:'Input'!G205)))/K$32/Kenndat!K$12</f>
        <v>1.8861342337743174</v>
      </c>
      <c r="L47" s="17">
        <f>(Input!H127-(Input!H142+Input!H141+Input!H147-Input!H143-Input!H144-Input!H207-Input!H208-SUM(Input!H136:H139)-SUM(Input!H202:'Input'!H205)))/L$32/Kenndat!L$12</f>
        <v>1.8295985218372766</v>
      </c>
      <c r="M47" s="17">
        <f>(Input!I127-(Input!I142+Input!I141+Input!I147-Input!I143-Input!I144-Input!I207-Input!I208-SUM(Input!I136:I139)-SUM(Input!I202:'Input'!I205)))/M$32/Kenndat!M$12</f>
        <v>1.8478897841241153</v>
      </c>
      <c r="N47" s="17">
        <f>(Input!J127-(Input!J142+Input!J141+Input!J147-Input!J143-Input!J144-Input!J207-Input!J208-SUM(Input!J136:J139)-SUM(Input!J202:'Input'!J205)))/N$32/Kenndat!N$12</f>
        <v>1.9617055267665007</v>
      </c>
      <c r="O47" s="6">
        <f t="shared" si="7"/>
        <v>1.9516151517605664</v>
      </c>
    </row>
    <row r="48" spans="1:15" ht="12.75" customHeight="1" x14ac:dyDescent="0.2">
      <c r="B48" s="4" t="s">
        <v>317</v>
      </c>
      <c r="E48" s="33">
        <f>SUM(E44:E47)</f>
        <v>4.9625407349261996</v>
      </c>
      <c r="F48" s="33">
        <f t="shared" ref="F48:N48" si="8">SUM(F44:F47)</f>
        <v>4.0185794321488046</v>
      </c>
      <c r="G48" s="33">
        <f t="shared" si="8"/>
        <v>3.436635525898077</v>
      </c>
      <c r="H48" s="33">
        <f t="shared" si="8"/>
        <v>2.9817443724457995</v>
      </c>
      <c r="I48" s="33">
        <f t="shared" si="8"/>
        <v>4.529884525443066</v>
      </c>
      <c r="J48" s="33">
        <f t="shared" si="8"/>
        <v>3.9498544862283631</v>
      </c>
      <c r="K48" s="33">
        <f t="shared" si="8"/>
        <v>3.2489458067444108</v>
      </c>
      <c r="L48" s="33">
        <f t="shared" si="8"/>
        <v>3.3625569136453288</v>
      </c>
      <c r="M48" s="33">
        <f t="shared" si="8"/>
        <v>3.4136906410740298</v>
      </c>
      <c r="N48" s="33">
        <f t="shared" si="8"/>
        <v>3.3017161680016613</v>
      </c>
      <c r="O48" s="8">
        <f t="shared" si="7"/>
        <v>3.7206148606555738</v>
      </c>
    </row>
    <row r="49" spans="2:15" ht="12.75" customHeight="1" x14ac:dyDescent="0.2">
      <c r="B49" t="s">
        <v>318</v>
      </c>
      <c r="E49" s="17">
        <f>(Input!A212/E$32/Kenndat!E$12)*(-1)</f>
        <v>0.91287994648341064</v>
      </c>
      <c r="F49" s="17">
        <f>(Input!B212/F$32/Kenndat!F$12)*(-1)</f>
        <v>0.69284207445307677</v>
      </c>
      <c r="G49" s="17">
        <f>(Input!C212/G$32/Kenndat!G$12)*(-1)</f>
        <v>0.80506654967243885</v>
      </c>
      <c r="H49" s="17">
        <f>(Input!D212/H$32/Kenndat!H$12)*(-1)</f>
        <v>0.80263509748659223</v>
      </c>
      <c r="I49" s="17">
        <f>(Input!E212/I$32/Kenndat!I$12)*(-1)</f>
        <v>0.87793193709311101</v>
      </c>
      <c r="J49" s="17">
        <f>(Input!F212/J$32/Kenndat!J$12)*(-1)</f>
        <v>0.90544602220354431</v>
      </c>
      <c r="K49" s="17">
        <f>(Input!G212/K$32/Kenndat!K$12)*(-1)</f>
        <v>0.63227374438408401</v>
      </c>
      <c r="L49" s="17">
        <f>(Input!H212/L$32/Kenndat!L$12)*(-1)</f>
        <v>0.55328319002301629</v>
      </c>
      <c r="M49" s="17">
        <f>(Input!I212/M$32/Kenndat!M$12)*(-1)</f>
        <v>0.69093660286904413</v>
      </c>
      <c r="N49" s="17">
        <f>(Input!J212/N$32/Kenndat!N$12)*(-1)</f>
        <v>0.60470244106066895</v>
      </c>
      <c r="O49" s="6">
        <f t="shared" si="7"/>
        <v>0.74779976057289876</v>
      </c>
    </row>
    <row r="50" spans="2:15" ht="12.75" customHeight="1" x14ac:dyDescent="0.2">
      <c r="B50" s="4" t="s">
        <v>319</v>
      </c>
      <c r="E50" s="33">
        <f>E48+E49</f>
        <v>5.8754206814096106</v>
      </c>
      <c r="F50" s="33">
        <f t="shared" ref="F50:N50" si="9">F48+F49</f>
        <v>4.7114215066018819</v>
      </c>
      <c r="G50" s="33">
        <f t="shared" si="9"/>
        <v>4.2417020755705162</v>
      </c>
      <c r="H50" s="33">
        <f t="shared" si="9"/>
        <v>3.7843794699323916</v>
      </c>
      <c r="I50" s="33">
        <f t="shared" si="9"/>
        <v>5.4078164625361769</v>
      </c>
      <c r="J50" s="33">
        <f t="shared" si="9"/>
        <v>4.8553005084319079</v>
      </c>
      <c r="K50" s="33">
        <f t="shared" si="9"/>
        <v>3.8812195511284946</v>
      </c>
      <c r="L50" s="33">
        <f t="shared" si="9"/>
        <v>3.9158401036683452</v>
      </c>
      <c r="M50" s="33">
        <f t="shared" si="9"/>
        <v>4.1046272439430735</v>
      </c>
      <c r="N50" s="33">
        <f t="shared" si="9"/>
        <v>3.9064186090623303</v>
      </c>
      <c r="O50" s="8">
        <f t="shared" si="7"/>
        <v>4.4684146212284723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19.510637967305954</v>
      </c>
      <c r="F54" s="17">
        <f>F44*Kenndat!F$12/Kenndat!F$15*100</f>
        <v>17.348246486872004</v>
      </c>
      <c r="G54" s="17">
        <f>G44*Kenndat!G$12/Kenndat!G$15*100</f>
        <v>11.3435679410448</v>
      </c>
      <c r="H54" s="17">
        <f>H44*Kenndat!H$12/Kenndat!H$15*100</f>
        <v>6.9744148238825066</v>
      </c>
      <c r="I54" s="17">
        <f>I44*Kenndat!I$12/Kenndat!I$15*100</f>
        <v>14.850098081594314</v>
      </c>
      <c r="J54" s="17">
        <f>J44*Kenndat!J$12/Kenndat!J$15*100</f>
        <v>14.622418722047961</v>
      </c>
      <c r="K54" s="17">
        <f>K44*Kenndat!K$12/Kenndat!K$15*100</f>
        <v>9.4153332972932517</v>
      </c>
      <c r="L54" s="17">
        <f>L44*Kenndat!L$12/Kenndat!L$15*100</f>
        <v>12.53901907244194</v>
      </c>
      <c r="M54" s="17">
        <f>M44*Kenndat!M$12/Kenndat!M$15*100</f>
        <v>13.698294262801438</v>
      </c>
      <c r="N54" s="17">
        <f>N44*Kenndat!N$12/Kenndat!N$15*100</f>
        <v>10.770488721966503</v>
      </c>
      <c r="O54" s="6">
        <f t="shared" si="7"/>
        <v>13.107251937725067</v>
      </c>
    </row>
    <row r="55" spans="2:15" ht="12.75" customHeight="1" x14ac:dyDescent="0.2">
      <c r="B55" t="s">
        <v>61</v>
      </c>
      <c r="E55" s="17">
        <f>E45*Kenndat!E$12/Kenndat!E$15*100</f>
        <v>29.527627811178224</v>
      </c>
      <c r="F55" s="17">
        <f>F45*Kenndat!F$12/Kenndat!F$15*100</f>
        <v>19.193232334015704</v>
      </c>
      <c r="G55" s="17">
        <f>G45*Kenndat!G$12/Kenndat!G$15*100</f>
        <v>17.532672621282604</v>
      </c>
      <c r="H55" s="17">
        <f>H45*Kenndat!H$12/Kenndat!H$15*100</f>
        <v>13.309798241005854</v>
      </c>
      <c r="I55" s="17">
        <f>I45*Kenndat!I$12/Kenndat!I$15*100</f>
        <v>20.471411948950383</v>
      </c>
      <c r="J55" s="17">
        <f>J45*Kenndat!J$12/Kenndat!J$15*100</f>
        <v>18.608767917520048</v>
      </c>
      <c r="K55" s="17">
        <f>K45*Kenndat!K$12/Kenndat!K$15*100</f>
        <v>13.805692815056481</v>
      </c>
      <c r="L55" s="17">
        <f>L45*Kenndat!L$12/Kenndat!L$15*100</f>
        <v>14.733878293580233</v>
      </c>
      <c r="M55" s="17">
        <f>M45*Kenndat!M$12/Kenndat!M$15*100</f>
        <v>14.366707724036814</v>
      </c>
      <c r="N55" s="17">
        <f>N45*Kenndat!N$12/Kenndat!N$15*100</f>
        <v>11.555315243831297</v>
      </c>
      <c r="O55" s="6">
        <f t="shared" si="7"/>
        <v>17.310510495045765</v>
      </c>
    </row>
    <row r="56" spans="2:15" ht="12.75" customHeight="1" x14ac:dyDescent="0.2">
      <c r="B56" t="s">
        <v>316</v>
      </c>
      <c r="E56" s="17">
        <f>E46*Kenndat!E$12/Kenndat!E$15*100</f>
        <v>9.3726757218126497</v>
      </c>
      <c r="F56" s="17">
        <f>F46*Kenndat!F$12/Kenndat!F$15*100</f>
        <v>7.6006064014201806</v>
      </c>
      <c r="G56" s="17">
        <f>G46*Kenndat!G$12/Kenndat!G$15*100</f>
        <v>6.6068772763894223</v>
      </c>
      <c r="H56" s="17">
        <f>H46*Kenndat!H$12/Kenndat!H$15*100</f>
        <v>5.2759747466975888</v>
      </c>
      <c r="I56" s="17">
        <f>I46*Kenndat!I$12/Kenndat!I$15*100</f>
        <v>7.1920092318033122</v>
      </c>
      <c r="J56" s="17">
        <f>J46*Kenndat!J$12/Kenndat!J$15*100</f>
        <v>9.4820665286739185</v>
      </c>
      <c r="K56" s="17">
        <f>K46*Kenndat!K$12/Kenndat!K$15*100</f>
        <v>6.4159622174395778</v>
      </c>
      <c r="L56" s="17">
        <f>L46*Kenndat!L$12/Kenndat!L$15*100</f>
        <v>6.0618638761272141</v>
      </c>
      <c r="M56" s="17">
        <f>M46*Kenndat!M$12/Kenndat!M$15*100</f>
        <v>5.3249738826793074</v>
      </c>
      <c r="N56" s="17">
        <f>N46*Kenndat!N$12/Kenndat!N$15*100</f>
        <v>6.2493004461995696</v>
      </c>
      <c r="O56" s="6">
        <f t="shared" si="7"/>
        <v>6.9582310329242745</v>
      </c>
    </row>
    <row r="57" spans="2:15" ht="12.75" customHeight="1" x14ac:dyDescent="0.2">
      <c r="B57" t="s">
        <v>65</v>
      </c>
      <c r="E57" s="17">
        <f>E47*Kenndat!E$12/Kenndat!E$15*100</f>
        <v>44.696380588266763</v>
      </c>
      <c r="F57" s="17">
        <f>F47*Kenndat!F$12/Kenndat!F$15*100</f>
        <v>39.06612654108406</v>
      </c>
      <c r="G57" s="17">
        <f>G47*Kenndat!G$12/Kenndat!G$15*100</f>
        <v>36.205251603452076</v>
      </c>
      <c r="H57" s="17">
        <f>H47*Kenndat!H$12/Kenndat!H$15*100</f>
        <v>36.639132000817717</v>
      </c>
      <c r="I57" s="17">
        <f>I47*Kenndat!I$12/Kenndat!I$15*100</f>
        <v>51.980072782291032</v>
      </c>
      <c r="J57" s="17">
        <f>J47*Kenndat!J$12/Kenndat!J$15*100</f>
        <v>42.456534486074666</v>
      </c>
      <c r="K57" s="17">
        <f>K47*Kenndat!K$12/Kenndat!K$15*100</f>
        <v>41.017657454257808</v>
      </c>
      <c r="L57" s="17">
        <f>L47*Kenndat!L$12/Kenndat!L$15*100</f>
        <v>39.785313300318045</v>
      </c>
      <c r="M57" s="17">
        <f>M47*Kenndat!M$12/Kenndat!M$15*100</f>
        <v>39.405391194907139</v>
      </c>
      <c r="N57" s="17">
        <f>N47*Kenndat!N$12/Kenndat!N$15*100</f>
        <v>41.832459032769513</v>
      </c>
      <c r="O57" s="6">
        <f t="shared" si="7"/>
        <v>41.308431898423883</v>
      </c>
    </row>
    <row r="58" spans="2:15" ht="12.75" customHeight="1" x14ac:dyDescent="0.2">
      <c r="B58" s="4" t="s">
        <v>317</v>
      </c>
      <c r="E58" s="33">
        <f>E48*Kenndat!E$12/Kenndat!E$15*100</f>
        <v>103.10732208856359</v>
      </c>
      <c r="F58" s="33">
        <f>F48*Kenndat!F$12/Kenndat!F$15*100</f>
        <v>83.208211763391944</v>
      </c>
      <c r="G58" s="33">
        <f>G48*Kenndat!G$12/Kenndat!G$15*100</f>
        <v>71.688369442168892</v>
      </c>
      <c r="H58" s="33">
        <f>H48*Kenndat!H$12/Kenndat!H$15*100</f>
        <v>62.199319812403651</v>
      </c>
      <c r="I58" s="33">
        <f>I48*Kenndat!I$12/Kenndat!I$15*100</f>
        <v>94.493592044639044</v>
      </c>
      <c r="J58" s="33">
        <f>J48*Kenndat!J$12/Kenndat!J$15*100</f>
        <v>85.169787654316593</v>
      </c>
      <c r="K58" s="33">
        <f>K48*Kenndat!K$12/Kenndat!K$15*100</f>
        <v>70.654645784047119</v>
      </c>
      <c r="L58" s="33">
        <f>L48*Kenndat!L$12/Kenndat!L$15*100</f>
        <v>73.120074542467435</v>
      </c>
      <c r="M58" s="33">
        <f>M48*Kenndat!M$12/Kenndat!M$15*100</f>
        <v>72.795367064424696</v>
      </c>
      <c r="N58" s="33">
        <f>N48*Kenndat!N$12/Kenndat!N$15*100</f>
        <v>70.407563444766879</v>
      </c>
      <c r="O58" s="8">
        <f t="shared" si="7"/>
        <v>78.684425364118994</v>
      </c>
    </row>
    <row r="59" spans="2:15" ht="12.75" customHeight="1" x14ac:dyDescent="0.2">
      <c r="B59" t="s">
        <v>318</v>
      </c>
      <c r="E59" s="17">
        <f>E49*Kenndat!E$12/Kenndat!E$15*100</f>
        <v>18.967019455943166</v>
      </c>
      <c r="F59" s="17">
        <f>F49*Kenndat!F$12/Kenndat!F$15*100</f>
        <v>14.345902830357351</v>
      </c>
      <c r="G59" s="17">
        <f>G49*Kenndat!G$12/Kenndat!G$15*100</f>
        <v>16.793723920830374</v>
      </c>
      <c r="H59" s="17">
        <f>H49*Kenndat!H$12/Kenndat!H$15*100</f>
        <v>16.74300372042903</v>
      </c>
      <c r="I59" s="17">
        <f>I49*Kenndat!I$12/Kenndat!I$15*100</f>
        <v>18.313699133096989</v>
      </c>
      <c r="J59" s="17">
        <f>J49*Kenndat!J$12/Kenndat!J$15*100</f>
        <v>19.523920618442485</v>
      </c>
      <c r="K59" s="17">
        <f>K49*Kenndat!K$12/Kenndat!K$15*100</f>
        <v>13.750022347333346</v>
      </c>
      <c r="L59" s="17">
        <f>L49*Kenndat!L$12/Kenndat!L$15*100</f>
        <v>12.031352668977991</v>
      </c>
      <c r="M59" s="17">
        <f>M49*Kenndat!M$12/Kenndat!M$15*100</f>
        <v>14.733902076221545</v>
      </c>
      <c r="N59" s="17">
        <f>N49*Kenndat!N$12/Kenndat!N$15*100</f>
        <v>12.894998636407026</v>
      </c>
      <c r="O59" s="6">
        <f t="shared" si="7"/>
        <v>15.809754540803931</v>
      </c>
    </row>
    <row r="60" spans="2:15" ht="12.75" customHeight="1" x14ac:dyDescent="0.2">
      <c r="B60" s="4" t="s">
        <v>319</v>
      </c>
      <c r="E60" s="33">
        <f>E50*Kenndat!E$12/Kenndat!E$15*100</f>
        <v>122.07434154450677</v>
      </c>
      <c r="F60" s="33">
        <f>F50*Kenndat!F$12/Kenndat!F$15*100</f>
        <v>97.554114593749304</v>
      </c>
      <c r="G60" s="33">
        <f>G50*Kenndat!G$12/Kenndat!G$15*100</f>
        <v>88.482093362999279</v>
      </c>
      <c r="H60" s="33">
        <f>H50*Kenndat!H$12/Kenndat!H$15*100</f>
        <v>78.942323532832688</v>
      </c>
      <c r="I60" s="33">
        <f>I50*Kenndat!I$12/Kenndat!I$15*100</f>
        <v>112.80729117773602</v>
      </c>
      <c r="J60" s="33">
        <f>J50*Kenndat!J$12/Kenndat!J$15*100</f>
        <v>104.69370827275908</v>
      </c>
      <c r="K60" s="33">
        <f>K50*Kenndat!K$12/Kenndat!K$15*100</f>
        <v>84.404668131380461</v>
      </c>
      <c r="L60" s="33">
        <f>L50*Kenndat!L$12/Kenndat!L$15*100</f>
        <v>85.151427211445423</v>
      </c>
      <c r="M60" s="33">
        <f>M50*Kenndat!M$12/Kenndat!M$15*100</f>
        <v>87.529269140646235</v>
      </c>
      <c r="N60" s="33">
        <f>N50*Kenndat!N$12/Kenndat!N$15*100</f>
        <v>83.302562081173903</v>
      </c>
      <c r="O60" s="8">
        <f t="shared" si="7"/>
        <v>94.494179904922902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2025-12-17T15:36:09Z</dcterms:modified>
</cp:coreProperties>
</file>