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D4D84EA3-3F91-4A38-AB12-C631039B2970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J36" i="6" s="1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M26" i="20" s="1"/>
  <c r="N10" i="20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G35" i="16"/>
  <c r="H35" i="16"/>
  <c r="I35" i="16"/>
  <c r="J35" i="16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G13" i="13" s="1"/>
  <c r="H12" i="13"/>
  <c r="I12" i="13"/>
  <c r="J12" i="13"/>
  <c r="K12" i="13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H22" i="13" s="1"/>
  <c r="I20" i="13"/>
  <c r="J20" i="13"/>
  <c r="K20" i="13"/>
  <c r="L20" i="13"/>
  <c r="L22" i="13" s="1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N26" i="20"/>
  <c r="M19" i="19"/>
  <c r="K27" i="19"/>
  <c r="K33" i="23"/>
  <c r="K19" i="18"/>
  <c r="K19" i="17"/>
  <c r="K15" i="12"/>
  <c r="K30" i="4"/>
  <c r="J34" i="16"/>
  <c r="J30" i="4"/>
  <c r="J26" i="16"/>
  <c r="I34" i="18"/>
  <c r="H26" i="18"/>
  <c r="H19" i="16"/>
  <c r="H24" i="20"/>
  <c r="G27" i="19"/>
  <c r="G26" i="18"/>
  <c r="G33" i="23"/>
  <c r="G19" i="17"/>
  <c r="O7" i="18"/>
  <c r="G26" i="20"/>
  <c r="F26" i="20"/>
  <c r="F19" i="5"/>
  <c r="F19" i="18"/>
  <c r="E19" i="16"/>
  <c r="E15" i="8"/>
  <c r="O17" i="16"/>
  <c r="E13" i="13"/>
  <c r="F34" i="16"/>
  <c r="L34" i="18"/>
  <c r="I25" i="20"/>
  <c r="I29" i="3"/>
  <c r="N9" i="12"/>
  <c r="N17" i="12" s="1"/>
  <c r="J15" i="5"/>
  <c r="L13" i="7"/>
  <c r="N10" i="4"/>
  <c r="L13" i="13"/>
  <c r="K13" i="13"/>
  <c r="E15" i="4"/>
  <c r="K24" i="6"/>
  <c r="N36" i="3"/>
  <c r="N27" i="11" s="1"/>
  <c r="N24" i="3"/>
  <c r="N19" i="4"/>
  <c r="E33" i="25"/>
  <c r="E37" i="25" s="1"/>
  <c r="E41" i="25" s="1"/>
  <c r="E25" i="20"/>
  <c r="K36" i="3"/>
  <c r="K28" i="11" s="1"/>
  <c r="K24" i="3"/>
  <c r="K10" i="4"/>
  <c r="F30" i="5"/>
  <c r="F12" i="12"/>
  <c r="M13" i="13"/>
  <c r="H34" i="18"/>
  <c r="E29" i="2"/>
  <c r="I21" i="13"/>
  <c r="J24" i="2"/>
  <c r="H13" i="7"/>
  <c r="J10" i="4"/>
  <c r="M24" i="7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F20" i="12"/>
  <c r="F21" i="12"/>
  <c r="I36" i="2"/>
  <c r="N13" i="6"/>
  <c r="I36" i="3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20"/>
  <c r="L20" i="12"/>
  <c r="L21" i="12"/>
  <c r="I34" i="16"/>
  <c r="O39" i="17"/>
  <c r="N26" i="11"/>
  <c r="K26" i="20"/>
  <c r="K21" i="13"/>
  <c r="K22" i="13"/>
  <c r="K23" i="13" s="1"/>
  <c r="O35" i="14"/>
  <c r="O8" i="25"/>
  <c r="N13" i="25"/>
  <c r="N17" i="25" s="1"/>
  <c r="N21" i="25" s="1"/>
  <c r="N25" i="25" s="1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2" i="20"/>
  <c r="K13" i="14"/>
  <c r="K17" i="14" s="1"/>
  <c r="K21" i="14" s="1"/>
  <c r="K25" i="14" s="1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E28" i="11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M27" i="10"/>
  <c r="M26" i="10"/>
  <c r="M31" i="6"/>
  <c r="M38" i="6" s="1"/>
  <c r="M42" i="6" s="1"/>
  <c r="K27" i="13"/>
  <c r="J13" i="14"/>
  <c r="J17" i="14" s="1"/>
  <c r="J21" i="14" s="1"/>
  <c r="J25" i="14" s="1"/>
  <c r="I44" i="20"/>
  <c r="I54" i="20" s="1"/>
  <c r="I13" i="14"/>
  <c r="I17" i="14" s="1"/>
  <c r="I21" i="14" s="1"/>
  <c r="I25" i="14" s="1"/>
  <c r="I35" i="20"/>
  <c r="I49" i="20"/>
  <c r="I59" i="20" s="1"/>
  <c r="I47" i="20"/>
  <c r="I57" i="20" s="1"/>
  <c r="I45" i="20"/>
  <c r="I55" i="20" s="1"/>
  <c r="J26" i="13"/>
  <c r="K26" i="11"/>
  <c r="M13" i="14"/>
  <c r="M17" i="14" s="1"/>
  <c r="M21" i="14" s="1"/>
  <c r="M25" i="14" s="1"/>
  <c r="K27" i="11"/>
  <c r="G27" i="11"/>
  <c r="I18" i="13"/>
  <c r="I37" i="19"/>
  <c r="I41" i="19" s="1"/>
  <c r="I45" i="19" s="1"/>
  <c r="G28" i="11"/>
  <c r="N31" i="6"/>
  <c r="N38" i="6" s="1"/>
  <c r="N42" i="6" s="1"/>
  <c r="F37" i="19"/>
  <c r="F41" i="19" s="1"/>
  <c r="F45" i="19" s="1"/>
  <c r="H31" i="7"/>
  <c r="H12" i="10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11" i="11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E12" i="1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1" i="11"/>
  <c r="O30" i="5"/>
  <c r="M37" i="19"/>
  <c r="M41" i="19" s="1"/>
  <c r="M45" i="19" s="1"/>
  <c r="L26" i="11"/>
  <c r="I38" i="3"/>
  <c r="I42" i="3" s="1"/>
  <c r="M18" i="13"/>
  <c r="O19" i="16"/>
  <c r="I23" i="13"/>
  <c r="I27" i="13"/>
  <c r="I9" i="11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F19" i="10"/>
  <c r="I40" i="8"/>
  <c r="I11" i="10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M16" i="11"/>
  <c r="O15" i="4"/>
  <c r="F28" i="11"/>
  <c r="O34" i="18"/>
  <c r="F31" i="2"/>
  <c r="O19" i="5"/>
  <c r="O29" i="3"/>
  <c r="O19" i="8"/>
  <c r="K20" i="12"/>
  <c r="O30" i="8"/>
  <c r="E38" i="6"/>
  <c r="E42" i="6" s="1"/>
  <c r="N40" i="9"/>
  <c r="J23" i="13"/>
  <c r="O19" i="7"/>
  <c r="F27" i="10"/>
  <c r="F28" i="10"/>
  <c r="K11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L33" i="20"/>
  <c r="G33" i="14"/>
  <c r="O32" i="14"/>
  <c r="O29" i="7"/>
  <c r="J27" i="10"/>
  <c r="J26" i="10"/>
  <c r="F18" i="13"/>
  <c r="O17" i="13"/>
  <c r="E18" i="13"/>
  <c r="H22" i="11"/>
  <c r="H16" i="11"/>
  <c r="H17" i="11"/>
  <c r="H20" i="11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26" i="10"/>
  <c r="H28" i="10"/>
  <c r="N28" i="10"/>
  <c r="E32" i="20"/>
  <c r="E13" i="14"/>
  <c r="O9" i="14"/>
  <c r="O13" i="13"/>
  <c r="K36" i="7"/>
  <c r="E37" i="17"/>
  <c r="O12" i="12"/>
  <c r="E37" i="19"/>
  <c r="O27" i="19"/>
  <c r="N22" i="11" l="1"/>
  <c r="N35" i="20"/>
  <c r="M22" i="10"/>
  <c r="J12" i="10"/>
  <c r="J11" i="10"/>
  <c r="O27" i="11"/>
  <c r="J10" i="10"/>
  <c r="I48" i="20"/>
  <c r="I16" i="11"/>
  <c r="I18" i="11"/>
  <c r="I20" i="11"/>
  <c r="I22" i="11"/>
  <c r="I19" i="11"/>
  <c r="I12" i="11"/>
  <c r="I21" i="11"/>
  <c r="E38" i="3"/>
  <c r="E42" i="3" s="1"/>
  <c r="E9" i="11"/>
  <c r="N38" i="7"/>
  <c r="N42" i="7" s="1"/>
  <c r="L22" i="11"/>
  <c r="K12" i="11"/>
  <c r="H11" i="10"/>
  <c r="N18" i="11"/>
  <c r="K10" i="11"/>
  <c r="H10" i="10"/>
  <c r="L20" i="11"/>
  <c r="F18" i="11"/>
  <c r="H9" i="10"/>
  <c r="J38" i="7"/>
  <c r="J42" i="7" s="1"/>
  <c r="H19" i="11"/>
  <c r="E11" i="11"/>
  <c r="K9" i="11"/>
  <c r="H38" i="3"/>
  <c r="H42" i="3" s="1"/>
  <c r="L17" i="11"/>
  <c r="H38" i="7"/>
  <c r="H42" i="7" s="1"/>
  <c r="H18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<sst xmlns="http://schemas.openxmlformats.org/spreadsheetml/2006/main" count="985" uniqueCount="340">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</sst>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25</v>
      </c>
      <c r="B1">
        <v>26</v>
      </c>
      <c r="C1">
        <v>28</v>
      </c>
      <c r="D1">
        <v>28</v>
      </c>
      <c r="E1">
        <v>29</v>
      </c>
      <c r="F1">
        <v>30</v>
      </c>
      <c r="G1">
        <v>28</v>
      </c>
      <c r="H1">
        <v>27</v>
      </c>
      <c r="I1">
        <v>29</v>
      </c>
      <c r="J1">
        <v>29</v>
      </c>
      <c r="K1">
        <v>29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4.96</v>
      </c>
      <c r="B4">
        <v>5.15</v>
      </c>
      <c r="C4">
        <v>5.5</v>
      </c>
      <c r="D4">
        <v>5.5</v>
      </c>
      <c r="E4">
        <v>5.66</v>
      </c>
      <c r="F4">
        <v>5.6</v>
      </c>
      <c r="G4">
        <v>5.5</v>
      </c>
      <c r="H4">
        <v>5.33</v>
      </c>
      <c r="I4">
        <v>5.45</v>
      </c>
      <c r="J4">
        <v>5.45</v>
      </c>
      <c r="K4" t="s">
        <v>22</v>
      </c>
      <c r="N4" s="13">
        <v>33</v>
      </c>
      <c r="O4" s="4" t="s">
        <v>328</v>
      </c>
    </row>
    <row r="5" spans="1:15" x14ac:dyDescent="0.2">
      <c r="A5">
        <v>666804</v>
      </c>
      <c r="B5">
        <v>693094</v>
      </c>
      <c r="C5">
        <v>697894</v>
      </c>
      <c r="D5">
        <v>705665</v>
      </c>
      <c r="E5">
        <v>677424</v>
      </c>
      <c r="F5">
        <v>689324</v>
      </c>
      <c r="G5">
        <v>676924</v>
      </c>
      <c r="H5">
        <v>671603</v>
      </c>
      <c r="I5">
        <v>674913</v>
      </c>
      <c r="J5">
        <v>672806</v>
      </c>
      <c r="K5">
        <v>670806</v>
      </c>
      <c r="L5" t="s">
        <v>23</v>
      </c>
      <c r="N5" s="13">
        <v>34</v>
      </c>
      <c r="O5" s="4" t="s">
        <v>329</v>
      </c>
    </row>
    <row r="6" spans="1:15" x14ac:dyDescent="0.2">
      <c r="A6">
        <v>778511.8</v>
      </c>
      <c r="B6">
        <v>756112.52</v>
      </c>
      <c r="C6">
        <v>782188.09</v>
      </c>
      <c r="D6">
        <v>765141.09</v>
      </c>
      <c r="E6">
        <v>757301.24</v>
      </c>
      <c r="F6">
        <v>749002.03</v>
      </c>
      <c r="G6">
        <v>758562.45</v>
      </c>
      <c r="H6">
        <v>768088.07</v>
      </c>
      <c r="I6">
        <v>766875.23</v>
      </c>
      <c r="J6">
        <v>835034.29</v>
      </c>
      <c r="K6">
        <v>806668</v>
      </c>
      <c r="L6" t="s">
        <v>24</v>
      </c>
      <c r="N6" s="13">
        <v>35</v>
      </c>
      <c r="O6" s="4" t="s">
        <v>330</v>
      </c>
    </row>
    <row r="7" spans="1:15" x14ac:dyDescent="0.2">
      <c r="A7">
        <v>104193.71</v>
      </c>
      <c r="B7">
        <v>105074.5</v>
      </c>
      <c r="C7">
        <v>107125.6</v>
      </c>
      <c r="D7">
        <v>107089.71</v>
      </c>
      <c r="E7">
        <v>107746</v>
      </c>
      <c r="F7">
        <v>107999</v>
      </c>
      <c r="G7">
        <v>105463.59</v>
      </c>
      <c r="H7">
        <v>104626.59</v>
      </c>
      <c r="I7">
        <v>105437.03</v>
      </c>
      <c r="J7">
        <v>105504.24</v>
      </c>
      <c r="K7">
        <v>105300.24</v>
      </c>
      <c r="L7" t="s">
        <v>25</v>
      </c>
      <c r="N7" s="13">
        <v>36</v>
      </c>
      <c r="O7" s="4" t="s">
        <v>331</v>
      </c>
    </row>
    <row r="8" spans="1:15" x14ac:dyDescent="0.2">
      <c r="A8">
        <v>445</v>
      </c>
      <c r="B8">
        <v>14122.83</v>
      </c>
      <c r="C8">
        <v>72161.48</v>
      </c>
      <c r="D8">
        <v>935.55</v>
      </c>
      <c r="E8">
        <v>5944.71</v>
      </c>
      <c r="F8">
        <v>8662.1200000000008</v>
      </c>
      <c r="G8">
        <v>83573.440000000002</v>
      </c>
      <c r="H8">
        <v>113.77</v>
      </c>
      <c r="I8">
        <v>8149.89</v>
      </c>
      <c r="J8">
        <v>27888.83</v>
      </c>
      <c r="K8" t="s">
        <v>26</v>
      </c>
      <c r="N8" s="13">
        <v>41</v>
      </c>
      <c r="O8" s="4" t="s">
        <v>332</v>
      </c>
    </row>
    <row r="9" spans="1:15" x14ac:dyDescent="0.2">
      <c r="A9">
        <v>1585339.83</v>
      </c>
      <c r="B9">
        <v>1830624.37</v>
      </c>
      <c r="C9">
        <v>1574240.06</v>
      </c>
      <c r="D9">
        <v>1488374.49</v>
      </c>
      <c r="E9">
        <v>1728926.01</v>
      </c>
      <c r="F9">
        <v>1685001.74</v>
      </c>
      <c r="G9">
        <v>1546630.8</v>
      </c>
      <c r="H9">
        <v>1690669.97</v>
      </c>
      <c r="I9">
        <v>1869615.28</v>
      </c>
      <c r="J9">
        <v>1664113.07</v>
      </c>
      <c r="K9" t="s">
        <v>27</v>
      </c>
      <c r="N9" s="13">
        <v>42</v>
      </c>
      <c r="O9" s="4" t="s">
        <v>333</v>
      </c>
    </row>
    <row r="10" spans="1:15" x14ac:dyDescent="0.2">
      <c r="A10">
        <v>1405169.33</v>
      </c>
      <c r="B10">
        <v>1119102.6299999999</v>
      </c>
      <c r="C10">
        <v>1211661.81</v>
      </c>
      <c r="D10">
        <v>1241221.74</v>
      </c>
      <c r="E10">
        <v>1070995.92</v>
      </c>
      <c r="F10">
        <v>1075391.1000000001</v>
      </c>
      <c r="G10">
        <v>1200724.8700000001</v>
      </c>
      <c r="H10">
        <v>948539.66</v>
      </c>
      <c r="I10">
        <v>989599.59</v>
      </c>
      <c r="J10">
        <v>933748.71</v>
      </c>
      <c r="K10" t="s">
        <v>28</v>
      </c>
      <c r="N10" s="13">
        <v>43</v>
      </c>
      <c r="O10" s="4" t="s">
        <v>334</v>
      </c>
    </row>
    <row r="11" spans="1:15" x14ac:dyDescent="0.2">
      <c r="A11">
        <v>1313772.97</v>
      </c>
      <c r="B11">
        <v>1203584.75</v>
      </c>
      <c r="C11">
        <v>1289910.82</v>
      </c>
      <c r="D11">
        <v>1266716.92</v>
      </c>
      <c r="E11">
        <v>1412976.43</v>
      </c>
      <c r="F11">
        <v>1498332</v>
      </c>
      <c r="G11">
        <v>1165713.8899999999</v>
      </c>
      <c r="H11">
        <v>1195132.42</v>
      </c>
      <c r="I11">
        <v>1249321.21</v>
      </c>
      <c r="J11">
        <v>1348417.07</v>
      </c>
      <c r="K11" t="s">
        <v>29</v>
      </c>
      <c r="O11" s="4" t="s">
        <v>335</v>
      </c>
    </row>
    <row r="12" spans="1:15" x14ac:dyDescent="0.2">
      <c r="A12">
        <v>858536.65</v>
      </c>
      <c r="B12">
        <v>848213.75</v>
      </c>
      <c r="C12">
        <v>752513.08</v>
      </c>
      <c r="D12">
        <v>694373.51</v>
      </c>
      <c r="E12">
        <v>701403.32</v>
      </c>
      <c r="F12">
        <v>792459.46</v>
      </c>
      <c r="G12">
        <v>748707.5</v>
      </c>
      <c r="H12">
        <v>745019.41</v>
      </c>
      <c r="I12">
        <v>677162.27</v>
      </c>
      <c r="J12">
        <v>673134.2</v>
      </c>
      <c r="K12" t="s">
        <v>30</v>
      </c>
      <c r="O12" s="4" t="s">
        <v>336</v>
      </c>
    </row>
    <row r="13" spans="1:15" x14ac:dyDescent="0.2">
      <c r="A13">
        <v>230633.18</v>
      </c>
      <c r="B13">
        <v>198610.75</v>
      </c>
      <c r="C13">
        <v>220906.88</v>
      </c>
      <c r="D13">
        <v>177137.23</v>
      </c>
      <c r="E13">
        <v>161583.4</v>
      </c>
      <c r="F13">
        <v>171905.04</v>
      </c>
      <c r="G13">
        <v>164202.51</v>
      </c>
      <c r="H13">
        <v>188269.66</v>
      </c>
      <c r="I13">
        <v>168249.72</v>
      </c>
      <c r="J13">
        <v>170151.7</v>
      </c>
      <c r="K13" t="s">
        <v>31</v>
      </c>
    </row>
    <row r="14" spans="1:15" x14ac:dyDescent="0.2">
      <c r="A14">
        <v>24756055.739999998</v>
      </c>
      <c r="B14">
        <v>23289726.09</v>
      </c>
      <c r="C14">
        <v>24093786.010000002</v>
      </c>
      <c r="D14">
        <v>23195526.640000001</v>
      </c>
      <c r="E14">
        <v>18973548.84</v>
      </c>
      <c r="F14">
        <v>20991629.93</v>
      </c>
      <c r="G14">
        <v>20624266.07</v>
      </c>
      <c r="H14">
        <v>20215875.309999999</v>
      </c>
      <c r="I14">
        <v>20922929.949999999</v>
      </c>
      <c r="J14">
        <v>25142130.469999999</v>
      </c>
      <c r="K14" t="s">
        <v>32</v>
      </c>
    </row>
    <row r="15" spans="1:15" x14ac:dyDescent="0.2">
      <c r="A15">
        <v>4304908.13</v>
      </c>
      <c r="B15">
        <v>4304270.92</v>
      </c>
      <c r="C15">
        <v>4479446.83</v>
      </c>
      <c r="D15">
        <v>4258409.33</v>
      </c>
      <c r="E15">
        <v>3978269.14</v>
      </c>
      <c r="F15">
        <v>4394160.66</v>
      </c>
      <c r="G15">
        <v>4681314.0199999996</v>
      </c>
      <c r="H15">
        <v>4595676.5199999996</v>
      </c>
      <c r="I15">
        <v>4583105.17</v>
      </c>
      <c r="J15">
        <v>5050629.83</v>
      </c>
      <c r="K15" t="s">
        <v>33</v>
      </c>
    </row>
    <row r="16" spans="1:15" x14ac:dyDescent="0.2">
      <c r="A16">
        <v>173389.89</v>
      </c>
      <c r="B16">
        <v>210008.99</v>
      </c>
      <c r="C16">
        <v>161695.75</v>
      </c>
      <c r="D16">
        <v>108351.94</v>
      </c>
      <c r="E16">
        <v>143552.85999999999</v>
      </c>
      <c r="F16">
        <v>150887.54999999999</v>
      </c>
      <c r="G16">
        <v>174616.75</v>
      </c>
      <c r="H16">
        <v>185416.19</v>
      </c>
      <c r="I16">
        <v>216074.56</v>
      </c>
      <c r="J16">
        <v>294777.88</v>
      </c>
      <c r="K16" t="s">
        <v>34</v>
      </c>
    </row>
    <row r="17" spans="1:11" x14ac:dyDescent="0.2">
      <c r="A17">
        <v>345141.09</v>
      </c>
      <c r="B17">
        <v>367500.36</v>
      </c>
      <c r="C17">
        <v>306166.65999999997</v>
      </c>
      <c r="D17">
        <v>246158.3</v>
      </c>
      <c r="E17">
        <v>252949.23</v>
      </c>
      <c r="F17">
        <v>291874.53999999998</v>
      </c>
      <c r="G17">
        <v>279438.96000000002</v>
      </c>
      <c r="H17">
        <v>306534.13</v>
      </c>
      <c r="I17">
        <v>334410.65000000002</v>
      </c>
      <c r="J17">
        <v>339028.95</v>
      </c>
      <c r="K17" t="s">
        <v>35</v>
      </c>
    </row>
    <row r="18" spans="1:11" x14ac:dyDescent="0.2">
      <c r="A18">
        <v>4765235.67</v>
      </c>
      <c r="B18">
        <v>4626151.5599999996</v>
      </c>
      <c r="C18">
        <v>4556056.7699999996</v>
      </c>
      <c r="D18">
        <v>4474529.8899999997</v>
      </c>
      <c r="E18">
        <v>4309404.57</v>
      </c>
      <c r="F18">
        <v>4758266.53</v>
      </c>
      <c r="G18">
        <v>4747466.34</v>
      </c>
      <c r="H18">
        <v>4634993.9000000004</v>
      </c>
      <c r="I18">
        <v>5327454.82</v>
      </c>
      <c r="J18">
        <v>5175619.93</v>
      </c>
      <c r="K18" t="s">
        <v>36</v>
      </c>
    </row>
    <row r="19" spans="1:11" x14ac:dyDescent="0.2">
      <c r="A19">
        <v>3135297.72</v>
      </c>
      <c r="B19">
        <v>4232816.92</v>
      </c>
      <c r="C19">
        <v>3375548.21</v>
      </c>
      <c r="D19">
        <v>3473286.17</v>
      </c>
      <c r="E19">
        <v>3107124.14</v>
      </c>
      <c r="F19">
        <v>3202562.72</v>
      </c>
      <c r="G19">
        <v>3563852.14</v>
      </c>
      <c r="H19">
        <v>3289415.81</v>
      </c>
      <c r="I19">
        <v>3552216.44</v>
      </c>
      <c r="J19">
        <v>3654710.25</v>
      </c>
      <c r="K19" t="s">
        <v>37</v>
      </c>
    </row>
    <row r="20" spans="1:11" x14ac:dyDescent="0.2">
      <c r="A20">
        <v>14416.74</v>
      </c>
      <c r="B20">
        <v>13296.73</v>
      </c>
      <c r="C20">
        <v>9392.11</v>
      </c>
      <c r="D20">
        <v>11972.38</v>
      </c>
      <c r="E20">
        <v>23911.85</v>
      </c>
      <c r="F20">
        <v>12716.88</v>
      </c>
      <c r="G20">
        <v>88876.67</v>
      </c>
      <c r="H20">
        <v>14255.37</v>
      </c>
      <c r="I20">
        <v>9864.25</v>
      </c>
      <c r="J20">
        <v>14136.4</v>
      </c>
      <c r="K20" t="s">
        <v>38</v>
      </c>
    </row>
    <row r="21" spans="1:11" x14ac:dyDescent="0.2">
      <c r="A21">
        <v>1152121.75</v>
      </c>
      <c r="B21">
        <v>1156858.32</v>
      </c>
      <c r="C21">
        <v>1169015.8500000001</v>
      </c>
      <c r="D21">
        <v>1068946.31</v>
      </c>
      <c r="E21">
        <v>1019421.26</v>
      </c>
      <c r="F21">
        <v>1086869.92</v>
      </c>
      <c r="G21">
        <v>1193255.42</v>
      </c>
      <c r="H21">
        <v>1133986.83</v>
      </c>
      <c r="I21">
        <v>1127924.3899999999</v>
      </c>
      <c r="J21">
        <v>1254980.8</v>
      </c>
      <c r="K21" t="s">
        <v>39</v>
      </c>
    </row>
    <row r="22" spans="1:11" x14ac:dyDescent="0.2">
      <c r="A22">
        <v>11224731.42</v>
      </c>
      <c r="B22">
        <v>11023749.560000001</v>
      </c>
      <c r="C22">
        <v>11149051.85</v>
      </c>
      <c r="D22">
        <v>11790355.279999999</v>
      </c>
      <c r="E22">
        <v>11292879.970000001</v>
      </c>
      <c r="F22">
        <v>11758870.5</v>
      </c>
      <c r="G22">
        <v>12085081.789999999</v>
      </c>
      <c r="H22">
        <v>12094524.449999999</v>
      </c>
      <c r="I22">
        <v>12755940.119999999</v>
      </c>
      <c r="J22">
        <v>12805923.359999999</v>
      </c>
      <c r="K22" t="s">
        <v>40</v>
      </c>
    </row>
    <row r="23" spans="1:11" x14ac:dyDescent="0.2">
      <c r="A23">
        <v>1384964.44</v>
      </c>
      <c r="B23">
        <v>1418007.71</v>
      </c>
      <c r="C23">
        <v>1554853.22</v>
      </c>
      <c r="D23">
        <v>1703352.97</v>
      </c>
      <c r="E23">
        <v>1785117.27</v>
      </c>
      <c r="F23">
        <v>1774881.54</v>
      </c>
      <c r="G23">
        <v>1758106.6</v>
      </c>
      <c r="H23">
        <v>1695591.96</v>
      </c>
      <c r="I23">
        <v>1726450.35</v>
      </c>
      <c r="J23">
        <v>1664786.66</v>
      </c>
      <c r="K23" t="s">
        <v>41</v>
      </c>
    </row>
    <row r="24" spans="1:11" x14ac:dyDescent="0.2">
      <c r="A24">
        <v>56650159.549999997</v>
      </c>
      <c r="B24">
        <v>55856646.219999999</v>
      </c>
      <c r="C24">
        <v>55976407.380000003</v>
      </c>
      <c r="D24">
        <v>55199648.630000003</v>
      </c>
      <c r="E24">
        <v>49968008.939999998</v>
      </c>
      <c r="F24">
        <v>53654472.219999999</v>
      </c>
      <c r="G24">
        <v>54105827.740000002</v>
      </c>
      <c r="H24">
        <v>52934015.380000003</v>
      </c>
      <c r="I24">
        <v>55518468.670000002</v>
      </c>
      <c r="J24">
        <v>60214178.100000001</v>
      </c>
      <c r="K24" t="s">
        <v>42</v>
      </c>
    </row>
    <row r="25" spans="1:11" x14ac:dyDescent="0.2">
      <c r="A25">
        <v>474306.17</v>
      </c>
      <c r="B25">
        <v>904110.52</v>
      </c>
      <c r="C25">
        <v>884846.85</v>
      </c>
      <c r="D25">
        <v>872889.66</v>
      </c>
      <c r="E25">
        <v>889989.86</v>
      </c>
      <c r="F25">
        <v>879787.88</v>
      </c>
      <c r="G25">
        <v>826413.02</v>
      </c>
      <c r="H25">
        <v>856306.47</v>
      </c>
      <c r="I25">
        <v>866508.81</v>
      </c>
      <c r="J25">
        <v>920264.91</v>
      </c>
      <c r="K25" t="s">
        <v>43</v>
      </c>
    </row>
    <row r="26" spans="1:11" x14ac:dyDescent="0.2">
      <c r="A26">
        <v>1222438.77</v>
      </c>
      <c r="B26">
        <v>1271511.33</v>
      </c>
      <c r="C26">
        <v>1393477.65</v>
      </c>
      <c r="D26">
        <v>1511316.67</v>
      </c>
      <c r="E26">
        <v>1409185.16</v>
      </c>
      <c r="F26">
        <v>1384275.51</v>
      </c>
      <c r="G26">
        <v>1328442.5</v>
      </c>
      <c r="H26">
        <v>1317653.8400000001</v>
      </c>
      <c r="I26">
        <v>1345901.47</v>
      </c>
      <c r="J26">
        <v>1361447.98</v>
      </c>
      <c r="K26" t="s">
        <v>44</v>
      </c>
    </row>
    <row r="27" spans="1:11" x14ac:dyDescent="0.2">
      <c r="A27" s="35">
        <v>66803443.549999997</v>
      </c>
      <c r="B27" s="35">
        <v>69897549.150000006</v>
      </c>
      <c r="C27" s="35">
        <v>75723040.010000005</v>
      </c>
      <c r="D27" s="35">
        <v>66826083.740000002</v>
      </c>
      <c r="E27" s="35">
        <v>53251423.100000001</v>
      </c>
      <c r="F27" s="35">
        <v>57877120.340000004</v>
      </c>
      <c r="G27" s="35">
        <v>61971608.579999998</v>
      </c>
      <c r="H27" s="35">
        <v>63443168.439999998</v>
      </c>
      <c r="I27" s="35">
        <v>64796165.539999999</v>
      </c>
      <c r="J27" s="35">
        <v>75057640.140000001</v>
      </c>
      <c r="K27" t="s">
        <v>45</v>
      </c>
    </row>
    <row r="28" spans="1:11" x14ac:dyDescent="0.2">
      <c r="A28" s="35">
        <v>42989.58</v>
      </c>
      <c r="B28" s="35">
        <v>51414.82</v>
      </c>
      <c r="C28" s="35">
        <v>52638.82</v>
      </c>
      <c r="D28" s="35">
        <v>42294.16</v>
      </c>
      <c r="E28" s="35">
        <v>57373.42</v>
      </c>
      <c r="F28" s="35">
        <v>64648.43</v>
      </c>
      <c r="G28" s="35">
        <v>167248.10999999999</v>
      </c>
      <c r="H28" s="35">
        <v>49145.98</v>
      </c>
      <c r="I28" s="35">
        <v>55313.56</v>
      </c>
      <c r="J28" s="35">
        <v>121286.08</v>
      </c>
      <c r="K28" t="s">
        <v>46</v>
      </c>
    </row>
    <row r="29" spans="1:11" x14ac:dyDescent="0.2">
      <c r="A29" s="35">
        <v>10044930.26</v>
      </c>
      <c r="B29" s="35">
        <v>9109213.7899999991</v>
      </c>
      <c r="C29" s="35">
        <v>8383241.0800000001</v>
      </c>
      <c r="D29" s="35">
        <v>8259277.4699999997</v>
      </c>
      <c r="E29" s="35">
        <v>8028002.04</v>
      </c>
      <c r="F29" s="35">
        <v>8147169.4400000004</v>
      </c>
      <c r="G29" s="35">
        <v>7832068.4400000004</v>
      </c>
      <c r="H29" s="35">
        <v>7295043.7599999998</v>
      </c>
      <c r="I29" s="35">
        <v>7656523.2199999997</v>
      </c>
      <c r="J29" s="35">
        <v>8422983.5700000003</v>
      </c>
      <c r="K29" t="s">
        <v>47</v>
      </c>
    </row>
    <row r="30" spans="1:11" x14ac:dyDescent="0.2">
      <c r="A30">
        <v>21484001.030000001</v>
      </c>
      <c r="B30">
        <v>21404417.140000001</v>
      </c>
      <c r="C30">
        <v>21503419.960000001</v>
      </c>
      <c r="D30">
        <v>21428876.399999999</v>
      </c>
      <c r="E30">
        <v>19099027.649999999</v>
      </c>
      <c r="F30">
        <v>20616552.27</v>
      </c>
      <c r="G30">
        <v>19956453.530000001</v>
      </c>
      <c r="H30">
        <v>19195231.399999999</v>
      </c>
      <c r="I30">
        <v>19699168.539999999</v>
      </c>
      <c r="J30">
        <v>20853061.649999999</v>
      </c>
      <c r="K30" t="s">
        <v>76</v>
      </c>
    </row>
    <row r="31" spans="1:11" x14ac:dyDescent="0.2">
      <c r="A31">
        <v>3945979.95</v>
      </c>
      <c r="B31">
        <v>4156316.76</v>
      </c>
      <c r="C31">
        <v>4041734.01</v>
      </c>
      <c r="D31">
        <v>4032091.75</v>
      </c>
      <c r="E31">
        <v>3930631.44</v>
      </c>
      <c r="F31">
        <v>4237993.09</v>
      </c>
      <c r="G31">
        <v>4443447.22</v>
      </c>
      <c r="H31">
        <v>4318363.8600000003</v>
      </c>
      <c r="I31">
        <v>4244466.66</v>
      </c>
      <c r="J31">
        <v>4374283.04</v>
      </c>
      <c r="K31" t="s">
        <v>77</v>
      </c>
    </row>
    <row r="32" spans="1:11" x14ac:dyDescent="0.2">
      <c r="A32">
        <v>133379.43</v>
      </c>
      <c r="B32">
        <v>209306.2</v>
      </c>
      <c r="C32">
        <v>140635.65</v>
      </c>
      <c r="D32">
        <v>103262.89</v>
      </c>
      <c r="E32">
        <v>142657.96</v>
      </c>
      <c r="F32">
        <v>148862.18</v>
      </c>
      <c r="G32">
        <v>159510.59</v>
      </c>
      <c r="H32">
        <v>167252.4</v>
      </c>
      <c r="I32">
        <v>185261.5</v>
      </c>
      <c r="J32">
        <v>246257.12</v>
      </c>
      <c r="K32" t="s">
        <v>78</v>
      </c>
    </row>
    <row r="33" spans="1:12" x14ac:dyDescent="0.2">
      <c r="A33">
        <v>283931.65000000002</v>
      </c>
      <c r="B33">
        <v>351209.81</v>
      </c>
      <c r="C33">
        <v>275935.59000000003</v>
      </c>
      <c r="D33">
        <v>231485.18</v>
      </c>
      <c r="E33">
        <v>248280.12</v>
      </c>
      <c r="F33">
        <v>283735.89</v>
      </c>
      <c r="G33">
        <v>271267.34999999998</v>
      </c>
      <c r="H33">
        <v>291900.36</v>
      </c>
      <c r="I33">
        <v>312874.96000000002</v>
      </c>
      <c r="J33">
        <v>299477.73</v>
      </c>
      <c r="K33" t="s">
        <v>79</v>
      </c>
    </row>
    <row r="34" spans="1:12" x14ac:dyDescent="0.2">
      <c r="A34" s="35">
        <v>805942.47</v>
      </c>
      <c r="B34" s="35">
        <v>778264.93</v>
      </c>
      <c r="C34" s="35">
        <v>805245.8</v>
      </c>
      <c r="D34" s="35">
        <v>780965.69</v>
      </c>
      <c r="E34" s="35">
        <v>773024.19</v>
      </c>
      <c r="F34" s="35">
        <v>770944.99</v>
      </c>
      <c r="G34" s="35">
        <v>779433.91</v>
      </c>
      <c r="H34" s="35">
        <v>785204.59</v>
      </c>
      <c r="I34" s="35">
        <v>794427.09</v>
      </c>
      <c r="J34" s="35">
        <v>839665.3</v>
      </c>
      <c r="K34" t="s">
        <v>80</v>
      </c>
    </row>
    <row r="35" spans="1:12" x14ac:dyDescent="0.2">
      <c r="A35" s="35">
        <v>57618122.369999997</v>
      </c>
      <c r="B35" s="35">
        <v>64693778.659999996</v>
      </c>
      <c r="C35" s="35">
        <v>68051987.269999996</v>
      </c>
      <c r="D35" s="35">
        <v>61837261.43</v>
      </c>
      <c r="E35" s="35">
        <v>50774609.619999997</v>
      </c>
      <c r="F35" s="35">
        <v>54845218.549999997</v>
      </c>
      <c r="G35" s="35">
        <v>57320419.020000003</v>
      </c>
      <c r="H35" s="35">
        <v>57717783.600000001</v>
      </c>
      <c r="I35" s="35">
        <v>58888569.5</v>
      </c>
      <c r="J35" s="35">
        <v>60934661.380000003</v>
      </c>
      <c r="K35" t="s">
        <v>117</v>
      </c>
    </row>
    <row r="36" spans="1:12" x14ac:dyDescent="0.2">
      <c r="A36" s="35">
        <v>692659.59</v>
      </c>
      <c r="B36" s="35">
        <v>713579.34</v>
      </c>
      <c r="C36" s="35">
        <v>718464.4</v>
      </c>
      <c r="D36" s="35">
        <v>719898.71</v>
      </c>
      <c r="E36" s="35">
        <v>693052.45</v>
      </c>
      <c r="F36" s="35">
        <v>710497.2</v>
      </c>
      <c r="G36" s="35">
        <v>696813.25</v>
      </c>
      <c r="H36" s="35">
        <v>687311.35999999999</v>
      </c>
      <c r="I36" s="35">
        <v>701405.22</v>
      </c>
      <c r="J36" s="35">
        <v>676020.84</v>
      </c>
      <c r="K36" t="s">
        <v>118</v>
      </c>
    </row>
    <row r="37" spans="1:12" x14ac:dyDescent="0.2">
      <c r="A37">
        <v>2327064.39</v>
      </c>
      <c r="B37">
        <v>2211204.25</v>
      </c>
      <c r="C37">
        <v>2138261.44</v>
      </c>
      <c r="D37">
        <v>2433096.5699999998</v>
      </c>
      <c r="E37">
        <v>2435066.39</v>
      </c>
      <c r="F37">
        <v>2579403.0099999998</v>
      </c>
      <c r="G37">
        <v>2600063.0699999998</v>
      </c>
      <c r="H37">
        <v>2662813.91</v>
      </c>
      <c r="I37">
        <v>3131706.09</v>
      </c>
      <c r="J37">
        <v>3293650.65</v>
      </c>
      <c r="K37" t="s">
        <v>146</v>
      </c>
      <c r="L37" t="s">
        <v>166</v>
      </c>
    </row>
    <row r="38" spans="1:12" x14ac:dyDescent="0.2">
      <c r="A38">
        <v>2101741.69</v>
      </c>
      <c r="B38">
        <v>2041878.85</v>
      </c>
      <c r="C38">
        <v>2045753.38</v>
      </c>
      <c r="D38">
        <v>2188327.77</v>
      </c>
      <c r="E38">
        <v>2156027.0499999998</v>
      </c>
      <c r="F38">
        <v>2485841.9900000002</v>
      </c>
      <c r="G38">
        <v>2418522.83</v>
      </c>
      <c r="H38">
        <v>2427430.04</v>
      </c>
      <c r="I38">
        <v>2769242.86</v>
      </c>
      <c r="J38">
        <v>2991954.73</v>
      </c>
      <c r="K38" t="s">
        <v>147</v>
      </c>
      <c r="L38" t="s">
        <v>166</v>
      </c>
    </row>
    <row r="39" spans="1:12" x14ac:dyDescent="0.2">
      <c r="A39">
        <v>54764.97</v>
      </c>
      <c r="B39">
        <v>53597.75</v>
      </c>
      <c r="C39">
        <v>49709.17</v>
      </c>
      <c r="D39">
        <v>42917.14</v>
      </c>
      <c r="E39">
        <v>42911.54</v>
      </c>
      <c r="F39">
        <v>44346.73</v>
      </c>
      <c r="G39">
        <v>58011.92</v>
      </c>
      <c r="H39">
        <v>63396.99</v>
      </c>
      <c r="I39">
        <v>88187.22</v>
      </c>
      <c r="J39">
        <v>109721.46</v>
      </c>
      <c r="K39" t="s">
        <v>148</v>
      </c>
      <c r="L39" t="s">
        <v>166</v>
      </c>
    </row>
    <row r="40" spans="1:12" x14ac:dyDescent="0.2">
      <c r="A40">
        <v>5631615.8099999996</v>
      </c>
      <c r="B40">
        <v>5602050.9900000002</v>
      </c>
      <c r="C40">
        <v>5648913.5999999996</v>
      </c>
      <c r="D40">
        <v>5844839.9800000004</v>
      </c>
      <c r="E40">
        <v>5504694.9000000004</v>
      </c>
      <c r="F40">
        <v>5843456.0300000003</v>
      </c>
      <c r="G40">
        <v>5984766.29</v>
      </c>
      <c r="H40">
        <v>5928892.8200000003</v>
      </c>
      <c r="I40">
        <v>6241389.1799999997</v>
      </c>
      <c r="J40">
        <v>6372207.8399999999</v>
      </c>
      <c r="K40" t="s">
        <v>149</v>
      </c>
      <c r="L40" t="s">
        <v>166</v>
      </c>
    </row>
    <row r="41" spans="1:12" x14ac:dyDescent="0.2">
      <c r="A41">
        <v>1487684.59</v>
      </c>
      <c r="B41">
        <v>1501665.77</v>
      </c>
      <c r="C41">
        <v>1507373.16</v>
      </c>
      <c r="D41">
        <v>1564168.37</v>
      </c>
      <c r="E41">
        <v>1456626.93</v>
      </c>
      <c r="F41">
        <v>1590666.01</v>
      </c>
      <c r="G41">
        <v>1704816.69</v>
      </c>
      <c r="H41">
        <v>1709652.68</v>
      </c>
      <c r="I41">
        <v>1823071.19</v>
      </c>
      <c r="J41">
        <v>1916291.57</v>
      </c>
      <c r="K41" t="s">
        <v>150</v>
      </c>
      <c r="L41" t="s">
        <v>166</v>
      </c>
    </row>
    <row r="42" spans="1:12" x14ac:dyDescent="0.2">
      <c r="A42">
        <v>408275.99</v>
      </c>
      <c r="B42">
        <v>385071.8</v>
      </c>
      <c r="C42">
        <v>355466.57</v>
      </c>
      <c r="D42">
        <v>355098.83</v>
      </c>
      <c r="E42">
        <v>443869.83</v>
      </c>
      <c r="F42">
        <v>458486.9</v>
      </c>
      <c r="G42">
        <v>433774.14</v>
      </c>
      <c r="H42">
        <v>476695.87</v>
      </c>
      <c r="I42">
        <v>517122.81</v>
      </c>
      <c r="J42">
        <v>489890.22</v>
      </c>
      <c r="K42" t="s">
        <v>151</v>
      </c>
      <c r="L42" t="s">
        <v>166</v>
      </c>
    </row>
    <row r="43" spans="1:12" x14ac:dyDescent="0.2">
      <c r="A43">
        <v>1163312.27</v>
      </c>
      <c r="B43">
        <v>1364452.02</v>
      </c>
      <c r="C43">
        <v>1284898.45</v>
      </c>
      <c r="D43">
        <v>1032746.52</v>
      </c>
      <c r="E43">
        <v>943333.42</v>
      </c>
      <c r="F43">
        <v>1033056.33</v>
      </c>
      <c r="G43">
        <v>1072740.77</v>
      </c>
      <c r="H43">
        <v>1042295.61</v>
      </c>
      <c r="I43">
        <v>1092424.22</v>
      </c>
      <c r="J43">
        <v>1170547.31</v>
      </c>
      <c r="K43" t="s">
        <v>152</v>
      </c>
      <c r="L43" t="s">
        <v>166</v>
      </c>
    </row>
    <row r="44" spans="1:12" x14ac:dyDescent="0.2">
      <c r="A44">
        <v>2043403.5</v>
      </c>
      <c r="B44">
        <v>2278676.34</v>
      </c>
      <c r="C44">
        <v>2072799.21</v>
      </c>
      <c r="D44">
        <v>2154765.91</v>
      </c>
      <c r="E44">
        <v>2439219.34</v>
      </c>
      <c r="F44">
        <v>2067009.81</v>
      </c>
      <c r="G44">
        <v>2141978.15</v>
      </c>
      <c r="H44">
        <v>2061125.02</v>
      </c>
      <c r="I44">
        <v>2369615.5</v>
      </c>
      <c r="J44">
        <v>2308247.91</v>
      </c>
      <c r="K44" t="s">
        <v>153</v>
      </c>
      <c r="L44" t="s">
        <v>166</v>
      </c>
    </row>
    <row r="45" spans="1:12" x14ac:dyDescent="0.2">
      <c r="A45">
        <v>27509239.629999999</v>
      </c>
      <c r="B45">
        <v>25814171.120000001</v>
      </c>
      <c r="C45">
        <v>26696948.460000001</v>
      </c>
      <c r="D45">
        <v>25358887.07</v>
      </c>
      <c r="E45">
        <v>21321993.640000001</v>
      </c>
      <c r="F45">
        <v>23323721.469999999</v>
      </c>
      <c r="G45">
        <v>22658941.050000001</v>
      </c>
      <c r="H45">
        <v>21755551.640000001</v>
      </c>
      <c r="I45">
        <v>21665338.059999999</v>
      </c>
      <c r="J45">
        <v>26099739.84</v>
      </c>
      <c r="K45" t="s">
        <v>154</v>
      </c>
      <c r="L45" t="s">
        <v>166</v>
      </c>
    </row>
    <row r="46" spans="1:12" x14ac:dyDescent="0.2">
      <c r="A46">
        <v>4184862.88</v>
      </c>
      <c r="B46">
        <v>4028838.14</v>
      </c>
      <c r="C46">
        <v>3936971.2</v>
      </c>
      <c r="D46">
        <v>3495980.39</v>
      </c>
      <c r="E46">
        <v>3141362.76</v>
      </c>
      <c r="F46">
        <v>3807413.67</v>
      </c>
      <c r="G46">
        <v>3804822.65</v>
      </c>
      <c r="H46">
        <v>3490874.43</v>
      </c>
      <c r="I46">
        <v>4075132.14</v>
      </c>
      <c r="J46">
        <v>3696439.11</v>
      </c>
      <c r="K46" t="s">
        <v>155</v>
      </c>
      <c r="L46" t="s">
        <v>166</v>
      </c>
    </row>
    <row r="47" spans="1:12" x14ac:dyDescent="0.2">
      <c r="A47">
        <v>427903.56</v>
      </c>
      <c r="B47">
        <v>264187.39</v>
      </c>
      <c r="C47">
        <v>201311.38</v>
      </c>
      <c r="D47">
        <v>227859.04</v>
      </c>
      <c r="E47">
        <v>290509.78999999998</v>
      </c>
      <c r="F47">
        <v>232037.29</v>
      </c>
      <c r="G47">
        <v>267174.75</v>
      </c>
      <c r="H47">
        <v>280497.06</v>
      </c>
      <c r="I47">
        <v>394054.88</v>
      </c>
      <c r="J47">
        <v>297341.98</v>
      </c>
      <c r="K47" t="s">
        <v>156</v>
      </c>
      <c r="L47" t="s">
        <v>166</v>
      </c>
    </row>
    <row r="48" spans="1:12" x14ac:dyDescent="0.2">
      <c r="A48">
        <v>231702.84</v>
      </c>
      <c r="B48">
        <v>266869.27</v>
      </c>
      <c r="C48">
        <v>301340.12</v>
      </c>
      <c r="D48">
        <v>217894.62</v>
      </c>
      <c r="E48">
        <v>189299.85</v>
      </c>
      <c r="F48">
        <v>238219.81</v>
      </c>
      <c r="G48">
        <v>207806.85</v>
      </c>
      <c r="H48">
        <v>252002.69</v>
      </c>
      <c r="I48">
        <v>217986.37</v>
      </c>
      <c r="J48">
        <v>220820.77</v>
      </c>
      <c r="K48" t="s">
        <v>157</v>
      </c>
      <c r="L48" t="s">
        <v>166</v>
      </c>
    </row>
    <row r="49" spans="1:12" x14ac:dyDescent="0.2">
      <c r="A49">
        <v>3666606.31</v>
      </c>
      <c r="B49">
        <v>4616581.53</v>
      </c>
      <c r="C49">
        <v>4186944.15</v>
      </c>
      <c r="D49">
        <v>4168464.61</v>
      </c>
      <c r="E49">
        <v>3578492.43</v>
      </c>
      <c r="F49">
        <v>3732259.23</v>
      </c>
      <c r="G49">
        <v>4465638.07</v>
      </c>
      <c r="H49">
        <v>4386409.8099999996</v>
      </c>
      <c r="I49">
        <v>4320012.47</v>
      </c>
      <c r="J49">
        <v>4401636.4000000004</v>
      </c>
      <c r="K49" t="s">
        <v>158</v>
      </c>
      <c r="L49" t="s">
        <v>166</v>
      </c>
    </row>
    <row r="50" spans="1:12" x14ac:dyDescent="0.2">
      <c r="A50">
        <v>1384402.78</v>
      </c>
      <c r="B50">
        <v>1409438.12</v>
      </c>
      <c r="C50">
        <v>1541442.3</v>
      </c>
      <c r="D50">
        <v>1656191.05</v>
      </c>
      <c r="E50">
        <v>1734701.48</v>
      </c>
      <c r="F50">
        <v>1720285.85</v>
      </c>
      <c r="G50">
        <v>1736859.32</v>
      </c>
      <c r="H50">
        <v>1677627.62</v>
      </c>
      <c r="I50">
        <v>1689570.07</v>
      </c>
      <c r="J50">
        <v>1662608.78</v>
      </c>
      <c r="K50" t="s">
        <v>159</v>
      </c>
      <c r="L50" t="s">
        <v>166</v>
      </c>
    </row>
    <row r="51" spans="1:12" x14ac:dyDescent="0.2">
      <c r="A51">
        <v>111513.94</v>
      </c>
      <c r="B51">
        <v>113214.28</v>
      </c>
      <c r="C51">
        <v>120947.13</v>
      </c>
      <c r="D51">
        <v>132797.68</v>
      </c>
      <c r="E51">
        <v>126327.03999999999</v>
      </c>
      <c r="F51">
        <v>137682.73000000001</v>
      </c>
      <c r="G51">
        <v>134745.67000000001</v>
      </c>
      <c r="H51">
        <v>132121.94</v>
      </c>
      <c r="I51">
        <v>148371.93</v>
      </c>
      <c r="J51">
        <v>146210.06</v>
      </c>
      <c r="K51" t="s">
        <v>160</v>
      </c>
      <c r="L51" t="s">
        <v>166</v>
      </c>
    </row>
    <row r="52" spans="1:12" x14ac:dyDescent="0.2">
      <c r="A52">
        <v>43219.12</v>
      </c>
      <c r="B52">
        <v>51705.79</v>
      </c>
      <c r="C52">
        <v>52096.59</v>
      </c>
      <c r="D52">
        <v>47192.11</v>
      </c>
      <c r="E52">
        <v>53505.83</v>
      </c>
      <c r="F52">
        <v>81315.509999999995</v>
      </c>
      <c r="G52">
        <v>92821.759999999995</v>
      </c>
      <c r="H52">
        <v>106008.46</v>
      </c>
      <c r="I52">
        <v>103905.59</v>
      </c>
      <c r="J52">
        <v>111398.97</v>
      </c>
      <c r="K52" t="s">
        <v>161</v>
      </c>
      <c r="L52" t="s">
        <v>166</v>
      </c>
    </row>
    <row r="53" spans="1:12" x14ac:dyDescent="0.2">
      <c r="A53">
        <v>443450.12</v>
      </c>
      <c r="B53">
        <v>439588.53</v>
      </c>
      <c r="C53">
        <v>448258.48</v>
      </c>
      <c r="D53">
        <v>457395.05</v>
      </c>
      <c r="E53">
        <v>477130.83</v>
      </c>
      <c r="F53">
        <v>491356.26</v>
      </c>
      <c r="G53">
        <v>458517.28</v>
      </c>
      <c r="H53">
        <v>475308.46</v>
      </c>
      <c r="I53">
        <v>493684.58</v>
      </c>
      <c r="J53">
        <v>477566.26</v>
      </c>
      <c r="K53" t="s">
        <v>162</v>
      </c>
      <c r="L53" t="s">
        <v>166</v>
      </c>
    </row>
    <row r="54" spans="1:12" x14ac:dyDescent="0.2">
      <c r="A54">
        <v>151795.62</v>
      </c>
      <c r="B54">
        <v>159067.97</v>
      </c>
      <c r="C54">
        <v>125556.74</v>
      </c>
      <c r="D54">
        <v>130948.98</v>
      </c>
      <c r="E54">
        <v>144947.4</v>
      </c>
      <c r="F54">
        <v>156834.82</v>
      </c>
      <c r="G54">
        <v>160231.71</v>
      </c>
      <c r="H54">
        <v>167747.94</v>
      </c>
      <c r="I54">
        <v>160320.26999999999</v>
      </c>
      <c r="J54">
        <v>134222.14000000001</v>
      </c>
      <c r="K54" t="s">
        <v>163</v>
      </c>
      <c r="L54" t="s">
        <v>166</v>
      </c>
    </row>
    <row r="55" spans="1:12" x14ac:dyDescent="0.2">
      <c r="A55">
        <v>644635.24</v>
      </c>
      <c r="B55">
        <v>617864.02</v>
      </c>
      <c r="C55">
        <v>646411.68999999994</v>
      </c>
      <c r="D55">
        <v>970880.26</v>
      </c>
      <c r="E55">
        <v>714524.92</v>
      </c>
      <c r="F55">
        <v>808536.51</v>
      </c>
      <c r="G55">
        <v>754620.55</v>
      </c>
      <c r="H55">
        <v>749619.34</v>
      </c>
      <c r="I55">
        <v>809392.92</v>
      </c>
      <c r="J55">
        <v>821127.62</v>
      </c>
      <c r="K55" t="s">
        <v>164</v>
      </c>
      <c r="L55" t="s">
        <v>166</v>
      </c>
    </row>
    <row r="56" spans="1:12" x14ac:dyDescent="0.2">
      <c r="A56">
        <v>2632964.2999999998</v>
      </c>
      <c r="B56">
        <v>2636522.29</v>
      </c>
      <c r="C56">
        <v>2615004.1800000002</v>
      </c>
      <c r="D56">
        <v>2719196.69</v>
      </c>
      <c r="E56">
        <v>2773463.56</v>
      </c>
      <c r="F56">
        <v>2822542.26</v>
      </c>
      <c r="G56">
        <v>2948974.24</v>
      </c>
      <c r="H56">
        <v>3087943.05</v>
      </c>
      <c r="I56">
        <v>3407940.33</v>
      </c>
      <c r="J56">
        <v>3492554.48</v>
      </c>
      <c r="K56" t="s">
        <v>165</v>
      </c>
      <c r="L56" t="s">
        <v>166</v>
      </c>
    </row>
    <row r="57" spans="1:12" x14ac:dyDescent="0.2">
      <c r="A57">
        <v>1312272.22</v>
      </c>
      <c r="B57">
        <v>1263270.72</v>
      </c>
      <c r="C57">
        <v>1235032.04</v>
      </c>
      <c r="D57">
        <v>1316978.4099999999</v>
      </c>
      <c r="E57">
        <v>1250632.8</v>
      </c>
      <c r="F57">
        <v>1359188.42</v>
      </c>
      <c r="G57">
        <v>1458145.76</v>
      </c>
      <c r="H57">
        <v>1481144.72</v>
      </c>
      <c r="I57">
        <v>1741759.26</v>
      </c>
      <c r="J57">
        <v>1867916.68</v>
      </c>
      <c r="K57" t="s">
        <v>146</v>
      </c>
      <c r="L57" t="s">
        <v>60</v>
      </c>
    </row>
    <row r="58" spans="1:12" x14ac:dyDescent="0.2">
      <c r="A58">
        <v>1171811.8799999999</v>
      </c>
      <c r="B58">
        <v>1153291.3</v>
      </c>
      <c r="C58">
        <v>1172661.94</v>
      </c>
      <c r="D58">
        <v>1142520.6100000001</v>
      </c>
      <c r="E58">
        <v>1091785.9099999999</v>
      </c>
      <c r="F58">
        <v>1292397.8500000001</v>
      </c>
      <c r="G58">
        <v>1347911.3</v>
      </c>
      <c r="H58">
        <v>1358797.47</v>
      </c>
      <c r="I58">
        <v>1544849.65</v>
      </c>
      <c r="J58">
        <v>1674640.58</v>
      </c>
      <c r="K58" t="s">
        <v>147</v>
      </c>
      <c r="L58" t="s">
        <v>60</v>
      </c>
    </row>
    <row r="59" spans="1:12" x14ac:dyDescent="0.2">
      <c r="A59">
        <v>37897.19</v>
      </c>
      <c r="B59">
        <v>34195.730000000003</v>
      </c>
      <c r="C59">
        <v>36325.29</v>
      </c>
      <c r="D59">
        <v>28900.13</v>
      </c>
      <c r="E59">
        <v>26709.5</v>
      </c>
      <c r="F59">
        <v>29704.78</v>
      </c>
      <c r="G59">
        <v>44312.73</v>
      </c>
      <c r="H59">
        <v>45682.63</v>
      </c>
      <c r="I59">
        <v>65307.54</v>
      </c>
      <c r="J59">
        <v>76977.47</v>
      </c>
      <c r="K59" t="s">
        <v>148</v>
      </c>
      <c r="L59" t="s">
        <v>60</v>
      </c>
    </row>
    <row r="60" spans="1:12" x14ac:dyDescent="0.2">
      <c r="A60">
        <v>44057.59</v>
      </c>
      <c r="B60">
        <v>43030.52</v>
      </c>
      <c r="C60">
        <v>35279.35</v>
      </c>
      <c r="D60">
        <v>34662.67</v>
      </c>
      <c r="E60">
        <v>16535.810000000001</v>
      </c>
      <c r="F60">
        <v>21614.21</v>
      </c>
      <c r="G60">
        <v>22569.119999999999</v>
      </c>
      <c r="H60">
        <v>15735.94</v>
      </c>
      <c r="I60">
        <v>11959.03</v>
      </c>
      <c r="J60">
        <v>14904.13</v>
      </c>
      <c r="K60" t="s">
        <v>149</v>
      </c>
      <c r="L60" t="s">
        <v>60</v>
      </c>
    </row>
    <row r="61" spans="1:12" x14ac:dyDescent="0.2">
      <c r="A61">
        <v>11999.82</v>
      </c>
      <c r="B61">
        <v>9964.34</v>
      </c>
      <c r="C61">
        <v>7970.56</v>
      </c>
      <c r="D61">
        <v>8737.59</v>
      </c>
      <c r="E61">
        <v>4423.4399999999996</v>
      </c>
      <c r="F61">
        <v>7324.91</v>
      </c>
      <c r="G61">
        <v>7099.34</v>
      </c>
      <c r="H61">
        <v>4449.5</v>
      </c>
      <c r="I61">
        <v>2961.2</v>
      </c>
      <c r="J61">
        <v>3600.71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446060.25</v>
      </c>
      <c r="B63">
        <v>453182.19</v>
      </c>
      <c r="C63">
        <v>506594.02</v>
      </c>
      <c r="D63">
        <v>389167.61</v>
      </c>
      <c r="E63">
        <v>348332.36</v>
      </c>
      <c r="F63">
        <v>394150.63</v>
      </c>
      <c r="G63">
        <v>379961.03</v>
      </c>
      <c r="H63">
        <v>345151.37</v>
      </c>
      <c r="I63">
        <v>381874.66</v>
      </c>
      <c r="J63">
        <v>411273.12</v>
      </c>
      <c r="K63" t="s">
        <v>152</v>
      </c>
      <c r="L63" t="s">
        <v>60</v>
      </c>
    </row>
    <row r="64" spans="1:12" x14ac:dyDescent="0.2">
      <c r="A64">
        <v>311434.13</v>
      </c>
      <c r="B64">
        <v>296494.77</v>
      </c>
      <c r="C64">
        <v>321575.24</v>
      </c>
      <c r="D64">
        <v>318288.3</v>
      </c>
      <c r="E64">
        <v>307704.92</v>
      </c>
      <c r="F64">
        <v>271060.09999999998</v>
      </c>
      <c r="G64">
        <v>294347.15999999997</v>
      </c>
      <c r="H64">
        <v>265475.01</v>
      </c>
      <c r="I64">
        <v>315376.3</v>
      </c>
      <c r="J64">
        <v>328558.82</v>
      </c>
      <c r="K64" t="s">
        <v>153</v>
      </c>
      <c r="L64" t="s">
        <v>60</v>
      </c>
    </row>
    <row r="65" spans="1:12" x14ac:dyDescent="0.2">
      <c r="A65">
        <v>23599185.57</v>
      </c>
      <c r="B65">
        <v>22135319.879999999</v>
      </c>
      <c r="C65">
        <v>22913898.120000001</v>
      </c>
      <c r="D65">
        <v>21779936.949999999</v>
      </c>
      <c r="E65">
        <v>17778759.219999999</v>
      </c>
      <c r="F65">
        <v>19662131.879999999</v>
      </c>
      <c r="G65">
        <v>19231323.57</v>
      </c>
      <c r="H65">
        <v>18616151.09</v>
      </c>
      <c r="I65">
        <v>18636089.440000001</v>
      </c>
      <c r="J65">
        <v>23037362.460000001</v>
      </c>
      <c r="K65" t="s">
        <v>154</v>
      </c>
      <c r="L65" t="s">
        <v>60</v>
      </c>
    </row>
    <row r="66" spans="1:12" x14ac:dyDescent="0.2">
      <c r="A66">
        <v>242552.18</v>
      </c>
      <c r="B66">
        <v>234662.09</v>
      </c>
      <c r="C66">
        <v>204959.15</v>
      </c>
      <c r="D66">
        <v>196180.21</v>
      </c>
      <c r="E66">
        <v>172018.14</v>
      </c>
      <c r="F66">
        <v>240523.36</v>
      </c>
      <c r="G66">
        <v>208505.48</v>
      </c>
      <c r="H66">
        <v>205678.66</v>
      </c>
      <c r="I66">
        <v>209207.49</v>
      </c>
      <c r="J66">
        <v>211800.92</v>
      </c>
      <c r="K66" t="s">
        <v>155</v>
      </c>
      <c r="L66" t="s">
        <v>60</v>
      </c>
    </row>
    <row r="67" spans="1:12" x14ac:dyDescent="0.2">
      <c r="A67">
        <v>1655.05</v>
      </c>
      <c r="B67">
        <v>4197.91</v>
      </c>
      <c r="C67">
        <v>188</v>
      </c>
      <c r="D67">
        <v>-1628.65</v>
      </c>
      <c r="E67">
        <v>794.56</v>
      </c>
      <c r="F67">
        <v>3418.78</v>
      </c>
      <c r="G67">
        <v>762.36</v>
      </c>
      <c r="H67">
        <v>163.91</v>
      </c>
      <c r="I67">
        <v>570.38</v>
      </c>
      <c r="J67">
        <v>2654.61</v>
      </c>
      <c r="K67" t="s">
        <v>156</v>
      </c>
      <c r="L67" t="s">
        <v>60</v>
      </c>
    </row>
    <row r="68" spans="1:12" x14ac:dyDescent="0.2">
      <c r="A68">
        <v>31819</v>
      </c>
      <c r="B68">
        <v>26418.11</v>
      </c>
      <c r="C68">
        <v>44767.67</v>
      </c>
      <c r="D68">
        <v>16495.900000000001</v>
      </c>
      <c r="E68">
        <v>10268.290000000001</v>
      </c>
      <c r="F68">
        <v>4260.33</v>
      </c>
      <c r="G68">
        <v>14924.97</v>
      </c>
      <c r="H68">
        <v>2994.87</v>
      </c>
      <c r="I68">
        <v>2564.96</v>
      </c>
      <c r="J68">
        <v>4513.74</v>
      </c>
      <c r="K68" t="s">
        <v>157</v>
      </c>
      <c r="L68" t="s">
        <v>60</v>
      </c>
    </row>
    <row r="69" spans="1:12" x14ac:dyDescent="0.2">
      <c r="A69">
        <v>1733661.08</v>
      </c>
      <c r="B69">
        <v>1948300.26</v>
      </c>
      <c r="C69">
        <v>2064474.96</v>
      </c>
      <c r="D69">
        <v>2035504.18</v>
      </c>
      <c r="E69">
        <v>1815972.88</v>
      </c>
      <c r="F69">
        <v>1965315.25</v>
      </c>
      <c r="G69">
        <v>2143759.52</v>
      </c>
      <c r="H69">
        <v>2292302.4500000002</v>
      </c>
      <c r="I69">
        <v>2337927.35</v>
      </c>
      <c r="J69">
        <v>2429357.5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64813.38</v>
      </c>
      <c r="B71">
        <v>55996</v>
      </c>
      <c r="C71">
        <v>58370.65</v>
      </c>
      <c r="D71">
        <v>71520.92</v>
      </c>
      <c r="E71">
        <v>63036.42</v>
      </c>
      <c r="F71">
        <v>70418.78</v>
      </c>
      <c r="G71">
        <v>66066.539999999994</v>
      </c>
      <c r="H71">
        <v>66953.149999999994</v>
      </c>
      <c r="I71">
        <v>71956.63</v>
      </c>
      <c r="J71">
        <v>68412.61</v>
      </c>
      <c r="K71" t="s">
        <v>160</v>
      </c>
      <c r="L71" t="s">
        <v>60</v>
      </c>
    </row>
    <row r="72" spans="1:12" x14ac:dyDescent="0.2">
      <c r="A72">
        <v>1480</v>
      </c>
      <c r="B72">
        <v>551.07000000000005</v>
      </c>
      <c r="C72">
        <v>117.08</v>
      </c>
      <c r="D72">
        <v>460.93</v>
      </c>
      <c r="E72">
        <v>24.53</v>
      </c>
      <c r="F72">
        <v>89.72</v>
      </c>
      <c r="G72">
        <v>13.33</v>
      </c>
      <c r="H72">
        <v>58.26</v>
      </c>
      <c r="I72">
        <v>0</v>
      </c>
      <c r="J72">
        <v>55.35</v>
      </c>
      <c r="K72" t="s">
        <v>161</v>
      </c>
      <c r="L72" t="s">
        <v>60</v>
      </c>
    </row>
    <row r="73" spans="1:12" x14ac:dyDescent="0.2">
      <c r="A73">
        <v>50457.24</v>
      </c>
      <c r="B73">
        <v>52758.58</v>
      </c>
      <c r="C73">
        <v>50446.16</v>
      </c>
      <c r="D73">
        <v>51658.95</v>
      </c>
      <c r="E73">
        <v>50282.58</v>
      </c>
      <c r="F73">
        <v>44113.45</v>
      </c>
      <c r="G73">
        <v>48210.84</v>
      </c>
      <c r="H73">
        <v>48816.98</v>
      </c>
      <c r="I73">
        <v>49765.07</v>
      </c>
      <c r="J73">
        <v>47694.29</v>
      </c>
      <c r="K73" t="s">
        <v>162</v>
      </c>
      <c r="L73" t="s">
        <v>60</v>
      </c>
    </row>
    <row r="74" spans="1:12" x14ac:dyDescent="0.2">
      <c r="A74">
        <v>5028.3900000000003</v>
      </c>
      <c r="B74">
        <v>5439.56</v>
      </c>
      <c r="C74">
        <v>4132.2299999999996</v>
      </c>
      <c r="D74">
        <v>4355.79</v>
      </c>
      <c r="E74">
        <v>5618.92</v>
      </c>
      <c r="F74">
        <v>5509.12</v>
      </c>
      <c r="G74">
        <v>5470.13</v>
      </c>
      <c r="H74">
        <v>5166.16</v>
      </c>
      <c r="I74">
        <v>5972.74</v>
      </c>
      <c r="J74">
        <v>6497.95</v>
      </c>
      <c r="K74" t="s">
        <v>163</v>
      </c>
      <c r="L74" t="s">
        <v>60</v>
      </c>
    </row>
    <row r="75" spans="1:12" x14ac:dyDescent="0.2">
      <c r="A75">
        <v>6300.73</v>
      </c>
      <c r="B75">
        <v>8821.74</v>
      </c>
      <c r="C75">
        <v>3228.5</v>
      </c>
      <c r="D75">
        <v>6806.43</v>
      </c>
      <c r="E75">
        <v>5119.0200000000004</v>
      </c>
      <c r="F75">
        <v>26104.15</v>
      </c>
      <c r="G75">
        <v>6156.98</v>
      </c>
      <c r="H75">
        <v>11767.02</v>
      </c>
      <c r="I75">
        <v>16506.650000000001</v>
      </c>
      <c r="J75">
        <v>6931.63</v>
      </c>
      <c r="K75" t="s">
        <v>164</v>
      </c>
      <c r="L75" t="s">
        <v>60</v>
      </c>
    </row>
    <row r="76" spans="1:12" x14ac:dyDescent="0.2">
      <c r="A76">
        <v>507009.15</v>
      </c>
      <c r="B76">
        <v>445611.57</v>
      </c>
      <c r="C76">
        <v>381074.31</v>
      </c>
      <c r="D76">
        <v>407899.27</v>
      </c>
      <c r="E76">
        <v>400300.77</v>
      </c>
      <c r="F76">
        <v>431226.95</v>
      </c>
      <c r="G76">
        <v>480095.63</v>
      </c>
      <c r="H76">
        <v>537012.94999999995</v>
      </c>
      <c r="I76">
        <v>661871.98</v>
      </c>
      <c r="J76">
        <v>633414.54</v>
      </c>
      <c r="K76" t="s">
        <v>165</v>
      </c>
      <c r="L76" t="s">
        <v>60</v>
      </c>
    </row>
    <row r="77" spans="1:12" x14ac:dyDescent="0.2">
      <c r="A77">
        <v>1158129.45</v>
      </c>
      <c r="B77">
        <v>1261503.29</v>
      </c>
      <c r="C77">
        <v>1106516.8600000001</v>
      </c>
      <c r="D77">
        <v>1267945.31</v>
      </c>
      <c r="E77">
        <v>1270444.83</v>
      </c>
      <c r="F77">
        <v>1389150.44</v>
      </c>
      <c r="G77">
        <v>1451268.22</v>
      </c>
      <c r="H77">
        <v>1439304.59</v>
      </c>
      <c r="I77">
        <v>1686089.09</v>
      </c>
      <c r="J77">
        <v>1648331.53</v>
      </c>
      <c r="K77" t="s">
        <v>146</v>
      </c>
      <c r="L77" t="s">
        <v>167</v>
      </c>
    </row>
    <row r="78" spans="1:12" x14ac:dyDescent="0.2">
      <c r="A78">
        <v>1024126.99</v>
      </c>
      <c r="B78">
        <v>1150575.5900000001</v>
      </c>
      <c r="C78">
        <v>1051358.6499999999</v>
      </c>
      <c r="D78">
        <v>1110768.08</v>
      </c>
      <c r="E78">
        <v>1111549.48</v>
      </c>
      <c r="F78">
        <v>1309055.69</v>
      </c>
      <c r="G78">
        <v>1338970.47</v>
      </c>
      <c r="H78">
        <v>1324387.07</v>
      </c>
      <c r="I78">
        <v>1498960.19</v>
      </c>
      <c r="J78">
        <v>1479467.55</v>
      </c>
      <c r="K78" t="s">
        <v>147</v>
      </c>
      <c r="L78" t="s">
        <v>167</v>
      </c>
    </row>
    <row r="79" spans="1:12" x14ac:dyDescent="0.2">
      <c r="A79">
        <v>30003.06</v>
      </c>
      <c r="B79">
        <v>36306.79</v>
      </c>
      <c r="C79">
        <v>34548.31</v>
      </c>
      <c r="D79">
        <v>26580.1</v>
      </c>
      <c r="E79">
        <v>28982.55</v>
      </c>
      <c r="F79">
        <v>28591.66</v>
      </c>
      <c r="G79">
        <v>42397.14</v>
      </c>
      <c r="H79">
        <v>42283.61</v>
      </c>
      <c r="I79">
        <v>60078.5</v>
      </c>
      <c r="J79">
        <v>68670.23</v>
      </c>
      <c r="K79" t="s">
        <v>148</v>
      </c>
      <c r="L79" t="s">
        <v>167</v>
      </c>
    </row>
    <row r="80" spans="1:12" x14ac:dyDescent="0.2">
      <c r="A80">
        <v>29080.92</v>
      </c>
      <c r="B80">
        <v>43085.53</v>
      </c>
      <c r="C80">
        <v>32619.85</v>
      </c>
      <c r="D80">
        <v>34496.160000000003</v>
      </c>
      <c r="E80">
        <v>16749.88</v>
      </c>
      <c r="F80">
        <v>22155.13</v>
      </c>
      <c r="G80">
        <v>21713.24</v>
      </c>
      <c r="H80">
        <v>17980.88</v>
      </c>
      <c r="I80">
        <v>13445.34</v>
      </c>
      <c r="J80">
        <v>9418.31</v>
      </c>
      <c r="K80" t="s">
        <v>149</v>
      </c>
      <c r="L80" t="s">
        <v>167</v>
      </c>
    </row>
    <row r="81" spans="1:12" x14ac:dyDescent="0.2">
      <c r="A81">
        <v>8594.93</v>
      </c>
      <c r="B81">
        <v>9680.9599999999991</v>
      </c>
      <c r="C81">
        <v>7338.99</v>
      </c>
      <c r="D81">
        <v>8709.86</v>
      </c>
      <c r="E81">
        <v>4394.28</v>
      </c>
      <c r="F81">
        <v>7098.57</v>
      </c>
      <c r="G81">
        <v>6423.19</v>
      </c>
      <c r="H81">
        <v>5164.62</v>
      </c>
      <c r="I81">
        <v>3198.94</v>
      </c>
      <c r="J81">
        <v>2342.36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394950.35</v>
      </c>
      <c r="B83">
        <v>481411.32</v>
      </c>
      <c r="C83">
        <v>462718.61</v>
      </c>
      <c r="D83">
        <v>378254.73</v>
      </c>
      <c r="E83">
        <v>353008.46</v>
      </c>
      <c r="F83">
        <v>408913.39</v>
      </c>
      <c r="G83">
        <v>379190.09</v>
      </c>
      <c r="H83">
        <v>334895.3</v>
      </c>
      <c r="I83">
        <v>370024.92</v>
      </c>
      <c r="J83">
        <v>375767.45</v>
      </c>
      <c r="K83" t="s">
        <v>152</v>
      </c>
      <c r="L83" t="s">
        <v>167</v>
      </c>
    </row>
    <row r="84" spans="1:12" x14ac:dyDescent="0.2">
      <c r="A84">
        <v>279451.18</v>
      </c>
      <c r="B84">
        <v>306083.7</v>
      </c>
      <c r="C84">
        <v>281645.46999999997</v>
      </c>
      <c r="D84">
        <v>309887.69</v>
      </c>
      <c r="E84">
        <v>309111.7</v>
      </c>
      <c r="F84">
        <v>277886.2</v>
      </c>
      <c r="G84">
        <v>291948.32</v>
      </c>
      <c r="H84">
        <v>255002.87</v>
      </c>
      <c r="I84">
        <v>301847.63</v>
      </c>
      <c r="J84">
        <v>292552.59999999998</v>
      </c>
      <c r="K84" t="s">
        <v>153</v>
      </c>
      <c r="L84" t="s">
        <v>167</v>
      </c>
    </row>
    <row r="85" spans="1:12" x14ac:dyDescent="0.2">
      <c r="A85">
        <v>20433847.260000002</v>
      </c>
      <c r="B85">
        <v>20044997.629999999</v>
      </c>
      <c r="C85">
        <v>20268273.059999999</v>
      </c>
      <c r="D85">
        <v>19962105.32</v>
      </c>
      <c r="E85">
        <v>17724810.879999999</v>
      </c>
      <c r="F85">
        <v>19104771.219999999</v>
      </c>
      <c r="G85">
        <v>18417796.91</v>
      </c>
      <c r="H85">
        <v>17487133.100000001</v>
      </c>
      <c r="I85">
        <v>17257430.309999999</v>
      </c>
      <c r="J85">
        <v>18673243.829999998</v>
      </c>
      <c r="K85" t="s">
        <v>154</v>
      </c>
      <c r="L85" t="s">
        <v>167</v>
      </c>
    </row>
    <row r="86" spans="1:12" x14ac:dyDescent="0.2">
      <c r="A86">
        <v>206722.74</v>
      </c>
      <c r="B86">
        <v>240410.85</v>
      </c>
      <c r="C86">
        <v>186739.68</v>
      </c>
      <c r="D86">
        <v>187853.17</v>
      </c>
      <c r="E86">
        <v>174820.76</v>
      </c>
      <c r="F86">
        <v>243435.47</v>
      </c>
      <c r="G86">
        <v>205691.96</v>
      </c>
      <c r="H86">
        <v>199839.89</v>
      </c>
      <c r="I86">
        <v>209619</v>
      </c>
      <c r="J86">
        <v>196058.78</v>
      </c>
      <c r="K86" t="s">
        <v>155</v>
      </c>
      <c r="L86" t="s">
        <v>167</v>
      </c>
    </row>
    <row r="87" spans="1:12" x14ac:dyDescent="0.2">
      <c r="A87">
        <v>1415.51</v>
      </c>
      <c r="B87">
        <v>3629.74</v>
      </c>
      <c r="C87">
        <v>177.02</v>
      </c>
      <c r="D87">
        <v>-1534.83</v>
      </c>
      <c r="E87">
        <v>759.88</v>
      </c>
      <c r="F87">
        <v>3561.46</v>
      </c>
      <c r="G87">
        <v>671.14</v>
      </c>
      <c r="H87">
        <v>143.91</v>
      </c>
      <c r="I87">
        <v>476.87</v>
      </c>
      <c r="J87">
        <v>1948.8</v>
      </c>
      <c r="K87" t="s">
        <v>156</v>
      </c>
      <c r="L87" t="s">
        <v>167</v>
      </c>
    </row>
    <row r="88" spans="1:12" x14ac:dyDescent="0.2">
      <c r="A88">
        <v>20019.48</v>
      </c>
      <c r="B88">
        <v>26216.01</v>
      </c>
      <c r="C88">
        <v>42530.080000000002</v>
      </c>
      <c r="D88">
        <v>13860.83</v>
      </c>
      <c r="E88">
        <v>9814.69</v>
      </c>
      <c r="F88">
        <v>3749.68</v>
      </c>
      <c r="G88">
        <v>17313.73</v>
      </c>
      <c r="H88">
        <v>2644.94</v>
      </c>
      <c r="I88">
        <v>1941.35</v>
      </c>
      <c r="J88">
        <v>3921.39</v>
      </c>
      <c r="K88" t="s">
        <v>157</v>
      </c>
      <c r="L88" t="s">
        <v>167</v>
      </c>
    </row>
    <row r="89" spans="1:12" x14ac:dyDescent="0.2">
      <c r="A89">
        <v>1716385</v>
      </c>
      <c r="B89">
        <v>1918177.22</v>
      </c>
      <c r="C89">
        <v>2035623.5</v>
      </c>
      <c r="D89">
        <v>1983493.21</v>
      </c>
      <c r="E89">
        <v>1894280.15</v>
      </c>
      <c r="F89">
        <v>1902520.27</v>
      </c>
      <c r="G89">
        <v>2054324.75</v>
      </c>
      <c r="H89">
        <v>2228371.09</v>
      </c>
      <c r="I89">
        <v>2258021.38</v>
      </c>
      <c r="J89">
        <v>2318476.7999999998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59196.31</v>
      </c>
      <c r="B91">
        <v>63938.47</v>
      </c>
      <c r="C91">
        <v>55310.63</v>
      </c>
      <c r="D91">
        <v>68061.7</v>
      </c>
      <c r="E91">
        <v>64527.73</v>
      </c>
      <c r="F91">
        <v>73374.28</v>
      </c>
      <c r="G91">
        <v>65363.18</v>
      </c>
      <c r="H91">
        <v>65112.3</v>
      </c>
      <c r="I91">
        <v>70645.14</v>
      </c>
      <c r="J91">
        <v>72226.399999999994</v>
      </c>
      <c r="K91" t="s">
        <v>160</v>
      </c>
      <c r="L91" t="s">
        <v>167</v>
      </c>
    </row>
    <row r="92" spans="1:12" x14ac:dyDescent="0.2">
      <c r="A92">
        <v>1312.87</v>
      </c>
      <c r="B92">
        <v>601.71</v>
      </c>
      <c r="C92">
        <v>110.25</v>
      </c>
      <c r="D92">
        <v>455.53</v>
      </c>
      <c r="E92">
        <v>25.16</v>
      </c>
      <c r="F92">
        <v>84.85</v>
      </c>
      <c r="G92">
        <v>11.18</v>
      </c>
      <c r="H92">
        <v>56.07</v>
      </c>
      <c r="I92">
        <v>0</v>
      </c>
      <c r="J92">
        <v>37.71</v>
      </c>
      <c r="K92" t="s">
        <v>161</v>
      </c>
      <c r="L92" t="s">
        <v>167</v>
      </c>
    </row>
    <row r="93" spans="1:12" x14ac:dyDescent="0.2">
      <c r="A93">
        <v>43198.75</v>
      </c>
      <c r="B93">
        <v>55412.61</v>
      </c>
      <c r="C93">
        <v>45702.54</v>
      </c>
      <c r="D93">
        <v>48453.79</v>
      </c>
      <c r="E93">
        <v>51545.37</v>
      </c>
      <c r="F93">
        <v>45959.26</v>
      </c>
      <c r="G93">
        <v>48142.36</v>
      </c>
      <c r="H93">
        <v>46774.559999999998</v>
      </c>
      <c r="I93">
        <v>48600.37</v>
      </c>
      <c r="J93">
        <v>44447.58</v>
      </c>
      <c r="K93" t="s">
        <v>162</v>
      </c>
      <c r="L93" t="s">
        <v>167</v>
      </c>
    </row>
    <row r="94" spans="1:12" x14ac:dyDescent="0.2">
      <c r="A94">
        <v>4328.84</v>
      </c>
      <c r="B94">
        <v>4942.57</v>
      </c>
      <c r="C94">
        <v>3541.22</v>
      </c>
      <c r="D94">
        <v>4105.26</v>
      </c>
      <c r="E94">
        <v>3691.25</v>
      </c>
      <c r="F94">
        <v>4252.88</v>
      </c>
      <c r="G94">
        <v>3913.3</v>
      </c>
      <c r="H94">
        <v>3437.76</v>
      </c>
      <c r="I94">
        <v>4239.2</v>
      </c>
      <c r="J94">
        <v>4708.4799999999996</v>
      </c>
      <c r="K94" t="s">
        <v>163</v>
      </c>
      <c r="L94" t="s">
        <v>167</v>
      </c>
    </row>
    <row r="95" spans="1:12" x14ac:dyDescent="0.2">
      <c r="A95">
        <v>5156.42</v>
      </c>
      <c r="B95">
        <v>8475.3700000000008</v>
      </c>
      <c r="C95">
        <v>2100.62</v>
      </c>
      <c r="D95">
        <v>5515.66</v>
      </c>
      <c r="E95">
        <v>3993.02</v>
      </c>
      <c r="F95">
        <v>18654.560000000001</v>
      </c>
      <c r="G95">
        <v>4788.51</v>
      </c>
      <c r="H95">
        <v>9541.7900000000009</v>
      </c>
      <c r="I95">
        <v>11629.97</v>
      </c>
      <c r="J95">
        <v>4975.92</v>
      </c>
      <c r="K95" t="s">
        <v>164</v>
      </c>
      <c r="L95" t="s">
        <v>167</v>
      </c>
    </row>
    <row r="96" spans="1:12" x14ac:dyDescent="0.2">
      <c r="A96">
        <v>431372.01</v>
      </c>
      <c r="B96">
        <v>465800.55</v>
      </c>
      <c r="C96">
        <v>344869.87</v>
      </c>
      <c r="D96">
        <v>386704.66</v>
      </c>
      <c r="E96">
        <v>398087.11</v>
      </c>
      <c r="F96">
        <v>443928.41</v>
      </c>
      <c r="G96">
        <v>480751.01</v>
      </c>
      <c r="H96">
        <v>510673.67</v>
      </c>
      <c r="I96">
        <v>645523.47</v>
      </c>
      <c r="J96">
        <v>576483.81999999995</v>
      </c>
      <c r="K96" t="s">
        <v>165</v>
      </c>
      <c r="L96" t="s">
        <v>167</v>
      </c>
    </row>
    <row r="97" spans="1:12" x14ac:dyDescent="0.2">
      <c r="A97">
        <v>776255.71</v>
      </c>
      <c r="B97">
        <v>753598.34</v>
      </c>
      <c r="C97">
        <v>777563.99</v>
      </c>
      <c r="D97">
        <v>759827.48</v>
      </c>
      <c r="E97">
        <v>555515.04</v>
      </c>
      <c r="F97">
        <v>588020.78</v>
      </c>
      <c r="G97">
        <v>584728.68000000005</v>
      </c>
      <c r="H97">
        <v>585918.18000000005</v>
      </c>
      <c r="I97">
        <v>595243</v>
      </c>
      <c r="J97">
        <v>674888.11</v>
      </c>
      <c r="K97" t="s">
        <v>173</v>
      </c>
    </row>
    <row r="98" spans="1:12" x14ac:dyDescent="0.2">
      <c r="A98">
        <v>776255.71</v>
      </c>
      <c r="B98">
        <v>753338.34</v>
      </c>
      <c r="C98">
        <v>775968.91</v>
      </c>
      <c r="D98">
        <v>759505.96</v>
      </c>
      <c r="E98">
        <v>555515.04</v>
      </c>
      <c r="F98">
        <v>588020.78</v>
      </c>
      <c r="G98">
        <v>584728.85</v>
      </c>
      <c r="H98">
        <v>585918.4</v>
      </c>
      <c r="I98">
        <v>595243</v>
      </c>
      <c r="J98">
        <v>675598.7</v>
      </c>
      <c r="K98" t="s">
        <v>174</v>
      </c>
    </row>
    <row r="99" spans="1:12" x14ac:dyDescent="0.2">
      <c r="A99">
        <v>122495.86</v>
      </c>
      <c r="B99">
        <v>124219.38</v>
      </c>
      <c r="C99">
        <v>122594</v>
      </c>
      <c r="D99">
        <v>134517.07999999999</v>
      </c>
      <c r="E99">
        <v>134195.99</v>
      </c>
      <c r="F99">
        <v>145760.97</v>
      </c>
      <c r="G99">
        <v>142844.5</v>
      </c>
      <c r="H99">
        <v>153622.20000000001</v>
      </c>
      <c r="I99">
        <v>180593.48</v>
      </c>
      <c r="J99">
        <v>186256.53</v>
      </c>
      <c r="K99" t="s">
        <v>86</v>
      </c>
    </row>
    <row r="100" spans="1:12" x14ac:dyDescent="0.2">
      <c r="A100">
        <v>3716534.21</v>
      </c>
      <c r="B100">
        <v>4034472.03</v>
      </c>
      <c r="C100">
        <v>5326002.37</v>
      </c>
      <c r="D100">
        <v>4025133</v>
      </c>
      <c r="E100">
        <v>2195345.0099999998</v>
      </c>
      <c r="F100">
        <v>4521230.16</v>
      </c>
      <c r="G100">
        <v>5216417.8899999997</v>
      </c>
      <c r="H100">
        <v>3103196.19</v>
      </c>
      <c r="I100">
        <v>2071667.73</v>
      </c>
      <c r="J100">
        <v>3248752.26</v>
      </c>
      <c r="K100" t="s">
        <v>87</v>
      </c>
    </row>
    <row r="101" spans="1:12" x14ac:dyDescent="0.2">
      <c r="A101">
        <v>12399439.34</v>
      </c>
      <c r="B101">
        <v>23301738.050000001</v>
      </c>
      <c r="C101">
        <v>23471044.280000001</v>
      </c>
      <c r="D101">
        <v>22475210.850000001</v>
      </c>
      <c r="E101">
        <v>21960688.52</v>
      </c>
      <c r="F101">
        <v>22844040.559999999</v>
      </c>
      <c r="G101">
        <v>21794046.960000001</v>
      </c>
      <c r="H101">
        <v>21415287.859999999</v>
      </c>
      <c r="I101">
        <v>20994583.210000001</v>
      </c>
      <c r="J101">
        <v>22884721.280000001</v>
      </c>
      <c r="K101" t="s">
        <v>88</v>
      </c>
    </row>
    <row r="102" spans="1:12" x14ac:dyDescent="0.2">
      <c r="A102">
        <v>61701.05</v>
      </c>
      <c r="B102">
        <v>62861.07</v>
      </c>
      <c r="C102">
        <v>63461.18</v>
      </c>
      <c r="D102">
        <v>64933.32</v>
      </c>
      <c r="E102">
        <v>61625.599999999999</v>
      </c>
      <c r="F102">
        <v>70883.63</v>
      </c>
      <c r="G102">
        <v>73018.2</v>
      </c>
      <c r="H102">
        <v>73376.070000000007</v>
      </c>
      <c r="I102">
        <v>89113.53</v>
      </c>
      <c r="J102">
        <v>95218.51</v>
      </c>
      <c r="K102" t="s">
        <v>86</v>
      </c>
      <c r="L102" t="s">
        <v>116</v>
      </c>
    </row>
    <row r="103" spans="1:12" x14ac:dyDescent="0.2">
      <c r="A103">
        <v>1022032.67</v>
      </c>
      <c r="B103">
        <v>810695.36</v>
      </c>
      <c r="C103">
        <v>923342.98</v>
      </c>
      <c r="D103">
        <v>417246.15</v>
      </c>
      <c r="E103">
        <v>401340.62</v>
      </c>
      <c r="F103">
        <v>138534.51</v>
      </c>
      <c r="G103">
        <v>316667.45</v>
      </c>
      <c r="H103">
        <v>548093.87</v>
      </c>
      <c r="I103">
        <v>256868.28</v>
      </c>
      <c r="J103">
        <v>662363.68999999994</v>
      </c>
      <c r="K103" t="s">
        <v>87</v>
      </c>
      <c r="L103" t="s">
        <v>116</v>
      </c>
    </row>
    <row r="104" spans="1:12" x14ac:dyDescent="0.2">
      <c r="A104">
        <v>2263153.4700000002</v>
      </c>
      <c r="B104">
        <v>1972965.94</v>
      </c>
      <c r="C104">
        <v>1828299.55</v>
      </c>
      <c r="D104">
        <v>1322767.1000000001</v>
      </c>
      <c r="E104">
        <v>1272986.3500000001</v>
      </c>
      <c r="F104">
        <v>1265373.28</v>
      </c>
      <c r="G104">
        <v>1424015.38</v>
      </c>
      <c r="H104">
        <v>1674263.45</v>
      </c>
      <c r="I104">
        <v>1682781.92</v>
      </c>
      <c r="J104">
        <v>2517563.25</v>
      </c>
      <c r="K104" t="s">
        <v>88</v>
      </c>
      <c r="L104" t="s">
        <v>116</v>
      </c>
    </row>
    <row r="105" spans="1:12" x14ac:dyDescent="0.2">
      <c r="A105">
        <v>54888.19</v>
      </c>
      <c r="B105">
        <v>62350.34</v>
      </c>
      <c r="C105">
        <v>57005.18</v>
      </c>
      <c r="D105">
        <v>62498.36</v>
      </c>
      <c r="E105">
        <v>62818.86</v>
      </c>
      <c r="F105">
        <v>72354.080000000002</v>
      </c>
      <c r="G105">
        <v>72838.259999999995</v>
      </c>
      <c r="H105">
        <v>71147.56</v>
      </c>
      <c r="I105">
        <v>86500.46</v>
      </c>
      <c r="J105">
        <v>84870.97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65772.81</v>
      </c>
      <c r="B108">
        <v>54118.93</v>
      </c>
      <c r="C108">
        <v>46566.69</v>
      </c>
      <c r="D108">
        <v>43003.69</v>
      </c>
      <c r="E108">
        <v>30585.26</v>
      </c>
      <c r="F108">
        <v>42559.57</v>
      </c>
      <c r="G108">
        <v>47877.62</v>
      </c>
      <c r="H108">
        <v>54995.43</v>
      </c>
      <c r="I108">
        <v>53297.91</v>
      </c>
      <c r="J108">
        <v>53882.35</v>
      </c>
      <c r="K108" t="s">
        <v>102</v>
      </c>
    </row>
    <row r="109" spans="1:12" x14ac:dyDescent="0.2">
      <c r="A109">
        <v>507009.15</v>
      </c>
      <c r="B109">
        <v>445611.57</v>
      </c>
      <c r="C109">
        <v>381074.31</v>
      </c>
      <c r="D109">
        <v>407899.27</v>
      </c>
      <c r="E109">
        <v>400300.77</v>
      </c>
      <c r="F109">
        <v>431226.95</v>
      </c>
      <c r="G109">
        <v>480095.63</v>
      </c>
      <c r="H109">
        <v>537012.94999999995</v>
      </c>
      <c r="I109">
        <v>661871.98</v>
      </c>
      <c r="J109">
        <v>633414.54</v>
      </c>
      <c r="K109" t="s">
        <v>103</v>
      </c>
    </row>
    <row r="110" spans="1:12" x14ac:dyDescent="0.2">
      <c r="A110">
        <v>755973.5</v>
      </c>
      <c r="B110">
        <v>831562.44</v>
      </c>
      <c r="C110">
        <v>876873.92</v>
      </c>
      <c r="D110">
        <v>999923.85</v>
      </c>
      <c r="E110">
        <v>1075485.43</v>
      </c>
      <c r="F110">
        <v>1116682.6599999999</v>
      </c>
      <c r="G110">
        <v>1191589.97</v>
      </c>
      <c r="H110">
        <v>1238290.48</v>
      </c>
      <c r="I110">
        <v>1358686.85</v>
      </c>
      <c r="J110">
        <v>1367396.73</v>
      </c>
      <c r="K110" t="s">
        <v>104</v>
      </c>
    </row>
    <row r="111" spans="1:12" x14ac:dyDescent="0.2">
      <c r="A111">
        <v>845748.46</v>
      </c>
      <c r="B111">
        <v>816470.48</v>
      </c>
      <c r="C111">
        <v>793868.25</v>
      </c>
      <c r="D111">
        <v>762497.77</v>
      </c>
      <c r="E111">
        <v>779101.37</v>
      </c>
      <c r="F111">
        <v>760886.19</v>
      </c>
      <c r="G111">
        <v>702972.02</v>
      </c>
      <c r="H111">
        <v>704993.07</v>
      </c>
      <c r="I111">
        <v>694319.75</v>
      </c>
      <c r="J111">
        <v>747531.36</v>
      </c>
      <c r="K111" t="s">
        <v>105</v>
      </c>
    </row>
    <row r="112" spans="1:12" x14ac:dyDescent="0.2">
      <c r="A112">
        <v>458460.38</v>
      </c>
      <c r="B112">
        <v>488758.87</v>
      </c>
      <c r="C112">
        <v>516621</v>
      </c>
      <c r="D112">
        <v>505872.11</v>
      </c>
      <c r="E112">
        <v>487990.73</v>
      </c>
      <c r="F112">
        <v>471186.89</v>
      </c>
      <c r="G112">
        <v>526438.99</v>
      </c>
      <c r="H112">
        <v>552651.12</v>
      </c>
      <c r="I112">
        <v>639763.84</v>
      </c>
      <c r="J112">
        <v>690329.5</v>
      </c>
      <c r="K112" t="s">
        <v>106</v>
      </c>
    </row>
    <row r="113" spans="1:12" x14ac:dyDescent="0.2">
      <c r="A113">
        <v>112224.02</v>
      </c>
      <c r="B113">
        <v>117631.53</v>
      </c>
      <c r="C113">
        <v>56212.26</v>
      </c>
      <c r="D113">
        <v>134565.51999999999</v>
      </c>
      <c r="E113">
        <v>47853.83</v>
      </c>
      <c r="F113">
        <v>38097.870000000003</v>
      </c>
      <c r="G113">
        <v>9178.3799999999992</v>
      </c>
      <c r="H113">
        <v>41834.78</v>
      </c>
      <c r="I113">
        <v>33553.01</v>
      </c>
      <c r="J113">
        <v>32223.01</v>
      </c>
      <c r="K113" t="s">
        <v>107</v>
      </c>
    </row>
    <row r="114" spans="1:12" x14ac:dyDescent="0.2">
      <c r="A114">
        <v>1022032.67</v>
      </c>
      <c r="B114">
        <v>810695.36</v>
      </c>
      <c r="C114">
        <v>923342.98</v>
      </c>
      <c r="D114">
        <v>417246.15</v>
      </c>
      <c r="E114">
        <v>401340.62</v>
      </c>
      <c r="F114">
        <v>138534.51</v>
      </c>
      <c r="G114">
        <v>316667.45</v>
      </c>
      <c r="H114">
        <v>548093.87</v>
      </c>
      <c r="I114">
        <v>256868.28</v>
      </c>
      <c r="J114">
        <v>662363.68999999994</v>
      </c>
      <c r="K114" t="s">
        <v>108</v>
      </c>
    </row>
    <row r="115" spans="1:12" x14ac:dyDescent="0.2">
      <c r="A115">
        <v>583989.82999999996</v>
      </c>
      <c r="B115">
        <v>1003892.04</v>
      </c>
      <c r="C115">
        <v>738855.51</v>
      </c>
      <c r="D115">
        <v>1124027.6599999999</v>
      </c>
      <c r="E115">
        <v>574991.93999999994</v>
      </c>
      <c r="F115">
        <v>900272.64000000001</v>
      </c>
      <c r="G115">
        <v>1330100.74</v>
      </c>
      <c r="H115">
        <v>880408.4</v>
      </c>
      <c r="I115">
        <v>623123.32999999996</v>
      </c>
      <c r="J115">
        <v>1003672.03</v>
      </c>
      <c r="K115" t="s">
        <v>109</v>
      </c>
    </row>
    <row r="116" spans="1:12" x14ac:dyDescent="0.2">
      <c r="A116">
        <v>1586805.34</v>
      </c>
      <c r="B116">
        <v>1480579.29</v>
      </c>
      <c r="C116">
        <v>3068292.27</v>
      </c>
      <c r="D116">
        <v>1752914.55</v>
      </c>
      <c r="E116">
        <v>770518.06</v>
      </c>
      <c r="F116">
        <v>3117143.65</v>
      </c>
      <c r="G116">
        <v>3169426.85</v>
      </c>
      <c r="H116">
        <v>1093610.25</v>
      </c>
      <c r="I116">
        <v>775963.15</v>
      </c>
      <c r="J116">
        <v>905062.82</v>
      </c>
      <c r="K116" t="s">
        <v>110</v>
      </c>
    </row>
    <row r="117" spans="1:12" x14ac:dyDescent="0.2">
      <c r="A117">
        <v>411482.35</v>
      </c>
      <c r="B117">
        <v>621673.81999999995</v>
      </c>
      <c r="C117">
        <v>539299.36</v>
      </c>
      <c r="D117">
        <v>596379.13</v>
      </c>
      <c r="E117">
        <v>400640.56</v>
      </c>
      <c r="F117">
        <v>327181.46999999997</v>
      </c>
      <c r="G117">
        <v>391044.47</v>
      </c>
      <c r="H117">
        <v>539248.89</v>
      </c>
      <c r="I117">
        <v>382159.97</v>
      </c>
      <c r="J117">
        <v>645430.69999999995</v>
      </c>
      <c r="K117" t="s">
        <v>111</v>
      </c>
    </row>
    <row r="118" spans="1:12" x14ac:dyDescent="0.2">
      <c r="A118">
        <v>255368</v>
      </c>
      <c r="B118">
        <v>217163.78</v>
      </c>
      <c r="C118">
        <v>175233.18</v>
      </c>
      <c r="D118">
        <v>187788.83</v>
      </c>
      <c r="E118">
        <v>104185.42</v>
      </c>
      <c r="F118">
        <v>108063.54</v>
      </c>
      <c r="G118">
        <v>102352.07</v>
      </c>
      <c r="H118">
        <v>156492.82999999999</v>
      </c>
      <c r="I118">
        <v>144805.97</v>
      </c>
      <c r="J118">
        <v>147393.1</v>
      </c>
      <c r="K118" t="s">
        <v>112</v>
      </c>
    </row>
    <row r="119" spans="1:12" x14ac:dyDescent="0.2">
      <c r="A119">
        <v>2263153.4700000002</v>
      </c>
      <c r="B119">
        <v>1972965.94</v>
      </c>
      <c r="C119">
        <v>1828299.55</v>
      </c>
      <c r="D119">
        <v>1322767.1000000001</v>
      </c>
      <c r="E119">
        <v>1272986.3500000001</v>
      </c>
      <c r="F119">
        <v>1265373.28</v>
      </c>
      <c r="G119">
        <v>1424015.38</v>
      </c>
      <c r="H119">
        <v>1674263.45</v>
      </c>
      <c r="I119">
        <v>1682781.92</v>
      </c>
      <c r="J119">
        <v>2517563.25</v>
      </c>
      <c r="K119" t="s">
        <v>113</v>
      </c>
    </row>
    <row r="120" spans="1:12" x14ac:dyDescent="0.2">
      <c r="A120">
        <v>2714670.21</v>
      </c>
      <c r="B120">
        <v>3885934.42</v>
      </c>
      <c r="C120">
        <v>4089231.9</v>
      </c>
      <c r="D120">
        <v>4666448.72</v>
      </c>
      <c r="E120">
        <v>4698553.82</v>
      </c>
      <c r="F120">
        <v>5218773.42</v>
      </c>
      <c r="G120">
        <v>5507528.7599999998</v>
      </c>
      <c r="H120">
        <v>5693703.3799999999</v>
      </c>
      <c r="I120">
        <v>6106370.46</v>
      </c>
      <c r="J120">
        <v>6853611.2300000004</v>
      </c>
      <c r="K120" t="s">
        <v>114</v>
      </c>
    </row>
    <row r="121" spans="1:12" x14ac:dyDescent="0.2">
      <c r="A121">
        <v>5832407.3399999999</v>
      </c>
      <c r="B121">
        <v>15408336.57</v>
      </c>
      <c r="C121">
        <v>15615677.710000001</v>
      </c>
      <c r="D121">
        <v>14451716.23</v>
      </c>
      <c r="E121">
        <v>14171181.09</v>
      </c>
      <c r="F121">
        <v>14377439.609999999</v>
      </c>
      <c r="G121">
        <v>12862338.529999999</v>
      </c>
      <c r="H121">
        <v>11820586.789999999</v>
      </c>
      <c r="I121">
        <v>10825926.050000001</v>
      </c>
      <c r="J121">
        <v>10845824.800000001</v>
      </c>
      <c r="K121" t="s">
        <v>115</v>
      </c>
    </row>
    <row r="122" spans="1:12" x14ac:dyDescent="0.2">
      <c r="A122">
        <v>1333840.32</v>
      </c>
      <c r="B122">
        <v>1817337.34</v>
      </c>
      <c r="C122">
        <v>1762601.95</v>
      </c>
      <c r="D122">
        <v>1846489.97</v>
      </c>
      <c r="E122">
        <v>1713781.84</v>
      </c>
      <c r="F122">
        <v>1874390.7</v>
      </c>
      <c r="G122">
        <v>1897812.22</v>
      </c>
      <c r="H122">
        <v>2070241.41</v>
      </c>
      <c r="I122">
        <v>2234698.7999999998</v>
      </c>
      <c r="J122">
        <v>2520328.9</v>
      </c>
      <c r="K122" t="s">
        <v>256</v>
      </c>
    </row>
    <row r="123" spans="1:12" x14ac:dyDescent="0.2">
      <c r="A123">
        <v>110534.11</v>
      </c>
      <c r="B123">
        <v>111273.51</v>
      </c>
      <c r="C123">
        <v>113356.61</v>
      </c>
      <c r="D123">
        <v>113330</v>
      </c>
      <c r="E123">
        <v>114001</v>
      </c>
      <c r="F123">
        <v>114730.6</v>
      </c>
      <c r="G123">
        <v>111078.06</v>
      </c>
      <c r="H123">
        <v>110250.06</v>
      </c>
      <c r="I123">
        <v>111078.97</v>
      </c>
      <c r="J123">
        <v>111129.24</v>
      </c>
      <c r="K123">
        <v>110922.24000000001</v>
      </c>
      <c r="L123" t="s">
        <v>257</v>
      </c>
    </row>
    <row r="124" spans="1:12" x14ac:dyDescent="0.2">
      <c r="A124">
        <v>5393896.96</v>
      </c>
      <c r="B124">
        <v>5214259.08</v>
      </c>
      <c r="C124">
        <v>5121394.1100000003</v>
      </c>
      <c r="D124">
        <v>4868759.4400000004</v>
      </c>
      <c r="E124">
        <v>5081829.8</v>
      </c>
      <c r="F124">
        <v>5231751.45</v>
      </c>
      <c r="G124">
        <v>4909553</v>
      </c>
      <c r="H124">
        <v>4767744.8899999997</v>
      </c>
      <c r="I124">
        <v>4962097.97</v>
      </c>
      <c r="J124">
        <v>4817453.59</v>
      </c>
      <c r="K124" t="s">
        <v>26</v>
      </c>
    </row>
    <row r="125" spans="1:12" x14ac:dyDescent="0.2">
      <c r="A125">
        <v>29579494.850000001</v>
      </c>
      <c r="B125">
        <v>28171506.350000001</v>
      </c>
      <c r="C125">
        <v>29041095.25</v>
      </c>
      <c r="D125">
        <v>27808446.199999999</v>
      </c>
      <c r="E125">
        <v>23348320.07</v>
      </c>
      <c r="F125">
        <v>25828552.68</v>
      </c>
      <c r="G125">
        <v>25759635.789999999</v>
      </c>
      <c r="H125">
        <v>25303502.149999999</v>
      </c>
      <c r="I125">
        <v>26056520.34</v>
      </c>
      <c r="J125">
        <v>30826567.120000001</v>
      </c>
      <c r="K125" t="s">
        <v>32</v>
      </c>
    </row>
    <row r="126" spans="1:12" x14ac:dyDescent="0.2">
      <c r="A126">
        <v>7914950.1299999999</v>
      </c>
      <c r="B126">
        <v>8872265.1999999993</v>
      </c>
      <c r="C126">
        <v>7940997.0899999999</v>
      </c>
      <c r="D126">
        <v>7959788.4299999997</v>
      </c>
      <c r="E126">
        <v>7440440.5599999996</v>
      </c>
      <c r="F126">
        <v>7973546.1299999999</v>
      </c>
      <c r="G126">
        <v>8400195.1500000004</v>
      </c>
      <c r="H126">
        <v>7938665.0899999999</v>
      </c>
      <c r="I126">
        <v>8889535.5099999998</v>
      </c>
      <c r="J126">
        <v>8844466.5800000001</v>
      </c>
      <c r="K126" t="s">
        <v>36</v>
      </c>
    </row>
    <row r="127" spans="1:12" x14ac:dyDescent="0.2">
      <c r="A127">
        <v>13761817.609999999</v>
      </c>
      <c r="B127">
        <v>13598615.59</v>
      </c>
      <c r="C127">
        <v>13872920.93</v>
      </c>
      <c r="D127">
        <v>14562654.560000001</v>
      </c>
      <c r="E127">
        <v>14097418.5</v>
      </c>
      <c r="F127">
        <v>14620621.949999999</v>
      </c>
      <c r="G127">
        <v>15036443.800000001</v>
      </c>
      <c r="H127">
        <v>14924103.24</v>
      </c>
      <c r="I127">
        <v>15610314.859999999</v>
      </c>
      <c r="J127">
        <v>15725690.810000001</v>
      </c>
      <c r="K127" t="s">
        <v>39</v>
      </c>
    </row>
    <row r="128" spans="1:12" x14ac:dyDescent="0.2">
      <c r="A128">
        <v>56650159.549999997</v>
      </c>
      <c r="B128">
        <v>55856646.219999999</v>
      </c>
      <c r="C128">
        <v>55976407.380000003</v>
      </c>
      <c r="D128">
        <v>55199648.630000003</v>
      </c>
      <c r="E128">
        <v>49968008.939999998</v>
      </c>
      <c r="F128">
        <v>53654472.219999999</v>
      </c>
      <c r="G128">
        <v>54105827.740000002</v>
      </c>
      <c r="H128">
        <v>52934015.380000003</v>
      </c>
      <c r="I128">
        <v>55518468.670000002</v>
      </c>
      <c r="J128">
        <v>60214178.100000001</v>
      </c>
      <c r="K128" t="s">
        <v>42</v>
      </c>
    </row>
    <row r="129" spans="1:11" x14ac:dyDescent="0.2">
      <c r="A129" s="35">
        <v>898943.24</v>
      </c>
      <c r="B129" s="35">
        <v>1236246.8799999999</v>
      </c>
      <c r="C129" s="35">
        <v>1229907.17</v>
      </c>
      <c r="D129" s="35">
        <v>794287.96</v>
      </c>
      <c r="E129" s="35">
        <v>722284.45</v>
      </c>
      <c r="F129" s="35">
        <v>823052.36</v>
      </c>
      <c r="G129" s="35">
        <v>676780.47</v>
      </c>
      <c r="H129" s="35">
        <v>409602.89</v>
      </c>
      <c r="I129" s="35">
        <v>168636.19</v>
      </c>
      <c r="J129" s="35">
        <v>613712.30000000005</v>
      </c>
      <c r="K129" s="26" t="s">
        <v>278</v>
      </c>
    </row>
    <row r="130" spans="1:11" x14ac:dyDescent="0.2">
      <c r="A130" s="35">
        <v>9188976.5999999996</v>
      </c>
      <c r="B130" s="35">
        <v>7924381.7300000004</v>
      </c>
      <c r="C130" s="35">
        <v>7205972.7300000004</v>
      </c>
      <c r="D130" s="35">
        <v>7507283.6699999999</v>
      </c>
      <c r="E130" s="35">
        <v>7363091.0099999998</v>
      </c>
      <c r="F130" s="35">
        <v>7388765.5099999998</v>
      </c>
      <c r="G130" s="35">
        <v>7322536.0800000001</v>
      </c>
      <c r="H130" s="35">
        <v>6934586.8499999996</v>
      </c>
      <c r="I130" s="35">
        <v>7543200.5899999999</v>
      </c>
      <c r="J130" s="35">
        <v>7930557.3499999996</v>
      </c>
      <c r="K130" t="s">
        <v>47</v>
      </c>
    </row>
    <row r="131" spans="1:11" x14ac:dyDescent="0.2">
      <c r="A131">
        <v>25847292.059999999</v>
      </c>
      <c r="B131">
        <v>26121249.91</v>
      </c>
      <c r="C131">
        <v>25961725.210000001</v>
      </c>
      <c r="D131">
        <v>25795716.219999999</v>
      </c>
      <c r="E131">
        <v>23420597.170000002</v>
      </c>
      <c r="F131">
        <v>25287143.43</v>
      </c>
      <c r="G131">
        <v>24830678.690000001</v>
      </c>
      <c r="H131">
        <v>23972748.02</v>
      </c>
      <c r="I131">
        <v>24441771.66</v>
      </c>
      <c r="J131">
        <v>25773079.530000001</v>
      </c>
      <c r="K131" t="s">
        <v>76</v>
      </c>
    </row>
    <row r="132" spans="1:11" x14ac:dyDescent="0.2">
      <c r="A132" s="35">
        <v>65490245.600000001</v>
      </c>
      <c r="B132" s="35">
        <v>69656302.290000007</v>
      </c>
      <c r="C132" s="35">
        <v>75660063.650000006</v>
      </c>
      <c r="D132" s="35">
        <v>67132723.489999995</v>
      </c>
      <c r="E132" s="35">
        <v>52606006.329999998</v>
      </c>
      <c r="F132" s="35">
        <v>57924901.270000003</v>
      </c>
      <c r="G132" s="35">
        <v>61536246.259999998</v>
      </c>
      <c r="H132" s="35">
        <v>63966419.159999996</v>
      </c>
      <c r="I132" s="35">
        <v>65057138.920000002</v>
      </c>
      <c r="J132" s="35">
        <v>75395655.159999996</v>
      </c>
    </row>
    <row r="133" spans="1:11" x14ac:dyDescent="0.2">
      <c r="A133" s="35">
        <v>1181418.73</v>
      </c>
      <c r="B133" s="35">
        <v>55527.92</v>
      </c>
      <c r="C133" s="35">
        <v>-62801.17</v>
      </c>
      <c r="D133" s="35">
        <v>-312667.13</v>
      </c>
      <c r="E133" s="35">
        <v>548810.06000000006</v>
      </c>
      <c r="F133" s="35">
        <v>-116951.6</v>
      </c>
      <c r="G133" s="35">
        <v>353670.46</v>
      </c>
      <c r="H133" s="35">
        <v>-77320.789999999994</v>
      </c>
      <c r="I133" s="35">
        <v>-138357.57</v>
      </c>
      <c r="J133" s="35">
        <v>-363024.41</v>
      </c>
    </row>
    <row r="134" spans="1:11" x14ac:dyDescent="0.2">
      <c r="A134" s="35">
        <v>194252.09</v>
      </c>
      <c r="B134" s="35">
        <v>233693.97</v>
      </c>
      <c r="C134" s="35">
        <v>197676.24</v>
      </c>
      <c r="D134" s="35">
        <v>202281.66</v>
      </c>
      <c r="E134" s="35">
        <v>171357.07</v>
      </c>
      <c r="F134" s="35">
        <v>208444</v>
      </c>
      <c r="G134" s="35">
        <v>202039.75</v>
      </c>
      <c r="H134" s="35">
        <v>199355.48</v>
      </c>
      <c r="I134" s="35">
        <v>154000.45000000001</v>
      </c>
      <c r="J134" s="35">
        <v>202342.56</v>
      </c>
    </row>
    <row r="135" spans="1:11" x14ac:dyDescent="0.2">
      <c r="A135" s="35">
        <v>-62472.87</v>
      </c>
      <c r="B135" s="35">
        <v>-47975.03</v>
      </c>
      <c r="C135" s="35">
        <v>-71898.710000000006</v>
      </c>
      <c r="D135" s="35">
        <v>-196254.28</v>
      </c>
      <c r="E135" s="35">
        <v>-74750.36</v>
      </c>
      <c r="F135" s="35">
        <v>-139273.32999999999</v>
      </c>
      <c r="G135" s="35">
        <v>-120347.89</v>
      </c>
      <c r="H135" s="35">
        <v>-645285.41</v>
      </c>
      <c r="I135" s="35">
        <v>-276616.26</v>
      </c>
      <c r="J135" s="35">
        <v>-177333.17</v>
      </c>
    </row>
    <row r="136" spans="1:11" x14ac:dyDescent="0.2">
      <c r="A136" s="35">
        <v>761259.88</v>
      </c>
      <c r="B136" s="35">
        <v>379656.98</v>
      </c>
      <c r="C136" s="35">
        <v>329362.94</v>
      </c>
      <c r="D136" s="35">
        <v>740679.2</v>
      </c>
      <c r="E136" s="35">
        <v>403157.76000000001</v>
      </c>
      <c r="F136" s="35">
        <v>334140.46000000002</v>
      </c>
      <c r="G136" s="35">
        <v>387081.44</v>
      </c>
      <c r="H136" s="35">
        <v>317527.53999999998</v>
      </c>
      <c r="I136" s="35">
        <v>412374.48</v>
      </c>
      <c r="J136" s="35">
        <v>326590.98</v>
      </c>
    </row>
    <row r="137" spans="1:11" x14ac:dyDescent="0.2">
      <c r="A137" s="35">
        <v>952748.94</v>
      </c>
      <c r="B137" s="35">
        <v>960264.82</v>
      </c>
      <c r="C137" s="35">
        <v>920183.67</v>
      </c>
      <c r="D137" s="35">
        <v>923295.49</v>
      </c>
      <c r="E137" s="35">
        <v>1056278.1000000001</v>
      </c>
      <c r="F137" s="35">
        <v>1019497.2</v>
      </c>
      <c r="G137" s="35">
        <v>1085715.92</v>
      </c>
      <c r="H137" s="35">
        <v>1086488.03</v>
      </c>
      <c r="I137" s="35">
        <v>958699.15</v>
      </c>
      <c r="J137" s="35">
        <v>916841.18</v>
      </c>
    </row>
    <row r="138" spans="1:11" x14ac:dyDescent="0.2">
      <c r="A138" s="35">
        <v>107829.42</v>
      </c>
      <c r="B138" s="35">
        <v>118348.96</v>
      </c>
      <c r="C138" s="35">
        <v>136398.45000000001</v>
      </c>
      <c r="D138" s="35">
        <v>114226.69</v>
      </c>
      <c r="E138" s="35">
        <v>117893.97</v>
      </c>
      <c r="F138" s="35">
        <v>151747.93</v>
      </c>
      <c r="G138" s="35">
        <v>270566.5</v>
      </c>
      <c r="H138" s="35">
        <v>103493.77</v>
      </c>
      <c r="I138" s="35">
        <v>99143.69</v>
      </c>
      <c r="J138" s="35">
        <v>123156.16</v>
      </c>
    </row>
    <row r="139" spans="1:11" x14ac:dyDescent="0.2">
      <c r="A139" s="35">
        <v>1366824.4</v>
      </c>
      <c r="B139" s="35">
        <v>1290129.01</v>
      </c>
      <c r="C139" s="35">
        <v>798380.25</v>
      </c>
      <c r="D139" s="35">
        <v>814542.44</v>
      </c>
      <c r="E139" s="35">
        <v>747200.48</v>
      </c>
      <c r="F139" s="35">
        <v>836878.1</v>
      </c>
      <c r="G139" s="35">
        <v>624605.06999999995</v>
      </c>
      <c r="H139" s="35">
        <v>540574.6</v>
      </c>
      <c r="I139" s="35">
        <v>452207.25</v>
      </c>
      <c r="J139" s="35">
        <v>423906.58</v>
      </c>
    </row>
    <row r="140" spans="1:11" x14ac:dyDescent="0.2">
      <c r="A140" s="35">
        <v>3099.33</v>
      </c>
      <c r="B140" s="35">
        <v>6937.56</v>
      </c>
      <c r="C140" s="35">
        <v>6009.22</v>
      </c>
      <c r="D140" s="35">
        <v>6250.12</v>
      </c>
      <c r="E140" s="35">
        <v>5136.58</v>
      </c>
      <c r="F140" s="35">
        <v>6109.64</v>
      </c>
      <c r="G140" s="35">
        <v>4963.41</v>
      </c>
      <c r="H140" s="35">
        <v>4942.2</v>
      </c>
      <c r="I140" s="35">
        <v>5246.23</v>
      </c>
      <c r="J140" s="35">
        <v>8352.1200000000008</v>
      </c>
    </row>
    <row r="141" spans="1:11" x14ac:dyDescent="0.2">
      <c r="A141" s="35">
        <v>3191761.97</v>
      </c>
      <c r="B141" s="35">
        <v>2755337.33</v>
      </c>
      <c r="C141" s="35">
        <v>2190334.5299999998</v>
      </c>
      <c r="D141" s="35">
        <v>2598993.9500000002</v>
      </c>
      <c r="E141" s="35">
        <v>2329666.89</v>
      </c>
      <c r="F141" s="35">
        <v>2348373.33</v>
      </c>
      <c r="G141" s="35">
        <v>2372932.34</v>
      </c>
      <c r="H141" s="35">
        <v>2053026.14</v>
      </c>
      <c r="I141" s="35">
        <v>1927670.81</v>
      </c>
      <c r="J141" s="35">
        <v>1798847.02</v>
      </c>
    </row>
    <row r="142" spans="1:11" x14ac:dyDescent="0.2">
      <c r="A142" s="35">
        <v>5283901.71</v>
      </c>
      <c r="B142" s="35">
        <v>4830126.9400000004</v>
      </c>
      <c r="C142" s="35">
        <v>4634293.6100000003</v>
      </c>
      <c r="D142" s="35">
        <v>4483156.49</v>
      </c>
      <c r="E142" s="35">
        <v>4171011.45</v>
      </c>
      <c r="F142" s="35">
        <v>4515549.1500000004</v>
      </c>
      <c r="G142" s="35">
        <v>4917311.09</v>
      </c>
      <c r="H142" s="35">
        <v>4781146.08</v>
      </c>
      <c r="I142" s="35">
        <v>5317831.1900000004</v>
      </c>
      <c r="J142" s="35">
        <v>5658624.1200000001</v>
      </c>
    </row>
    <row r="143" spans="1:11" x14ac:dyDescent="0.2">
      <c r="A143" s="35">
        <v>748124.24</v>
      </c>
      <c r="B143" s="35">
        <v>1066483.1000000001</v>
      </c>
      <c r="C143" s="35">
        <v>1040869.9</v>
      </c>
      <c r="D143" s="35">
        <v>637767.11</v>
      </c>
      <c r="E143" s="35">
        <v>547017.06000000006</v>
      </c>
      <c r="F143" s="35">
        <v>606656</v>
      </c>
      <c r="G143" s="35">
        <v>238965.86</v>
      </c>
      <c r="H143" s="35">
        <v>256963.14</v>
      </c>
      <c r="I143" s="35">
        <v>14178.94</v>
      </c>
      <c r="J143" s="35">
        <v>369270.06</v>
      </c>
    </row>
    <row r="144" spans="1:11" x14ac:dyDescent="0.2">
      <c r="A144" s="35">
        <v>363106.91</v>
      </c>
      <c r="B144" s="35">
        <v>205709.39</v>
      </c>
      <c r="C144" s="35">
        <v>225222.69</v>
      </c>
      <c r="D144" s="35">
        <v>136197.32</v>
      </c>
      <c r="E144" s="35">
        <v>187119.5</v>
      </c>
      <c r="F144" s="35">
        <v>151101.62</v>
      </c>
      <c r="G144" s="35">
        <v>111124.33</v>
      </c>
      <c r="H144" s="35">
        <v>105016.21</v>
      </c>
      <c r="I144" s="35">
        <v>210244.56</v>
      </c>
      <c r="J144" s="35">
        <v>244260.05</v>
      </c>
    </row>
    <row r="145" spans="1:11" x14ac:dyDescent="0.2">
      <c r="A145" s="35">
        <v>10730.73</v>
      </c>
      <c r="B145" s="35">
        <v>8105.02</v>
      </c>
      <c r="C145" s="35">
        <v>6972.53</v>
      </c>
      <c r="D145" s="35">
        <v>34647.699999999997</v>
      </c>
      <c r="E145" s="35">
        <v>39326.449999999997</v>
      </c>
      <c r="F145" s="35">
        <v>57510.69</v>
      </c>
      <c r="G145" s="35">
        <v>11866.69</v>
      </c>
      <c r="H145" s="35">
        <v>10502.75</v>
      </c>
      <c r="I145" s="35">
        <v>11865.21</v>
      </c>
      <c r="J145" s="35">
        <v>10307.799999999999</v>
      </c>
    </row>
    <row r="146" spans="1:11" x14ac:dyDescent="0.2">
      <c r="A146" s="35">
        <v>66458.759999999995</v>
      </c>
      <c r="B146" s="35">
        <v>25412.82</v>
      </c>
      <c r="C146" s="35">
        <v>31438.54</v>
      </c>
      <c r="D146" s="35">
        <v>24536.79</v>
      </c>
      <c r="E146" s="35">
        <v>123199.65</v>
      </c>
      <c r="F146" s="35">
        <v>66491.320000000007</v>
      </c>
      <c r="G146" s="35">
        <v>17169.7</v>
      </c>
      <c r="H146" s="35">
        <v>16505.38</v>
      </c>
      <c r="I146" s="35">
        <v>22507.37</v>
      </c>
      <c r="J146" s="35">
        <v>17417.79</v>
      </c>
    </row>
    <row r="147" spans="1:11" x14ac:dyDescent="0.2">
      <c r="A147" s="35">
        <v>1569266.58</v>
      </c>
      <c r="B147" s="35">
        <v>1523749.52</v>
      </c>
      <c r="C147" s="35">
        <v>1558612.94</v>
      </c>
      <c r="D147" s="35">
        <v>1177127.03</v>
      </c>
      <c r="E147" s="35">
        <v>1527323.7</v>
      </c>
      <c r="F147" s="35">
        <v>1283246.96</v>
      </c>
      <c r="G147" s="35">
        <v>541825.01</v>
      </c>
      <c r="H147" s="35">
        <v>460871.54</v>
      </c>
      <c r="I147" s="35">
        <v>411021.22</v>
      </c>
      <c r="J147" s="35">
        <v>965512.43</v>
      </c>
    </row>
    <row r="148" spans="1:11" x14ac:dyDescent="0.2">
      <c r="A148" s="35">
        <v>76891363.390000001</v>
      </c>
      <c r="B148" s="35">
        <v>79058177.75</v>
      </c>
      <c r="C148" s="35">
        <v>84158919.909999996</v>
      </c>
      <c r="D148" s="35">
        <v>75127655.370000005</v>
      </c>
      <c r="E148" s="35">
        <v>61336798.549999997</v>
      </c>
      <c r="F148" s="35">
        <v>66088938.210000001</v>
      </c>
      <c r="G148" s="35">
        <v>69970925.150000006</v>
      </c>
      <c r="H148" s="35">
        <v>70787358.170000002</v>
      </c>
      <c r="I148" s="35">
        <v>72508002.310000002</v>
      </c>
      <c r="J148" s="35">
        <v>83601909.799999997</v>
      </c>
    </row>
    <row r="149" spans="1:11" x14ac:dyDescent="0.2">
      <c r="A149" s="35">
        <v>56900182.460000001</v>
      </c>
      <c r="B149" s="35">
        <v>64485012.770000003</v>
      </c>
      <c r="C149" s="35">
        <v>67991115.400000006</v>
      </c>
      <c r="D149" s="35">
        <v>62156144.549999997</v>
      </c>
      <c r="E149" s="35">
        <v>50124984.149999999</v>
      </c>
      <c r="F149" s="35">
        <v>54982164.590000004</v>
      </c>
      <c r="G149" s="35">
        <v>56936041.299999997</v>
      </c>
      <c r="H149" s="35">
        <v>58275610.359999999</v>
      </c>
      <c r="I149" s="35">
        <v>59134122.030000001</v>
      </c>
      <c r="J149" s="35">
        <v>61300870.299999997</v>
      </c>
    </row>
    <row r="150" spans="1:11" x14ac:dyDescent="0.2">
      <c r="A150" s="35">
        <v>632055.52</v>
      </c>
      <c r="B150" s="35">
        <v>18225.41</v>
      </c>
      <c r="C150" s="35">
        <v>-61807.76</v>
      </c>
      <c r="D150" s="35">
        <v>-337064.78</v>
      </c>
      <c r="E150" s="35">
        <v>542194.37</v>
      </c>
      <c r="F150" s="35">
        <v>-162012.56</v>
      </c>
      <c r="G150" s="35">
        <v>353285.97</v>
      </c>
      <c r="H150" s="35">
        <v>-79567.48</v>
      </c>
      <c r="I150" s="35">
        <v>-114008.33</v>
      </c>
      <c r="J150" s="35">
        <v>-335718.09</v>
      </c>
    </row>
    <row r="151" spans="1:11" x14ac:dyDescent="0.2">
      <c r="A151" s="35">
        <v>142356.22</v>
      </c>
      <c r="B151" s="35">
        <v>240881.47</v>
      </c>
      <c r="C151" s="35">
        <v>188327.79</v>
      </c>
      <c r="D151" s="35">
        <v>185258.94</v>
      </c>
      <c r="E151" s="35">
        <v>177685.79</v>
      </c>
      <c r="F151" s="35">
        <v>198515.55</v>
      </c>
      <c r="G151" s="35">
        <v>199512.66</v>
      </c>
      <c r="H151" s="35">
        <v>183355.26</v>
      </c>
      <c r="I151" s="35">
        <v>148143</v>
      </c>
      <c r="J151" s="35">
        <v>171793.24</v>
      </c>
    </row>
    <row r="152" spans="1:11" x14ac:dyDescent="0.2">
      <c r="A152" s="35">
        <v>-56471.83</v>
      </c>
      <c r="B152" s="35">
        <v>-50340.99</v>
      </c>
      <c r="C152" s="35">
        <v>-65648.160000000003</v>
      </c>
      <c r="D152" s="35">
        <v>-167077.28</v>
      </c>
      <c r="E152" s="35">
        <v>-70254.69</v>
      </c>
      <c r="F152" s="35">
        <v>-173449.03</v>
      </c>
      <c r="G152" s="35">
        <v>-168420.91</v>
      </c>
      <c r="H152" s="35">
        <v>-661614.54</v>
      </c>
      <c r="I152" s="35">
        <v>-279687.2</v>
      </c>
      <c r="J152" s="35">
        <v>-202284.07</v>
      </c>
    </row>
    <row r="153" spans="1:11" x14ac:dyDescent="0.2">
      <c r="A153">
        <v>692659.6</v>
      </c>
      <c r="B153">
        <v>713579.34</v>
      </c>
      <c r="C153">
        <v>718464.39</v>
      </c>
      <c r="D153">
        <v>719898.7</v>
      </c>
      <c r="E153">
        <v>693052.45</v>
      </c>
      <c r="F153">
        <v>710497.2</v>
      </c>
      <c r="G153">
        <v>696813.27</v>
      </c>
      <c r="H153">
        <v>687311.35999999999</v>
      </c>
      <c r="I153">
        <v>701405.22</v>
      </c>
      <c r="J153">
        <v>676020.84</v>
      </c>
    </row>
    <row r="154" spans="1:11" x14ac:dyDescent="0.2">
      <c r="A154">
        <v>44639012.109999999</v>
      </c>
      <c r="B154">
        <v>44061176.810000002</v>
      </c>
      <c r="C154">
        <v>44230930.07</v>
      </c>
      <c r="D154">
        <v>42771199.969999999</v>
      </c>
      <c r="E154">
        <v>37928812.289999999</v>
      </c>
      <c r="F154">
        <v>40652271.539999999</v>
      </c>
      <c r="G154">
        <v>40905872.799999997</v>
      </c>
      <c r="H154">
        <v>39665133.060000002</v>
      </c>
      <c r="I154">
        <v>40947749.32</v>
      </c>
      <c r="J154">
        <v>45040461.630000003</v>
      </c>
      <c r="K154" t="s">
        <v>42</v>
      </c>
    </row>
    <row r="155" spans="1:11" x14ac:dyDescent="0.2">
      <c r="A155">
        <v>1495916.72</v>
      </c>
      <c r="B155">
        <v>1522652.4</v>
      </c>
      <c r="C155">
        <v>1662389.43</v>
      </c>
      <c r="D155">
        <v>1788988.73</v>
      </c>
      <c r="E155">
        <v>1861028.52</v>
      </c>
      <c r="F155">
        <v>1857968.58</v>
      </c>
      <c r="G155">
        <v>1871604.98</v>
      </c>
      <c r="H155">
        <v>1809749.55</v>
      </c>
      <c r="I155">
        <v>1837942</v>
      </c>
      <c r="J155">
        <v>1808818.84</v>
      </c>
      <c r="K155" t="s">
        <v>42</v>
      </c>
    </row>
    <row r="156" spans="1:11" x14ac:dyDescent="0.2">
      <c r="A156">
        <v>54017195.25</v>
      </c>
      <c r="B156">
        <v>53220123.93</v>
      </c>
      <c r="C156">
        <v>53361403.210000001</v>
      </c>
      <c r="D156">
        <v>52480451.950000003</v>
      </c>
      <c r="E156">
        <v>47194545.380000003</v>
      </c>
      <c r="F156">
        <v>50831929.960000001</v>
      </c>
      <c r="G156">
        <v>51156853.5</v>
      </c>
      <c r="H156">
        <v>49846072.32</v>
      </c>
      <c r="I156">
        <v>52110528.329999998</v>
      </c>
      <c r="J156">
        <v>56721623.609999999</v>
      </c>
      <c r="K156" t="s">
        <v>42</v>
      </c>
    </row>
    <row r="157" spans="1:11" x14ac:dyDescent="0.2">
      <c r="A157">
        <v>408275.99</v>
      </c>
      <c r="B157">
        <v>385071.8</v>
      </c>
      <c r="C157">
        <v>355466.57</v>
      </c>
      <c r="D157">
        <v>355098.83</v>
      </c>
      <c r="E157">
        <v>443869.83</v>
      </c>
      <c r="F157">
        <v>458486.9</v>
      </c>
      <c r="G157">
        <v>433774.14</v>
      </c>
      <c r="H157">
        <v>476695.87</v>
      </c>
      <c r="I157">
        <v>517122.81</v>
      </c>
      <c r="J157">
        <v>489890.22</v>
      </c>
      <c r="K157" t="s">
        <v>42</v>
      </c>
    </row>
    <row r="158" spans="1:11" x14ac:dyDescent="0.2">
      <c r="A158" s="35">
        <v>440989.59</v>
      </c>
      <c r="B158" s="35">
        <v>412677.46</v>
      </c>
      <c r="C158" s="35">
        <v>436380.21</v>
      </c>
      <c r="D158" s="35">
        <v>441860.65</v>
      </c>
      <c r="E158" s="35">
        <v>352689.33</v>
      </c>
      <c r="F158" s="35">
        <v>362632</v>
      </c>
      <c r="G158" s="35">
        <v>355093.1</v>
      </c>
      <c r="H158" s="35">
        <v>365974.17</v>
      </c>
      <c r="I158" s="35">
        <v>368070.98</v>
      </c>
      <c r="J158" s="35">
        <v>432299.82</v>
      </c>
      <c r="K158" t="s">
        <v>292</v>
      </c>
    </row>
    <row r="159" spans="1:11" x14ac:dyDescent="0.2">
      <c r="A159" s="35">
        <v>47139666.359999999</v>
      </c>
      <c r="B159" s="35">
        <v>47185452.939999998</v>
      </c>
      <c r="C159" s="35">
        <v>56546038.600000001</v>
      </c>
      <c r="D159" s="35">
        <v>50966235.469999999</v>
      </c>
      <c r="E159" s="35">
        <v>34993131.390000001</v>
      </c>
      <c r="F159" s="35">
        <v>38102755.460000001</v>
      </c>
      <c r="G159" s="35">
        <v>40108648.509999998</v>
      </c>
      <c r="H159" s="35">
        <v>42043974.490000002</v>
      </c>
      <c r="I159" s="35">
        <v>41944509.079999998</v>
      </c>
      <c r="J159" s="35">
        <v>52666997.130000003</v>
      </c>
    </row>
    <row r="160" spans="1:11" x14ac:dyDescent="0.2">
      <c r="A160" s="35">
        <v>8256.99</v>
      </c>
      <c r="B160" s="35">
        <v>9399.1</v>
      </c>
      <c r="C160" s="35">
        <v>12320.39</v>
      </c>
      <c r="D160" s="35">
        <v>9631.7000000000007</v>
      </c>
      <c r="E160" s="35">
        <v>7249.99</v>
      </c>
      <c r="F160" s="35">
        <v>9325.09</v>
      </c>
      <c r="G160" s="35">
        <v>8034.9</v>
      </c>
      <c r="H160" s="35">
        <v>10682.41</v>
      </c>
      <c r="I160" s="35">
        <v>9567.5300000000007</v>
      </c>
      <c r="J160" s="35">
        <v>10267.469999999999</v>
      </c>
    </row>
    <row r="161" spans="1:11" x14ac:dyDescent="0.2">
      <c r="A161" s="35">
        <v>1062374.58</v>
      </c>
      <c r="B161" s="35">
        <v>1294624.8999999999</v>
      </c>
      <c r="C161" s="35">
        <v>1431578.67</v>
      </c>
      <c r="D161" s="35">
        <v>1131324.6499999999</v>
      </c>
      <c r="E161" s="35">
        <v>823304.1</v>
      </c>
      <c r="F161" s="35">
        <v>1037007.11</v>
      </c>
      <c r="G161" s="35">
        <v>969570.18</v>
      </c>
      <c r="H161" s="35">
        <v>1228670.92</v>
      </c>
      <c r="I161" s="35">
        <v>1054701.19</v>
      </c>
      <c r="J161" s="35">
        <v>1084229.9099999999</v>
      </c>
    </row>
    <row r="162" spans="1:11" x14ac:dyDescent="0.2">
      <c r="A162" s="35">
        <v>206135.84</v>
      </c>
      <c r="B162" s="35">
        <v>213942.79</v>
      </c>
      <c r="C162" s="35">
        <v>202948.32</v>
      </c>
      <c r="D162" s="35">
        <v>214663.43</v>
      </c>
      <c r="E162" s="35">
        <v>139068.68</v>
      </c>
      <c r="F162" s="35">
        <v>159992.57</v>
      </c>
      <c r="G162" s="35">
        <v>156895.43</v>
      </c>
      <c r="H162" s="35">
        <v>162053.28</v>
      </c>
      <c r="I162" s="35">
        <v>185525.24</v>
      </c>
      <c r="J162" s="35">
        <v>162007.91</v>
      </c>
    </row>
    <row r="163" spans="1:11" x14ac:dyDescent="0.2">
      <c r="A163" s="35">
        <v>10044013.199999999</v>
      </c>
      <c r="B163" s="35">
        <v>12208854.65</v>
      </c>
      <c r="C163" s="35">
        <v>10152808.210000001</v>
      </c>
      <c r="D163" s="35">
        <v>9298237.7400000002</v>
      </c>
      <c r="E163" s="35">
        <v>6610952.7999999998</v>
      </c>
      <c r="F163" s="35">
        <v>8452415.9199999999</v>
      </c>
      <c r="G163" s="35">
        <v>8817698.9600000009</v>
      </c>
      <c r="H163" s="35">
        <v>8979561.5700000003</v>
      </c>
      <c r="I163" s="35">
        <v>10512460</v>
      </c>
      <c r="J163" s="35">
        <v>9151852.4800000004</v>
      </c>
    </row>
    <row r="164" spans="1:11" x14ac:dyDescent="0.2">
      <c r="A164" s="35">
        <v>35589.79</v>
      </c>
      <c r="B164" s="35">
        <v>34595.089999999997</v>
      </c>
      <c r="C164" s="35">
        <v>50317.9</v>
      </c>
      <c r="D164" s="35">
        <v>43671.74</v>
      </c>
      <c r="E164" s="35">
        <v>22454.9</v>
      </c>
      <c r="F164" s="35">
        <v>26430.98</v>
      </c>
      <c r="G164" s="35">
        <v>27853.8</v>
      </c>
      <c r="H164" s="35">
        <v>26365.06</v>
      </c>
      <c r="I164" s="35">
        <v>27081.8</v>
      </c>
      <c r="J164" s="35">
        <v>32162.68</v>
      </c>
    </row>
    <row r="165" spans="1:11" x14ac:dyDescent="0.2">
      <c r="A165" s="35">
        <v>2434615.04</v>
      </c>
      <c r="B165" s="35">
        <v>2989902.91</v>
      </c>
      <c r="C165" s="35">
        <v>3069036.53</v>
      </c>
      <c r="D165" s="35">
        <v>2474909.7999999998</v>
      </c>
      <c r="E165" s="35">
        <v>1396028.99</v>
      </c>
      <c r="F165" s="35">
        <v>1819867.07</v>
      </c>
      <c r="G165" s="35">
        <v>1845115.56</v>
      </c>
      <c r="H165" s="35">
        <v>1645001.73</v>
      </c>
      <c r="I165" s="35">
        <v>1720941.61</v>
      </c>
      <c r="J165" s="35">
        <v>1992783.43</v>
      </c>
    </row>
    <row r="166" spans="1:11" x14ac:dyDescent="0.2">
      <c r="A166" s="35">
        <v>44412.13</v>
      </c>
      <c r="B166" s="35">
        <v>43762.13</v>
      </c>
      <c r="C166" s="35">
        <v>33547.89</v>
      </c>
      <c r="D166" s="35">
        <v>28540.04</v>
      </c>
      <c r="E166" s="35">
        <v>19479.11</v>
      </c>
      <c r="F166" s="35">
        <v>28927.33</v>
      </c>
      <c r="G166" s="35">
        <v>23278.71</v>
      </c>
      <c r="H166" s="35">
        <v>25357.91</v>
      </c>
      <c r="I166" s="35">
        <v>22132.36</v>
      </c>
      <c r="J166" s="35">
        <v>25242.81</v>
      </c>
    </row>
    <row r="167" spans="1:11" x14ac:dyDescent="0.2">
      <c r="A167" s="35">
        <v>1313535.31</v>
      </c>
      <c r="B167" s="35">
        <v>1379076.95</v>
      </c>
      <c r="C167" s="35">
        <v>721600.94</v>
      </c>
      <c r="D167" s="35">
        <v>585442.80000000005</v>
      </c>
      <c r="E167" s="35">
        <v>306769.96000000002</v>
      </c>
      <c r="F167" s="35">
        <v>523653.54</v>
      </c>
      <c r="G167" s="35">
        <v>340514.94</v>
      </c>
      <c r="H167" s="35">
        <v>629212.68000000005</v>
      </c>
      <c r="I167" s="35">
        <v>571999.26</v>
      </c>
      <c r="J167" s="35">
        <v>730330.93</v>
      </c>
    </row>
    <row r="168" spans="1:11" x14ac:dyDescent="0.2">
      <c r="A168" s="35">
        <v>50914.78</v>
      </c>
      <c r="B168" s="35">
        <v>55970.29</v>
      </c>
      <c r="C168" s="35">
        <v>56285.38</v>
      </c>
      <c r="D168" s="35">
        <v>40351.800000000003</v>
      </c>
      <c r="E168" s="35">
        <v>16442.13</v>
      </c>
      <c r="F168" s="35">
        <v>14604.99</v>
      </c>
      <c r="G168" s="35">
        <v>22547.56</v>
      </c>
      <c r="H168" s="35">
        <v>14168.43</v>
      </c>
      <c r="I168" s="35">
        <v>12553.42</v>
      </c>
      <c r="J168" s="35">
        <v>17435.650000000001</v>
      </c>
    </row>
    <row r="169" spans="1:11" x14ac:dyDescent="0.2">
      <c r="A169" s="35">
        <v>3217080.36</v>
      </c>
      <c r="B169" s="35">
        <v>4099495.43</v>
      </c>
      <c r="C169" s="35">
        <v>3182495.09</v>
      </c>
      <c r="D169" s="35">
        <v>2301911.67</v>
      </c>
      <c r="E169" s="35">
        <v>1018646.95</v>
      </c>
      <c r="F169" s="35">
        <v>952805.61</v>
      </c>
      <c r="G169" s="35">
        <v>1295938.28</v>
      </c>
      <c r="H169" s="35">
        <v>862282.75</v>
      </c>
      <c r="I169" s="35">
        <v>951893.93</v>
      </c>
      <c r="J169" s="35">
        <v>1454640</v>
      </c>
    </row>
    <row r="170" spans="1:11" x14ac:dyDescent="0.2">
      <c r="A170">
        <v>792066.98</v>
      </c>
      <c r="B170">
        <v>776413.46</v>
      </c>
      <c r="C170">
        <v>803519.26</v>
      </c>
      <c r="D170">
        <v>788964.16</v>
      </c>
      <c r="E170">
        <v>762835.45</v>
      </c>
      <c r="F170">
        <v>767955.09</v>
      </c>
      <c r="G170">
        <v>772677.02</v>
      </c>
      <c r="H170">
        <v>790072.69</v>
      </c>
      <c r="I170">
        <v>798928.96</v>
      </c>
      <c r="J170">
        <v>843879.14</v>
      </c>
      <c r="K170" t="s">
        <v>227</v>
      </c>
    </row>
    <row r="171" spans="1:11" x14ac:dyDescent="0.2">
      <c r="A171">
        <v>12054.75</v>
      </c>
      <c r="B171">
        <v>-583.66</v>
      </c>
      <c r="C171">
        <v>-555.30999999999995</v>
      </c>
      <c r="D171">
        <v>-8782.44</v>
      </c>
      <c r="E171">
        <v>8705.51</v>
      </c>
      <c r="F171">
        <v>1198.5899999999999</v>
      </c>
      <c r="G171">
        <v>4992.47</v>
      </c>
      <c r="H171">
        <v>-854.41</v>
      </c>
      <c r="I171">
        <v>-3055.04</v>
      </c>
      <c r="J171">
        <v>-4474.3100000000004</v>
      </c>
      <c r="K171" t="s">
        <v>228</v>
      </c>
    </row>
    <row r="172" spans="1:11" x14ac:dyDescent="0.2">
      <c r="A172">
        <v>2739.38</v>
      </c>
      <c r="B172">
        <v>3108.97</v>
      </c>
      <c r="C172">
        <v>3280.13</v>
      </c>
      <c r="D172">
        <v>2727.24</v>
      </c>
      <c r="E172">
        <v>2658.48</v>
      </c>
      <c r="F172">
        <v>3898.67</v>
      </c>
      <c r="G172">
        <v>3111.62</v>
      </c>
      <c r="H172">
        <v>3311.84</v>
      </c>
      <c r="I172">
        <v>2268.94</v>
      </c>
      <c r="J172">
        <v>2940.44</v>
      </c>
      <c r="K172" t="s">
        <v>229</v>
      </c>
    </row>
    <row r="173" spans="1:11" x14ac:dyDescent="0.2">
      <c r="A173">
        <v>-918.64</v>
      </c>
      <c r="B173">
        <v>-673.84</v>
      </c>
      <c r="C173">
        <v>-998.28</v>
      </c>
      <c r="D173">
        <v>-1943.27</v>
      </c>
      <c r="E173">
        <v>-1175.25</v>
      </c>
      <c r="F173">
        <v>-2107.36</v>
      </c>
      <c r="G173">
        <v>-1347.2</v>
      </c>
      <c r="H173">
        <v>-7325.53</v>
      </c>
      <c r="I173">
        <v>-3715.77</v>
      </c>
      <c r="J173">
        <v>-2679.97</v>
      </c>
      <c r="K173" t="s">
        <v>230</v>
      </c>
    </row>
    <row r="174" spans="1:11" x14ac:dyDescent="0.2">
      <c r="A174">
        <v>2923.56</v>
      </c>
      <c r="B174">
        <v>2570.12</v>
      </c>
      <c r="C174">
        <v>7191.13</v>
      </c>
      <c r="D174">
        <v>5719.18</v>
      </c>
      <c r="E174">
        <v>202641.95</v>
      </c>
      <c r="F174">
        <v>161133.57</v>
      </c>
      <c r="G174">
        <v>174629.45</v>
      </c>
      <c r="H174">
        <v>182790.35</v>
      </c>
      <c r="I174">
        <v>171577.41</v>
      </c>
      <c r="J174">
        <v>161263.4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60.15</v>
      </c>
      <c r="E175">
        <v>222.4</v>
      </c>
      <c r="F175">
        <v>382.4</v>
      </c>
      <c r="G175">
        <v>164.47</v>
      </c>
      <c r="H175">
        <v>147.13</v>
      </c>
      <c r="I175">
        <v>192.83</v>
      </c>
      <c r="J175">
        <v>95.78</v>
      </c>
      <c r="K175" t="s">
        <v>232</v>
      </c>
    </row>
    <row r="176" spans="1:11" x14ac:dyDescent="0.2">
      <c r="A176">
        <v>788406.38</v>
      </c>
      <c r="B176">
        <v>770714.65</v>
      </c>
      <c r="C176">
        <v>793231.82</v>
      </c>
      <c r="D176">
        <v>779753.99</v>
      </c>
      <c r="E176">
        <v>557677.26</v>
      </c>
      <c r="F176">
        <v>603408.39</v>
      </c>
      <c r="G176">
        <v>594806.1</v>
      </c>
      <c r="H176">
        <v>605941.38</v>
      </c>
      <c r="I176">
        <v>626795.06000000006</v>
      </c>
      <c r="J176">
        <v>681501.21</v>
      </c>
      <c r="K176" t="s">
        <v>233</v>
      </c>
    </row>
    <row r="177" spans="1:11" x14ac:dyDescent="0.2">
      <c r="A177">
        <v>0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211.64</v>
      </c>
      <c r="H177">
        <v>43.98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737.04</v>
      </c>
      <c r="B179">
        <v>2846.69</v>
      </c>
      <c r="C179">
        <v>3096.31</v>
      </c>
      <c r="D179">
        <v>3430.84</v>
      </c>
      <c r="E179">
        <v>2263.7399999999998</v>
      </c>
      <c r="F179">
        <v>3030.73</v>
      </c>
      <c r="G179">
        <v>2865.36</v>
      </c>
      <c r="H179">
        <v>1149.8499999999999</v>
      </c>
      <c r="I179">
        <v>363.66</v>
      </c>
      <c r="J179">
        <v>1018.75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695361.64</v>
      </c>
      <c r="B181">
        <v>674187.74</v>
      </c>
      <c r="C181">
        <v>679345.18</v>
      </c>
      <c r="D181">
        <v>690199.01</v>
      </c>
      <c r="E181">
        <v>643746.18000000005</v>
      </c>
      <c r="F181">
        <v>644897.31000000006</v>
      </c>
      <c r="G181">
        <v>630613.29</v>
      </c>
      <c r="H181">
        <v>657732.55000000005</v>
      </c>
      <c r="I181">
        <v>674890.75</v>
      </c>
      <c r="J181">
        <v>715883.26</v>
      </c>
      <c r="K181" t="s">
        <v>238</v>
      </c>
    </row>
    <row r="182" spans="1:11" x14ac:dyDescent="0.2">
      <c r="A182">
        <v>96705.34</v>
      </c>
      <c r="B182">
        <v>102225.72</v>
      </c>
      <c r="C182">
        <v>124174.08</v>
      </c>
      <c r="D182">
        <v>98765.15</v>
      </c>
      <c r="E182">
        <v>119089.27</v>
      </c>
      <c r="F182">
        <v>123057.78</v>
      </c>
      <c r="G182">
        <v>142063.73000000001</v>
      </c>
      <c r="H182">
        <v>132340.14000000001</v>
      </c>
      <c r="I182">
        <v>124038.21</v>
      </c>
      <c r="J182">
        <v>127995.88</v>
      </c>
      <c r="K182" t="s">
        <v>239</v>
      </c>
    </row>
    <row r="183" spans="1:11" x14ac:dyDescent="0.2">
      <c r="A183">
        <v>449258</v>
      </c>
      <c r="B183">
        <v>422099.35</v>
      </c>
      <c r="C183">
        <v>448835.1</v>
      </c>
      <c r="D183">
        <v>451545.46</v>
      </c>
      <c r="E183">
        <v>424768.46</v>
      </c>
      <c r="F183">
        <v>422548.8</v>
      </c>
      <c r="G183">
        <v>418552.67</v>
      </c>
      <c r="H183">
        <v>435218.99</v>
      </c>
      <c r="I183">
        <v>434827.53</v>
      </c>
      <c r="J183">
        <v>495048.1</v>
      </c>
      <c r="K183" t="s">
        <v>240</v>
      </c>
    </row>
    <row r="184" spans="1:11" x14ac:dyDescent="0.2">
      <c r="A184">
        <v>2107.2600000000002</v>
      </c>
      <c r="B184">
        <v>368.65</v>
      </c>
      <c r="C184">
        <v>1431.73</v>
      </c>
      <c r="D184">
        <v>1034.6300000000001</v>
      </c>
      <c r="E184">
        <v>293.12</v>
      </c>
      <c r="F184">
        <v>1495.43</v>
      </c>
      <c r="G184">
        <v>1102.5999999999999</v>
      </c>
      <c r="H184">
        <v>1340.12</v>
      </c>
      <c r="I184">
        <v>1863.73</v>
      </c>
      <c r="J184">
        <v>2084.87</v>
      </c>
      <c r="K184" t="s">
        <v>241</v>
      </c>
    </row>
    <row r="185" spans="1:11" x14ac:dyDescent="0.2">
      <c r="A185">
        <v>241745.63</v>
      </c>
      <c r="B185">
        <v>248537.95</v>
      </c>
      <c r="C185">
        <v>253266.22</v>
      </c>
      <c r="D185">
        <v>258362.64</v>
      </c>
      <c r="E185">
        <v>220104.91</v>
      </c>
      <c r="F185">
        <v>236131.74</v>
      </c>
      <c r="G185">
        <v>240431.44</v>
      </c>
      <c r="H185">
        <v>250940.2</v>
      </c>
      <c r="I185">
        <v>272186.09999999998</v>
      </c>
      <c r="J185">
        <v>251131.29</v>
      </c>
      <c r="K185" t="s">
        <v>242</v>
      </c>
    </row>
    <row r="186" spans="1:11" x14ac:dyDescent="0.2">
      <c r="A186">
        <v>98956.09</v>
      </c>
      <c r="B186">
        <v>105407.51</v>
      </c>
      <c r="C186">
        <v>99986.21</v>
      </c>
      <c r="D186">
        <v>78021.429999999993</v>
      </c>
      <c r="E186">
        <v>117668.96</v>
      </c>
      <c r="F186">
        <v>107779.12</v>
      </c>
      <c r="G186">
        <v>112590.31</v>
      </c>
      <c r="H186">
        <v>102573.38</v>
      </c>
      <c r="I186">
        <v>90051.6</v>
      </c>
      <c r="J186">
        <v>95614.88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56641.4</v>
      </c>
      <c r="B188">
        <v>300985.78000000003</v>
      </c>
      <c r="C188">
        <v>267346.61</v>
      </c>
      <c r="D188">
        <v>122825.93</v>
      </c>
      <c r="E188">
        <v>7332929.3499999996</v>
      </c>
      <c r="F188">
        <v>6782107.4500000002</v>
      </c>
      <c r="G188">
        <v>7916494.2599999998</v>
      </c>
      <c r="H188">
        <v>8412871.2200000007</v>
      </c>
      <c r="I188">
        <v>8137837.7400000002</v>
      </c>
      <c r="J188">
        <v>8107779.0999999996</v>
      </c>
    </row>
    <row r="189" spans="1:11" x14ac:dyDescent="0.2">
      <c r="A189">
        <v>0</v>
      </c>
      <c r="B189">
        <v>0</v>
      </c>
      <c r="C189">
        <v>0</v>
      </c>
      <c r="D189">
        <v>2109.6</v>
      </c>
      <c r="E189">
        <v>3455.49</v>
      </c>
      <c r="F189">
        <v>3589.69</v>
      </c>
      <c r="G189">
        <v>2336.67</v>
      </c>
      <c r="H189">
        <v>1934.72</v>
      </c>
      <c r="I189">
        <v>4447.74</v>
      </c>
      <c r="J189">
        <v>2487.52</v>
      </c>
    </row>
    <row r="190" spans="1:11" x14ac:dyDescent="0.2">
      <c r="A190">
        <v>65393873.619999997</v>
      </c>
      <c r="B190">
        <v>69181871.629999995</v>
      </c>
      <c r="C190">
        <v>75232667.409999996</v>
      </c>
      <c r="D190">
        <v>66854183.549999997</v>
      </c>
      <c r="E190">
        <v>45165438.399999999</v>
      </c>
      <c r="F190">
        <v>50988537.640000001</v>
      </c>
      <c r="G190">
        <v>53458379.130000003</v>
      </c>
      <c r="H190">
        <v>55487924.890000001</v>
      </c>
      <c r="I190">
        <v>56900959.990000002</v>
      </c>
      <c r="J190">
        <v>67230193.900000006</v>
      </c>
    </row>
    <row r="191" spans="1:11" x14ac:dyDescent="0.2">
      <c r="A191">
        <v>0</v>
      </c>
      <c r="B191">
        <v>18684.66</v>
      </c>
      <c r="C191">
        <v>0</v>
      </c>
      <c r="D191">
        <v>0</v>
      </c>
      <c r="E191">
        <v>0</v>
      </c>
      <c r="F191">
        <v>0</v>
      </c>
      <c r="G191">
        <v>7312.78</v>
      </c>
      <c r="H191">
        <v>2587.5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39730.58</v>
      </c>
      <c r="B193">
        <v>154760.22</v>
      </c>
      <c r="C193">
        <v>160049.63</v>
      </c>
      <c r="D193">
        <v>153604.41</v>
      </c>
      <c r="E193">
        <v>104183.09</v>
      </c>
      <c r="F193">
        <v>150666.48000000001</v>
      </c>
      <c r="G193">
        <v>151723.43</v>
      </c>
      <c r="H193">
        <v>61100.83</v>
      </c>
      <c r="I193">
        <v>13893.45</v>
      </c>
      <c r="J193">
        <v>55194.64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58766566.049999997</v>
      </c>
      <c r="B195">
        <v>60970636.130000003</v>
      </c>
      <c r="C195">
        <v>67743994.599999994</v>
      </c>
      <c r="D195">
        <v>61111096.219999999</v>
      </c>
      <c r="E195">
        <v>46788449.25</v>
      </c>
      <c r="F195">
        <v>51499894.82</v>
      </c>
      <c r="G195">
        <v>54211114.159999996</v>
      </c>
      <c r="H195">
        <v>57109327.32</v>
      </c>
      <c r="I195">
        <v>58602137.75</v>
      </c>
      <c r="J195">
        <v>68230372.140000001</v>
      </c>
    </row>
    <row r="196" spans="1:10" x14ac:dyDescent="0.2">
      <c r="A196">
        <v>6723679.5499999998</v>
      </c>
      <c r="B196">
        <v>8685666.1600000001</v>
      </c>
      <c r="C196">
        <v>7916069.0499999998</v>
      </c>
      <c r="D196">
        <v>6021627.2800000003</v>
      </c>
      <c r="E196">
        <v>5817557.0700000003</v>
      </c>
      <c r="F196">
        <v>6425006.4500000002</v>
      </c>
      <c r="G196">
        <v>7325132.0999999996</v>
      </c>
      <c r="H196">
        <v>6857091.8499999996</v>
      </c>
      <c r="I196">
        <v>6455001.1699999999</v>
      </c>
      <c r="J196">
        <v>7165283.04</v>
      </c>
    </row>
    <row r="197" spans="1:10" x14ac:dyDescent="0.2">
      <c r="A197">
        <v>48202875.899999999</v>
      </c>
      <c r="B197">
        <v>48482146.240000002</v>
      </c>
      <c r="C197">
        <v>57985177.420000002</v>
      </c>
      <c r="D197">
        <v>52102403.479999997</v>
      </c>
      <c r="E197">
        <v>39621512.270000003</v>
      </c>
      <c r="F197">
        <v>42572070.539999999</v>
      </c>
      <c r="G197">
        <v>44990537.009999998</v>
      </c>
      <c r="H197">
        <v>47555201.57</v>
      </c>
      <c r="I197">
        <v>47333122.049999997</v>
      </c>
      <c r="J197">
        <v>58072792.149999999</v>
      </c>
    </row>
    <row r="198" spans="1:10" x14ac:dyDescent="0.2">
      <c r="A198">
        <v>182588.77</v>
      </c>
      <c r="B198">
        <v>24477.14</v>
      </c>
      <c r="C198">
        <v>129109.36</v>
      </c>
      <c r="D198">
        <v>96121.44</v>
      </c>
      <c r="E198">
        <v>16604.22</v>
      </c>
      <c r="F198">
        <v>100032.94</v>
      </c>
      <c r="G198">
        <v>80892.69</v>
      </c>
      <c r="H198">
        <v>99220.72</v>
      </c>
      <c r="I198">
        <v>144454.93</v>
      </c>
      <c r="J198">
        <v>149360.03</v>
      </c>
    </row>
    <row r="199" spans="1:10" x14ac:dyDescent="0.2">
      <c r="A199">
        <v>12479828.24</v>
      </c>
      <c r="B199">
        <v>15198758.27</v>
      </c>
      <c r="C199">
        <v>13221844.76</v>
      </c>
      <c r="D199">
        <v>11773917.83</v>
      </c>
      <c r="E199">
        <v>9416373.5500000007</v>
      </c>
      <c r="F199">
        <v>11781944.449999999</v>
      </c>
      <c r="G199">
        <v>12554732.24</v>
      </c>
      <c r="H199">
        <v>12726169.119999999</v>
      </c>
      <c r="I199">
        <v>14283892.619999999</v>
      </c>
      <c r="J199">
        <v>13180334.93</v>
      </c>
    </row>
    <row r="200" spans="1:10" x14ac:dyDescent="0.2">
      <c r="A200">
        <v>4624952.6900000004</v>
      </c>
      <c r="B200">
        <v>5950920.6299999999</v>
      </c>
      <c r="C200">
        <v>4323932.0999999996</v>
      </c>
      <c r="D200">
        <v>3160280.74</v>
      </c>
      <c r="E200">
        <v>3551516.29</v>
      </c>
      <c r="F200">
        <v>3470853.33</v>
      </c>
      <c r="G200">
        <v>3910084.32</v>
      </c>
      <c r="H200">
        <v>3585827.74</v>
      </c>
      <c r="I200">
        <v>3295669.32</v>
      </c>
      <c r="J200">
        <v>3993168.06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35583.31</v>
      </c>
      <c r="B202" s="35">
        <v>72698.52</v>
      </c>
      <c r="C202" s="35">
        <v>44884.77</v>
      </c>
      <c r="D202" s="35">
        <v>48775.72</v>
      </c>
      <c r="E202" s="35">
        <v>79884.59</v>
      </c>
      <c r="F202" s="35">
        <v>51235.47</v>
      </c>
      <c r="G202" s="35">
        <v>69753.350000000006</v>
      </c>
      <c r="H202" s="35">
        <v>58201.2</v>
      </c>
      <c r="I202" s="35">
        <v>76331.350000000006</v>
      </c>
      <c r="J202" s="35">
        <v>210916.3</v>
      </c>
    </row>
    <row r="203" spans="1:10" x14ac:dyDescent="0.2">
      <c r="A203" s="35">
        <v>4713872.0599999996</v>
      </c>
      <c r="B203" s="35">
        <v>4283027.5599999996</v>
      </c>
      <c r="C203" s="35">
        <v>4341900.53</v>
      </c>
      <c r="D203" s="35">
        <v>4116403.98</v>
      </c>
      <c r="E203" s="35">
        <v>3740450.05</v>
      </c>
      <c r="F203" s="35">
        <v>4116373.35</v>
      </c>
      <c r="G203" s="35">
        <v>4448786.71</v>
      </c>
      <c r="H203" s="35">
        <v>4370814.97</v>
      </c>
      <c r="I203" s="35">
        <v>4653379.08</v>
      </c>
      <c r="J203" s="35">
        <v>4865527.8099999996</v>
      </c>
    </row>
    <row r="204" spans="1:10" x14ac:dyDescent="0.2">
      <c r="A204" s="35">
        <v>78327.38</v>
      </c>
      <c r="B204" s="35">
        <v>26784.99</v>
      </c>
      <c r="C204" s="35">
        <v>19791.16</v>
      </c>
      <c r="D204" s="35">
        <v>65766.98</v>
      </c>
      <c r="E204" s="35">
        <v>128683.98</v>
      </c>
      <c r="F204" s="35">
        <v>143391.1</v>
      </c>
      <c r="G204" s="35">
        <v>120957.35</v>
      </c>
      <c r="H204" s="35">
        <v>136393.96</v>
      </c>
      <c r="I204" s="35">
        <v>200538.19</v>
      </c>
      <c r="J204" s="35">
        <v>162015.62</v>
      </c>
    </row>
    <row r="205" spans="1:10" x14ac:dyDescent="0.2">
      <c r="A205" s="35">
        <v>257220.28</v>
      </c>
      <c r="B205" s="35">
        <v>282681.34999999998</v>
      </c>
      <c r="C205" s="35">
        <v>124078.46</v>
      </c>
      <c r="D205" s="35">
        <v>105404.7</v>
      </c>
      <c r="E205" s="35">
        <v>116140.94</v>
      </c>
      <c r="F205" s="35">
        <v>111887.81</v>
      </c>
      <c r="G205" s="35">
        <v>106732.54</v>
      </c>
      <c r="H205" s="35">
        <v>97457.54</v>
      </c>
      <c r="I205" s="35">
        <v>108084.28</v>
      </c>
      <c r="J205" s="35">
        <v>138878.17000000001</v>
      </c>
    </row>
    <row r="206" spans="1:10" x14ac:dyDescent="0.2">
      <c r="A206" s="35">
        <v>198898.68</v>
      </c>
      <c r="B206" s="35">
        <v>164934.51</v>
      </c>
      <c r="C206" s="35">
        <v>103638.68</v>
      </c>
      <c r="D206" s="35">
        <v>146805.10999999999</v>
      </c>
      <c r="E206" s="35">
        <v>105851.89</v>
      </c>
      <c r="F206" s="35">
        <v>92661.42</v>
      </c>
      <c r="G206" s="35">
        <v>171081.14</v>
      </c>
      <c r="H206" s="35">
        <v>118278.41</v>
      </c>
      <c r="I206" s="35">
        <v>279498.3</v>
      </c>
      <c r="J206" s="35">
        <v>281286.21000000002</v>
      </c>
    </row>
    <row r="207" spans="1:10" x14ac:dyDescent="0.2">
      <c r="A207" s="35">
        <v>357411.59</v>
      </c>
      <c r="B207" s="35">
        <v>208600.45</v>
      </c>
      <c r="C207" s="35">
        <v>248186.88</v>
      </c>
      <c r="D207" s="35">
        <v>310999.24</v>
      </c>
      <c r="E207" s="35">
        <v>598369.79</v>
      </c>
      <c r="F207" s="35">
        <v>395799.69</v>
      </c>
      <c r="G207" s="35">
        <v>154796.75</v>
      </c>
      <c r="H207" s="35">
        <v>66784.47</v>
      </c>
      <c r="I207" s="35">
        <v>124588.34</v>
      </c>
      <c r="J207" s="35">
        <v>316466.89</v>
      </c>
    </row>
    <row r="208" spans="1:10" x14ac:dyDescent="0.2">
      <c r="A208" s="35">
        <v>23434.35</v>
      </c>
      <c r="B208" s="35">
        <v>9438.74</v>
      </c>
      <c r="C208" s="35">
        <v>5922.41</v>
      </c>
      <c r="D208" s="35">
        <v>32978.870000000003</v>
      </c>
      <c r="E208" s="35">
        <v>32291.24</v>
      </c>
      <c r="F208" s="35">
        <v>5687.64</v>
      </c>
      <c r="G208" s="35">
        <v>7901.69</v>
      </c>
      <c r="H208" s="35">
        <v>5099.59</v>
      </c>
      <c r="I208" s="35">
        <v>27636.799999999999</v>
      </c>
      <c r="J208" s="35">
        <v>7789.84</v>
      </c>
    </row>
    <row r="209" spans="1:11" x14ac:dyDescent="0.2">
      <c r="A209" s="20">
        <f>A210+A211</f>
        <v>4591503.8199999994</v>
      </c>
      <c r="B209" s="20">
        <f t="shared" ref="B209:J209" si="0">B210+B211</f>
        <v>4319517.49</v>
      </c>
      <c r="C209" s="20">
        <f t="shared" si="0"/>
        <v>4136844.79</v>
      </c>
      <c r="D209" s="20">
        <f t="shared" si="0"/>
        <v>4180938.46</v>
      </c>
      <c r="E209" s="20">
        <f t="shared" si="0"/>
        <v>4265931.7</v>
      </c>
      <c r="F209" s="20">
        <f t="shared" si="0"/>
        <v>4313344.1000000006</v>
      </c>
      <c r="G209" s="20">
        <f t="shared" si="0"/>
        <v>4362552.9499999993</v>
      </c>
      <c r="H209" s="20">
        <f t="shared" si="0"/>
        <v>4177096.5100000002</v>
      </c>
      <c r="I209" s="20">
        <f t="shared" si="0"/>
        <v>4451056.62</v>
      </c>
      <c r="J209" s="20">
        <f t="shared" si="0"/>
        <v>4469656.47</v>
      </c>
      <c r="K209" t="s">
        <v>312</v>
      </c>
    </row>
    <row r="210" spans="1:11" x14ac:dyDescent="0.2">
      <c r="A210" s="35">
        <v>4267532.0599999996</v>
      </c>
      <c r="B210" s="35">
        <v>4141562.45</v>
      </c>
      <c r="C210" s="35">
        <v>3911271.05</v>
      </c>
      <c r="D210" s="35">
        <v>3903313.23</v>
      </c>
      <c r="E210" s="35">
        <v>3694266.89</v>
      </c>
      <c r="F210" s="35">
        <v>3962031.64</v>
      </c>
      <c r="G210" s="35">
        <v>4209105.8899999997</v>
      </c>
      <c r="H210" s="35">
        <v>4115623.81</v>
      </c>
      <c r="I210" s="35">
        <v>4334431.3899999997</v>
      </c>
      <c r="J210" s="35">
        <v>4232478.55</v>
      </c>
      <c r="K210" t="s">
        <v>312</v>
      </c>
    </row>
    <row r="211" spans="1:11" x14ac:dyDescent="0.2">
      <c r="A211" s="35">
        <v>323971.76</v>
      </c>
      <c r="B211" s="35">
        <v>177955.04</v>
      </c>
      <c r="C211" s="35">
        <v>225573.74</v>
      </c>
      <c r="D211" s="35">
        <v>277625.23</v>
      </c>
      <c r="E211" s="35">
        <v>571664.81000000006</v>
      </c>
      <c r="F211" s="35">
        <v>351312.46</v>
      </c>
      <c r="G211" s="35">
        <v>153447.06</v>
      </c>
      <c r="H211" s="35">
        <v>61472.7</v>
      </c>
      <c r="I211" s="35">
        <v>116625.23</v>
      </c>
      <c r="J211" s="35">
        <v>237177.92</v>
      </c>
      <c r="K211" t="s">
        <v>312</v>
      </c>
    </row>
    <row r="212" spans="1:11" x14ac:dyDescent="0.2">
      <c r="A212" s="35">
        <v>-1246713.04</v>
      </c>
      <c r="B212" s="35">
        <v>-1987166.56</v>
      </c>
      <c r="C212" s="35">
        <v>-1320445.3700000001</v>
      </c>
      <c r="D212" s="35">
        <v>-1381969.49</v>
      </c>
      <c r="E212" s="35">
        <v>-1426292.94</v>
      </c>
      <c r="F212" s="35">
        <v>-1736931.58</v>
      </c>
      <c r="G212" s="35">
        <v>-1454816.82</v>
      </c>
      <c r="H212" s="35">
        <v>-1827273.62</v>
      </c>
      <c r="I212" s="35">
        <v>-1883490.81</v>
      </c>
      <c r="J212" s="35">
        <v>-2465463.4300000002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82.682711505029545</v>
      </c>
      <c r="F9" s="6">
        <f>IF(Input!B170 = 0, "***", Input!B132/Input!B170)</f>
        <v>89.71547490946385</v>
      </c>
      <c r="G9" s="6">
        <f>IF(Input!C170 = 0, "***", Input!C132/Input!C170)</f>
        <v>94.160858882212736</v>
      </c>
      <c r="H9" s="6">
        <f>IF(Input!D170 = 0, "***", Input!D132/Input!D170)</f>
        <v>85.089699752647817</v>
      </c>
      <c r="I9" s="6">
        <f>IF(Input!E170 = 0, "***", Input!E132/Input!E170)</f>
        <v>68.961145329572716</v>
      </c>
      <c r="J9" s="6">
        <f>IF(Input!F170 = 0, "***", Input!F132/Input!F170)</f>
        <v>75.427459267181888</v>
      </c>
      <c r="K9" s="6">
        <f>IF(Input!G170 = 0, "***", Input!G132/Input!G170)</f>
        <v>79.640321463164511</v>
      </c>
      <c r="L9" s="6">
        <f>IF(Input!H170 = 0, "***", Input!H132/Input!H170)</f>
        <v>80.962701242084449</v>
      </c>
      <c r="M9" s="6">
        <f>IF(Input!I170 = 0, "***", Input!I132/Input!I170)</f>
        <v>81.430442726722546</v>
      </c>
      <c r="N9" s="6">
        <f>IF(Input!J170 = 0, "***", Input!J132/Input!J170)</f>
        <v>89.344138972317765</v>
      </c>
      <c r="O9" s="6">
        <f>AVERAGE(E9:N9)</f>
        <v>82.741495405039771</v>
      </c>
    </row>
    <row r="10" spans="1:15" ht="12" customHeight="1" x14ac:dyDescent="0.2">
      <c r="B10" t="s">
        <v>180</v>
      </c>
      <c r="E10" s="6">
        <f>IF(Input!A171 = 0, "***", Input!A133/Input!A171)</f>
        <v>98.004415686762485</v>
      </c>
      <c r="F10" s="6">
        <f>IF(Input!B171 = 0, "***", Input!B133/Input!B171)</f>
        <v>-95.137443031902137</v>
      </c>
      <c r="G10" s="6">
        <f>IF(Input!C171 = 0, "***", Input!C133/Input!C171)</f>
        <v>113.09209270497561</v>
      </c>
      <c r="H10" s="6">
        <f>IF(Input!D171 = 0, "***", Input!D133/Input!D171)</f>
        <v>35.60139665058913</v>
      </c>
      <c r="I10" s="6">
        <f>IF(Input!E171 = 0, "***", Input!E133/Input!E171)</f>
        <v>63.041689688484652</v>
      </c>
      <c r="J10" s="6">
        <f>IF(Input!F171 = 0, "***", Input!F133/Input!F171)</f>
        <v>-97.574316488540717</v>
      </c>
      <c r="K10" s="6">
        <f>IF(Input!G171 = 0, "***", Input!G133/Input!G171)</f>
        <v>70.840778211987256</v>
      </c>
      <c r="L10" s="6">
        <f>IF(Input!H171 = 0, "***", Input!H133/Input!H171)</f>
        <v>90.496120129680122</v>
      </c>
      <c r="M10" s="6">
        <f>IF(Input!I171 = 0, "***", Input!I133/Input!I171)</f>
        <v>45.288300644181419</v>
      </c>
      <c r="N10" s="6">
        <f>IF(Input!J171 = 0, "***", Input!J133/Input!J171)</f>
        <v>81.135283429176781</v>
      </c>
      <c r="O10" s="6">
        <f>AVERAGE(E10:N10)</f>
        <v>40.47883176253945</v>
      </c>
    </row>
    <row r="11" spans="1:15" ht="12" customHeight="1" x14ac:dyDescent="0.2">
      <c r="B11" t="s">
        <v>181</v>
      </c>
      <c r="E11" s="6">
        <f>IF(Input!A172 = 0, "***", Input!A134/Input!A172)</f>
        <v>70.910968905372741</v>
      </c>
      <c r="F11" s="6">
        <f>IF(Input!B172 = 0, "***", Input!B134/Input!B172)</f>
        <v>75.167650379386103</v>
      </c>
      <c r="G11" s="6">
        <f>IF(Input!C172 = 0, "***", Input!C134/Input!C172)</f>
        <v>60.264757799233564</v>
      </c>
      <c r="H11" s="6">
        <f>IF(Input!D172 = 0, "***", Input!D134/Input!D172)</f>
        <v>74.170832049984611</v>
      </c>
      <c r="I11" s="6">
        <f>IF(Input!E172 = 0, "***", Input!E134/Input!E172)</f>
        <v>64.45678357557702</v>
      </c>
      <c r="J11" s="6">
        <f>IF(Input!F172 = 0, "***", Input!F134/Input!F172)</f>
        <v>53.46541256377175</v>
      </c>
      <c r="K11" s="6">
        <f>IF(Input!G172 = 0, "***", Input!G134/Input!G172)</f>
        <v>64.930727402446323</v>
      </c>
      <c r="L11" s="6">
        <f>IF(Input!H172 = 0, "***", Input!H134/Input!H172)</f>
        <v>60.194779941059956</v>
      </c>
      <c r="M11" s="6">
        <f>IF(Input!I172 = 0, "***", Input!I134/Input!I172)</f>
        <v>67.873302070570404</v>
      </c>
      <c r="N11" s="6">
        <f>IF(Input!J172 = 0, "***", Input!J134/Input!J172)</f>
        <v>68.813701350818249</v>
      </c>
      <c r="O11" s="6">
        <f>AVERAGE(E11:N11)</f>
        <v>66.02489160382207</v>
      </c>
    </row>
    <row r="12" spans="1:15" ht="12" customHeight="1" x14ac:dyDescent="0.2">
      <c r="B12" t="s">
        <v>182</v>
      </c>
      <c r="E12" s="6">
        <f>IF(Input!A173 = 0, "***", Input!A135/Input!A173)</f>
        <v>68.005823826526168</v>
      </c>
      <c r="F12" s="6">
        <f>IF(Input!B173 = 0, "***", Input!B135/Input!B173)</f>
        <v>71.196470972337636</v>
      </c>
      <c r="G12" s="6">
        <f>IF(Input!C173 = 0, "***", Input!C135/Input!C173)</f>
        <v>72.022588852826871</v>
      </c>
      <c r="H12" s="6">
        <f>IF(Input!D173 = 0, "***", Input!D135/Input!D173)</f>
        <v>100.99177160147586</v>
      </c>
      <c r="I12" s="6">
        <f>IF(Input!E173 = 0, "***", Input!E135/Input!E173)</f>
        <v>63.603794937247393</v>
      </c>
      <c r="J12" s="6">
        <f>IF(Input!F173 = 0, "***", Input!F135/Input!F173)</f>
        <v>66.089007098929457</v>
      </c>
      <c r="K12" s="6">
        <f>IF(Input!G173 = 0, "***", Input!G135/Input!G173)</f>
        <v>89.331866092636574</v>
      </c>
      <c r="L12" s="6">
        <f>IF(Input!H173 = 0, "***", Input!H135/Input!H173)</f>
        <v>88.087197786371775</v>
      </c>
      <c r="M12" s="6">
        <f>IF(Input!I173 = 0, "***", Input!I135/Input!I173)</f>
        <v>74.443859549972146</v>
      </c>
      <c r="N12" s="6">
        <f>IF(Input!J173 = 0, "***", Input!J135/Input!J173)</f>
        <v>66.16983399067901</v>
      </c>
      <c r="O12" s="6">
        <f>AVERAGE(E12:N12)</f>
        <v>75.994221470900285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19.374119224507108</v>
      </c>
      <c r="F16" s="6">
        <f>IF(Input!B174 = 0, "***", Input!B188/Input!B174)</f>
        <v>117.1096213406378</v>
      </c>
      <c r="G16" s="6">
        <f>IF(Input!C174 = 0, "***", Input!C188/Input!C174)</f>
        <v>37.177273947209962</v>
      </c>
      <c r="H16" s="6">
        <f>IF(Input!D174 = 0, "***", Input!D188/Input!D174)</f>
        <v>21.476143433149506</v>
      </c>
      <c r="I16" s="6">
        <f>IF(Input!E174 = 0, "***", Input!E188/Input!E174)</f>
        <v>36.186630408955295</v>
      </c>
      <c r="J16" s="6">
        <f>IF(Input!F174 = 0, "***", Input!F188/Input!F174)</f>
        <v>42.089972002730406</v>
      </c>
      <c r="K16" s="6">
        <f>IF(Input!G174 = 0, "***", Input!G188/Input!G174)</f>
        <v>45.333099657589251</v>
      </c>
      <c r="L16" s="6">
        <f>IF(Input!H174 = 0, "***", Input!H188/Input!H174)</f>
        <v>46.024701085150284</v>
      </c>
      <c r="M16" s="6">
        <f>IF(Input!I174 = 0, "***", Input!I188/Input!I174)</f>
        <v>47.429540637080372</v>
      </c>
      <c r="N16" s="6">
        <f>IF(Input!J174 = 0, "***", Input!J188/Input!J174)</f>
        <v>50.276622593843364</v>
      </c>
      <c r="O16" s="6">
        <f t="shared" ref="O16:O22" si="1">AVERAGE(E16:N16)</f>
        <v>46.247772433085331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>
        <f>IF(Input!D175 = 0, "***", Input!D189/Input!D175)</f>
        <v>35.072319201995015</v>
      </c>
      <c r="I17" s="6">
        <f>IF(Input!E175 = 0, "***", Input!E189/Input!E175)</f>
        <v>15.537275179856113</v>
      </c>
      <c r="J17" s="6">
        <f>IF(Input!F175 = 0, "***", Input!F189/Input!F175)</f>
        <v>9.3872646443514647</v>
      </c>
      <c r="K17" s="6">
        <f>IF(Input!G175 = 0, "***", Input!G189/Input!G175)</f>
        <v>14.207271842889281</v>
      </c>
      <c r="L17" s="6">
        <f>IF(Input!H175 = 0, "***", Input!H189/Input!H175)</f>
        <v>13.14973152993951</v>
      </c>
      <c r="M17" s="6">
        <f>IF(Input!I175 = 0, "***", Input!I189/Input!I175)</f>
        <v>23.065601825442098</v>
      </c>
      <c r="N17" s="6">
        <f>IF(Input!J175 = 0, "***", Input!J189/Input!J175)</f>
        <v>25.971183963249111</v>
      </c>
      <c r="O17" s="6">
        <f t="shared" si="1"/>
        <v>19.484378312531799</v>
      </c>
    </row>
    <row r="18" spans="1:15" ht="12" customHeight="1" x14ac:dyDescent="0.2">
      <c r="B18" t="s">
        <v>233</v>
      </c>
      <c r="E18" s="6">
        <f>IF(Input!A176 = 0, "***", Input!A190/Input!A176)</f>
        <v>82.944373966126449</v>
      </c>
      <c r="F18" s="6">
        <f>IF(Input!B176 = 0, "***", Input!B190/Input!B176)</f>
        <v>89.763275720787192</v>
      </c>
      <c r="G18" s="6">
        <f>IF(Input!C176 = 0, "***", Input!C190/Input!C176)</f>
        <v>94.843229322293197</v>
      </c>
      <c r="H18" s="6">
        <f>IF(Input!D176 = 0, "***", Input!D190/Input!D176)</f>
        <v>85.737533128878255</v>
      </c>
      <c r="I18" s="6">
        <f>IF(Input!E176 = 0, "***", Input!E190/Input!E176)</f>
        <v>80.988488574915166</v>
      </c>
      <c r="J18" s="6">
        <f>IF(Input!F176 = 0, "***", Input!F190/Input!F176)</f>
        <v>84.500876164482889</v>
      </c>
      <c r="K18" s="6">
        <f>IF(Input!G176 = 0, "***", Input!G190/Input!G176)</f>
        <v>89.875304120115786</v>
      </c>
      <c r="L18" s="6">
        <f>IF(Input!H176 = 0, "***", Input!H190/Input!H176)</f>
        <v>91.573090601602416</v>
      </c>
      <c r="M18" s="6">
        <f>IF(Input!I176 = 0, "***", Input!I190/Input!I176)</f>
        <v>90.780804797663848</v>
      </c>
      <c r="N18" s="6">
        <f>IF(Input!J176 = 0, "***", Input!J190/Input!J176)</f>
        <v>98.650146050364327</v>
      </c>
      <c r="O18" s="6">
        <f t="shared" si="1"/>
        <v>88.965712244722951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>
        <f>IF(Input!B177 = 0, "***", Input!B191/Input!B177)</f>
        <v>66.257659574468079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34.552920052920051</v>
      </c>
      <c r="L19" s="6">
        <f>IF(Input!H177 = 0, "***", Input!H191/Input!H177)</f>
        <v>58.833560709413376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39.911035084200378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53.905595354390542</v>
      </c>
      <c r="F21" s="6">
        <f>IF(Input!B179 = 0, "***", Input!B193/Input!B179)</f>
        <v>54.364971247308276</v>
      </c>
      <c r="G21" s="6">
        <f>IF(Input!C179 = 0, "***", Input!C193/Input!C179)</f>
        <v>51.690441202592766</v>
      </c>
      <c r="H21" s="6">
        <f>IF(Input!D179 = 0, "***", Input!D193/Input!D179)</f>
        <v>44.771662333422718</v>
      </c>
      <c r="I21" s="6">
        <f>IF(Input!E179 = 0, "***", Input!E193/Input!E179)</f>
        <v>46.022551176371849</v>
      </c>
      <c r="J21" s="6">
        <f>IF(Input!F179 = 0, "***", Input!F193/Input!F179)</f>
        <v>49.712933847620874</v>
      </c>
      <c r="K21" s="6">
        <f>IF(Input!G179 = 0, "***", Input!G193/Input!G179)</f>
        <v>52.950913672278524</v>
      </c>
      <c r="L21" s="6">
        <f>IF(Input!H179 = 0, "***", Input!H193/Input!H179)</f>
        <v>53.138087576640437</v>
      </c>
      <c r="M21" s="6">
        <f>IF(Input!I179 = 0, "***", Input!I193/Input!I179)</f>
        <v>38.204504207226528</v>
      </c>
      <c r="N21" s="6">
        <f>IF(Input!J179 = 0, "***", Input!J193/Input!J179)</f>
        <v>54.178787730061352</v>
      </c>
      <c r="O21" s="6">
        <f t="shared" si="1"/>
        <v>49.894044834791387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84.512234597813006</v>
      </c>
      <c r="F26" s="6">
        <f>IF(Input!B181 = 0, "***", Input!B195/Input!B181)</f>
        <v>90.435693965600748</v>
      </c>
      <c r="G26" s="6">
        <f>IF(Input!C181 = 0, "***", Input!C195/Input!C181)</f>
        <v>99.719548462830033</v>
      </c>
      <c r="H26" s="6">
        <f>IF(Input!D181 = 0, "***", Input!D195/Input!D181)</f>
        <v>88.541269017467869</v>
      </c>
      <c r="I26" s="6">
        <f>IF(Input!E181 = 0, "***", Input!E195/Input!E181)</f>
        <v>72.681517504305802</v>
      </c>
      <c r="J26" s="6">
        <f>IF(Input!F181 = 0, "***", Input!F195/Input!F181)</f>
        <v>79.857512229350121</v>
      </c>
      <c r="K26" s="6">
        <f>IF(Input!G181 = 0, "***", Input!G195/Input!G181)</f>
        <v>85.965701991469274</v>
      </c>
      <c r="L26" s="6">
        <f>IF(Input!H181 = 0, "***", Input!H195/Input!H181)</f>
        <v>86.827582609375185</v>
      </c>
      <c r="M26" s="6">
        <f>IF(Input!I181 = 0, "***", Input!I195/Input!I181)</f>
        <v>86.832035777642531</v>
      </c>
      <c r="N26" s="6">
        <f>IF(Input!J181 = 0, "***", Input!J195/Input!J181)</f>
        <v>95.309355522575004</v>
      </c>
      <c r="O26" s="6">
        <f>AVERAGE(E26:N26)</f>
        <v>87.068245167842946</v>
      </c>
    </row>
    <row r="27" spans="1:15" ht="12" customHeight="1" x14ac:dyDescent="0.2">
      <c r="B27" t="s">
        <v>239</v>
      </c>
      <c r="E27" s="6">
        <f>IF(Input!A182 = 0, "***", Input!A196/Input!A182)</f>
        <v>69.527489898696388</v>
      </c>
      <c r="F27" s="6">
        <f>IF(Input!B182 = 0, "***", Input!B196/Input!B182)</f>
        <v>84.965566004328466</v>
      </c>
      <c r="G27" s="6">
        <f>IF(Input!C182 = 0, "***", Input!C196/Input!C182)</f>
        <v>63.749770080841344</v>
      </c>
      <c r="H27" s="6">
        <f>IF(Input!D182 = 0, "***", Input!D196/Input!D182)</f>
        <v>60.969150353135703</v>
      </c>
      <c r="I27" s="6">
        <f>IF(Input!E182 = 0, "***", Input!E196/Input!E182)</f>
        <v>48.850388200381111</v>
      </c>
      <c r="J27" s="6">
        <f>IF(Input!F182 = 0, "***", Input!F196/Input!F182)</f>
        <v>52.211298221047059</v>
      </c>
      <c r="K27" s="6">
        <f>IF(Input!G182 = 0, "***", Input!G196/Input!G182)</f>
        <v>51.562296020243863</v>
      </c>
      <c r="L27" s="6">
        <f>IF(Input!H182 = 0, "***", Input!H196/Input!H182)</f>
        <v>51.814149886799264</v>
      </c>
      <c r="M27" s="6">
        <f>IF(Input!I182 = 0, "***", Input!I196/Input!I182)</f>
        <v>52.040425043218534</v>
      </c>
      <c r="N27" s="6">
        <f>IF(Input!J182 = 0, "***", Input!J196/Input!J182)</f>
        <v>55.98057562477792</v>
      </c>
      <c r="O27" s="6">
        <f>AVERAGE(E27:N27)</f>
        <v>59.167110933346976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107.2944185746275</v>
      </c>
      <c r="F31" s="6">
        <f>IF(Input!B183 = 0, "***", Input!B197/Input!B183)</f>
        <v>114.85956147527828</v>
      </c>
      <c r="G31" s="6">
        <f>IF(Input!C183 = 0, "***", Input!C197/Input!C183)</f>
        <v>129.19038065427594</v>
      </c>
      <c r="H31" s="6">
        <f>IF(Input!D183 = 0, "***", Input!D197/Input!D183)</f>
        <v>115.38683941147364</v>
      </c>
      <c r="I31" s="6">
        <f>IF(Input!E183 = 0, "***", Input!E197/Input!E183)</f>
        <v>93.277905497032435</v>
      </c>
      <c r="J31" s="6">
        <f>IF(Input!F183 = 0, "***", Input!F197/Input!F183)</f>
        <v>100.75066013677001</v>
      </c>
      <c r="K31" s="6">
        <f>IF(Input!G183 = 0, "***", Input!G197/Input!G183)</f>
        <v>107.49074187007336</v>
      </c>
      <c r="L31" s="6">
        <f>IF(Input!H183 = 0, "***", Input!H197/Input!H183)</f>
        <v>109.26729454061736</v>
      </c>
      <c r="M31" s="6">
        <f>IF(Input!I183 = 0, "***", Input!I197/Input!I183)</f>
        <v>108.85493393208105</v>
      </c>
      <c r="N31" s="6">
        <f>IF(Input!J183 = 0, "***", Input!J197/Input!J183)</f>
        <v>117.30737306132475</v>
      </c>
      <c r="O31" s="6">
        <f t="shared" ref="O31:O36" si="2">AVERAGE(E31:N31)</f>
        <v>110.36801091535544</v>
      </c>
    </row>
    <row r="32" spans="1:15" ht="12" customHeight="1" x14ac:dyDescent="0.2">
      <c r="B32" t="s">
        <v>7</v>
      </c>
      <c r="E32" s="6">
        <f>IF(Input!A184 = 0, "***", Input!A198/Input!A184)</f>
        <v>86.647480614637004</v>
      </c>
      <c r="F32" s="6">
        <f>IF(Input!B184 = 0, "***", Input!B198/Input!B184)</f>
        <v>66.396690627966905</v>
      </c>
      <c r="G32" s="6">
        <f>IF(Input!C184 = 0, "***", Input!C198/Input!C184)</f>
        <v>90.177170276518623</v>
      </c>
      <c r="H32" s="6">
        <f>IF(Input!D184 = 0, "***", Input!D198/Input!D184)</f>
        <v>92.904168639996897</v>
      </c>
      <c r="I32" s="6">
        <f>IF(Input!E184 = 0, "***", Input!E198/Input!E184)</f>
        <v>56.646492903930131</v>
      </c>
      <c r="J32" s="6">
        <f>IF(Input!F184 = 0, "***", Input!F198/Input!F184)</f>
        <v>66.892425589964091</v>
      </c>
      <c r="K32" s="6">
        <f>IF(Input!G184 = 0, "***", Input!G198/Input!G184)</f>
        <v>73.365399963722126</v>
      </c>
      <c r="L32" s="6">
        <f>IF(Input!H184 = 0, "***", Input!H198/Input!H184)</f>
        <v>74.03868310300571</v>
      </c>
      <c r="M32" s="6">
        <f>IF(Input!I184 = 0, "***", Input!I198/Input!I184)</f>
        <v>77.508507133544015</v>
      </c>
      <c r="N32" s="6">
        <f>IF(Input!J184 = 0, "***", Input!J198/Input!J184)</f>
        <v>71.639972756095105</v>
      </c>
      <c r="O32" s="6">
        <f t="shared" si="2"/>
        <v>75.621699160938064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107.19802554144287</v>
      </c>
      <c r="F33" s="15">
        <f>IF((Input!B183+Input!B184) = 0, "***", (Input!B197+Input!B198)/(Input!B183+Input!B184))</f>
        <v>114.81727226677525</v>
      </c>
      <c r="G33" s="15">
        <f>IF((Input!C183+Input!C184) = 0, "***", (Input!C197+Input!C198)/(Input!C183+Input!C184))</f>
        <v>129.0663289143462</v>
      </c>
      <c r="H33" s="15">
        <f>IF((Input!D183+Input!D184) = 0, "***", (Input!D197+Input!D198)/(Input!D183+Input!D184))</f>
        <v>115.33544244069594</v>
      </c>
      <c r="I33" s="15">
        <f>IF((Input!E183+Input!E184) = 0, "***", (Input!E197+Input!E198)/(Input!E183+Input!E184))</f>
        <v>93.252644687388596</v>
      </c>
      <c r="J33" s="15">
        <f>IF((Input!F183+Input!F184) = 0, "***", (Input!F197+Input!F198)/(Input!F183+Input!F184))</f>
        <v>100.63125603666391</v>
      </c>
      <c r="K33" s="15">
        <f>IF((Input!G183+Input!G184) = 0, "***", (Input!G197+Input!G198)/(Input!G183+Input!G184))</f>
        <v>107.40108113023339</v>
      </c>
      <c r="L33" s="15">
        <f>IF((Input!H183+Input!H184) = 0, "***", (Input!H197+Input!H198)/(Input!H183+Input!H184))</f>
        <v>109.15915210199141</v>
      </c>
      <c r="M33" s="15">
        <f>IF((Input!I183+Input!I184) = 0, "***", (Input!I197+Input!I198)/(Input!I183+Input!I184))</f>
        <v>108.72115228502626</v>
      </c>
      <c r="N33" s="15">
        <f>IF((Input!J183+Input!J184) = 0, "***", (Input!J197+Input!J198)/(Input!J183+Input!J184))</f>
        <v>117.11585369202128</v>
      </c>
      <c r="O33" s="15">
        <f t="shared" si="2"/>
        <v>110.26982090965851</v>
      </c>
    </row>
    <row r="34" spans="2:15" ht="12" customHeight="1" x14ac:dyDescent="0.2">
      <c r="B34" t="s">
        <v>8</v>
      </c>
      <c r="E34" s="6">
        <f>IF(Input!A185 = 0, "***", Input!A199/Input!A185)</f>
        <v>51.623800769428591</v>
      </c>
      <c r="F34" s="6">
        <f>IF(Input!B185 = 0, "***", Input!B199/Input!B185)</f>
        <v>61.152666101897111</v>
      </c>
      <c r="G34" s="6">
        <f>IF(Input!C185 = 0, "***", Input!C199/Input!C185)</f>
        <v>52.205322762743485</v>
      </c>
      <c r="H34" s="6">
        <f>IF(Input!D185 = 0, "***", Input!D199/Input!D185)</f>
        <v>45.571286274207445</v>
      </c>
      <c r="I34" s="6">
        <f>IF(Input!E185 = 0, "***", Input!E199/Input!E185)</f>
        <v>42.7812971096374</v>
      </c>
      <c r="J34" s="6">
        <f>IF(Input!F185 = 0, "***", Input!F199/Input!F185)</f>
        <v>49.895640670754382</v>
      </c>
      <c r="K34" s="6">
        <f>IF(Input!G185 = 0, "***", Input!G199/Input!G185)</f>
        <v>52.21751464783474</v>
      </c>
      <c r="L34" s="6">
        <f>IF(Input!H185 = 0, "***", Input!H199/Input!H185)</f>
        <v>50.713951451381639</v>
      </c>
      <c r="M34" s="6">
        <f>IF(Input!I185 = 0, "***", Input!I199/Input!I185)</f>
        <v>52.478405840709719</v>
      </c>
      <c r="N34" s="6">
        <f>IF(Input!J185 = 0, "***", Input!J199/Input!J185)</f>
        <v>52.483841937816663</v>
      </c>
      <c r="O34" s="6">
        <f t="shared" si="2"/>
        <v>51.112372756641115</v>
      </c>
    </row>
    <row r="35" spans="2:15" ht="12" customHeight="1" x14ac:dyDescent="0.2">
      <c r="B35" t="s">
        <v>243</v>
      </c>
      <c r="E35" s="6">
        <f>IF(Input!A186 = 0, "***", Input!A200/Input!A186)</f>
        <v>46.737423538056127</v>
      </c>
      <c r="F35" s="6">
        <f>IF(Input!B186 = 0, "***", Input!B200/Input!B186)</f>
        <v>56.456324886149005</v>
      </c>
      <c r="G35" s="6">
        <f>IF(Input!C186 = 0, "***", Input!C200/Input!C186)</f>
        <v>43.245284524735958</v>
      </c>
      <c r="H35" s="6">
        <f>IF(Input!D186 = 0, "***", Input!D200/Input!D186)</f>
        <v>40.50529117448886</v>
      </c>
      <c r="I35" s="6">
        <f>IF(Input!E186 = 0, "***", Input!E200/Input!E186)</f>
        <v>30.182269733666381</v>
      </c>
      <c r="J35" s="6">
        <f>IF(Input!F186 = 0, "***", Input!F200/Input!F186)</f>
        <v>32.203392735067794</v>
      </c>
      <c r="K35" s="6">
        <f>IF(Input!G186 = 0, "***", Input!G200/Input!G186)</f>
        <v>34.728426629254329</v>
      </c>
      <c r="L35" s="6">
        <f>IF(Input!H186 = 0, "***", Input!H200/Input!H186)</f>
        <v>34.95865827956532</v>
      </c>
      <c r="M35" s="6">
        <f>IF(Input!I186 = 0, "***", Input!I200/Input!I186)</f>
        <v>36.597565395839716</v>
      </c>
      <c r="N35" s="6">
        <f>IF(Input!J186 = 0, "***", Input!J200/Input!J186)</f>
        <v>41.763040020549099</v>
      </c>
      <c r="O35" s="6">
        <f t="shared" si="2"/>
        <v>39.737767691737261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98.278352299761551</v>
      </c>
      <c r="F9" s="22">
        <f>Input!B170/Input!B$34*100</f>
        <v>99.762102861296853</v>
      </c>
      <c r="G9" s="22">
        <f>Input!C170/Input!C$34*100</f>
        <v>99.78558845013535</v>
      </c>
      <c r="H9" s="22">
        <f>Input!D170/Input!D$34*100</f>
        <v>101.02417687517107</v>
      </c>
      <c r="I9" s="22">
        <f>Input!E170/Input!E$34*100</f>
        <v>98.681963626519888</v>
      </c>
      <c r="J9" s="22">
        <f>Input!F170/Input!F$34*100</f>
        <v>99.612177257938981</v>
      </c>
      <c r="K9" s="22">
        <f>Input!G170/Input!G$34*100</f>
        <v>99.133102895151168</v>
      </c>
      <c r="L9" s="22">
        <f>Input!H170/Input!H$34*100</f>
        <v>100.61997854597359</v>
      </c>
      <c r="M9" s="22">
        <f>Input!I170/Input!I$34*100</f>
        <v>100.5666813300639</v>
      </c>
      <c r="N9" s="22">
        <f>Input!J170/Input!J$34*100</f>
        <v>100.5018475814113</v>
      </c>
      <c r="O9" s="22">
        <f>AVERAGE(E9:N9)</f>
        <v>99.796597172342359</v>
      </c>
    </row>
    <row r="10" spans="1:15" ht="12" customHeight="1" x14ac:dyDescent="0.2">
      <c r="B10" t="s">
        <v>180</v>
      </c>
      <c r="E10" s="22">
        <f>Input!A171/Input!A$34*100</f>
        <v>1.495733312081196</v>
      </c>
      <c r="F10" s="22">
        <f>Input!B171/Input!B$34*100</f>
        <v>-7.4995027721472679E-2</v>
      </c>
      <c r="G10" s="22">
        <f>Input!C171/Input!C$34*100</f>
        <v>-6.8961551864039516E-2</v>
      </c>
      <c r="H10" s="22">
        <f>Input!D171/Input!D$34*100</f>
        <v>-1.1245615668468101</v>
      </c>
      <c r="I10" s="22">
        <f>Input!E171/Input!E$34*100</f>
        <v>1.1261626883888332</v>
      </c>
      <c r="J10" s="22">
        <f>Input!F171/Input!F$34*100</f>
        <v>0.15547023659885253</v>
      </c>
      <c r="K10" s="22">
        <f>Input!G171/Input!G$34*100</f>
        <v>0.64052512162320463</v>
      </c>
      <c r="L10" s="22">
        <f>Input!H171/Input!H$34*100</f>
        <v>-0.10881367873817446</v>
      </c>
      <c r="M10" s="22">
        <f>Input!I171/Input!I$34*100</f>
        <v>-0.38455889010532107</v>
      </c>
      <c r="N10" s="22">
        <f>Input!J171/Input!J$34*100</f>
        <v>-0.53286827501386569</v>
      </c>
      <c r="O10" s="22">
        <f>AVERAGE(E10:N10)</f>
        <v>0.11231323684024028</v>
      </c>
    </row>
    <row r="11" spans="1:15" ht="12" customHeight="1" x14ac:dyDescent="0.2">
      <c r="B11" t="s">
        <v>181</v>
      </c>
      <c r="E11" s="22">
        <f>Input!A172/Input!A$34*100</f>
        <v>0.33989771006856112</v>
      </c>
      <c r="F11" s="22">
        <f>Input!B172/Input!B$34*100</f>
        <v>0.39947450799305573</v>
      </c>
      <c r="G11" s="22">
        <f>Input!C172/Input!C$34*100</f>
        <v>0.40734518578054052</v>
      </c>
      <c r="H11" s="22">
        <f>Input!D172/Input!D$34*100</f>
        <v>0.34921380477034786</v>
      </c>
      <c r="I11" s="22">
        <f>Input!E172/Input!E$34*100</f>
        <v>0.34390644360042605</v>
      </c>
      <c r="J11" s="22">
        <f>Input!F172/Input!F$34*100</f>
        <v>0.50570015378140021</v>
      </c>
      <c r="K11" s="22">
        <f>Input!G172/Input!G$34*100</f>
        <v>0.3992153741424978</v>
      </c>
      <c r="L11" s="22">
        <f>Input!H172/Input!H$34*100</f>
        <v>0.42178051964775198</v>
      </c>
      <c r="M11" s="22">
        <f>Input!I172/Input!I$34*100</f>
        <v>0.28560707817755815</v>
      </c>
      <c r="N11" s="22">
        <f>Input!J172/Input!J$34*100</f>
        <v>0.3501919157550038</v>
      </c>
      <c r="O11" s="22">
        <f>AVERAGE(E11:N11)</f>
        <v>0.38023326937171431</v>
      </c>
    </row>
    <row r="12" spans="1:15" ht="12" customHeight="1" x14ac:dyDescent="0.2">
      <c r="B12" t="s">
        <v>182</v>
      </c>
      <c r="E12" s="22">
        <f>Input!A173/Input!A$34*100</f>
        <v>-0.11398332191130219</v>
      </c>
      <c r="F12" s="22">
        <f>Input!B173/Input!B$34*100</f>
        <v>-8.6582341568442509E-2</v>
      </c>
      <c r="G12" s="22">
        <f>Input!C173/Input!C$34*100</f>
        <v>-0.12397208405185099</v>
      </c>
      <c r="H12" s="22">
        <f>Input!D173/Input!D$34*100</f>
        <v>-0.24882911309458425</v>
      </c>
      <c r="I12" s="22">
        <f>Input!E173/Input!E$34*100</f>
        <v>-0.15203275850914835</v>
      </c>
      <c r="J12" s="22">
        <f>Input!F173/Input!F$34*100</f>
        <v>-0.27334764831924002</v>
      </c>
      <c r="K12" s="22">
        <f>Input!G173/Input!G$34*100</f>
        <v>-0.17284339091687709</v>
      </c>
      <c r="L12" s="22">
        <f>Input!H173/Input!H$34*100</f>
        <v>-0.93294538688318174</v>
      </c>
      <c r="M12" s="22">
        <f>Input!I173/Input!I$34*100</f>
        <v>-0.46772951813614516</v>
      </c>
      <c r="N12" s="22">
        <f>Input!J173/Input!J$34*100</f>
        <v>-0.3191712221524457</v>
      </c>
      <c r="O12" s="22">
        <f>AVERAGE(E12:N12)</f>
        <v>-0.28914367855432177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0.36910514815300088</v>
      </c>
      <c r="F16" s="22">
        <f>Input!B174/Input!B$170*100</f>
        <v>0.33102465791873315</v>
      </c>
      <c r="G16" s="22">
        <f>Input!C174/Input!C$170*100</f>
        <v>0.89495427900508573</v>
      </c>
      <c r="H16" s="22">
        <f>Input!D174/Input!D$170*100</f>
        <v>0.72489731345971409</v>
      </c>
      <c r="I16" s="22">
        <f>Input!E174/Input!E$170*100</f>
        <v>26.564306889513333</v>
      </c>
      <c r="J16" s="22">
        <f>Input!F174/Input!F$170*100</f>
        <v>20.982160558373277</v>
      </c>
      <c r="K16" s="22">
        <f>Input!G174/Input!G$170*100</f>
        <v>22.60057507598712</v>
      </c>
      <c r="L16" s="22">
        <f>Input!H174/Input!H$170*100</f>
        <v>23.135890192584689</v>
      </c>
      <c r="M16" s="22">
        <f>Input!I174/Input!I$170*100</f>
        <v>21.475928222704557</v>
      </c>
      <c r="N16" s="22">
        <f>Input!J174/Input!J$170*100</f>
        <v>19.109774416274821</v>
      </c>
      <c r="O16" s="22">
        <f t="shared" ref="O16:O22" si="1">AVERAGE(E16:N16)</f>
        <v>13.618861675397431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7.6239204579330944E-3</v>
      </c>
      <c r="I17" s="22">
        <f>Input!E175/Input!E$170*100</f>
        <v>2.9154387096194861E-2</v>
      </c>
      <c r="J17" s="22">
        <f>Input!F175/Input!F$170*100</f>
        <v>4.9794578482447456E-2</v>
      </c>
      <c r="K17" s="22">
        <f>Input!G175/Input!G$170*100</f>
        <v>2.1285737215272688E-2</v>
      </c>
      <c r="L17" s="22">
        <f>Input!H175/Input!H$170*100</f>
        <v>1.8622337142168526E-2</v>
      </c>
      <c r="M17" s="22">
        <f>Input!I175/Input!I$170*100</f>
        <v>2.4136063361628549E-2</v>
      </c>
      <c r="N17" s="22">
        <f>Input!J175/Input!J$170*100</f>
        <v>1.1349966536677279E-2</v>
      </c>
      <c r="O17" s="22">
        <f t="shared" si="1"/>
        <v>1.6196699029232244E-2</v>
      </c>
    </row>
    <row r="18" spans="1:15" ht="12" customHeight="1" x14ac:dyDescent="0.2">
      <c r="B18" t="s">
        <v>233</v>
      </c>
      <c r="E18" s="22">
        <f>Input!A176/Input!A$170*100</f>
        <v>99.537842115322121</v>
      </c>
      <c r="F18" s="22">
        <f>Input!B176/Input!B$170*100</f>
        <v>99.266008345604945</v>
      </c>
      <c r="G18" s="22">
        <f>Input!C176/Input!C$170*100</f>
        <v>98.719702126368432</v>
      </c>
      <c r="H18" s="22">
        <f>Input!D176/Input!D$170*100</f>
        <v>98.832625045984329</v>
      </c>
      <c r="I18" s="22">
        <f>Input!E176/Input!E$170*100</f>
        <v>73.105839535905162</v>
      </c>
      <c r="J18" s="22">
        <f>Input!F176/Input!F$170*100</f>
        <v>78.573395483321818</v>
      </c>
      <c r="K18" s="22">
        <f>Input!G176/Input!G$170*100</f>
        <v>76.979913288996215</v>
      </c>
      <c r="L18" s="22">
        <f>Input!H176/Input!H$170*100</f>
        <v>76.694383652218136</v>
      </c>
      <c r="M18" s="22">
        <f>Input!I176/Input!I$170*100</f>
        <v>78.454417273846232</v>
      </c>
      <c r="N18" s="22">
        <f>Input!J176/Input!J$170*100</f>
        <v>80.758153353571458</v>
      </c>
      <c r="O18" s="22">
        <f t="shared" si="1"/>
        <v>86.092228022113886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3.6320854097506246E-2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3.945805088109107E-3</v>
      </c>
      <c r="J19" s="22">
        <f>Input!F177/Input!F$170*100</f>
        <v>0</v>
      </c>
      <c r="K19" s="22">
        <f>Input!G177/Input!G$170*100</f>
        <v>2.7390487166293616E-2</v>
      </c>
      <c r="L19" s="22">
        <f>Input!H177/Input!H$170*100</f>
        <v>5.5665764121020306E-3</v>
      </c>
      <c r="M19" s="22">
        <f>Input!I177/Input!I$170*100</f>
        <v>0</v>
      </c>
      <c r="N19" s="22">
        <f>Input!J177/Input!J$170*100</f>
        <v>0</v>
      </c>
      <c r="O19" s="22">
        <f t="shared" si="1"/>
        <v>7.3223722764011014E-3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9.3052736524883287E-2</v>
      </c>
      <c r="F21" s="22">
        <f>Input!B179/Input!B$170*100</f>
        <v>0.36664614237882998</v>
      </c>
      <c r="G21" s="22">
        <f>Input!C179/Input!C$170*100</f>
        <v>0.38534359462646856</v>
      </c>
      <c r="H21" s="22">
        <f>Input!D179/Input!D$170*100</f>
        <v>0.43485372009800805</v>
      </c>
      <c r="I21" s="22">
        <f>Input!E179/Input!E$170*100</f>
        <v>0.29675338239721294</v>
      </c>
      <c r="J21" s="22">
        <f>Input!F179/Input!F$170*100</f>
        <v>0.39464937982245818</v>
      </c>
      <c r="K21" s="22">
        <f>Input!G179/Input!G$170*100</f>
        <v>0.37083541063509301</v>
      </c>
      <c r="L21" s="22">
        <f>Input!H179/Input!H$170*100</f>
        <v>0.14553724164291768</v>
      </c>
      <c r="M21" s="22">
        <f>Input!I179/Input!I$170*100</f>
        <v>4.5518440087589269E-2</v>
      </c>
      <c r="N21" s="22">
        <f>Input!J179/Input!J$170*100</f>
        <v>0.12072226361703881</v>
      </c>
      <c r="O21" s="22">
        <f t="shared" si="1"/>
        <v>0.26539123118304997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87.790762341841344</v>
      </c>
      <c r="F26" s="22">
        <f>Input!B181/Input!B$170*100</f>
        <v>86.833597655558421</v>
      </c>
      <c r="G26" s="22">
        <f>Input!C181/Input!C$170*100</f>
        <v>84.546222327016778</v>
      </c>
      <c r="H26" s="22">
        <f>Input!D181/Input!D$170*100</f>
        <v>87.481668368814113</v>
      </c>
      <c r="I26" s="22">
        <f>Input!E181/Input!E$170*100</f>
        <v>84.388603072916979</v>
      </c>
      <c r="J26" s="22">
        <f>Input!F181/Input!F$170*100</f>
        <v>83.975914529064468</v>
      </c>
      <c r="K26" s="22">
        <f>Input!G181/Input!G$170*100</f>
        <v>81.614086309956519</v>
      </c>
      <c r="L26" s="22">
        <f>Input!H181/Input!H$170*100</f>
        <v>83.249624790853119</v>
      </c>
      <c r="M26" s="22">
        <f>Input!I181/Input!I$170*100</f>
        <v>84.474438127765467</v>
      </c>
      <c r="N26" s="22">
        <f>Input!J181/Input!J$170*100</f>
        <v>84.832439394105648</v>
      </c>
      <c r="O26" s="22">
        <f>AVERAGE(E26:N26)</f>
        <v>84.91873569178928</v>
      </c>
    </row>
    <row r="27" spans="1:15" ht="12" customHeight="1" x14ac:dyDescent="0.2">
      <c r="B27" t="s">
        <v>239</v>
      </c>
      <c r="E27" s="22">
        <f>Input!A182/Input!A$170*100</f>
        <v>12.209237658158658</v>
      </c>
      <c r="F27" s="22">
        <f>Input!B182/Input!B$170*100</f>
        <v>13.166402344441583</v>
      </c>
      <c r="G27" s="22">
        <f>Input!C182/Input!C$170*100</f>
        <v>15.453777672983222</v>
      </c>
      <c r="H27" s="22">
        <f>Input!D182/Input!D$170*100</f>
        <v>12.51833163118588</v>
      </c>
      <c r="I27" s="22">
        <f>Input!E182/Input!E$170*100</f>
        <v>15.611396927083032</v>
      </c>
      <c r="J27" s="22">
        <f>Input!F182/Input!F$170*100</f>
        <v>16.02408547093555</v>
      </c>
      <c r="K27" s="22">
        <f>Input!G182/Input!G$170*100</f>
        <v>18.385913690043481</v>
      </c>
      <c r="L27" s="22">
        <f>Input!H182/Input!H$170*100</f>
        <v>16.750375209146899</v>
      </c>
      <c r="M27" s="22">
        <f>Input!I182/Input!I$170*100</f>
        <v>15.525561872234551</v>
      </c>
      <c r="N27" s="22">
        <f>Input!J182/Input!J$170*100</f>
        <v>15.167560605894348</v>
      </c>
      <c r="O27" s="22">
        <f>AVERAGE(E27:N27)</f>
        <v>15.08126430821072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56.719698124519724</v>
      </c>
      <c r="F31" s="22">
        <f>Input!B183/Input!B$170*100</f>
        <v>54.365279808518515</v>
      </c>
      <c r="G31" s="22">
        <f>Input!C183/Input!C$170*100</f>
        <v>55.858661060594862</v>
      </c>
      <c r="H31" s="22">
        <f>Input!D183/Input!D$170*100</f>
        <v>57.232696096106572</v>
      </c>
      <c r="I31" s="22">
        <f>Input!E183/Input!E$170*100</f>
        <v>55.682842217151816</v>
      </c>
      <c r="J31" s="22">
        <f>Input!F183/Input!F$170*100</f>
        <v>55.022592532071116</v>
      </c>
      <c r="K31" s="22">
        <f>Input!G183/Input!G$170*100</f>
        <v>54.169162427012516</v>
      </c>
      <c r="L31" s="22">
        <f>Input!H183/Input!H$170*100</f>
        <v>55.085942788378119</v>
      </c>
      <c r="M31" s="22">
        <f>Input!I183/Input!I$170*100</f>
        <v>54.426307190066069</v>
      </c>
      <c r="N31" s="22">
        <f>Input!J183/Input!J$170*100</f>
        <v>58.663388693314545</v>
      </c>
      <c r="O31" s="22">
        <f>AVERAGE(E31:N31)</f>
        <v>55.722657093773385</v>
      </c>
    </row>
    <row r="32" spans="1:15" ht="12" customHeight="1" x14ac:dyDescent="0.2">
      <c r="B32" t="s">
        <v>7</v>
      </c>
      <c r="E32" s="22">
        <f>Input!A184/Input!A$170*100</f>
        <v>0.26604568214672958</v>
      </c>
      <c r="F32" s="22">
        <f>Input!B184/Input!B$170*100</f>
        <v>4.7481144904417294E-2</v>
      </c>
      <c r="G32" s="22">
        <f>Input!C184/Input!C$170*100</f>
        <v>0.17818241220502914</v>
      </c>
      <c r="H32" s="22">
        <f>Input!D184/Input!D$170*100</f>
        <v>0.13113776929993881</v>
      </c>
      <c r="I32" s="22">
        <f>Input!E184/Input!E$170*100</f>
        <v>3.8425062705200706E-2</v>
      </c>
      <c r="J32" s="22">
        <f>Input!F184/Input!F$170*100</f>
        <v>0.19472883498955648</v>
      </c>
      <c r="K32" s="22">
        <f>Input!G184/Input!G$170*100</f>
        <v>0.1426986918803409</v>
      </c>
      <c r="L32" s="22">
        <f>Input!H184/Input!H$170*100</f>
        <v>0.1696198358659885</v>
      </c>
      <c r="M32" s="22">
        <f>Input!I184/Input!I$170*100</f>
        <v>0.23327856334060043</v>
      </c>
      <c r="N32" s="22">
        <f>Input!J184/Input!J$170*100</f>
        <v>0.24705789030405467</v>
      </c>
      <c r="O32" s="22">
        <f>AVERAGE(E32:N32)</f>
        <v>0.16486558876418567</v>
      </c>
    </row>
    <row r="33" spans="2:15" ht="12" customHeight="1" x14ac:dyDescent="0.2">
      <c r="B33" s="14" t="s">
        <v>294</v>
      </c>
      <c r="E33" s="32">
        <f>SUM(E31:E32)</f>
        <v>56.985743806666456</v>
      </c>
      <c r="F33" s="32">
        <f t="shared" ref="F33:O33" si="2">SUM(F31:F32)</f>
        <v>54.412760953422932</v>
      </c>
      <c r="G33" s="32">
        <f t="shared" si="2"/>
        <v>56.036843472799895</v>
      </c>
      <c r="H33" s="32">
        <f t="shared" si="2"/>
        <v>57.363833865406512</v>
      </c>
      <c r="I33" s="32">
        <f t="shared" si="2"/>
        <v>55.721267279857017</v>
      </c>
      <c r="J33" s="32">
        <f t="shared" si="2"/>
        <v>55.21732136706067</v>
      </c>
      <c r="K33" s="32">
        <f t="shared" si="2"/>
        <v>54.311861118892857</v>
      </c>
      <c r="L33" s="32">
        <f t="shared" si="2"/>
        <v>55.255562624244106</v>
      </c>
      <c r="M33" s="32">
        <f t="shared" si="2"/>
        <v>54.659585753406667</v>
      </c>
      <c r="N33" s="32">
        <f t="shared" si="2"/>
        <v>58.910446583618601</v>
      </c>
      <c r="O33" s="32">
        <f t="shared" si="2"/>
        <v>55.887522682537572</v>
      </c>
    </row>
    <row r="34" spans="2:15" ht="12" customHeight="1" x14ac:dyDescent="0.2">
      <c r="B34" t="s">
        <v>8</v>
      </c>
      <c r="E34" s="22">
        <f>Input!A185/Input!A$170*100</f>
        <v>30.52085696085955</v>
      </c>
      <c r="F34" s="22">
        <f>Input!B185/Input!B$170*100</f>
        <v>32.011030566111003</v>
      </c>
      <c r="G34" s="22">
        <f>Input!C185/Input!C$170*100</f>
        <v>31.51962032621346</v>
      </c>
      <c r="H34" s="22">
        <f>Input!D185/Input!D$170*100</f>
        <v>32.747069271182106</v>
      </c>
      <c r="I34" s="22">
        <f>Input!E185/Input!E$170*100</f>
        <v>28.853524046371998</v>
      </c>
      <c r="J34" s="22">
        <f>Input!F185/Input!F$170*100</f>
        <v>30.748118356764849</v>
      </c>
      <c r="K34" s="22">
        <f>Input!G185/Input!G$170*100</f>
        <v>31.116680550432314</v>
      </c>
      <c r="L34" s="22">
        <f>Input!H185/Input!H$170*100</f>
        <v>31.761659803732744</v>
      </c>
      <c r="M34" s="22">
        <f>Input!I185/Input!I$170*100</f>
        <v>34.068873908388547</v>
      </c>
      <c r="N34" s="22">
        <f>Input!J185/Input!J$170*100</f>
        <v>29.759153662691556</v>
      </c>
      <c r="O34" s="22">
        <f>AVERAGE(E34:N34)</f>
        <v>31.310658745274814</v>
      </c>
    </row>
    <row r="35" spans="2:15" ht="12" customHeight="1" x14ac:dyDescent="0.2">
      <c r="B35" t="s">
        <v>243</v>
      </c>
      <c r="E35" s="22">
        <f>Input!A186/Input!A$170*100</f>
        <v>12.493399232474001</v>
      </c>
      <c r="F35" s="22">
        <f>Input!B186/Input!B$170*100</f>
        <v>13.576208480466065</v>
      </c>
      <c r="G35" s="22">
        <f>Input!C186/Input!C$170*100</f>
        <v>12.443536200986644</v>
      </c>
      <c r="H35" s="22">
        <f>Input!D186/Input!D$170*100</f>
        <v>9.8890968634113854</v>
      </c>
      <c r="I35" s="22">
        <f>Input!E186/Input!E$170*100</f>
        <v>15.425208673770996</v>
      </c>
      <c r="J35" s="22">
        <f>Input!F186/Input!F$170*100</f>
        <v>14.034560276174481</v>
      </c>
      <c r="K35" s="22">
        <f>Input!G186/Input!G$170*100</f>
        <v>14.571458330674828</v>
      </c>
      <c r="L35" s="22">
        <f>Input!H186/Input!H$170*100</f>
        <v>12.982777572023153</v>
      </c>
      <c r="M35" s="22">
        <f>Input!I186/Input!I$170*100</f>
        <v>11.27154033820479</v>
      </c>
      <c r="N35" s="22">
        <f>Input!J186/Input!J$170*100</f>
        <v>11.330399753689848</v>
      </c>
      <c r="O35" s="22">
        <f>AVERAGE(E35:N35)</f>
        <v>12.801818572187619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98.034236140810449</v>
      </c>
      <c r="F9" s="22">
        <f>Input!B132/Input!B$27*100</f>
        <v>99.654856482188976</v>
      </c>
      <c r="G9" s="22">
        <f>Input!C132/Input!C$27*100</f>
        <v>99.916833291437214</v>
      </c>
      <c r="H9" s="22">
        <f>Input!D132/Input!D$27*100</f>
        <v>100.45886236756449</v>
      </c>
      <c r="I9" s="22">
        <f>Input!E132/Input!E$27*100</f>
        <v>98.787982118735144</v>
      </c>
      <c r="J9" s="22">
        <f>Input!F132/Input!F$27*100</f>
        <v>100.08255581777274</v>
      </c>
      <c r="K9" s="22">
        <f>Input!G132/Input!G$27*100</f>
        <v>99.297481007874794</v>
      </c>
      <c r="L9" s="22">
        <f>Input!H132/Input!H$27*100</f>
        <v>100.82475502542856</v>
      </c>
      <c r="M9" s="22">
        <f>Input!I132/Input!I$27*100</f>
        <v>100.40276053038801</v>
      </c>
      <c r="N9" s="22">
        <f>Input!J132/Input!J$27*100</f>
        <v>100.45034059073737</v>
      </c>
      <c r="O9" s="22">
        <f>AVERAGE(E9:N9)</f>
        <v>99.791066337293785</v>
      </c>
    </row>
    <row r="10" spans="1:15" ht="12" customHeight="1" x14ac:dyDescent="0.2">
      <c r="B10" t="s">
        <v>180</v>
      </c>
      <c r="E10" s="22">
        <f>Input!A133/Input!A$27*100</f>
        <v>1.7684997467469628</v>
      </c>
      <c r="F10" s="22">
        <f>Input!B133/Input!B$27*100</f>
        <v>7.9441869815545588E-2</v>
      </c>
      <c r="G10" s="22">
        <f>Input!C133/Input!C$27*100</f>
        <v>-8.2935352293973488E-2</v>
      </c>
      <c r="H10" s="22">
        <f>Input!D133/Input!D$27*100</f>
        <v>-0.46788186962517936</v>
      </c>
      <c r="I10" s="22">
        <f>Input!E133/Input!E$27*100</f>
        <v>1.0306016779483964</v>
      </c>
      <c r="J10" s="22">
        <f>Input!F133/Input!F$27*100</f>
        <v>-0.20206879560172672</v>
      </c>
      <c r="K10" s="22">
        <f>Input!G133/Input!G$27*100</f>
        <v>0.57069756313238507</v>
      </c>
      <c r="L10" s="22">
        <f>Input!H133/Input!H$27*100</f>
        <v>-0.12187409913665401</v>
      </c>
      <c r="M10" s="22">
        <f>Input!I133/Input!I$27*100</f>
        <v>-0.21352740373902071</v>
      </c>
      <c r="N10" s="22">
        <f>Input!J133/Input!J$27*100</f>
        <v>-0.48366083628911705</v>
      </c>
      <c r="O10" s="22">
        <f>AVERAGE(E10:N10)</f>
        <v>0.18772925009576183</v>
      </c>
    </row>
    <row r="11" spans="1:15" ht="12" customHeight="1" x14ac:dyDescent="0.2">
      <c r="B11" t="s">
        <v>181</v>
      </c>
      <c r="E11" s="22">
        <f>Input!A134/Input!A$27*100</f>
        <v>0.2907815520836276</v>
      </c>
      <c r="F11" s="22">
        <f>Input!B134/Input!B$27*100</f>
        <v>0.33433785997058812</v>
      </c>
      <c r="G11" s="22">
        <f>Input!C134/Input!C$27*100</f>
        <v>0.26105164290009331</v>
      </c>
      <c r="H11" s="22">
        <f>Input!D134/Input!D$27*100</f>
        <v>0.30269865998285417</v>
      </c>
      <c r="I11" s="22">
        <f>Input!E134/Input!E$27*100</f>
        <v>0.32178871478835652</v>
      </c>
      <c r="J11" s="22">
        <f>Input!F134/Input!F$27*100</f>
        <v>0.36014922438347419</v>
      </c>
      <c r="K11" s="22">
        <f>Input!G134/Input!G$27*100</f>
        <v>0.32601985752747425</v>
      </c>
      <c r="L11" s="22">
        <f>Input!H134/Input!H$27*100</f>
        <v>0.31422686618896745</v>
      </c>
      <c r="M11" s="22">
        <f>Input!I134/Input!I$27*100</f>
        <v>0.23766907920644223</v>
      </c>
      <c r="N11" s="22">
        <f>Input!J134/Input!J$27*100</f>
        <v>0.26958289605506375</v>
      </c>
      <c r="O11" s="22">
        <f>AVERAGE(E11:N11)</f>
        <v>0.30183063530869414</v>
      </c>
    </row>
    <row r="12" spans="1:15" ht="12" customHeight="1" x14ac:dyDescent="0.2">
      <c r="B12" t="s">
        <v>182</v>
      </c>
      <c r="E12" s="22">
        <f>Input!A135/Input!A$27*100</f>
        <v>-9.3517439641028821E-2</v>
      </c>
      <c r="F12" s="22">
        <f>Input!B135/Input!B$27*100</f>
        <v>-6.8636211975108996E-2</v>
      </c>
      <c r="G12" s="22">
        <f>Input!C135/Input!C$27*100</f>
        <v>-9.4949582043331912E-2</v>
      </c>
      <c r="H12" s="22">
        <f>Input!D135/Input!D$27*100</f>
        <v>-0.29367915792217569</v>
      </c>
      <c r="I12" s="22">
        <f>Input!E135/Input!E$27*100</f>
        <v>-0.14037251147190469</v>
      </c>
      <c r="J12" s="22">
        <f>Input!F135/Input!F$27*100</f>
        <v>-0.24063624655448773</v>
      </c>
      <c r="K12" s="22">
        <f>Input!G135/Input!G$27*100</f>
        <v>-0.19419842853464303</v>
      </c>
      <c r="L12" s="22">
        <f>Input!H135/Input!H$27*100</f>
        <v>-1.0171077924808638</v>
      </c>
      <c r="M12" s="22">
        <f>Input!I135/Input!I$27*100</f>
        <v>-0.4269022058554362</v>
      </c>
      <c r="N12" s="22">
        <f>Input!J135/Input!J$27*100</f>
        <v>-0.23626265050330961</v>
      </c>
      <c r="O12" s="22">
        <f>AVERAGE(E12:N12)</f>
        <v>-0.28062622269822901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8.6488299869805343E-2</v>
      </c>
      <c r="F16" s="22">
        <f>Input!B188/Input!B$132*100</f>
        <v>0.43210128890693372</v>
      </c>
      <c r="G16" s="22">
        <f>Input!C188/Input!C$132*100</f>
        <v>0.35335234614225702</v>
      </c>
      <c r="H16" s="22">
        <f>Input!D188/Input!D$132*100</f>
        <v>0.182959849704736</v>
      </c>
      <c r="I16" s="22">
        <f>Input!E188/Input!E$132*100</f>
        <v>13.939338607078785</v>
      </c>
      <c r="J16" s="22">
        <f>Input!F188/Input!F$132*100</f>
        <v>11.708448873114497</v>
      </c>
      <c r="K16" s="22">
        <f>Input!G188/Input!G$132*100</f>
        <v>12.864766281894427</v>
      </c>
      <c r="L16" s="22">
        <f>Input!H188/Input!H$132*100</f>
        <v>13.152012150245243</v>
      </c>
      <c r="M16" s="22">
        <f>Input!I188/Input!I$132*100</f>
        <v>12.50875441972172</v>
      </c>
      <c r="N16" s="22">
        <f>Input!J188/Input!J$132*100</f>
        <v>10.753642345562449</v>
      </c>
      <c r="O16" s="22">
        <f t="shared" ref="O16:O22" si="1">AVERAGE(E16:N16)</f>
        <v>7.5981864462240862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3.1424317237989659E-3</v>
      </c>
      <c r="I17" s="22">
        <f>Input!E189/Input!E$132*100</f>
        <v>6.5686225605561949E-3</v>
      </c>
      <c r="J17" s="22">
        <f>Input!F189/Input!F$132*100</f>
        <v>6.1971447879862734E-3</v>
      </c>
      <c r="K17" s="22">
        <f>Input!G189/Input!G$132*100</f>
        <v>3.7972254435657549E-3</v>
      </c>
      <c r="L17" s="22">
        <f>Input!H189/Input!H$132*100</f>
        <v>3.0245870026906789E-3</v>
      </c>
      <c r="M17" s="22">
        <f>Input!I189/Input!I$132*100</f>
        <v>6.8366670804096271E-3</v>
      </c>
      <c r="N17" s="22">
        <f>Input!J189/Input!J$132*100</f>
        <v>3.2992882610027576E-3</v>
      </c>
      <c r="O17" s="22">
        <f t="shared" si="1"/>
        <v>3.2865966860010252E-3</v>
      </c>
    </row>
    <row r="18" spans="1:15" ht="12" customHeight="1" x14ac:dyDescent="0.2">
      <c r="B18" t="s">
        <v>233</v>
      </c>
      <c r="E18" s="22">
        <f>Input!A190/Input!A$132*100</f>
        <v>99.852845291513148</v>
      </c>
      <c r="F18" s="22">
        <f>Input!B190/Input!B$132*100</f>
        <v>99.318897724394247</v>
      </c>
      <c r="G18" s="22">
        <f>Input!C190/Input!C$132*100</f>
        <v>99.435109859308184</v>
      </c>
      <c r="H18" s="22">
        <f>Input!D190/Input!D$132*100</f>
        <v>99.585090659935034</v>
      </c>
      <c r="I18" s="22">
        <f>Input!E190/Input!E$132*100</f>
        <v>85.856048673748461</v>
      </c>
      <c r="J18" s="22">
        <f>Input!F190/Input!F$132*100</f>
        <v>88.025247384249866</v>
      </c>
      <c r="K18" s="22">
        <f>Input!G190/Input!G$132*100</f>
        <v>86.872993364155207</v>
      </c>
      <c r="L18" s="22">
        <f>Input!H190/Input!H$132*100</f>
        <v>86.745398005174195</v>
      </c>
      <c r="M18" s="22">
        <f>Input!I190/Input!I$132*100</f>
        <v>87.463053147742087</v>
      </c>
      <c r="N18" s="22">
        <f>Input!J190/Input!J$132*100</f>
        <v>89.169851707407076</v>
      </c>
      <c r="O18" s="22">
        <f t="shared" si="1"/>
        <v>92.232453581762755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2.6824076767971654E-2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1.1883695292531155E-2</v>
      </c>
      <c r="L19" s="22">
        <f>Input!H191/Input!H$132*100</f>
        <v>4.0450912118870589E-3</v>
      </c>
      <c r="M19" s="22">
        <f>Input!I191/Input!I$132*100</f>
        <v>0</v>
      </c>
      <c r="N19" s="22">
        <f>Input!J191/Input!J$132*100</f>
        <v>0</v>
      </c>
      <c r="O19" s="22">
        <f t="shared" si="1"/>
        <v>4.2752863272389873E-3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6.0666408617041437E-2</v>
      </c>
      <c r="F21" s="22">
        <f>Input!B193/Input!B$132*100</f>
        <v>0.22217690993083</v>
      </c>
      <c r="G21" s="22">
        <f>Input!C193/Input!C$132*100</f>
        <v>0.2115377945495556</v>
      </c>
      <c r="H21" s="22">
        <f>Input!D193/Input!D$132*100</f>
        <v>0.22880705863643491</v>
      </c>
      <c r="I21" s="22">
        <f>Input!E193/Input!E$132*100</f>
        <v>0.19804409661219002</v>
      </c>
      <c r="J21" s="22">
        <f>Input!F193/Input!F$132*100</f>
        <v>0.26010658058390507</v>
      </c>
      <c r="K21" s="22">
        <f>Input!G193/Input!G$132*100</f>
        <v>0.24655944946486569</v>
      </c>
      <c r="L21" s="22">
        <f>Input!H193/Input!H$132*100</f>
        <v>9.5520166365992351E-2</v>
      </c>
      <c r="M21" s="22">
        <f>Input!I193/Input!I$132*100</f>
        <v>2.1355765455785894E-2</v>
      </c>
      <c r="N21" s="22">
        <f>Input!J193/Input!J$132*100</f>
        <v>7.3206658769486579E-2</v>
      </c>
      <c r="O21" s="22">
        <f t="shared" si="1"/>
        <v>0.16179808889860875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89.733311444475632</v>
      </c>
      <c r="F26" s="22">
        <f>Input!B195/Input!B$132*100</f>
        <v>87.530681540000529</v>
      </c>
      <c r="G26" s="22">
        <f>Input!C195/Input!C$132*100</f>
        <v>89.537321714901822</v>
      </c>
      <c r="H26" s="22">
        <f>Input!D195/Input!D$132*100</f>
        <v>91.030265186698458</v>
      </c>
      <c r="I26" s="22">
        <f>Input!E195/Input!E$132*100</f>
        <v>88.941268334444203</v>
      </c>
      <c r="J26" s="22">
        <f>Input!F195/Input!F$132*100</f>
        <v>88.908040740455107</v>
      </c>
      <c r="K26" s="22">
        <f>Input!G195/Input!G$132*100</f>
        <v>88.096231822379593</v>
      </c>
      <c r="L26" s="22">
        <f>Input!H195/Input!H$132*100</f>
        <v>89.280169298130843</v>
      </c>
      <c r="M26" s="22">
        <f>Input!I195/Input!I$132*100</f>
        <v>90.077951048634901</v>
      </c>
      <c r="N26" s="22">
        <f>Input!J195/Input!J$132*100</f>
        <v>90.496424489190687</v>
      </c>
      <c r="O26" s="22">
        <f>AVERAGE(E26:N26)</f>
        <v>89.363166561931166</v>
      </c>
    </row>
    <row r="27" spans="1:15" ht="12" customHeight="1" x14ac:dyDescent="0.2">
      <c r="B27" t="s">
        <v>239</v>
      </c>
      <c r="E27" s="22">
        <f>Input!A196/Input!A$132*100</f>
        <v>10.266688555524366</v>
      </c>
      <c r="F27" s="22">
        <f>Input!B196/Input!B$132*100</f>
        <v>12.469318459999464</v>
      </c>
      <c r="G27" s="22">
        <f>Input!C196/Input!C$132*100</f>
        <v>10.462678285098164</v>
      </c>
      <c r="H27" s="22">
        <f>Input!D196/Input!D$132*100</f>
        <v>8.9697348281974207</v>
      </c>
      <c r="I27" s="22">
        <f>Input!E196/Input!E$132*100</f>
        <v>11.058731646546567</v>
      </c>
      <c r="J27" s="22">
        <f>Input!F196/Input!F$132*100</f>
        <v>11.091959259544888</v>
      </c>
      <c r="K27" s="22">
        <f>Input!G196/Input!G$132*100</f>
        <v>11.903768177620394</v>
      </c>
      <c r="L27" s="22">
        <f>Input!H196/Input!H$132*100</f>
        <v>10.719830717502369</v>
      </c>
      <c r="M27" s="22">
        <f>Input!I196/Input!I$132*100</f>
        <v>9.9220489513651042</v>
      </c>
      <c r="N27" s="22">
        <f>Input!J196/Input!J$132*100</f>
        <v>9.5035755373360438</v>
      </c>
      <c r="O27" s="22">
        <f>AVERAGE(E27:N27)</f>
        <v>10.636833441873478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73.603138083207924</v>
      </c>
      <c r="F31" s="22">
        <f>Input!B197/Input!B$132*100</f>
        <v>69.601952222721124</v>
      </c>
      <c r="G31" s="22">
        <f>Input!C197/Input!C$132*100</f>
        <v>76.639080940027725</v>
      </c>
      <c r="H31" s="22">
        <f>Input!D197/Input!D$132*100</f>
        <v>77.611037913218439</v>
      </c>
      <c r="I31" s="22">
        <f>Input!E197/Input!E$132*100</f>
        <v>75.317468544280587</v>
      </c>
      <c r="J31" s="22">
        <f>Input!F197/Input!F$132*100</f>
        <v>73.495283732228955</v>
      </c>
      <c r="K31" s="22">
        <f>Input!G197/Input!G$132*100</f>
        <v>73.112254556295383</v>
      </c>
      <c r="L31" s="22">
        <f>Input!H197/Input!H$132*100</f>
        <v>74.344010802057852</v>
      </c>
      <c r="M31" s="22">
        <f>Input!I197/Input!I$132*100</f>
        <v>72.756230654724888</v>
      </c>
      <c r="N31" s="22">
        <f>Input!J197/Input!J$132*100</f>
        <v>77.024056660508506</v>
      </c>
      <c r="O31" s="22">
        <f>AVERAGE(E31:N31)</f>
        <v>74.350451410927121</v>
      </c>
    </row>
    <row r="32" spans="1:15" ht="12" customHeight="1" x14ac:dyDescent="0.2">
      <c r="B32" t="s">
        <v>7</v>
      </c>
      <c r="E32" s="22">
        <f>Input!A198/Input!A$132*100</f>
        <v>0.27880300085483262</v>
      </c>
      <c r="F32" s="22">
        <f>Input!B198/Input!B$132*100</f>
        <v>3.5139878511056113E-2</v>
      </c>
      <c r="G32" s="22">
        <f>Input!C198/Input!C$132*100</f>
        <v>0.17064400130199994</v>
      </c>
      <c r="H32" s="22">
        <f>Input!D198/Input!D$132*100</f>
        <v>0.14318120136198276</v>
      </c>
      <c r="I32" s="22">
        <f>Input!E198/Input!E$132*100</f>
        <v>3.1563353993916465E-2</v>
      </c>
      <c r="J32" s="22">
        <f>Input!F198/Input!F$132*100</f>
        <v>0.17269419162878791</v>
      </c>
      <c r="K32" s="22">
        <f>Input!G198/Input!G$132*100</f>
        <v>0.13145535341596248</v>
      </c>
      <c r="L32" s="22">
        <f>Input!H198/Input!H$132*100</f>
        <v>0.15511376328854359</v>
      </c>
      <c r="M32" s="22">
        <f>Input!I198/Input!I$132*100</f>
        <v>0.22204316451363551</v>
      </c>
      <c r="N32" s="22">
        <f>Input!J198/Input!J$132*100</f>
        <v>0.1981016408479207</v>
      </c>
      <c r="O32" s="22">
        <f>AVERAGE(E32:N32)</f>
        <v>0.15387395497186382</v>
      </c>
    </row>
    <row r="33" spans="2:15" ht="12" customHeight="1" x14ac:dyDescent="0.2">
      <c r="B33" s="14" t="s">
        <v>294</v>
      </c>
      <c r="E33" s="32">
        <f>SUM(E31:E32)</f>
        <v>73.88194108406276</v>
      </c>
      <c r="F33" s="32">
        <f t="shared" ref="F33:O33" si="2">SUM(F31:F32)</f>
        <v>69.637092101232184</v>
      </c>
      <c r="G33" s="32">
        <f t="shared" si="2"/>
        <v>76.809724941329719</v>
      </c>
      <c r="H33" s="32">
        <f t="shared" si="2"/>
        <v>77.754219114580422</v>
      </c>
      <c r="I33" s="32">
        <f t="shared" si="2"/>
        <v>75.349031898274504</v>
      </c>
      <c r="J33" s="32">
        <f t="shared" si="2"/>
        <v>73.667977923857748</v>
      </c>
      <c r="K33" s="32">
        <f t="shared" si="2"/>
        <v>73.243709909711342</v>
      </c>
      <c r="L33" s="32">
        <f t="shared" si="2"/>
        <v>74.499124565346392</v>
      </c>
      <c r="M33" s="32">
        <f t="shared" si="2"/>
        <v>72.978273819238524</v>
      </c>
      <c r="N33" s="32">
        <f t="shared" si="2"/>
        <v>77.22215830135643</v>
      </c>
      <c r="O33" s="32">
        <f t="shared" si="2"/>
        <v>74.504325365898978</v>
      </c>
    </row>
    <row r="34" spans="2:15" ht="12" customHeight="1" x14ac:dyDescent="0.2">
      <c r="B34" t="s">
        <v>8</v>
      </c>
      <c r="E34" s="22">
        <f>Input!A199/Input!A$132*100</f>
        <v>19.056010747347081</v>
      </c>
      <c r="F34" s="22">
        <f>Input!B199/Input!B$132*100</f>
        <v>21.819645560172038</v>
      </c>
      <c r="G34" s="22">
        <f>Input!C199/Input!C$132*100</f>
        <v>17.475328624046167</v>
      </c>
      <c r="H34" s="22">
        <f>Input!D199/Input!D$132*100</f>
        <v>17.538269293891865</v>
      </c>
      <c r="I34" s="22">
        <f>Input!E199/Input!E$132*100</f>
        <v>17.89980689834282</v>
      </c>
      <c r="J34" s="22">
        <f>Input!F199/Input!F$132*100</f>
        <v>20.340033718973309</v>
      </c>
      <c r="K34" s="22">
        <f>Input!G199/Input!G$132*100</f>
        <v>20.40217433308224</v>
      </c>
      <c r="L34" s="22">
        <f>Input!H199/Input!H$132*100</f>
        <v>19.895078209971196</v>
      </c>
      <c r="M34" s="22">
        <f>Input!I199/Input!I$132*100</f>
        <v>21.955918838614675</v>
      </c>
      <c r="N34" s="22">
        <f>Input!J199/Input!J$132*100</f>
        <v>17.481557660092626</v>
      </c>
      <c r="O34" s="22">
        <f>AVERAGE(E34:N34)</f>
        <v>19.386382388453402</v>
      </c>
    </row>
    <row r="35" spans="2:15" ht="12" customHeight="1" x14ac:dyDescent="0.2">
      <c r="B35" t="s">
        <v>243</v>
      </c>
      <c r="E35" s="22">
        <f>Input!A200/Input!A$132*100</f>
        <v>7.0620481685901639</v>
      </c>
      <c r="F35" s="22">
        <f>Input!B200/Input!B$132*100</f>
        <v>8.5432623242395778</v>
      </c>
      <c r="G35" s="22">
        <f>Input!C200/Input!C$132*100</f>
        <v>5.7149464214070873</v>
      </c>
      <c r="H35" s="22">
        <f>Input!D200/Input!D$132*100</f>
        <v>4.7075115915277168</v>
      </c>
      <c r="I35" s="22">
        <f>Input!E200/Input!E$132*100</f>
        <v>6.7511612033826873</v>
      </c>
      <c r="J35" s="22">
        <f>Input!F200/Input!F$132*100</f>
        <v>5.991988339905201</v>
      </c>
      <c r="K35" s="22">
        <f>Input!G200/Input!G$132*100</f>
        <v>6.3541157572064089</v>
      </c>
      <c r="L35" s="22">
        <f>Input!H200/Input!H$132*100</f>
        <v>5.6057972090492116</v>
      </c>
      <c r="M35" s="22">
        <f>Input!I200/Input!I$132*100</f>
        <v>5.065807342146794</v>
      </c>
      <c r="N35" s="22">
        <f>Input!J200/Input!J$132*100</f>
        <v>5.2962840518143199</v>
      </c>
      <c r="O35" s="22">
        <f>AVERAGE(E35:N35)</f>
        <v>6.1092922409269175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5.7160341050707252E-4</v>
      </c>
      <c r="F7" s="6">
        <f>Input!B8/Input!B$6</f>
        <v>1.8678212073515197E-2</v>
      </c>
      <c r="G7" s="6">
        <f>Input!C8/Input!C$6</f>
        <v>9.2255917627178399E-2</v>
      </c>
      <c r="H7" s="6">
        <f>Input!D8/Input!D$6</f>
        <v>1.2227156693414543E-3</v>
      </c>
      <c r="I7" s="6">
        <f>Input!E8/Input!E$6</f>
        <v>7.8498617010055345E-3</v>
      </c>
      <c r="J7" s="6">
        <f>Input!F8/Input!F$6</f>
        <v>1.1564881873551132E-2</v>
      </c>
      <c r="K7" s="6">
        <f>Input!G8/Input!G$6</f>
        <v>0.11017344715652615</v>
      </c>
      <c r="L7" s="6">
        <f>Input!H8/Input!H$6</f>
        <v>1.4812103513077608E-4</v>
      </c>
      <c r="M7" s="6">
        <f>Input!I8/Input!I$6</f>
        <v>1.0627400235628944E-2</v>
      </c>
      <c r="N7" s="6">
        <f>Input!J8/Input!J$6</f>
        <v>3.3398424871869635E-2</v>
      </c>
      <c r="O7" s="6">
        <f t="shared" ref="O7:O13" si="1">AVERAGE(E7:N7)</f>
        <v>2.8649058565425427E-2</v>
      </c>
    </row>
    <row r="8" spans="1:15" ht="12" customHeight="1" x14ac:dyDescent="0.2">
      <c r="B8" t="s">
        <v>50</v>
      </c>
      <c r="E8" s="6">
        <f>Input!A9/Input!A$6</f>
        <v>2.0363722553723655</v>
      </c>
      <c r="F8" s="6">
        <f>Input!B9/Input!B$6</f>
        <v>2.4211004600214796</v>
      </c>
      <c r="G8" s="6">
        <f>Input!C9/Input!C$6</f>
        <v>2.0126106241275039</v>
      </c>
      <c r="H8" s="6">
        <f>Input!D9/Input!D$6</f>
        <v>1.9452288074085788</v>
      </c>
      <c r="I8" s="6">
        <f>Input!E9/Input!E$6</f>
        <v>2.2830096118685876</v>
      </c>
      <c r="J8" s="6">
        <f>Input!F9/Input!F$6</f>
        <v>2.2496624475103224</v>
      </c>
      <c r="K8" s="6">
        <f>Input!G9/Input!G$6</f>
        <v>2.038897127059216</v>
      </c>
      <c r="L8" s="6">
        <f>Input!H9/Input!H$6</f>
        <v>2.2011407754321715</v>
      </c>
      <c r="M8" s="6">
        <f>Input!I9/Input!I$6</f>
        <v>2.4379654040983958</v>
      </c>
      <c r="N8" s="6">
        <f>Input!J9/Input!J$6</f>
        <v>1.992867945578618</v>
      </c>
      <c r="O8" s="6">
        <f t="shared" si="1"/>
        <v>2.1618855458477237</v>
      </c>
    </row>
    <row r="9" spans="1:15" ht="12" customHeight="1" x14ac:dyDescent="0.2">
      <c r="B9" t="s">
        <v>51</v>
      </c>
      <c r="E9" s="6">
        <f>Input!A10/Input!A$6</f>
        <v>1.8049428794785127</v>
      </c>
      <c r="F9" s="6">
        <f>Input!B10/Input!B$6</f>
        <v>1.480074195835297</v>
      </c>
      <c r="G9" s="6">
        <f>Input!C10/Input!C$6</f>
        <v>1.5490670664647939</v>
      </c>
      <c r="H9" s="6">
        <f>Input!D10/Input!D$6</f>
        <v>1.6222128914812299</v>
      </c>
      <c r="I9" s="6">
        <f>Input!E10/Input!E$6</f>
        <v>1.4142270782496011</v>
      </c>
      <c r="J9" s="6">
        <f>Input!F10/Input!F$6</f>
        <v>1.4357652675520787</v>
      </c>
      <c r="K9" s="6">
        <f>Input!G10/Input!G$6</f>
        <v>1.5828952118576396</v>
      </c>
      <c r="L9" s="6">
        <f>Input!H10/Input!H$6</f>
        <v>1.2349360666414206</v>
      </c>
      <c r="M9" s="6">
        <f>Input!I10/Input!I$6</f>
        <v>1.2904310261787957</v>
      </c>
      <c r="N9" s="6">
        <f>Input!J10/Input!J$6</f>
        <v>1.118216007632453</v>
      </c>
      <c r="O9" s="6">
        <f t="shared" si="1"/>
        <v>1.4532767691371822</v>
      </c>
    </row>
    <row r="10" spans="1:15" ht="12" customHeight="1" x14ac:dyDescent="0.2">
      <c r="B10" t="s">
        <v>52</v>
      </c>
      <c r="E10" s="6">
        <f>Input!A11/Input!A$6</f>
        <v>1.687544068053946</v>
      </c>
      <c r="F10" s="6">
        <f>Input!B11/Input!B$6</f>
        <v>1.5918064020418548</v>
      </c>
      <c r="G10" s="6">
        <f>Input!C11/Input!C$6</f>
        <v>1.6491056773825337</v>
      </c>
      <c r="H10" s="6">
        <f>Input!D11/Input!D$6</f>
        <v>1.6555337787439961</v>
      </c>
      <c r="I10" s="6">
        <f>Input!E11/Input!E$6</f>
        <v>1.865804986665544</v>
      </c>
      <c r="J10" s="6">
        <f>Input!F11/Input!F$6</f>
        <v>2.0004378359294965</v>
      </c>
      <c r="K10" s="6">
        <f>Input!G11/Input!G$6</f>
        <v>1.5367408312921369</v>
      </c>
      <c r="L10" s="6">
        <f>Input!H11/Input!H$6</f>
        <v>1.5559835736024386</v>
      </c>
      <c r="M10" s="6">
        <f>Input!I11/Input!I$6</f>
        <v>1.6291062237073428</v>
      </c>
      <c r="N10" s="6">
        <f>Input!J11/Input!J$6</f>
        <v>1.6148044291690105</v>
      </c>
      <c r="O10" s="6">
        <f t="shared" si="1"/>
        <v>1.6786867806588297</v>
      </c>
    </row>
    <row r="11" spans="1:15" ht="12" customHeight="1" x14ac:dyDescent="0.2">
      <c r="B11" t="s">
        <v>53</v>
      </c>
      <c r="E11" s="6">
        <f>Input!A12/Input!A$6</f>
        <v>1.1027920835625098</v>
      </c>
      <c r="F11" s="6">
        <f>Input!B12/Input!B$6</f>
        <v>1.1218088942635152</v>
      </c>
      <c r="G11" s="6">
        <f>Input!C12/Input!C$6</f>
        <v>0.96206154200072258</v>
      </c>
      <c r="H11" s="6">
        <f>Input!D12/Input!D$6</f>
        <v>0.90751041745777894</v>
      </c>
      <c r="I11" s="6">
        <f>Input!E12/Input!E$6</f>
        <v>0.92618799884706371</v>
      </c>
      <c r="J11" s="6">
        <f>Input!F12/Input!F$6</f>
        <v>1.0580204435493985</v>
      </c>
      <c r="K11" s="6">
        <f>Input!G12/Input!G$6</f>
        <v>0.98700838671885227</v>
      </c>
      <c r="L11" s="6">
        <f>Input!H12/Input!H$6</f>
        <v>0.96996612641047797</v>
      </c>
      <c r="M11" s="6">
        <f>Input!I12/Input!I$6</f>
        <v>0.88301492017156435</v>
      </c>
      <c r="N11" s="6">
        <f>Input!J12/Input!J$6</f>
        <v>0.80611563867634695</v>
      </c>
      <c r="O11" s="6">
        <f t="shared" si="1"/>
        <v>0.97244864516582319</v>
      </c>
    </row>
    <row r="12" spans="1:15" ht="12" customHeight="1" x14ac:dyDescent="0.2">
      <c r="B12" t="s">
        <v>54</v>
      </c>
      <c r="E12" s="6">
        <f>Input!A13/Input!A$6</f>
        <v>0.29624879160470013</v>
      </c>
      <c r="F12" s="6">
        <f>Input!B13/Input!B$6</f>
        <v>0.26267353700213825</v>
      </c>
      <c r="G12" s="6">
        <f>Input!C13/Input!C$6</f>
        <v>0.28242168709063314</v>
      </c>
      <c r="H12" s="6">
        <f>Input!D13/Input!D$6</f>
        <v>0.23150923707417154</v>
      </c>
      <c r="I12" s="6">
        <f>Input!E13/Input!E$6</f>
        <v>0.21336740449546868</v>
      </c>
      <c r="J12" s="6">
        <f>Input!F13/Input!F$6</f>
        <v>0.22951211494046284</v>
      </c>
      <c r="K12" s="6">
        <f>Input!G13/Input!G$6</f>
        <v>0.21646538132753607</v>
      </c>
      <c r="L12" s="6">
        <f>Input!H13/Input!H$6</f>
        <v>0.24511467806029069</v>
      </c>
      <c r="M12" s="6">
        <f>Input!I13/Input!I$6</f>
        <v>0.2193964720962496</v>
      </c>
      <c r="N12" s="6">
        <f>Input!J13/Input!J$6</f>
        <v>0.2037661231851928</v>
      </c>
      <c r="O12" s="6">
        <f t="shared" si="1"/>
        <v>0.24004754268768438</v>
      </c>
    </row>
    <row r="13" spans="1:15" ht="13.5" customHeight="1" x14ac:dyDescent="0.2">
      <c r="B13" s="4" t="s">
        <v>55</v>
      </c>
      <c r="E13" s="8">
        <f>SUM(E7:E12)</f>
        <v>6.9284716814825416</v>
      </c>
      <c r="F13" s="8">
        <f t="shared" ref="F13:N13" si="2">SUM(F7:F12)</f>
        <v>6.8961417012378003</v>
      </c>
      <c r="G13" s="8">
        <f t="shared" si="2"/>
        <v>6.547522514693366</v>
      </c>
      <c r="H13" s="8">
        <f t="shared" si="2"/>
        <v>6.3632178478350969</v>
      </c>
      <c r="I13" s="8">
        <f t="shared" si="2"/>
        <v>6.7104469418272705</v>
      </c>
      <c r="J13" s="8">
        <f t="shared" si="2"/>
        <v>6.9849629913553111</v>
      </c>
      <c r="K13" s="8">
        <f t="shared" si="2"/>
        <v>6.4721803854119067</v>
      </c>
      <c r="L13" s="8">
        <f t="shared" si="2"/>
        <v>6.2072893411819301</v>
      </c>
      <c r="M13" s="8">
        <f t="shared" si="2"/>
        <v>6.4705414464879771</v>
      </c>
      <c r="N13" s="8">
        <f t="shared" si="2"/>
        <v>5.7691685691134911</v>
      </c>
      <c r="O13" s="8">
        <f t="shared" si="1"/>
        <v>6.5349943420626699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31.799204250982449</v>
      </c>
      <c r="F15" s="6">
        <f>Input!B14/Input!B$6</f>
        <v>30.801931556430251</v>
      </c>
      <c r="G15" s="6">
        <f>Input!C14/Input!C$6</f>
        <v>30.80305915933852</v>
      </c>
      <c r="H15" s="6">
        <f>Input!D14/Input!D$6</f>
        <v>30.315358752985023</v>
      </c>
      <c r="I15" s="6">
        <f>Input!E14/Input!E$6</f>
        <v>25.054163175541611</v>
      </c>
      <c r="J15" s="6">
        <f>Input!F14/Input!F$6</f>
        <v>28.026132225569533</v>
      </c>
      <c r="K15" s="6">
        <f>Input!G14/Input!G$6</f>
        <v>27.18861982952096</v>
      </c>
      <c r="L15" s="6">
        <f>Input!H14/Input!H$6</f>
        <v>26.319736107865861</v>
      </c>
      <c r="M15" s="6">
        <f>Input!I14/Input!I$6</f>
        <v>27.283356055195576</v>
      </c>
      <c r="N15" s="6">
        <f>Input!J14/Input!J$6</f>
        <v>30.1090994359046</v>
      </c>
      <c r="O15" s="6">
        <f>AVERAGE(E15:N15)</f>
        <v>28.770066054933444</v>
      </c>
    </row>
    <row r="16" spans="1:15" ht="12" customHeight="1" x14ac:dyDescent="0.2">
      <c r="B16" t="s">
        <v>57</v>
      </c>
      <c r="E16" s="6">
        <f>Input!A15/Input!A$6</f>
        <v>5.5296633011856722</v>
      </c>
      <c r="F16" s="6">
        <f>Input!B15/Input!B$6</f>
        <v>5.6926327843374418</v>
      </c>
      <c r="G16" s="6">
        <f>Input!C15/Input!C$6</f>
        <v>5.7268154389822019</v>
      </c>
      <c r="H16" s="6">
        <f>Input!D15/Input!D$6</f>
        <v>5.565521686987168</v>
      </c>
      <c r="I16" s="6">
        <f>Input!E15/Input!E$6</f>
        <v>5.2532188379884337</v>
      </c>
      <c r="J16" s="6">
        <f>Input!F15/Input!F$6</f>
        <v>5.866687250500509</v>
      </c>
      <c r="K16" s="6">
        <f>Input!G15/Input!G$6</f>
        <v>6.171296799624078</v>
      </c>
      <c r="L16" s="6">
        <f>Input!H15/Input!H$6</f>
        <v>5.9832676739791051</v>
      </c>
      <c r="M16" s="6">
        <f>Input!I15/Input!I$6</f>
        <v>5.9763374675695289</v>
      </c>
      <c r="N16" s="6">
        <f>Input!J15/Input!J$6</f>
        <v>6.0484100958297171</v>
      </c>
      <c r="O16" s="6">
        <f>AVERAGE(E16:N16)</f>
        <v>5.7813851336983859</v>
      </c>
    </row>
    <row r="17" spans="2:15" ht="12" customHeight="1" x14ac:dyDescent="0.2">
      <c r="B17" t="s">
        <v>58</v>
      </c>
      <c r="E17" s="6">
        <f>Input!A16/Input!A$6</f>
        <v>0.22271966847515992</v>
      </c>
      <c r="F17" s="6">
        <f>Input!B16/Input!B$6</f>
        <v>0.27774833036754898</v>
      </c>
      <c r="G17" s="6">
        <f>Input!C16/Input!C$6</f>
        <v>0.2067223370787965</v>
      </c>
      <c r="H17" s="6">
        <f>Input!D16/Input!D$6</f>
        <v>0.14161040547436815</v>
      </c>
      <c r="I17" s="6">
        <f>Input!E16/Input!E$6</f>
        <v>0.18955846421167882</v>
      </c>
      <c r="J17" s="6">
        <f>Input!F16/Input!F$6</f>
        <v>0.20145145668029762</v>
      </c>
      <c r="K17" s="6">
        <f>Input!G16/Input!G$6</f>
        <v>0.23019429712082376</v>
      </c>
      <c r="L17" s="6">
        <f>Input!H16/Input!H$6</f>
        <v>0.2413996483502211</v>
      </c>
      <c r="M17" s="6">
        <f>Input!I16/Input!I$6</f>
        <v>0.28175973293595624</v>
      </c>
      <c r="N17" s="6">
        <f>Input!J16/Input!J$6</f>
        <v>0.35301290441617672</v>
      </c>
      <c r="O17" s="6">
        <f>AVERAGE(E17:N17)</f>
        <v>0.23461772451110274</v>
      </c>
    </row>
    <row r="18" spans="2:15" ht="12" customHeight="1" x14ac:dyDescent="0.2">
      <c r="B18" t="s">
        <v>59</v>
      </c>
      <c r="E18" s="6">
        <f>Input!A17/Input!A$6</f>
        <v>0.44333443629242358</v>
      </c>
      <c r="F18" s="6">
        <f>Input!B17/Input!B$6</f>
        <v>0.48603924717448138</v>
      </c>
      <c r="G18" s="6">
        <f>Input!C17/Input!C$6</f>
        <v>0.3914233212116538</v>
      </c>
      <c r="H18" s="6">
        <f>Input!D17/Input!D$6</f>
        <v>0.32171622099134684</v>
      </c>
      <c r="I18" s="6">
        <f>Input!E17/Input!E$6</f>
        <v>0.33401401798840313</v>
      </c>
      <c r="J18" s="6">
        <f>Input!F17/Input!F$6</f>
        <v>0.38968457802444134</v>
      </c>
      <c r="K18" s="6">
        <f>Input!G17/Input!G$6</f>
        <v>0.36837963703581694</v>
      </c>
      <c r="L18" s="6">
        <f>Input!H17/Input!H$6</f>
        <v>0.39908721665212171</v>
      </c>
      <c r="M18" s="6">
        <f>Input!I17/Input!I$6</f>
        <v>0.43606917646825027</v>
      </c>
      <c r="N18" s="6">
        <f>Input!J17/Input!J$6</f>
        <v>0.40600602162098037</v>
      </c>
      <c r="O18" s="6">
        <f>AVERAGE(E18:N18)</f>
        <v>0.39757538734599196</v>
      </c>
    </row>
    <row r="19" spans="2:15" ht="13.5" customHeight="1" x14ac:dyDescent="0.2">
      <c r="B19" s="4" t="s">
        <v>60</v>
      </c>
      <c r="E19" s="8">
        <f t="shared" ref="E19:N19" si="3">SUM(E15:E18)</f>
        <v>37.994921656935702</v>
      </c>
      <c r="F19" s="8">
        <f t="shared" si="3"/>
        <v>37.258351918309728</v>
      </c>
      <c r="G19" s="8">
        <f t="shared" si="3"/>
        <v>37.128020256611173</v>
      </c>
      <c r="H19" s="8">
        <f t="shared" si="3"/>
        <v>36.344207066437903</v>
      </c>
      <c r="I19" s="8">
        <f t="shared" si="3"/>
        <v>30.830954495730126</v>
      </c>
      <c r="J19" s="8">
        <f t="shared" si="3"/>
        <v>34.483955510774784</v>
      </c>
      <c r="K19" s="8">
        <f t="shared" si="3"/>
        <v>33.95849056330168</v>
      </c>
      <c r="L19" s="8">
        <f t="shared" si="3"/>
        <v>32.943490646847309</v>
      </c>
      <c r="M19" s="8">
        <f t="shared" si="3"/>
        <v>33.977522432169309</v>
      </c>
      <c r="N19" s="8">
        <f t="shared" si="3"/>
        <v>36.916528457771477</v>
      </c>
      <c r="O19" s="8">
        <f>AVERAGE(E19:N19)</f>
        <v>35.183644300488922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6.1209549681841686</v>
      </c>
      <c r="F21" s="6">
        <f>Input!B18/Input!B$6</f>
        <v>6.1183374664924202</v>
      </c>
      <c r="G21" s="6">
        <f>Input!C18/Input!C$6</f>
        <v>5.8247585564745687</v>
      </c>
      <c r="H21" s="6">
        <f>Input!D18/Input!D$6</f>
        <v>5.8479801287367792</v>
      </c>
      <c r="I21" s="6">
        <f>Input!E18/Input!E$6</f>
        <v>5.6904760515115491</v>
      </c>
      <c r="J21" s="6">
        <f>Input!F18/Input!F$6</f>
        <v>6.3528085898512181</v>
      </c>
      <c r="K21" s="6">
        <f>Input!G18/Input!G$6</f>
        <v>6.2585042800365347</v>
      </c>
      <c r="L21" s="6">
        <f>Input!H18/Input!H$6</f>
        <v>6.0344563091573606</v>
      </c>
      <c r="M21" s="6">
        <f>Input!I18/Input!I$6</f>
        <v>6.9469642669251428</v>
      </c>
      <c r="N21" s="6">
        <f>Input!J18/Input!J$6</f>
        <v>6.1980926914989318</v>
      </c>
      <c r="O21" s="6">
        <f>AVERAGE(E21:N21)</f>
        <v>6.1393333308868678</v>
      </c>
    </row>
    <row r="22" spans="2:15" ht="12" customHeight="1" x14ac:dyDescent="0.2">
      <c r="B22" t="s">
        <v>255</v>
      </c>
      <c r="E22" s="6">
        <f>Input!A19/Input!A$6</f>
        <v>4.027296336420334</v>
      </c>
      <c r="F22" s="6">
        <f>Input!B19/Input!B$6</f>
        <v>5.5981309765906264</v>
      </c>
      <c r="G22" s="6">
        <f>Input!C19/Input!C$6</f>
        <v>4.3155198259283134</v>
      </c>
      <c r="H22" s="6">
        <f>Input!D19/Input!D$6</f>
        <v>4.5394061505702172</v>
      </c>
      <c r="I22" s="6">
        <f>Input!E19/Input!E$6</f>
        <v>4.1028906013675615</v>
      </c>
      <c r="J22" s="6">
        <f>Input!F19/Input!F$6</f>
        <v>4.2757730843533226</v>
      </c>
      <c r="K22" s="6">
        <f>Input!G19/Input!G$6</f>
        <v>4.6981657739583609</v>
      </c>
      <c r="L22" s="6">
        <f>Input!H19/Input!H$6</f>
        <v>4.2826023974047667</v>
      </c>
      <c r="M22" s="6">
        <f>Input!I19/Input!I$6</f>
        <v>4.6320656881824176</v>
      </c>
      <c r="N22" s="6">
        <f>Input!J19/Input!J$6</f>
        <v>4.3767187692376082</v>
      </c>
      <c r="O22" s="6">
        <f>AVERAGE(E22:N22)</f>
        <v>4.484856960401352</v>
      </c>
    </row>
    <row r="23" spans="2:15" ht="12" customHeight="1" x14ac:dyDescent="0.2">
      <c r="B23" t="s">
        <v>62</v>
      </c>
      <c r="E23" s="6">
        <f>Input!A20/Input!A$6</f>
        <v>1.8518332027851084E-2</v>
      </c>
      <c r="F23" s="6">
        <f>Input!B20/Input!B$6</f>
        <v>1.7585649818363011E-2</v>
      </c>
      <c r="G23" s="6">
        <f>Input!C20/Input!C$6</f>
        <v>1.2007482752645852E-2</v>
      </c>
      <c r="H23" s="6">
        <f>Input!D20/Input!D$6</f>
        <v>1.5647284084560141E-2</v>
      </c>
      <c r="I23" s="6">
        <f>Input!E20/Input!E$6</f>
        <v>3.1575083648351085E-2</v>
      </c>
      <c r="J23" s="6">
        <f>Input!F20/Input!F$6</f>
        <v>1.6978431954316597E-2</v>
      </c>
      <c r="K23" s="6">
        <f>Input!G20/Input!G$6</f>
        <v>0.11716460523454596</v>
      </c>
      <c r="L23" s="6">
        <f>Input!H20/Input!H$6</f>
        <v>1.8559551380611862E-2</v>
      </c>
      <c r="M23" s="6">
        <f>Input!I20/Input!I$6</f>
        <v>1.2862913827585747E-2</v>
      </c>
      <c r="N23" s="6">
        <f>Input!J20/Input!J$6</f>
        <v>1.6929125150058209E-2</v>
      </c>
      <c r="O23" s="6">
        <f>AVERAGE(E23:N23)</f>
        <v>2.7782845987888955E-2</v>
      </c>
    </row>
    <row r="24" spans="2:15" ht="13.5" customHeight="1" x14ac:dyDescent="0.2">
      <c r="B24" s="4" t="s">
        <v>63</v>
      </c>
      <c r="E24" s="8">
        <f t="shared" ref="E24:N24" si="4">SUM(E21:E23)</f>
        <v>10.166769636632354</v>
      </c>
      <c r="F24" s="8">
        <f t="shared" si="4"/>
        <v>11.73405409290141</v>
      </c>
      <c r="G24" s="8">
        <f t="shared" si="4"/>
        <v>10.152285865155529</v>
      </c>
      <c r="H24" s="8">
        <f t="shared" si="4"/>
        <v>10.403033563391556</v>
      </c>
      <c r="I24" s="8">
        <f t="shared" si="4"/>
        <v>9.8249417365274621</v>
      </c>
      <c r="J24" s="8">
        <f t="shared" si="4"/>
        <v>10.645560106158856</v>
      </c>
      <c r="K24" s="8">
        <f t="shared" si="4"/>
        <v>11.073834659229441</v>
      </c>
      <c r="L24" s="8">
        <f t="shared" si="4"/>
        <v>10.335618257942739</v>
      </c>
      <c r="M24" s="8">
        <f t="shared" si="4"/>
        <v>11.591892868935147</v>
      </c>
      <c r="N24" s="8">
        <f t="shared" si="4"/>
        <v>10.591740585886599</v>
      </c>
      <c r="O24" s="8">
        <f>AVERAGE(E24:N24)</f>
        <v>10.65197313727611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1.4799027452120828</v>
      </c>
      <c r="F26" s="6">
        <f>Input!B21/Input!B$6</f>
        <v>1.5300081527548308</v>
      </c>
      <c r="G26" s="6">
        <f>Input!C21/Input!C$6</f>
        <v>1.4945457044737156</v>
      </c>
      <c r="H26" s="6">
        <f>Input!D21/Input!D$6</f>
        <v>1.3970577766252237</v>
      </c>
      <c r="I26" s="6">
        <f>Input!E21/Input!E$6</f>
        <v>1.3461238489455003</v>
      </c>
      <c r="J26" s="6">
        <f>Input!F21/Input!F$6</f>
        <v>1.4510907533855415</v>
      </c>
      <c r="K26" s="6">
        <f>Input!G21/Input!G$6</f>
        <v>1.5730483627287377</v>
      </c>
      <c r="L26" s="6">
        <f>Input!H21/Input!H$6</f>
        <v>1.4763760489080375</v>
      </c>
      <c r="M26" s="6">
        <f>Input!I21/Input!I$6</f>
        <v>1.4708056094079345</v>
      </c>
      <c r="N26" s="6">
        <f>Input!J21/Input!J$6</f>
        <v>1.502909299688759</v>
      </c>
      <c r="O26" s="6">
        <f>AVERAGE(E26:N26)</f>
        <v>1.4721868302130363</v>
      </c>
    </row>
    <row r="27" spans="2:15" ht="12" customHeight="1" x14ac:dyDescent="0.2">
      <c r="B27" t="s">
        <v>65</v>
      </c>
      <c r="E27" s="6">
        <f>Input!A22/Input!A$6</f>
        <v>14.418190475725607</v>
      </c>
      <c r="F27" s="6">
        <f>Input!B22/Input!B$6</f>
        <v>14.579509356623271</v>
      </c>
      <c r="G27" s="6">
        <f>Input!C22/Input!C$6</f>
        <v>14.253671198189684</v>
      </c>
      <c r="H27" s="6">
        <f>Input!D22/Input!D$6</f>
        <v>15.409387149760837</v>
      </c>
      <c r="I27" s="6">
        <f>Input!E22/Input!E$6</f>
        <v>14.912005122294532</v>
      </c>
      <c r="J27" s="6">
        <f>Input!F22/Input!F$6</f>
        <v>15.699384019025956</v>
      </c>
      <c r="K27" s="6">
        <f>Input!G22/Input!G$6</f>
        <v>15.931558159779724</v>
      </c>
      <c r="L27" s="6">
        <f>Input!H22/Input!H$6</f>
        <v>15.746273015280657</v>
      </c>
      <c r="M27" s="6">
        <f>Input!I22/Input!I$6</f>
        <v>16.633657759424565</v>
      </c>
      <c r="N27" s="6">
        <f>Input!J22/Input!J$6</f>
        <v>15.335805383513051</v>
      </c>
      <c r="O27" s="6">
        <f>AVERAGE(E27:N27)</f>
        <v>15.291944163961791</v>
      </c>
    </row>
    <row r="28" spans="2:15" ht="12" customHeight="1" x14ac:dyDescent="0.2">
      <c r="B28" t="s">
        <v>66</v>
      </c>
      <c r="E28" s="6">
        <f>Input!A23/Input!A$6</f>
        <v>1.7789896569326245</v>
      </c>
      <c r="F28" s="6">
        <f>Input!B23/Input!B$6</f>
        <v>1.8753924482033439</v>
      </c>
      <c r="G28" s="6">
        <f>Input!C23/Input!C$6</f>
        <v>1.9878252301182444</v>
      </c>
      <c r="H28" s="6">
        <f>Input!D23/Input!D$6</f>
        <v>2.2261946094151082</v>
      </c>
      <c r="I28" s="6">
        <f>Input!E23/Input!E$6</f>
        <v>2.3572089621826051</v>
      </c>
      <c r="J28" s="6">
        <f>Input!F23/Input!F$6</f>
        <v>2.3696618552555857</v>
      </c>
      <c r="K28" s="6">
        <f>Input!G23/Input!G$6</f>
        <v>2.3176820840525392</v>
      </c>
      <c r="L28" s="6">
        <f>Input!H23/Input!H$6</f>
        <v>2.2075488817317526</v>
      </c>
      <c r="M28" s="6">
        <f>Input!I23/Input!I$6</f>
        <v>2.2512793247996812</v>
      </c>
      <c r="N28" s="6">
        <f>Input!J23/Input!J$6</f>
        <v>1.9936746070631421</v>
      </c>
      <c r="O28" s="6">
        <f>AVERAGE(E28:N28)</f>
        <v>2.136545765975463</v>
      </c>
    </row>
    <row r="29" spans="2:15" ht="13.5" customHeight="1" x14ac:dyDescent="0.2">
      <c r="B29" s="4" t="s">
        <v>15</v>
      </c>
      <c r="E29" s="8">
        <f t="shared" ref="E29:N29" si="5">SUM(E26:E28)</f>
        <v>17.677082877870316</v>
      </c>
      <c r="F29" s="8">
        <f t="shared" si="5"/>
        <v>17.984909957581444</v>
      </c>
      <c r="G29" s="8">
        <f t="shared" si="5"/>
        <v>17.736042132781645</v>
      </c>
      <c r="H29" s="8">
        <f t="shared" si="5"/>
        <v>19.032639535801167</v>
      </c>
      <c r="I29" s="8">
        <f t="shared" si="5"/>
        <v>18.615337933422637</v>
      </c>
      <c r="J29" s="8">
        <f t="shared" si="5"/>
        <v>19.520136627667085</v>
      </c>
      <c r="K29" s="8">
        <f t="shared" si="5"/>
        <v>19.822288606560999</v>
      </c>
      <c r="L29" s="8">
        <f t="shared" si="5"/>
        <v>19.430197945920447</v>
      </c>
      <c r="M29" s="8">
        <f t="shared" si="5"/>
        <v>20.355742693632184</v>
      </c>
      <c r="N29" s="8">
        <f t="shared" si="5"/>
        <v>18.832389290264953</v>
      </c>
      <c r="O29" s="8">
        <f>AVERAGE(E29:N29)</f>
        <v>18.900676760150287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72.767245852920908</v>
      </c>
      <c r="F31" s="7">
        <f t="shared" si="6"/>
        <v>73.873457670030376</v>
      </c>
      <c r="G31" s="7">
        <f t="shared" si="6"/>
        <v>71.563870769241703</v>
      </c>
      <c r="H31" s="7">
        <f t="shared" si="6"/>
        <v>72.143098013465718</v>
      </c>
      <c r="I31" s="7">
        <f t="shared" si="6"/>
        <v>65.981681107507498</v>
      </c>
      <c r="J31" s="7">
        <f t="shared" si="6"/>
        <v>71.634615235956034</v>
      </c>
      <c r="K31" s="7">
        <f t="shared" si="6"/>
        <v>71.326794214504019</v>
      </c>
      <c r="L31" s="7">
        <f t="shared" si="6"/>
        <v>68.916596191892438</v>
      </c>
      <c r="M31" s="7">
        <f t="shared" si="6"/>
        <v>72.395699441224622</v>
      </c>
      <c r="N31" s="7">
        <f t="shared" si="6"/>
        <v>72.10982690303652</v>
      </c>
      <c r="O31" s="7">
        <f>AVERAGE(E31:N31)</f>
        <v>71.271288539977988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89.180964988729286</v>
      </c>
      <c r="F33" s="6">
        <f>(Input!B27+Input!B203+Input!B207)/Input!B$34</f>
        <v>95.583360231842917</v>
      </c>
      <c r="G33" s="6">
        <f>(Input!C27+Input!C203+Input!C207)/Input!C$34</f>
        <v>99.737406168402245</v>
      </c>
      <c r="H33" s="6">
        <f>(Input!D27+Input!D203+Input!D207)/Input!D$34</f>
        <v>91.237666228333282</v>
      </c>
      <c r="I33" s="6">
        <f>(Input!E27+Input!E203+Input!E207)/Input!E$34</f>
        <v>74.499923398257437</v>
      </c>
      <c r="J33" s="6">
        <f>(Input!F27+Input!F203+Input!F207)/Input!F$34</f>
        <v>80.925739435702155</v>
      </c>
      <c r="K33" s="6">
        <f>(Input!G27+Input!G203+Input!G207)/Input!G$34</f>
        <v>85.414800646792486</v>
      </c>
      <c r="L33" s="6">
        <f>(Input!H27+Input!H203+Input!H207)/Input!H$34</f>
        <v>86.449784864349809</v>
      </c>
      <c r="M33" s="6">
        <f>(Input!I27+Input!I203+Input!I207)/Input!I$34</f>
        <v>87.577744812302427</v>
      </c>
      <c r="N33" s="6">
        <f>(Input!J27+Input!J203+Input!J207)/Input!J$34</f>
        <v>95.561451497400213</v>
      </c>
      <c r="O33" s="6">
        <f>AVERAGE(E33:N33)</f>
        <v>88.61688422721123</v>
      </c>
    </row>
    <row r="34" spans="2:15" ht="12" customHeight="1" x14ac:dyDescent="0.2">
      <c r="B34" t="s">
        <v>69</v>
      </c>
      <c r="E34" s="6">
        <f>Input!A28/Input!A$34</f>
        <v>5.3340755203035772E-2</v>
      </c>
      <c r="F34" s="6">
        <f>Input!B28/Input!B$34</f>
        <v>6.606339052178542E-2</v>
      </c>
      <c r="G34" s="6">
        <f>Input!C28/Input!C$34</f>
        <v>6.5369878365090506E-2</v>
      </c>
      <c r="H34" s="6">
        <f>Input!D28/Input!D$34</f>
        <v>5.4156233163072769E-2</v>
      </c>
      <c r="I34" s="6">
        <f>Input!E28/Input!E$34</f>
        <v>7.4219436781143941E-2</v>
      </c>
      <c r="J34" s="6">
        <f>Input!F28/Input!F$34</f>
        <v>8.3856086800693785E-2</v>
      </c>
      <c r="K34" s="6">
        <f>Input!G28/Input!G$34</f>
        <v>0.21457638403235493</v>
      </c>
      <c r="L34" s="6">
        <f>Input!H28/Input!H$34</f>
        <v>6.2590031471925045E-2</v>
      </c>
      <c r="M34" s="6">
        <f>Input!I28/Input!I$34</f>
        <v>6.9626981124221235E-2</v>
      </c>
      <c r="N34" s="6">
        <f>Input!J28/Input!J$34</f>
        <v>0.14444574522729473</v>
      </c>
      <c r="O34" s="6">
        <f>AVERAGE(E34:N34)</f>
        <v>8.8824492269061806E-2</v>
      </c>
    </row>
    <row r="35" spans="2:15" ht="12" customHeight="1" x14ac:dyDescent="0.2">
      <c r="B35" t="s">
        <v>75</v>
      </c>
      <c r="E35" s="6">
        <f>(Input!A29-Input!A203-Input!A207)/Input!A$34</f>
        <v>6.171217915839577</v>
      </c>
      <c r="F35" s="6">
        <f>(Input!B29-Input!B203-Input!B207)/Input!B$34</f>
        <v>5.9331798234824724</v>
      </c>
      <c r="G35" s="6">
        <f>(Input!C29-Input!C203-Input!C207)/Input!C$34</f>
        <v>4.7105538085389576</v>
      </c>
      <c r="H35" s="6">
        <f>(Input!D29-Input!D203-Input!D207)/Input!D$34</f>
        <v>4.9065846285769616</v>
      </c>
      <c r="I35" s="6">
        <f>(Input!E29-Input!E203-Input!E207)/Input!E$34</f>
        <v>4.7724020124130924</v>
      </c>
      <c r="J35" s="6">
        <f>(Input!F29-Input!F203-Input!F207)/Input!F$34</f>
        <v>4.7149880304689447</v>
      </c>
      <c r="K35" s="6">
        <f>(Input!G29-Input!G203-Input!G207)/Input!G$34</f>
        <v>4.1420894556666132</v>
      </c>
      <c r="L35" s="6">
        <f>(Input!H29-Input!H203-Input!H207)/Input!H$34</f>
        <v>3.6391080189686615</v>
      </c>
      <c r="M35" s="6">
        <f>(Input!I29-Input!I203-Input!I207)/Input!I$34</f>
        <v>3.6234361041237904</v>
      </c>
      <c r="N35" s="6">
        <f>(Input!J29-Input!J203-Input!J207)/Input!J$34</f>
        <v>3.8598580529646758</v>
      </c>
      <c r="O35" s="6">
        <f>AVERAGE(E35:N35)</f>
        <v>4.6473417851043752</v>
      </c>
    </row>
    <row r="36" spans="2:15" ht="13.5" customHeight="1" x14ac:dyDescent="0.2">
      <c r="B36" s="1" t="s">
        <v>71</v>
      </c>
      <c r="E36" s="7">
        <f t="shared" ref="E36:N36" si="7">SUM(E33:E35)</f>
        <v>95.405523659771902</v>
      </c>
      <c r="F36" s="7">
        <f t="shared" si="7"/>
        <v>101.58260344584718</v>
      </c>
      <c r="G36" s="7">
        <f t="shared" si="7"/>
        <v>104.5133298553063</v>
      </c>
      <c r="H36" s="7">
        <f t="shared" si="7"/>
        <v>96.198407090073317</v>
      </c>
      <c r="I36" s="7">
        <f t="shared" si="7"/>
        <v>79.346544847451682</v>
      </c>
      <c r="J36" s="7">
        <f t="shared" si="7"/>
        <v>85.724583552971794</v>
      </c>
      <c r="K36" s="7">
        <f t="shared" si="7"/>
        <v>89.771466486491448</v>
      </c>
      <c r="L36" s="7">
        <f t="shared" si="7"/>
        <v>90.151482914790392</v>
      </c>
      <c r="M36" s="7">
        <f t="shared" si="7"/>
        <v>91.270807897550441</v>
      </c>
      <c r="N36" s="7">
        <f t="shared" si="7"/>
        <v>99.565755295592197</v>
      </c>
      <c r="O36" s="7">
        <f>AVERAGE(E36:N36)</f>
        <v>93.353050504584672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22.638277806850994</v>
      </c>
      <c r="F38" s="11">
        <f t="shared" si="8"/>
        <v>27.709145775816808</v>
      </c>
      <c r="G38" s="11">
        <f t="shared" si="8"/>
        <v>32.949459086064593</v>
      </c>
      <c r="H38" s="11">
        <f t="shared" si="8"/>
        <v>24.0553090766076</v>
      </c>
      <c r="I38" s="11">
        <f t="shared" si="8"/>
        <v>13.364863739944184</v>
      </c>
      <c r="J38" s="11">
        <f t="shared" si="8"/>
        <v>14.08996831701576</v>
      </c>
      <c r="K38" s="11">
        <f t="shared" si="8"/>
        <v>18.444672271987429</v>
      </c>
      <c r="L38" s="11">
        <f t="shared" si="8"/>
        <v>21.234886722897954</v>
      </c>
      <c r="M38" s="11">
        <f t="shared" si="8"/>
        <v>18.875108456325819</v>
      </c>
      <c r="N38" s="11">
        <f t="shared" si="8"/>
        <v>27.455928392555677</v>
      </c>
      <c r="O38" s="11">
        <f>AVERAGE(E38:N38)</f>
        <v>22.081761964606681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2.1794723471115014</v>
      </c>
      <c r="F40" s="8">
        <f>(Input!B25 + Input!B26) / Input!B$6</f>
        <v>2.8773784224601915</v>
      </c>
      <c r="G40" s="8">
        <f>(Input!C25 + Input!C26) / Input!C$6</f>
        <v>2.9127578508642342</v>
      </c>
      <c r="H40" s="8">
        <f>(Input!D25 + Input!D26) / Input!D$6</f>
        <v>3.1160348871082064</v>
      </c>
      <c r="I40" s="8">
        <f>(Input!E25 + Input!E26) / Input!E$6</f>
        <v>3.0360111651210291</v>
      </c>
      <c r="J40" s="8">
        <f>(Input!F25 + Input!F26) / Input!F$6</f>
        <v>3.022773369519439</v>
      </c>
      <c r="K40" s="8">
        <f>(Input!G25 + Input!G26) / Input!G$6</f>
        <v>2.8407094498284224</v>
      </c>
      <c r="L40" s="8">
        <f>(Input!H25 + Input!H26) / Input!H$6</f>
        <v>2.8303529177324682</v>
      </c>
      <c r="M40" s="8">
        <f>(Input!I25 + Input!I26) / Input!I$6</f>
        <v>2.8849677150219084</v>
      </c>
      <c r="N40" s="8">
        <f>(Input!J25 + Input!J26) / Input!J$6</f>
        <v>2.7324780758404543</v>
      </c>
      <c r="O40" s="8">
        <f>AVERAGE(E40:N40)</f>
        <v>2.8432936200607855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20.458805459739491</v>
      </c>
      <c r="F42" s="11">
        <f t="shared" si="9"/>
        <v>24.831767353356618</v>
      </c>
      <c r="G42" s="11">
        <f t="shared" si="9"/>
        <v>30.036701235200358</v>
      </c>
      <c r="H42" s="11">
        <f t="shared" si="9"/>
        <v>20.939274189499393</v>
      </c>
      <c r="I42" s="11">
        <f t="shared" si="9"/>
        <v>10.328852574823156</v>
      </c>
      <c r="J42" s="11">
        <f t="shared" si="9"/>
        <v>11.067194947496322</v>
      </c>
      <c r="K42" s="11">
        <f t="shared" si="9"/>
        <v>15.603962822159007</v>
      </c>
      <c r="L42" s="11">
        <f t="shared" si="9"/>
        <v>18.404533805165485</v>
      </c>
      <c r="M42" s="11">
        <f t="shared" si="9"/>
        <v>15.990140741303911</v>
      </c>
      <c r="N42" s="11">
        <f t="shared" si="9"/>
        <v>24.723450316715223</v>
      </c>
      <c r="O42" s="11">
        <f>AVERAGE(E42:N42)</f>
        <v>19.2384683445459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6.67362523320196E-4</v>
      </c>
      <c r="F7" s="6">
        <f>Input!B8/Input!B5</f>
        <v>2.0376500157265824E-2</v>
      </c>
      <c r="G7" s="6">
        <f>Input!C8/Input!C5</f>
        <v>0.10339891158256125</v>
      </c>
      <c r="H7" s="6">
        <f>Input!D8/Input!D5</f>
        <v>1.3257707269029922E-3</v>
      </c>
      <c r="I7" s="6">
        <f>Input!E8/Input!E5</f>
        <v>8.7754641111032379E-3</v>
      </c>
      <c r="J7" s="6">
        <f>Input!F8/Input!F5</f>
        <v>1.2566108245179336E-2</v>
      </c>
      <c r="K7" s="6">
        <f>Input!G8/Input!G5</f>
        <v>0.12346059528100643</v>
      </c>
      <c r="L7" s="6">
        <f>Input!H8/Input!H5</f>
        <v>1.6940067271885325E-4</v>
      </c>
      <c r="M7" s="6">
        <f>Input!I8/Input!I5</f>
        <v>1.2075467504700607E-2</v>
      </c>
      <c r="N7" s="6">
        <f>Input!J8/Input!J5</f>
        <v>4.145151797100502E-2</v>
      </c>
      <c r="O7" s="6">
        <f>AVERAGE(E7:N7)</f>
        <v>3.2426709877576378E-2</v>
      </c>
    </row>
    <row r="8" spans="1:15" ht="12" customHeight="1" x14ac:dyDescent="0.2">
      <c r="B8" t="s">
        <v>50</v>
      </c>
      <c r="E8" s="6">
        <f>Input!A9/Input!A5</f>
        <v>2.3775199758849679</v>
      </c>
      <c r="F8" s="6">
        <f>Input!B9/Input!B5</f>
        <v>2.6412353447007191</v>
      </c>
      <c r="G8" s="6">
        <f>Input!C9/Input!C5</f>
        <v>2.2557008084322261</v>
      </c>
      <c r="H8" s="6">
        <f>Input!D9/Input!D5</f>
        <v>2.1091799791685855</v>
      </c>
      <c r="I8" s="6">
        <f>Input!E9/Input!E5</f>
        <v>2.55220660915468</v>
      </c>
      <c r="J8" s="6">
        <f>Input!F9/Input!F5</f>
        <v>2.4444263365268002</v>
      </c>
      <c r="K8" s="6">
        <f>Input!G9/Input!G5</f>
        <v>2.2847923843740214</v>
      </c>
      <c r="L8" s="6">
        <f>Input!H9/Input!H5</f>
        <v>2.5173651249324376</v>
      </c>
      <c r="M8" s="6">
        <f>Input!I9/Input!I5</f>
        <v>2.7701574573315377</v>
      </c>
      <c r="N8" s="6">
        <f>Input!J9/Input!J5</f>
        <v>2.4733921368120977</v>
      </c>
      <c r="O8" s="6">
        <f t="shared" ref="O8:O42" si="1">AVERAGE(E8:N8)</f>
        <v>2.4425976157318074</v>
      </c>
    </row>
    <row r="9" spans="1:15" ht="12" customHeight="1" x14ac:dyDescent="0.2">
      <c r="B9" t="s">
        <v>51</v>
      </c>
      <c r="E9" s="6">
        <f>Input!A10/Input!A5</f>
        <v>2.107319887103257</v>
      </c>
      <c r="F9" s="6">
        <f>Input!B10/Input!B5</f>
        <v>1.614647695694956</v>
      </c>
      <c r="G9" s="6">
        <f>Input!C10/Input!C5</f>
        <v>1.7361688307966541</v>
      </c>
      <c r="H9" s="6">
        <f>Input!D10/Input!D5</f>
        <v>1.758939071655814</v>
      </c>
      <c r="I9" s="6">
        <f>Input!E10/Input!E5</f>
        <v>1.5809831361156379</v>
      </c>
      <c r="J9" s="6">
        <f>Input!F10/Input!F5</f>
        <v>1.5600662388078756</v>
      </c>
      <c r="K9" s="6">
        <f>Input!G10/Input!G5</f>
        <v>1.7737956845967939</v>
      </c>
      <c r="L9" s="6">
        <f>Input!H10/Input!H5</f>
        <v>1.4123517316033432</v>
      </c>
      <c r="M9" s="6">
        <f>Input!I10/Input!I5</f>
        <v>1.4662624516048735</v>
      </c>
      <c r="N9" s="6">
        <f>Input!J10/Input!J5</f>
        <v>1.3878424241163128</v>
      </c>
      <c r="O9" s="6">
        <f t="shared" si="1"/>
        <v>1.6398377152095516</v>
      </c>
    </row>
    <row r="10" spans="1:15" ht="12" customHeight="1" x14ac:dyDescent="0.2">
      <c r="B10" t="s">
        <v>52</v>
      </c>
      <c r="E10" s="6">
        <f>Input!A11/Input!A5</f>
        <v>1.970253582761951</v>
      </c>
      <c r="F10" s="6">
        <f>Input!B11/Input!B5</f>
        <v>1.7365389831682283</v>
      </c>
      <c r="G10" s="6">
        <f>Input!C11/Input!C5</f>
        <v>1.8482904567169227</v>
      </c>
      <c r="H10" s="6">
        <f>Input!D11/Input!D5</f>
        <v>1.7950683681350215</v>
      </c>
      <c r="I10" s="6">
        <f>Input!E11/Input!E5</f>
        <v>2.0858080463638724</v>
      </c>
      <c r="J10" s="6">
        <f>Input!F11/Input!F5</f>
        <v>2.1736251748089432</v>
      </c>
      <c r="K10" s="6">
        <f>Input!G11/Input!G5</f>
        <v>1.7220749892159237</v>
      </c>
      <c r="L10" s="6">
        <f>Input!H11/Input!H5</f>
        <v>1.7795221581797578</v>
      </c>
      <c r="M10" s="6">
        <f>Input!I11/Input!I5</f>
        <v>1.8510848213028939</v>
      </c>
      <c r="N10" s="6">
        <f>Input!J11/Input!J5</f>
        <v>2.0041692107383109</v>
      </c>
      <c r="O10" s="6">
        <f t="shared" si="1"/>
        <v>1.8966435791391827</v>
      </c>
    </row>
    <row r="11" spans="1:15" ht="12" customHeight="1" x14ac:dyDescent="0.2">
      <c r="B11" t="s">
        <v>53</v>
      </c>
      <c r="E11" s="6">
        <f>Input!A12/Input!A5</f>
        <v>1.2875397418131864</v>
      </c>
      <c r="F11" s="6">
        <f>Input!B12/Input!B5</f>
        <v>1.2238076653383234</v>
      </c>
      <c r="G11" s="6">
        <f>Input!C12/Input!C5</f>
        <v>1.0782627161144815</v>
      </c>
      <c r="H11" s="6">
        <f>Input!D12/Input!D5</f>
        <v>0.98399879546243618</v>
      </c>
      <c r="I11" s="6">
        <f>Input!E12/Input!E5</f>
        <v>1.0353978010817448</v>
      </c>
      <c r="J11" s="6">
        <f>Input!F12/Input!F5</f>
        <v>1.1496182636902239</v>
      </c>
      <c r="K11" s="6">
        <f>Input!G12/Input!G5</f>
        <v>1.106043662213188</v>
      </c>
      <c r="L11" s="6">
        <f>Input!H12/Input!H5</f>
        <v>1.1093151906706791</v>
      </c>
      <c r="M11" s="6">
        <f>Input!I12/Input!I5</f>
        <v>1.0033326813974541</v>
      </c>
      <c r="N11" s="6">
        <f>Input!J12/Input!J5</f>
        <v>1.0004878077781707</v>
      </c>
      <c r="O11" s="6">
        <f t="shared" si="1"/>
        <v>1.097780432555989</v>
      </c>
    </row>
    <row r="12" spans="1:15" ht="12" customHeight="1" x14ac:dyDescent="0.2">
      <c r="B12" t="s">
        <v>54</v>
      </c>
      <c r="E12" s="6">
        <f>Input!A13/Input!A5</f>
        <v>0.34587851902508082</v>
      </c>
      <c r="F12" s="6">
        <f>Input!B13/Input!B5</f>
        <v>0.28655672967880258</v>
      </c>
      <c r="G12" s="6">
        <f>Input!C13/Input!C5</f>
        <v>0.31653357100075369</v>
      </c>
      <c r="H12" s="6">
        <f>Input!D13/Input!D5</f>
        <v>0.25102170293269471</v>
      </c>
      <c r="I12" s="6">
        <f>Input!E13/Input!E5</f>
        <v>0.23852624058196933</v>
      </c>
      <c r="J12" s="6">
        <f>Input!F13/Input!F5</f>
        <v>0.24938206126581985</v>
      </c>
      <c r="K12" s="6">
        <f>Input!G13/Input!G5</f>
        <v>0.24257155899332866</v>
      </c>
      <c r="L12" s="6">
        <f>Input!H13/Input!H5</f>
        <v>0.28032879543420741</v>
      </c>
      <c r="M12" s="6">
        <f>Input!I13/Input!I5</f>
        <v>0.24929097528125849</v>
      </c>
      <c r="N12" s="6">
        <f>Input!J13/Input!J5</f>
        <v>0.25289860673061776</v>
      </c>
      <c r="O12" s="6">
        <f t="shared" si="1"/>
        <v>0.27129887609245334</v>
      </c>
    </row>
    <row r="13" spans="1:15" ht="13.5" customHeight="1" x14ac:dyDescent="0.2">
      <c r="B13" s="4" t="s">
        <v>55</v>
      </c>
      <c r="E13" s="8">
        <f>SUM(E7:E12)</f>
        <v>8.0891790691117649</v>
      </c>
      <c r="F13" s="8">
        <f t="shared" ref="F13:N13" si="2">SUM(F7:F12)</f>
        <v>7.5231629187382945</v>
      </c>
      <c r="G13" s="8">
        <f t="shared" si="2"/>
        <v>7.3383552946436001</v>
      </c>
      <c r="H13" s="8">
        <f t="shared" si="2"/>
        <v>6.8995336880814548</v>
      </c>
      <c r="I13" s="8">
        <f t="shared" si="2"/>
        <v>7.5016972974090086</v>
      </c>
      <c r="J13" s="8">
        <f t="shared" si="2"/>
        <v>7.5896841833448416</v>
      </c>
      <c r="K13" s="8">
        <f t="shared" si="2"/>
        <v>7.2527388746742618</v>
      </c>
      <c r="L13" s="8">
        <f t="shared" si="2"/>
        <v>7.0990524014931431</v>
      </c>
      <c r="M13" s="8">
        <f t="shared" si="2"/>
        <v>7.3522038544227186</v>
      </c>
      <c r="N13" s="8">
        <f t="shared" si="2"/>
        <v>7.1602417041465145</v>
      </c>
      <c r="O13" s="8">
        <f t="shared" si="1"/>
        <v>7.3805849286065595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32.21936435594268</v>
      </c>
      <c r="F15" s="6">
        <f>Input!B30/Input!B5</f>
        <v>30.882415862783404</v>
      </c>
      <c r="G15" s="6">
        <f>Input!C30/Input!C5</f>
        <v>30.811871086440064</v>
      </c>
      <c r="H15" s="6">
        <f>Input!D30/Input!D5</f>
        <v>30.366925382440673</v>
      </c>
      <c r="I15" s="6">
        <f>Input!E30/Input!E5</f>
        <v>28.193609393821298</v>
      </c>
      <c r="J15" s="6">
        <f>Input!F30/Input!F5</f>
        <v>29.908362787310466</v>
      </c>
      <c r="K15" s="6">
        <f>Input!G30/Input!G5</f>
        <v>29.481084331475913</v>
      </c>
      <c r="L15" s="6">
        <f>Input!H30/Input!H5</f>
        <v>28.581217475204845</v>
      </c>
      <c r="M15" s="6">
        <f>Input!I30/Input!I5</f>
        <v>29.187715364795164</v>
      </c>
      <c r="N15" s="6">
        <f>Input!J30/Input!J5</f>
        <v>30.994167189353245</v>
      </c>
      <c r="O15" s="6">
        <f t="shared" si="1"/>
        <v>30.062673322956773</v>
      </c>
    </row>
    <row r="16" spans="1:15" ht="12" customHeight="1" x14ac:dyDescent="0.2">
      <c r="B16" t="s">
        <v>57</v>
      </c>
      <c r="E16" s="6">
        <f>Input!A31/Input!A5</f>
        <v>5.917750868321126</v>
      </c>
      <c r="F16" s="6">
        <f>Input!B31/Input!B5</f>
        <v>5.9967576692338991</v>
      </c>
      <c r="G16" s="6">
        <f>Input!C31/Input!C5</f>
        <v>5.7913293566071635</v>
      </c>
      <c r="H16" s="6">
        <f>Input!D31/Input!D5</f>
        <v>5.7138893809385474</v>
      </c>
      <c r="I16" s="6">
        <f>Input!E31/Input!E5</f>
        <v>5.8023209097994757</v>
      </c>
      <c r="J16" s="6">
        <f>Input!F31/Input!F5</f>
        <v>6.1480422703982454</v>
      </c>
      <c r="K16" s="6">
        <f>Input!G31/Input!G5</f>
        <v>6.5641744420348518</v>
      </c>
      <c r="L16" s="6">
        <f>Input!H31/Input!H5</f>
        <v>6.4299353338207252</v>
      </c>
      <c r="M16" s="6">
        <f>Input!I31/Input!I5</f>
        <v>6.288909326090919</v>
      </c>
      <c r="N16" s="6">
        <f>Input!J31/Input!J5</f>
        <v>6.5015517697523508</v>
      </c>
      <c r="O16" s="6">
        <f t="shared" si="1"/>
        <v>6.1154661326997308</v>
      </c>
    </row>
    <row r="17" spans="2:15" ht="12" customHeight="1" x14ac:dyDescent="0.2">
      <c r="B17" t="s">
        <v>58</v>
      </c>
      <c r="E17" s="6">
        <f>Input!A32/Input!A5</f>
        <v>0.20002793924451562</v>
      </c>
      <c r="F17" s="6">
        <f>Input!B32/Input!B5</f>
        <v>0.30198818630661933</v>
      </c>
      <c r="G17" s="6">
        <f>Input!C32/Input!C5</f>
        <v>0.20151434171951613</v>
      </c>
      <c r="H17" s="6">
        <f>Input!D32/Input!D5</f>
        <v>0.14633415289124443</v>
      </c>
      <c r="I17" s="6">
        <f>Input!E32/Input!E5</f>
        <v>0.21058887786674224</v>
      </c>
      <c r="J17" s="6">
        <f>Input!F32/Input!F5</f>
        <v>0.21595386204455377</v>
      </c>
      <c r="K17" s="6">
        <f>Input!G32/Input!G5</f>
        <v>0.23564032299046864</v>
      </c>
      <c r="L17" s="6">
        <f>Input!H32/Input!H5</f>
        <v>0.24903462313301161</v>
      </c>
      <c r="M17" s="6">
        <f>Input!I32/Input!I5</f>
        <v>0.27449686107690918</v>
      </c>
      <c r="N17" s="6">
        <f>Input!J32/Input!J5</f>
        <v>0.36601504742823338</v>
      </c>
      <c r="O17" s="6">
        <f t="shared" si="1"/>
        <v>0.24015942147018143</v>
      </c>
    </row>
    <row r="18" spans="2:15" ht="12" customHeight="1" x14ac:dyDescent="0.2">
      <c r="B18" t="s">
        <v>59</v>
      </c>
      <c r="E18" s="6">
        <f>Input!A33/Input!A5</f>
        <v>0.42580975818981293</v>
      </c>
      <c r="F18" s="6">
        <f>Input!B33/Input!B5</f>
        <v>0.50672752902203744</v>
      </c>
      <c r="G18" s="6">
        <f>Input!C33/Input!C5</f>
        <v>0.39538323871533504</v>
      </c>
      <c r="H18" s="6">
        <f>Input!D33/Input!D5</f>
        <v>0.32803834680762117</v>
      </c>
      <c r="I18" s="6">
        <f>Input!E33/Input!E5</f>
        <v>0.36650623538581451</v>
      </c>
      <c r="J18" s="6">
        <f>Input!F33/Input!F5</f>
        <v>0.41161469787792099</v>
      </c>
      <c r="K18" s="6">
        <f>Input!G33/Input!G5</f>
        <v>0.40073531149730246</v>
      </c>
      <c r="L18" s="6">
        <f>Input!H33/Input!H5</f>
        <v>0.43463230509690992</v>
      </c>
      <c r="M18" s="6">
        <f>Input!I33/Input!I5</f>
        <v>0.46357820933957417</v>
      </c>
      <c r="N18" s="6">
        <f>Input!J33/Input!J5</f>
        <v>0.44511750787002491</v>
      </c>
      <c r="O18" s="6">
        <f t="shared" si="1"/>
        <v>0.41781431398023533</v>
      </c>
    </row>
    <row r="19" spans="2:15" ht="13.5" customHeight="1" x14ac:dyDescent="0.2">
      <c r="B19" s="4" t="s">
        <v>60</v>
      </c>
      <c r="E19" s="8">
        <f>SUM(E15:E18)</f>
        <v>38.762952921698137</v>
      </c>
      <c r="F19" s="8">
        <f t="shared" ref="F19:N19" si="3">SUM(F15:F18)</f>
        <v>37.687889247345957</v>
      </c>
      <c r="G19" s="8">
        <f t="shared" si="3"/>
        <v>37.200098023482077</v>
      </c>
      <c r="H19" s="8">
        <f t="shared" si="3"/>
        <v>36.555187263078089</v>
      </c>
      <c r="I19" s="8">
        <f t="shared" si="3"/>
        <v>34.573025416873328</v>
      </c>
      <c r="J19" s="8">
        <f t="shared" si="3"/>
        <v>36.683973617631182</v>
      </c>
      <c r="K19" s="8">
        <f t="shared" si="3"/>
        <v>36.681634407998537</v>
      </c>
      <c r="L19" s="8">
        <f t="shared" si="3"/>
        <v>35.694819737255493</v>
      </c>
      <c r="M19" s="8">
        <f t="shared" si="3"/>
        <v>36.214699761302569</v>
      </c>
      <c r="N19" s="8">
        <f t="shared" si="3"/>
        <v>38.306851514403853</v>
      </c>
      <c r="O19" s="8">
        <f t="shared" si="1"/>
        <v>36.836113191106918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7.1463813504418088</v>
      </c>
      <c r="F21" s="6">
        <f>Input!B18/Input!B5</f>
        <v>6.6746380144684556</v>
      </c>
      <c r="G21" s="6">
        <f>Input!C18/Input!C5</f>
        <v>6.5282933654681079</v>
      </c>
      <c r="H21" s="6">
        <f>Input!D18/Input!D5</f>
        <v>6.340869803660377</v>
      </c>
      <c r="I21" s="6">
        <f>Input!E18/Input!E5</f>
        <v>6.3614583628569408</v>
      </c>
      <c r="J21" s="6">
        <f>Input!F18/Input!F5</f>
        <v>6.9028011936331835</v>
      </c>
      <c r="K21" s="6">
        <f>Input!G18/Input!G5</f>
        <v>7.0132929841459308</v>
      </c>
      <c r="L21" s="6">
        <f>Input!H18/Input!H5</f>
        <v>6.9013895113631127</v>
      </c>
      <c r="M21" s="6">
        <f>Input!I18/Input!I5</f>
        <v>7.8935430492522745</v>
      </c>
      <c r="N21" s="6">
        <f>Input!J18/Input!J5</f>
        <v>7.6925888443325414</v>
      </c>
      <c r="O21" s="6">
        <f t="shared" si="1"/>
        <v>6.9455256479622731</v>
      </c>
    </row>
    <row r="22" spans="2:15" ht="12" customHeight="1" x14ac:dyDescent="0.2">
      <c r="B22" t="s">
        <v>255</v>
      </c>
      <c r="E22" s="6">
        <f>Input!A19/Input!A5</f>
        <v>4.7019779725376578</v>
      </c>
      <c r="F22" s="6">
        <f>Input!B19/Input!B5</f>
        <v>6.1071325390206814</v>
      </c>
      <c r="G22" s="6">
        <f>Input!C19/Input!C5</f>
        <v>4.8367634769750136</v>
      </c>
      <c r="H22" s="6">
        <f>Input!D19/Input!D5</f>
        <v>4.922004307993169</v>
      </c>
      <c r="I22" s="6">
        <f>Input!E19/Input!E5</f>
        <v>4.5866756123196106</v>
      </c>
      <c r="J22" s="6">
        <f>Input!F19/Input!F5</f>
        <v>4.6459469277146885</v>
      </c>
      <c r="K22" s="6">
        <f>Input!G19/Input!G5</f>
        <v>5.2647743912167391</v>
      </c>
      <c r="L22" s="6">
        <f>Input!H19/Input!H5</f>
        <v>4.8978575289270596</v>
      </c>
      <c r="M22" s="6">
        <f>Input!I19/Input!I5</f>
        <v>5.2632212448122946</v>
      </c>
      <c r="N22" s="6">
        <f>Input!J19/Input!J5</f>
        <v>5.4320417029574646</v>
      </c>
      <c r="O22" s="6">
        <f t="shared" si="1"/>
        <v>5.0658395704474382</v>
      </c>
    </row>
    <row r="23" spans="2:15" ht="12" customHeight="1" x14ac:dyDescent="0.2">
      <c r="B23" t="s">
        <v>62</v>
      </c>
      <c r="E23" s="6">
        <f>Input!A20/Input!A5</f>
        <v>2.1620656144834164E-2</v>
      </c>
      <c r="F23" s="6">
        <f>Input!B20/Input!B5</f>
        <v>1.9184598337310666E-2</v>
      </c>
      <c r="G23" s="6">
        <f>Input!C20/Input!C5</f>
        <v>1.3457788718630624E-2</v>
      </c>
      <c r="H23" s="6">
        <f>Input!D20/Input!D5</f>
        <v>1.6966095810334932E-2</v>
      </c>
      <c r="I23" s="6">
        <f>Input!E20/Input!E5</f>
        <v>3.5298203193273342E-2</v>
      </c>
      <c r="J23" s="6">
        <f>Input!F20/Input!F5</f>
        <v>1.8448334890414374E-2</v>
      </c>
      <c r="K23" s="6">
        <f>Input!G20/Input!G5</f>
        <v>0.13129490164331595</v>
      </c>
      <c r="L23" s="6">
        <f>Input!H20/Input!H5</f>
        <v>2.1225887912948573E-2</v>
      </c>
      <c r="M23" s="6">
        <f>Input!I20/Input!I5</f>
        <v>1.4615587490535818E-2</v>
      </c>
      <c r="N23" s="6">
        <f>Input!J20/Input!J5</f>
        <v>2.1011108699981868E-2</v>
      </c>
      <c r="O23" s="6">
        <f t="shared" si="1"/>
        <v>3.1312316284158023E-2</v>
      </c>
    </row>
    <row r="24" spans="2:15" ht="13.5" customHeight="1" x14ac:dyDescent="0.2">
      <c r="B24" s="4" t="s">
        <v>63</v>
      </c>
      <c r="E24" s="8">
        <f>SUM(E21:E23)</f>
        <v>11.869979979124301</v>
      </c>
      <c r="F24" s="8">
        <f t="shared" ref="F24:N24" si="4">SUM(F21:F23)</f>
        <v>12.800955151826448</v>
      </c>
      <c r="G24" s="8">
        <f t="shared" si="4"/>
        <v>11.378514631161751</v>
      </c>
      <c r="H24" s="8">
        <f t="shared" si="4"/>
        <v>11.279840207463881</v>
      </c>
      <c r="I24" s="8">
        <f t="shared" si="4"/>
        <v>10.983432178369824</v>
      </c>
      <c r="J24" s="8">
        <f t="shared" si="4"/>
        <v>11.567196456238287</v>
      </c>
      <c r="K24" s="8">
        <f t="shared" si="4"/>
        <v>12.409362277005986</v>
      </c>
      <c r="L24" s="8">
        <f t="shared" si="4"/>
        <v>11.82047292820312</v>
      </c>
      <c r="M24" s="8">
        <f t="shared" si="4"/>
        <v>13.171379881555104</v>
      </c>
      <c r="N24" s="8">
        <f t="shared" si="4"/>
        <v>13.145641655989989</v>
      </c>
      <c r="O24" s="8">
        <f t="shared" si="1"/>
        <v>12.042677534693869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1.7278266927013035</v>
      </c>
      <c r="F26" s="6">
        <f>Input!B21/Input!B5</f>
        <v>1.6691218218596613</v>
      </c>
      <c r="G26" s="6">
        <f>Input!C21/Input!C5</f>
        <v>1.6750621870943154</v>
      </c>
      <c r="H26" s="6">
        <f>Input!D21/Input!D5</f>
        <v>1.5148070401677851</v>
      </c>
      <c r="I26" s="6">
        <f>Input!E21/Input!E5</f>
        <v>1.5048496362691608</v>
      </c>
      <c r="J26" s="6">
        <f>Input!F21/Input!F5</f>
        <v>1.5767185242353376</v>
      </c>
      <c r="K26" s="6">
        <f>Input!G21/Input!G5</f>
        <v>1.7627612848709751</v>
      </c>
      <c r="L26" s="6">
        <f>Input!H21/Input!H5</f>
        <v>1.6884779103130869</v>
      </c>
      <c r="M26" s="6">
        <f>Input!I21/Input!I5</f>
        <v>1.6712144972759451</v>
      </c>
      <c r="N26" s="6">
        <f>Input!J21/Input!J5</f>
        <v>1.8652937102225604</v>
      </c>
      <c r="O26" s="6">
        <f t="shared" si="1"/>
        <v>1.665613330501013</v>
      </c>
    </row>
    <row r="27" spans="2:15" ht="12" customHeight="1" x14ac:dyDescent="0.2">
      <c r="B27" t="s">
        <v>65</v>
      </c>
      <c r="E27" s="6">
        <f>Input!A22/Input!A5</f>
        <v>16.833629402343117</v>
      </c>
      <c r="F27" s="6">
        <f>Input!B22/Input!B5</f>
        <v>15.905129116685472</v>
      </c>
      <c r="G27" s="6">
        <f>Input!C22/Input!C5</f>
        <v>15.975279698636182</v>
      </c>
      <c r="H27" s="6">
        <f>Input!D22/Input!D5</f>
        <v>16.708148030581082</v>
      </c>
      <c r="I27" s="6">
        <f>Input!E22/Input!E5</f>
        <v>16.670327549658708</v>
      </c>
      <c r="J27" s="6">
        <f>Input!F22/Input!F5</f>
        <v>17.058553742507151</v>
      </c>
      <c r="K27" s="6">
        <f>Input!G22/Input!G5</f>
        <v>17.852937390312647</v>
      </c>
      <c r="L27" s="6">
        <f>Input!H22/Input!H5</f>
        <v>18.00844315763926</v>
      </c>
      <c r="M27" s="6">
        <f>Input!I22/Input!I5</f>
        <v>18.900125082788445</v>
      </c>
      <c r="N27" s="6">
        <f>Input!J22/Input!J5</f>
        <v>19.033604575464548</v>
      </c>
      <c r="O27" s="6">
        <f t="shared" si="1"/>
        <v>17.294617774661663</v>
      </c>
    </row>
    <row r="28" spans="2:15" ht="12" customHeight="1" x14ac:dyDescent="0.2">
      <c r="B28" t="s">
        <v>66</v>
      </c>
      <c r="E28" s="6">
        <f>Input!A23/Input!A5</f>
        <v>2.0770187941284095</v>
      </c>
      <c r="F28" s="6">
        <f>Input!B23/Input!B5</f>
        <v>2.0459096601615365</v>
      </c>
      <c r="G28" s="6">
        <f>Input!C23/Input!C5</f>
        <v>2.2279217474286925</v>
      </c>
      <c r="H28" s="6">
        <f>Input!D23/Input!D5</f>
        <v>2.4138266316169852</v>
      </c>
      <c r="I28" s="6">
        <f>Input!E23/Input!E5</f>
        <v>2.6351550432225608</v>
      </c>
      <c r="J28" s="6">
        <f>Input!F23/Input!F5</f>
        <v>2.5748146589992515</v>
      </c>
      <c r="K28" s="6">
        <f>Input!G23/Input!G5</f>
        <v>2.59719939018265</v>
      </c>
      <c r="L28" s="6">
        <f>Input!H23/Input!H5</f>
        <v>2.524693844428926</v>
      </c>
      <c r="M28" s="6">
        <f>Input!I23/Input!I5</f>
        <v>2.558033924372475</v>
      </c>
      <c r="N28" s="6">
        <f>Input!J23/Input!J5</f>
        <v>2.4743933020811348</v>
      </c>
      <c r="O28" s="6">
        <f t="shared" si="1"/>
        <v>2.4128966996622618</v>
      </c>
    </row>
    <row r="29" spans="2:15" ht="13.5" customHeight="1" x14ac:dyDescent="0.2">
      <c r="B29" s="4" t="s">
        <v>15</v>
      </c>
      <c r="E29" s="8">
        <f>SUM(E26:E28)</f>
        <v>20.63847488917283</v>
      </c>
      <c r="F29" s="8">
        <f t="shared" ref="F29:N29" si="5">SUM(F26:F28)</f>
        <v>19.620160598706672</v>
      </c>
      <c r="G29" s="8">
        <f t="shared" si="5"/>
        <v>19.87826363315919</v>
      </c>
      <c r="H29" s="8">
        <f t="shared" si="5"/>
        <v>20.636781702365852</v>
      </c>
      <c r="I29" s="8">
        <f t="shared" si="5"/>
        <v>20.810332229150429</v>
      </c>
      <c r="J29" s="8">
        <f t="shared" si="5"/>
        <v>21.210086925741741</v>
      </c>
      <c r="K29" s="8">
        <f t="shared" si="5"/>
        <v>22.212898065366272</v>
      </c>
      <c r="L29" s="8">
        <f t="shared" si="5"/>
        <v>22.22161491238127</v>
      </c>
      <c r="M29" s="8">
        <f t="shared" si="5"/>
        <v>23.129373504436863</v>
      </c>
      <c r="N29" s="8">
        <f t="shared" si="5"/>
        <v>23.373291587768243</v>
      </c>
      <c r="O29" s="8">
        <f t="shared" si="1"/>
        <v>21.373127804824936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79.36058685910703</v>
      </c>
      <c r="F31" s="7">
        <f t="shared" ref="F31:N31" si="6">SUM(F13,F19,F24,F29)</f>
        <v>77.632167916617377</v>
      </c>
      <c r="G31" s="7">
        <f t="shared" si="6"/>
        <v>75.795231582446618</v>
      </c>
      <c r="H31" s="7">
        <f t="shared" si="6"/>
        <v>75.371342860989273</v>
      </c>
      <c r="I31" s="7">
        <f t="shared" si="6"/>
        <v>73.868487121802588</v>
      </c>
      <c r="J31" s="7">
        <f t="shared" si="6"/>
        <v>77.050941182956052</v>
      </c>
      <c r="K31" s="7">
        <f t="shared" si="6"/>
        <v>78.556633625045066</v>
      </c>
      <c r="L31" s="7">
        <f t="shared" si="6"/>
        <v>76.835959979333026</v>
      </c>
      <c r="M31" s="7">
        <f t="shared" si="6"/>
        <v>79.867657001717248</v>
      </c>
      <c r="N31" s="7">
        <f t="shared" si="6"/>
        <v>81.986026462308601</v>
      </c>
      <c r="O31" s="7">
        <f t="shared" si="1"/>
        <v>77.632503459232282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89.812697446374784</v>
      </c>
      <c r="F33" s="6">
        <f>(Input!B35+Input!B209)/Input!B36</f>
        <v>96.714257660542685</v>
      </c>
      <c r="G33" s="6">
        <f>(Input!C35+Input!C209)/Input!C36</f>
        <v>100.47656092633122</v>
      </c>
      <c r="H33" s="6">
        <f>(Input!D35+Input!D209)/Input!D36</f>
        <v>91.704845380261901</v>
      </c>
      <c r="I33" s="6">
        <f>(Input!E35+Input!E209)/Input!E36</f>
        <v>79.417569795763654</v>
      </c>
      <c r="J33" s="6">
        <f>(Input!F35+Input!F209)/Input!F36</f>
        <v>83.263611242943682</v>
      </c>
      <c r="K33" s="6">
        <f>(Input!G35+Input!G209)/Input!G36</f>
        <v>88.521525631150098</v>
      </c>
      <c r="L33" s="6">
        <f>(Input!H35+Input!H209)/Input!H36</f>
        <v>90.05362592872028</v>
      </c>
      <c r="M33" s="6">
        <f>(Input!I35+Input!I209)/Input!I36</f>
        <v>90.30389896442459</v>
      </c>
      <c r="N33" s="6">
        <f>(Input!J35+Input!J209)/Input!J36</f>
        <v>96.748966866169397</v>
      </c>
      <c r="O33" s="6">
        <f t="shared" si="1"/>
        <v>90.701755984268232</v>
      </c>
    </row>
    <row r="34" spans="2:15" ht="12" customHeight="1" x14ac:dyDescent="0.2">
      <c r="B34" t="s">
        <v>69</v>
      </c>
      <c r="E34" s="6">
        <f>Input!A28/Input!A5*Input!A6/Input!A34</f>
        <v>6.2276782002619581E-2</v>
      </c>
      <c r="F34" s="6">
        <f>Input!B28/Input!B5*Input!B6/Input!B34</f>
        <v>7.2070104036640478E-2</v>
      </c>
      <c r="G34" s="6">
        <f>Input!C28/Input!C5*Input!C6/Input!C34</f>
        <v>7.3265482010050911E-2</v>
      </c>
      <c r="H34" s="6">
        <f>Input!D28/Input!D5*Input!D6/Input!D34</f>
        <v>5.8720723392385391E-2</v>
      </c>
      <c r="I34" s="6">
        <f>Input!E28/Input!E5*Input!E6/Input!E34</f>
        <v>8.2970888994871622E-2</v>
      </c>
      <c r="J34" s="6">
        <f>Input!F28/Input!F5*Input!F6/Input!F34</f>
        <v>9.1115903757269232E-2</v>
      </c>
      <c r="K34" s="6">
        <f>Input!G28/Input!G5*Input!G6/Input!G34</f>
        <v>0.24045474467403144</v>
      </c>
      <c r="L34" s="6">
        <f>Input!H28/Input!H5*Input!H6/Input!H34</f>
        <v>7.1581956117691803E-2</v>
      </c>
      <c r="M34" s="6">
        <f>Input!I28/Input!I5*Input!I6/Input!I34</f>
        <v>7.9114207555407601E-2</v>
      </c>
      <c r="N34" s="6">
        <f>Input!J28/Input!J5*Input!J6/Input!J34</f>
        <v>0.17927478397843502</v>
      </c>
      <c r="O34" s="6">
        <f t="shared" si="1"/>
        <v>0.10108455765194031</v>
      </c>
    </row>
    <row r="35" spans="2:15" ht="12" customHeight="1" x14ac:dyDescent="0.2">
      <c r="B35" t="s">
        <v>75</v>
      </c>
      <c r="E35" s="6">
        <f>(Input!A29-Input!A203-Input!A207)/Input!A5*Input!A6/Input!A34</f>
        <v>7.2050647084488357</v>
      </c>
      <c r="F35" s="6">
        <f>(Input!B29-Input!B203-Input!B207)/Input!B5*Input!B6/Input!B34</f>
        <v>6.4726451937925997</v>
      </c>
      <c r="G35" s="6">
        <f>(Input!C29-Input!C203-Input!C207)/Input!C5*Input!C6/Input!C34</f>
        <v>5.2795110523135502</v>
      </c>
      <c r="H35" s="6">
        <f>(Input!D29-Input!D203-Input!D207)/Input!D5*Input!D6/Input!D34</f>
        <v>5.3201299637740584</v>
      </c>
      <c r="I35" s="6">
        <f>(Input!E29-Input!E203-Input!E207)/Input!E5*Input!E6/Input!E34</f>
        <v>5.3351312645830822</v>
      </c>
      <c r="J35" s="6">
        <f>(Input!F29-Input!F203-Input!F207)/Input!F5*Input!F6/Input!F34</f>
        <v>5.1231867833514313</v>
      </c>
      <c r="K35" s="6">
        <f>(Input!G29-Input!G203-Input!G207)/Input!G5*Input!G6/Input!G34</f>
        <v>4.641634106058631</v>
      </c>
      <c r="L35" s="6">
        <f>(Input!H29-Input!H203-Input!H207)/Input!H5*Input!H6/Input!H34</f>
        <v>4.1619162731720403</v>
      </c>
      <c r="M35" s="6">
        <f>(Input!I29-Input!I203-Input!I207)/Input!I5*Input!I6/Input!I34</f>
        <v>4.1171579088567496</v>
      </c>
      <c r="N35" s="6">
        <f>(Input!J29-Input!J203-Input!J207)/Input!J5*Input!J6/Input!J34</f>
        <v>4.7905545265026479</v>
      </c>
      <c r="O35" s="6">
        <f t="shared" si="1"/>
        <v>5.2446931780853614</v>
      </c>
    </row>
    <row r="36" spans="2:15" ht="13.5" customHeight="1" x14ac:dyDescent="0.2">
      <c r="B36" s="1" t="s">
        <v>71</v>
      </c>
      <c r="E36" s="7">
        <f>SUM(E33:E35)</f>
        <v>97.080038936826227</v>
      </c>
      <c r="F36" s="7">
        <f t="shared" ref="F36:N36" si="7">SUM(F33:F35)</f>
        <v>103.25897295837193</v>
      </c>
      <c r="G36" s="7">
        <f t="shared" si="7"/>
        <v>105.82933746065483</v>
      </c>
      <c r="H36" s="7">
        <f t="shared" si="7"/>
        <v>97.083696067428349</v>
      </c>
      <c r="I36" s="7">
        <f t="shared" si="7"/>
        <v>84.835671949341602</v>
      </c>
      <c r="J36" s="7">
        <f t="shared" si="7"/>
        <v>88.477913930052381</v>
      </c>
      <c r="K36" s="7">
        <f t="shared" si="7"/>
        <v>93.403614481882755</v>
      </c>
      <c r="L36" s="7">
        <f t="shared" si="7"/>
        <v>94.287124158010016</v>
      </c>
      <c r="M36" s="7">
        <f t="shared" si="7"/>
        <v>94.500171080836751</v>
      </c>
      <c r="N36" s="7">
        <f t="shared" si="7"/>
        <v>101.71879617665047</v>
      </c>
      <c r="O36" s="7">
        <f t="shared" si="1"/>
        <v>96.047533720005518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17.719452077719197</v>
      </c>
      <c r="F38" s="11">
        <f t="shared" ref="F38:N38" si="8">F36-F31</f>
        <v>25.626805041754551</v>
      </c>
      <c r="G38" s="11">
        <f t="shared" si="8"/>
        <v>30.034105878208209</v>
      </c>
      <c r="H38" s="11">
        <f t="shared" si="8"/>
        <v>21.712353206439076</v>
      </c>
      <c r="I38" s="11">
        <f t="shared" si="8"/>
        <v>10.967184827539015</v>
      </c>
      <c r="J38" s="11">
        <f t="shared" si="8"/>
        <v>11.426972747096329</v>
      </c>
      <c r="K38" s="11">
        <f t="shared" si="8"/>
        <v>14.846980856837689</v>
      </c>
      <c r="L38" s="11">
        <f t="shared" si="8"/>
        <v>17.45116417867699</v>
      </c>
      <c r="M38" s="11">
        <f t="shared" si="8"/>
        <v>14.632514079119503</v>
      </c>
      <c r="N38" s="11">
        <f t="shared" si="8"/>
        <v>19.73276971434187</v>
      </c>
      <c r="O38" s="11">
        <f t="shared" si="1"/>
        <v>18.415030260773243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2.5445932237958981</v>
      </c>
      <c r="F40" s="8">
        <f>(Input!B25 + Input!B26) / Input!B5</f>
        <v>3.1389996883539606</v>
      </c>
      <c r="G40" s="8">
        <f>(Input!C25 + Input!C26) / Input!C5</f>
        <v>3.2645709806933429</v>
      </c>
      <c r="H40" s="8">
        <f>(Input!D25 + Input!D26) / Input!D5</f>
        <v>3.3786659817335423</v>
      </c>
      <c r="I40" s="8">
        <f>(Input!E25 + Input!E26) / Input!E5</f>
        <v>3.3939969944967996</v>
      </c>
      <c r="J40" s="8">
        <f>(Input!F25 + Input!F26) / Input!F5</f>
        <v>3.2844691175702576</v>
      </c>
      <c r="K40" s="8">
        <f>(Input!G25 + Input!G26) / Input!G5</f>
        <v>3.1833049500387047</v>
      </c>
      <c r="L40" s="8">
        <f>(Input!H25 + Input!H26) / Input!H5</f>
        <v>3.2369723035781557</v>
      </c>
      <c r="M40" s="8">
        <f>(Input!I25 + Input!I26) / Input!I5</f>
        <v>3.2780673657197301</v>
      </c>
      <c r="N40" s="8">
        <f>(Input!J25 + Input!J26) / Input!J5</f>
        <v>3.3913384987648745</v>
      </c>
      <c r="O40" s="8">
        <f t="shared" si="1"/>
        <v>3.2094979104745263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15.174858853923299</v>
      </c>
      <c r="F42" s="11">
        <f t="shared" ref="F42:N42" si="9">+F38-F40</f>
        <v>22.487805353400589</v>
      </c>
      <c r="G42" s="11">
        <f t="shared" si="9"/>
        <v>26.769534897514866</v>
      </c>
      <c r="H42" s="11">
        <f t="shared" si="9"/>
        <v>18.333687224705535</v>
      </c>
      <c r="I42" s="11">
        <f t="shared" si="9"/>
        <v>7.5731878330422155</v>
      </c>
      <c r="J42" s="11">
        <f t="shared" si="9"/>
        <v>8.1425036295260718</v>
      </c>
      <c r="K42" s="11">
        <f t="shared" si="9"/>
        <v>11.663675906798984</v>
      </c>
      <c r="L42" s="11">
        <f t="shared" si="9"/>
        <v>14.214191875098834</v>
      </c>
      <c r="M42" s="11">
        <f t="shared" si="9"/>
        <v>11.354446713399772</v>
      </c>
      <c r="N42" s="11">
        <f t="shared" si="9"/>
        <v>16.341431215576996</v>
      </c>
      <c r="O42" s="11">
        <f t="shared" si="1"/>
        <v>15.205532350298716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4.2708912083080633E-3</v>
      </c>
      <c r="F7" s="6">
        <f>Input!B8/Input!B$7</f>
        <v>0.13440777733893572</v>
      </c>
      <c r="G7" s="6">
        <f>Input!C8/Input!C$7</f>
        <v>0.67361564369301075</v>
      </c>
      <c r="H7" s="6">
        <f>Input!D8/Input!D$7</f>
        <v>8.7361334716472751E-3</v>
      </c>
      <c r="I7" s="6">
        <f>Input!E8/Input!E$7</f>
        <v>5.5173370705176993E-2</v>
      </c>
      <c r="J7" s="6">
        <f>Input!F8/Input!F$7</f>
        <v>8.0205557458865373E-2</v>
      </c>
      <c r="K7" s="6">
        <f>Input!G8/Input!G$7</f>
        <v>0.79243879333142375</v>
      </c>
      <c r="L7" s="6">
        <f>Input!H8/Input!H$7</f>
        <v>1.0873908821839649E-3</v>
      </c>
      <c r="M7" s="6">
        <f>Input!I8/Input!I$7</f>
        <v>7.7296278167167651E-2</v>
      </c>
      <c r="N7" s="6">
        <f>Input!J8/Input!J$7</f>
        <v>0.26433847587547193</v>
      </c>
      <c r="O7" s="6">
        <f>AVERAGE(E7:N7)</f>
        <v>0.20915703121321916</v>
      </c>
    </row>
    <row r="8" spans="1:15" ht="12" customHeight="1" x14ac:dyDescent="0.2">
      <c r="B8" t="s">
        <v>50</v>
      </c>
      <c r="E8" s="6">
        <f>Input!A9/Input!A$7</f>
        <v>15.215312229500226</v>
      </c>
      <c r="F8" s="6">
        <f>Input!B9/Input!B$7</f>
        <v>17.422156374762668</v>
      </c>
      <c r="G8" s="6">
        <f>Input!C9/Input!C$7</f>
        <v>14.695274145489034</v>
      </c>
      <c r="H8" s="6">
        <f>Input!D9/Input!D$7</f>
        <v>13.898389397076524</v>
      </c>
      <c r="I8" s="6">
        <f>Input!E9/Input!E$7</f>
        <v>16.046312716945408</v>
      </c>
      <c r="J8" s="6">
        <f>Input!F9/Input!F$7</f>
        <v>15.602012426040982</v>
      </c>
      <c r="K8" s="6">
        <f>Input!G9/Input!G$7</f>
        <v>14.665068769231164</v>
      </c>
      <c r="L8" s="6">
        <f>Input!H9/Input!H$7</f>
        <v>16.159085085349719</v>
      </c>
      <c r="M8" s="6">
        <f>Input!I9/Input!I$7</f>
        <v>17.732055616513478</v>
      </c>
      <c r="N8" s="6">
        <f>Input!J9/Input!J$7</f>
        <v>15.77294969377534</v>
      </c>
      <c r="O8" s="6">
        <f t="shared" ref="O8:O42" si="1">AVERAGE(E8:N8)</f>
        <v>15.720861645468455</v>
      </c>
    </row>
    <row r="9" spans="1:15" ht="12" customHeight="1" x14ac:dyDescent="0.2">
      <c r="B9" t="s">
        <v>51</v>
      </c>
      <c r="E9" s="6">
        <f>Input!A10/Input!A$7</f>
        <v>13.486124354339625</v>
      </c>
      <c r="F9" s="6">
        <f>Input!B10/Input!B$7</f>
        <v>10.650563457356446</v>
      </c>
      <c r="G9" s="6">
        <f>Input!C10/Input!C$7</f>
        <v>11.310665331162673</v>
      </c>
      <c r="H9" s="6">
        <f>Input!D10/Input!D$7</f>
        <v>11.59048558446932</v>
      </c>
      <c r="I9" s="6">
        <f>Input!E10/Input!E$7</f>
        <v>9.9400063111391592</v>
      </c>
      <c r="J9" s="6">
        <f>Input!F10/Input!F$7</f>
        <v>9.9574171983073931</v>
      </c>
      <c r="K9" s="6">
        <f>Input!G10/Input!G$7</f>
        <v>11.38520763421765</v>
      </c>
      <c r="L9" s="6">
        <f>Input!H10/Input!H$7</f>
        <v>9.065952163785516</v>
      </c>
      <c r="M9" s="6">
        <f>Input!I10/Input!I$7</f>
        <v>9.3856929581571098</v>
      </c>
      <c r="N9" s="6">
        <f>Input!J10/Input!J$7</f>
        <v>8.8503429814763841</v>
      </c>
      <c r="O9" s="6">
        <f t="shared" si="1"/>
        <v>10.562245797441127</v>
      </c>
    </row>
    <row r="10" spans="1:15" ht="12" customHeight="1" x14ac:dyDescent="0.2">
      <c r="B10" t="s">
        <v>52</v>
      </c>
      <c r="E10" s="6">
        <f>Input!A11/Input!A$7</f>
        <v>12.60894702760848</v>
      </c>
      <c r="F10" s="6">
        <f>Input!B11/Input!B$7</f>
        <v>11.454584604256979</v>
      </c>
      <c r="G10" s="6">
        <f>Input!C11/Input!C$7</f>
        <v>12.041107074312769</v>
      </c>
      <c r="H10" s="6">
        <f>Input!D11/Input!D$7</f>
        <v>11.828558691586707</v>
      </c>
      <c r="I10" s="6">
        <f>Input!E11/Input!E$7</f>
        <v>13.113957177064577</v>
      </c>
      <c r="J10" s="6">
        <f>Input!F11/Input!F$7</f>
        <v>13.873572903452811</v>
      </c>
      <c r="K10" s="6">
        <f>Input!G11/Input!G$7</f>
        <v>11.053235434143669</v>
      </c>
      <c r="L10" s="6">
        <f>Input!H11/Input!H$7</f>
        <v>11.422836393693037</v>
      </c>
      <c r="M10" s="6">
        <f>Input!I11/Input!I$7</f>
        <v>11.848979528349764</v>
      </c>
      <c r="N10" s="6">
        <f>Input!J11/Input!J$7</f>
        <v>12.780690804464351</v>
      </c>
      <c r="O10" s="6">
        <f t="shared" si="1"/>
        <v>12.202646963893313</v>
      </c>
    </row>
    <row r="11" spans="1:15" ht="12" customHeight="1" x14ac:dyDescent="0.2">
      <c r="B11" t="s">
        <v>53</v>
      </c>
      <c r="E11" s="6">
        <f>Input!A12/Input!A$7</f>
        <v>8.2398126527983315</v>
      </c>
      <c r="F11" s="6">
        <f>Input!B12/Input!B$7</f>
        <v>8.0724985605451369</v>
      </c>
      <c r="G11" s="6">
        <f>Input!C12/Input!C$7</f>
        <v>7.0245868401203815</v>
      </c>
      <c r="H11" s="6">
        <f>Input!D12/Input!D$7</f>
        <v>6.4840357677689102</v>
      </c>
      <c r="I11" s="6">
        <f>Input!E12/Input!E$7</f>
        <v>6.5097852356467989</v>
      </c>
      <c r="J11" s="6">
        <f>Input!F12/Input!F$7</f>
        <v>7.3376555338475349</v>
      </c>
      <c r="K11" s="6">
        <f>Input!G12/Input!G$7</f>
        <v>7.0992036208894467</v>
      </c>
      <c r="L11" s="6">
        <f>Input!H12/Input!H$7</f>
        <v>7.1207463609394139</v>
      </c>
      <c r="M11" s="6">
        <f>Input!I12/Input!I$7</f>
        <v>6.4224330863644399</v>
      </c>
      <c r="N11" s="6">
        <f>Input!J12/Input!J$7</f>
        <v>6.3801625413348306</v>
      </c>
      <c r="O11" s="6">
        <f t="shared" si="1"/>
        <v>7.0690920200255221</v>
      </c>
    </row>
    <row r="12" spans="1:15" ht="12" customHeight="1" x14ac:dyDescent="0.2">
      <c r="B12" t="s">
        <v>54</v>
      </c>
      <c r="E12" s="6">
        <f>Input!A13/Input!A$7</f>
        <v>2.2135038669800697</v>
      </c>
      <c r="F12" s="6">
        <f>Input!B13/Input!B$7</f>
        <v>1.8901898177007743</v>
      </c>
      <c r="G12" s="6">
        <f>Input!C13/Input!C$7</f>
        <v>2.0621296870215895</v>
      </c>
      <c r="H12" s="6">
        <f>Input!D13/Input!D$7</f>
        <v>1.6541013137490055</v>
      </c>
      <c r="I12" s="6">
        <f>Input!E13/Input!E$7</f>
        <v>1.4996695933027675</v>
      </c>
      <c r="J12" s="6">
        <f>Input!F13/Input!F$7</f>
        <v>1.5917280715562181</v>
      </c>
      <c r="K12" s="6">
        <f>Input!G13/Input!G$7</f>
        <v>1.5569592311431844</v>
      </c>
      <c r="L12" s="6">
        <f>Input!H13/Input!H$7</f>
        <v>1.7994437169365838</v>
      </c>
      <c r="M12" s="6">
        <f>Input!I13/Input!I$7</f>
        <v>1.5957365263418364</v>
      </c>
      <c r="N12" s="6">
        <f>Input!J13/Input!J$7</f>
        <v>1.6127475066404915</v>
      </c>
      <c r="O12" s="6">
        <f t="shared" si="1"/>
        <v>1.7476209331372519</v>
      </c>
    </row>
    <row r="13" spans="1:15" ht="13.5" customHeight="1" x14ac:dyDescent="0.2">
      <c r="B13" s="4" t="s">
        <v>55</v>
      </c>
      <c r="E13" s="8">
        <f>SUM(E7:E12)</f>
        <v>51.767971022435042</v>
      </c>
      <c r="F13" s="8">
        <f t="shared" ref="F13:N13" si="2">SUM(F7:F12)</f>
        <v>49.624400591960935</v>
      </c>
      <c r="G13" s="8">
        <f t="shared" si="2"/>
        <v>47.807378721799459</v>
      </c>
      <c r="H13" s="8">
        <f t="shared" si="2"/>
        <v>45.46430688812211</v>
      </c>
      <c r="I13" s="8">
        <f t="shared" si="2"/>
        <v>47.164904404803892</v>
      </c>
      <c r="J13" s="8">
        <f t="shared" si="2"/>
        <v>48.442591690663804</v>
      </c>
      <c r="K13" s="8">
        <f t="shared" si="2"/>
        <v>46.552113482956536</v>
      </c>
      <c r="L13" s="8">
        <f t="shared" si="2"/>
        <v>45.569151111586457</v>
      </c>
      <c r="M13" s="8">
        <f t="shared" si="2"/>
        <v>47.0621939938938</v>
      </c>
      <c r="N13" s="8">
        <f t="shared" si="2"/>
        <v>45.661232003566866</v>
      </c>
      <c r="O13" s="8">
        <f t="shared" si="1"/>
        <v>47.511624391178891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237.5964512637087</v>
      </c>
      <c r="F15" s="6">
        <f>Input!B14/Input!B$7</f>
        <v>221.64964943920742</v>
      </c>
      <c r="G15" s="6">
        <f>Input!C14/Input!C$7</f>
        <v>224.91156184889513</v>
      </c>
      <c r="H15" s="6">
        <f>Input!D14/Input!D$7</f>
        <v>216.59902375307581</v>
      </c>
      <c r="I15" s="6">
        <f>Input!E14/Input!E$7</f>
        <v>176.09515750004641</v>
      </c>
      <c r="J15" s="6">
        <f>Input!F14/Input!F$7</f>
        <v>194.36874350688433</v>
      </c>
      <c r="K15" s="6">
        <f>Input!G14/Input!G$7</f>
        <v>195.55816438640105</v>
      </c>
      <c r="L15" s="6">
        <f>Input!H14/Input!H$7</f>
        <v>193.21928880602914</v>
      </c>
      <c r="M15" s="6">
        <f>Input!I14/Input!I$7</f>
        <v>198.44005422004014</v>
      </c>
      <c r="N15" s="6">
        <f>Input!J14/Input!J$7</f>
        <v>238.30445553657367</v>
      </c>
      <c r="O15" s="6">
        <f t="shared" si="1"/>
        <v>209.6742550260862</v>
      </c>
    </row>
    <row r="16" spans="1:15" ht="12" customHeight="1" x14ac:dyDescent="0.2">
      <c r="B16" t="s">
        <v>57</v>
      </c>
      <c r="E16" s="6">
        <f>Input!A15/Input!A$7</f>
        <v>41.316391651664958</v>
      </c>
      <c r="F16" s="6">
        <f>Input!B15/Input!B$7</f>
        <v>40.963991453682866</v>
      </c>
      <c r="G16" s="6">
        <f>Input!C15/Input!C$7</f>
        <v>41.814905400763216</v>
      </c>
      <c r="H16" s="6">
        <f>Input!D15/Input!D$7</f>
        <v>39.764878717105496</v>
      </c>
      <c r="I16" s="6">
        <f>Input!E15/Input!E$7</f>
        <v>36.922662001373602</v>
      </c>
      <c r="J16" s="6">
        <f>Input!F15/Input!F$7</f>
        <v>40.687049509717681</v>
      </c>
      <c r="K16" s="6">
        <f>Input!G15/Input!G$7</f>
        <v>44.387963846100817</v>
      </c>
      <c r="L16" s="6">
        <f>Input!H15/Input!H$7</f>
        <v>43.924556080820373</v>
      </c>
      <c r="M16" s="6">
        <f>Input!I15/Input!I$7</f>
        <v>43.467699820452076</v>
      </c>
      <c r="N16" s="6">
        <f>Input!J15/Input!J$7</f>
        <v>47.871344601885191</v>
      </c>
      <c r="O16" s="6">
        <f t="shared" si="1"/>
        <v>42.112144308356633</v>
      </c>
    </row>
    <row r="17" spans="2:15" ht="12" customHeight="1" x14ac:dyDescent="0.2">
      <c r="B17" t="s">
        <v>58</v>
      </c>
      <c r="E17" s="6">
        <f>Input!A16/Input!A$7</f>
        <v>1.6641109141809041</v>
      </c>
      <c r="F17" s="6">
        <f>Input!B16/Input!B$7</f>
        <v>1.9986675168570871</v>
      </c>
      <c r="G17" s="6">
        <f>Input!C16/Input!C$7</f>
        <v>1.5094034479153442</v>
      </c>
      <c r="H17" s="6">
        <f>Input!D16/Input!D$7</f>
        <v>1.0117866599881538</v>
      </c>
      <c r="I17" s="6">
        <f>Input!E16/Input!E$7</f>
        <v>1.3323265828893878</v>
      </c>
      <c r="J17" s="6">
        <f>Input!F16/Input!F$7</f>
        <v>1.3971198807396363</v>
      </c>
      <c r="K17" s="6">
        <f>Input!G16/Input!G$7</f>
        <v>1.6557064860014723</v>
      </c>
      <c r="L17" s="6">
        <f>Input!H16/Input!H$7</f>
        <v>1.7721708219679146</v>
      </c>
      <c r="M17" s="6">
        <f>Input!I16/Input!I$7</f>
        <v>2.0493232785483428</v>
      </c>
      <c r="N17" s="6">
        <f>Input!J16/Input!J$7</f>
        <v>2.7939908386620291</v>
      </c>
      <c r="O17" s="6">
        <f t="shared" si="1"/>
        <v>1.7184606427750271</v>
      </c>
    </row>
    <row r="18" spans="2:15" ht="12" customHeight="1" x14ac:dyDescent="0.2">
      <c r="B18" t="s">
        <v>59</v>
      </c>
      <c r="E18" s="6">
        <f>Input!A17/Input!A$7</f>
        <v>3.312494487431151</v>
      </c>
      <c r="F18" s="6">
        <f>Input!B17/Input!B$7</f>
        <v>3.4975218535420107</v>
      </c>
      <c r="G18" s="6">
        <f>Input!C17/Input!C$7</f>
        <v>2.8580158244154523</v>
      </c>
      <c r="H18" s="6">
        <f>Input!D17/Input!D$7</f>
        <v>2.2986176729771701</v>
      </c>
      <c r="I18" s="6">
        <f>Input!E17/Input!E$7</f>
        <v>2.347643810443079</v>
      </c>
      <c r="J18" s="6">
        <f>Input!F17/Input!F$7</f>
        <v>2.7025670608061185</v>
      </c>
      <c r="K18" s="6">
        <f>Input!G17/Input!G$7</f>
        <v>2.6496249558733971</v>
      </c>
      <c r="L18" s="6">
        <f>Input!H17/Input!H$7</f>
        <v>2.9297918435456993</v>
      </c>
      <c r="M18" s="6">
        <f>Input!I17/Input!I$7</f>
        <v>3.1716622708359674</v>
      </c>
      <c r="N18" s="6">
        <f>Input!J17/Input!J$7</f>
        <v>3.2134154039685989</v>
      </c>
      <c r="O18" s="6">
        <f t="shared" si="1"/>
        <v>2.8981355183838646</v>
      </c>
    </row>
    <row r="19" spans="2:15" ht="13.5" customHeight="1" x14ac:dyDescent="0.2">
      <c r="B19" s="4" t="s">
        <v>60</v>
      </c>
      <c r="E19" s="8">
        <f>SUM(E15:E18)</f>
        <v>283.88944831698569</v>
      </c>
      <c r="F19" s="8">
        <f t="shared" ref="F19:N19" si="3">SUM(F15:F18)</f>
        <v>268.10983026328944</v>
      </c>
      <c r="G19" s="8">
        <f t="shared" si="3"/>
        <v>271.09388652198919</v>
      </c>
      <c r="H19" s="8">
        <f t="shared" si="3"/>
        <v>259.67430680314664</v>
      </c>
      <c r="I19" s="8">
        <f t="shared" si="3"/>
        <v>216.69778989475247</v>
      </c>
      <c r="J19" s="8">
        <f t="shared" si="3"/>
        <v>239.15547995814779</v>
      </c>
      <c r="K19" s="8">
        <f t="shared" si="3"/>
        <v>244.25145967437672</v>
      </c>
      <c r="L19" s="8">
        <f t="shared" si="3"/>
        <v>241.84580755236311</v>
      </c>
      <c r="M19" s="8">
        <f t="shared" si="3"/>
        <v>247.12873958987655</v>
      </c>
      <c r="N19" s="8">
        <f t="shared" si="3"/>
        <v>292.18320638108946</v>
      </c>
      <c r="O19" s="8">
        <f t="shared" si="1"/>
        <v>256.40299549560171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45.734389052851654</v>
      </c>
      <c r="F21" s="6">
        <f>Input!B18/Input!B$7</f>
        <v>44.027347834155762</v>
      </c>
      <c r="G21" s="6">
        <f>Input!C18/Input!C$7</f>
        <v>42.530046692853986</v>
      </c>
      <c r="H21" s="6">
        <f>Input!D18/Input!D$7</f>
        <v>41.783005015141036</v>
      </c>
      <c r="I21" s="6">
        <f>Input!E18/Input!E$7</f>
        <v>39.9959587362872</v>
      </c>
      <c r="J21" s="6">
        <f>Input!F18/Input!F$7</f>
        <v>44.058431374364581</v>
      </c>
      <c r="K21" s="6">
        <f>Input!G18/Input!G$7</f>
        <v>45.015216531126995</v>
      </c>
      <c r="L21" s="6">
        <f>Input!H18/Input!H$7</f>
        <v>44.30034372715388</v>
      </c>
      <c r="M21" s="6">
        <f>Input!I18/Input!I$7</f>
        <v>50.527360453912635</v>
      </c>
      <c r="N21" s="6">
        <f>Input!J18/Input!J$7</f>
        <v>49.056037273952207</v>
      </c>
      <c r="O21" s="6">
        <f t="shared" si="1"/>
        <v>44.702813669179996</v>
      </c>
    </row>
    <row r="22" spans="2:15" ht="12" customHeight="1" x14ac:dyDescent="0.2">
      <c r="B22" t="s">
        <v>255</v>
      </c>
      <c r="E22" s="6">
        <f>Input!A19/Input!A$7</f>
        <v>30.091045995002961</v>
      </c>
      <c r="F22" s="6">
        <f>Input!B19/Input!B$7</f>
        <v>40.283959666712668</v>
      </c>
      <c r="G22" s="6">
        <f>Input!C19/Input!C$7</f>
        <v>31.510191868236909</v>
      </c>
      <c r="H22" s="6">
        <f>Input!D19/Input!D$7</f>
        <v>32.433425863231861</v>
      </c>
      <c r="I22" s="6">
        <f>Input!E19/Input!E$7</f>
        <v>28.837489465966254</v>
      </c>
      <c r="J22" s="6">
        <f>Input!F19/Input!F$7</f>
        <v>29.653633089195271</v>
      </c>
      <c r="K22" s="6">
        <f>Input!G19/Input!G$7</f>
        <v>33.792251335271253</v>
      </c>
      <c r="L22" s="6">
        <f>Input!H19/Input!H$7</f>
        <v>31.439577740228369</v>
      </c>
      <c r="M22" s="6">
        <f>Input!I19/Input!I$7</f>
        <v>33.690406871286115</v>
      </c>
      <c r="N22" s="6">
        <f>Input!J19/Input!J$7</f>
        <v>34.640411134187595</v>
      </c>
      <c r="O22" s="6">
        <f t="shared" si="1"/>
        <v>32.637239302931924</v>
      </c>
    </row>
    <row r="23" spans="2:15" ht="12" customHeight="1" x14ac:dyDescent="0.2">
      <c r="B23" t="s">
        <v>62</v>
      </c>
      <c r="E23" s="6">
        <f>Input!A20/Input!A$7</f>
        <v>0.13836478228868132</v>
      </c>
      <c r="F23" s="6">
        <f>Input!B20/Input!B$7</f>
        <v>0.12654573659641491</v>
      </c>
      <c r="G23" s="6">
        <f>Input!C20/Input!C$7</f>
        <v>8.7673814662414959E-2</v>
      </c>
      <c r="H23" s="6">
        <f>Input!D20/Input!D$7</f>
        <v>0.11179766944928694</v>
      </c>
      <c r="I23" s="6">
        <f>Input!E20/Input!E$7</f>
        <v>0.22192796020269892</v>
      </c>
      <c r="J23" s="6">
        <f>Input!F20/Input!F$7</f>
        <v>0.11774997916647376</v>
      </c>
      <c r="K23" s="6">
        <f>Input!G20/Input!G$7</f>
        <v>0.84272373053107719</v>
      </c>
      <c r="L23" s="6">
        <f>Input!H20/Input!H$7</f>
        <v>0.1362499724018531</v>
      </c>
      <c r="M23" s="6">
        <f>Input!I20/Input!I$7</f>
        <v>9.3555840865396159E-2</v>
      </c>
      <c r="N23" s="6">
        <f>Input!J20/Input!J$7</f>
        <v>0.13398892783835037</v>
      </c>
      <c r="O23" s="6">
        <f t="shared" si="1"/>
        <v>0.20105784140026478</v>
      </c>
    </row>
    <row r="24" spans="2:15" ht="14.25" customHeight="1" x14ac:dyDescent="0.2">
      <c r="B24" s="4" t="s">
        <v>63</v>
      </c>
      <c r="E24" s="8">
        <f>SUM(E21:E23)</f>
        <v>75.963799830143287</v>
      </c>
      <c r="F24" s="8">
        <f t="shared" ref="F24:N24" si="4">SUM(F21:F23)</f>
        <v>84.437853237464836</v>
      </c>
      <c r="G24" s="8">
        <f t="shared" si="4"/>
        <v>74.127912375753297</v>
      </c>
      <c r="H24" s="8">
        <f t="shared" si="4"/>
        <v>74.328228547822192</v>
      </c>
      <c r="I24" s="8">
        <f t="shared" si="4"/>
        <v>69.055376162456156</v>
      </c>
      <c r="J24" s="8">
        <f t="shared" si="4"/>
        <v>73.829814442726331</v>
      </c>
      <c r="K24" s="8">
        <f t="shared" si="4"/>
        <v>79.650191596929318</v>
      </c>
      <c r="L24" s="8">
        <f t="shared" si="4"/>
        <v>75.876171439784102</v>
      </c>
      <c r="M24" s="8">
        <f t="shared" si="4"/>
        <v>84.311323166064142</v>
      </c>
      <c r="N24" s="8">
        <f t="shared" si="4"/>
        <v>83.830437335978147</v>
      </c>
      <c r="O24" s="8">
        <f t="shared" si="1"/>
        <v>77.541110813512176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11.057498096574159</v>
      </c>
      <c r="F26" s="6">
        <f>Input!B21/Input!B$7</f>
        <v>11.009886509095928</v>
      </c>
      <c r="G26" s="6">
        <f>Input!C21/Input!C$7</f>
        <v>10.91257225163733</v>
      </c>
      <c r="H26" s="6">
        <f>Input!D21/Input!D$7</f>
        <v>9.9817835905989476</v>
      </c>
      <c r="I26" s="6">
        <f>Input!E21/Input!E$7</f>
        <v>9.461337404636831</v>
      </c>
      <c r="J26" s="6">
        <f>Input!F21/Input!F$7</f>
        <v>10.063703552810674</v>
      </c>
      <c r="K26" s="6">
        <f>Input!G21/Input!G$7</f>
        <v>11.314382717296082</v>
      </c>
      <c r="L26" s="6">
        <f>Input!H21/Input!H$7</f>
        <v>10.838419086390946</v>
      </c>
      <c r="M26" s="6">
        <f>Input!I21/Input!I$7</f>
        <v>10.697611550704718</v>
      </c>
      <c r="N26" s="6">
        <f>Input!J21/Input!J$7</f>
        <v>11.895074548662688</v>
      </c>
      <c r="O26" s="6">
        <f t="shared" si="1"/>
        <v>10.723226930840831</v>
      </c>
    </row>
    <row r="27" spans="2:15" ht="12" customHeight="1" x14ac:dyDescent="0.2">
      <c r="B27" t="s">
        <v>65</v>
      </c>
      <c r="E27" s="6">
        <f>Input!A22/Input!A$7</f>
        <v>107.72945334224109</v>
      </c>
      <c r="F27" s="6">
        <f>Input!B22/Input!B$7</f>
        <v>104.91365231335863</v>
      </c>
      <c r="G27" s="6">
        <f>Input!C22/Input!C$7</f>
        <v>104.07458021238619</v>
      </c>
      <c r="H27" s="6">
        <f>Input!D22/Input!D$7</f>
        <v>110.09792892332979</v>
      </c>
      <c r="I27" s="6">
        <f>Input!E22/Input!E$7</f>
        <v>104.81020149239879</v>
      </c>
      <c r="J27" s="6">
        <f>Input!F22/Input!F$7</f>
        <v>108.87943869850646</v>
      </c>
      <c r="K27" s="6">
        <f>Input!G22/Input!G$7</f>
        <v>114.59008545034357</v>
      </c>
      <c r="L27" s="6">
        <f>Input!H22/Input!H$7</f>
        <v>115.59704325640355</v>
      </c>
      <c r="M27" s="6">
        <f>Input!I22/Input!I$7</f>
        <v>120.98159555518588</v>
      </c>
      <c r="N27" s="6">
        <f>Input!J22/Input!J$7</f>
        <v>121.37828166905898</v>
      </c>
      <c r="O27" s="6">
        <f t="shared" si="1"/>
        <v>111.30522609132129</v>
      </c>
    </row>
    <row r="28" spans="2:15" ht="12" customHeight="1" x14ac:dyDescent="0.2">
      <c r="B28" t="s">
        <v>66</v>
      </c>
      <c r="E28" s="6">
        <f>Input!A23/Input!A$7</f>
        <v>13.292207754191686</v>
      </c>
      <c r="F28" s="6">
        <f>Input!B23/Input!B$7</f>
        <v>13.495260124958957</v>
      </c>
      <c r="G28" s="6">
        <f>Input!C23/Input!C$7</f>
        <v>14.514301156772984</v>
      </c>
      <c r="H28" s="6">
        <f>Input!D23/Input!D$7</f>
        <v>15.905850991659234</v>
      </c>
      <c r="I28" s="6">
        <f>Input!E23/Input!E$7</f>
        <v>16.567828689696139</v>
      </c>
      <c r="J28" s="6">
        <f>Input!F23/Input!F$7</f>
        <v>16.434240502226874</v>
      </c>
      <c r="K28" s="6">
        <f>Input!G23/Input!G$7</f>
        <v>16.670270754105754</v>
      </c>
      <c r="L28" s="6">
        <f>Input!H23/Input!H$7</f>
        <v>16.206128480341373</v>
      </c>
      <c r="M28" s="6">
        <f>Input!I23/Input!I$7</f>
        <v>16.374231614832095</v>
      </c>
      <c r="N28" s="6">
        <f>Input!J23/Input!J$7</f>
        <v>15.779334176522193</v>
      </c>
      <c r="O28" s="6">
        <f t="shared" si="1"/>
        <v>15.523965424530729</v>
      </c>
    </row>
    <row r="29" spans="2:15" ht="14.25" customHeight="1" x14ac:dyDescent="0.2">
      <c r="B29" s="4" t="s">
        <v>15</v>
      </c>
      <c r="E29" s="8">
        <f>SUM(E26:E28)</f>
        <v>132.07915919300694</v>
      </c>
      <c r="F29" s="8">
        <f t="shared" ref="F29:N29" si="5">SUM(F26:F28)</f>
        <v>129.41879894741351</v>
      </c>
      <c r="G29" s="8">
        <f t="shared" si="5"/>
        <v>129.5014536207965</v>
      </c>
      <c r="H29" s="8">
        <f t="shared" si="5"/>
        <v>135.98556350558798</v>
      </c>
      <c r="I29" s="8">
        <f t="shared" si="5"/>
        <v>130.83936758673175</v>
      </c>
      <c r="J29" s="8">
        <f t="shared" si="5"/>
        <v>135.37738275354403</v>
      </c>
      <c r="K29" s="8">
        <f t="shared" si="5"/>
        <v>142.57473892174539</v>
      </c>
      <c r="L29" s="8">
        <f t="shared" si="5"/>
        <v>142.64159082313586</v>
      </c>
      <c r="M29" s="8">
        <f t="shared" si="5"/>
        <v>148.05343872072268</v>
      </c>
      <c r="N29" s="8">
        <f t="shared" si="5"/>
        <v>149.05269039424385</v>
      </c>
      <c r="O29" s="8">
        <f t="shared" si="1"/>
        <v>137.55241844669283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543.70037836257097</v>
      </c>
      <c r="F31" s="7">
        <f t="shared" ref="F31:N31" si="6">SUM(F13,F19,F24,F29)</f>
        <v>531.59088304012869</v>
      </c>
      <c r="G31" s="7">
        <f t="shared" si="6"/>
        <v>522.53063124033838</v>
      </c>
      <c r="H31" s="7">
        <f t="shared" si="6"/>
        <v>515.45240574467891</v>
      </c>
      <c r="I31" s="7">
        <f t="shared" si="6"/>
        <v>463.75743804874435</v>
      </c>
      <c r="J31" s="7">
        <f t="shared" si="6"/>
        <v>496.80526884508197</v>
      </c>
      <c r="K31" s="7">
        <f t="shared" si="6"/>
        <v>513.02850367600797</v>
      </c>
      <c r="L31" s="7">
        <f t="shared" si="6"/>
        <v>505.93272092686954</v>
      </c>
      <c r="M31" s="7">
        <f t="shared" si="6"/>
        <v>526.55569547055711</v>
      </c>
      <c r="N31" s="7">
        <f t="shared" si="6"/>
        <v>570.7275661148783</v>
      </c>
      <c r="O31" s="7">
        <f t="shared" si="1"/>
        <v>519.00814914698572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689.8182932539786</v>
      </c>
      <c r="F33" s="6">
        <f>(Input!B27+Input!B203+Input!B207)/Input!B$7</f>
        <v>707.96603514649144</v>
      </c>
      <c r="G33" s="6">
        <f>(Input!C27+Input!C203+Input!C207)/Input!C$7</f>
        <v>749.70994253474419</v>
      </c>
      <c r="H33" s="6">
        <f>(Input!D27+Input!D203+Input!D207)/Input!D$7</f>
        <v>665.36259141984783</v>
      </c>
      <c r="I33" s="6">
        <f>(Input!E27+Input!E203+Input!E207)/Input!E$7</f>
        <v>534.50005512965674</v>
      </c>
      <c r="J33" s="6">
        <f>(Input!F27+Input!F203+Input!F207)/Input!F$7</f>
        <v>577.68399133325306</v>
      </c>
      <c r="K33" s="6">
        <f>(Input!G27+Input!G203+Input!G207)/Input!G$7</f>
        <v>631.2623346123529</v>
      </c>
      <c r="L33" s="6">
        <f>(Input!H27+Input!H203+Input!H207)/Input!H$7</f>
        <v>648.79078903364814</v>
      </c>
      <c r="M33" s="6">
        <f>(Input!I27+Input!I203+Input!I207)/Input!I$7</f>
        <v>659.86430915210724</v>
      </c>
      <c r="N33" s="6">
        <f>(Input!J27+Input!J203+Input!J207)/Input!J$7</f>
        <v>760.53469358198311</v>
      </c>
      <c r="O33" s="6">
        <f t="shared" si="1"/>
        <v>662.54930351980636</v>
      </c>
    </row>
    <row r="34" spans="2:15" ht="12" customHeight="1" x14ac:dyDescent="0.2">
      <c r="B34" t="s">
        <v>69</v>
      </c>
      <c r="E34" s="6">
        <f>Input!A28/Input!A$7</f>
        <v>0.41259285229405884</v>
      </c>
      <c r="F34" s="6">
        <f>Input!B28/Input!B$7</f>
        <v>0.48931776977287544</v>
      </c>
      <c r="G34" s="6">
        <f>Input!C28/Input!C$7</f>
        <v>0.49137479743404</v>
      </c>
      <c r="H34" s="6">
        <f>Input!D28/Input!D$7</f>
        <v>0.39494140006542178</v>
      </c>
      <c r="I34" s="6">
        <f>Input!E28/Input!E$7</f>
        <v>0.53248770255972377</v>
      </c>
      <c r="J34" s="6">
        <f>Input!F28/Input!F$7</f>
        <v>0.59860211668626562</v>
      </c>
      <c r="K34" s="6">
        <f>Input!G28/Input!G$7</f>
        <v>1.5858374439937042</v>
      </c>
      <c r="L34" s="6">
        <f>Input!H28/Input!H$7</f>
        <v>0.46972743735602973</v>
      </c>
      <c r="M34" s="6">
        <f>Input!I28/Input!I$7</f>
        <v>0.52461227331612048</v>
      </c>
      <c r="N34" s="6">
        <f>Input!J28/Input!J$7</f>
        <v>1.1495848887210598</v>
      </c>
      <c r="O34" s="6">
        <f t="shared" si="1"/>
        <v>0.66490786821992987</v>
      </c>
    </row>
    <row r="35" spans="2:15" ht="12" customHeight="1" x14ac:dyDescent="0.2">
      <c r="B35" t="s">
        <v>75</v>
      </c>
      <c r="E35" s="6">
        <f>(Input!A29-Input!A203-Input!A207)/Input!A$7</f>
        <v>47.734614786247654</v>
      </c>
      <c r="F35" s="6">
        <f>(Input!B29-Input!B203-Input!B207)/Input!B$7</f>
        <v>43.94582681811476</v>
      </c>
      <c r="G35" s="6">
        <f>(Input!C29-Input!C203-Input!C207)/Input!C$7</f>
        <v>35.408470711015852</v>
      </c>
      <c r="H35" s="6">
        <f>(Input!D29-Input!D203-Input!D207)/Input!D$7</f>
        <v>35.781908924769709</v>
      </c>
      <c r="I35" s="6">
        <f>(Input!E29-Input!E203-Input!E207)/Input!E$7</f>
        <v>34.239620960406882</v>
      </c>
      <c r="J35" s="6">
        <f>(Input!F29-Input!F203-Input!F207)/Input!F$7</f>
        <v>33.657685719312219</v>
      </c>
      <c r="K35" s="6">
        <f>(Input!G29-Input!G203-Input!G207)/Input!G$7</f>
        <v>30.612318241774251</v>
      </c>
      <c r="L35" s="6">
        <f>(Input!H29-Input!H203-Input!H207)/Input!H$7</f>
        <v>27.310880723533089</v>
      </c>
      <c r="M35" s="6">
        <f>(Input!I29-Input!I203-Input!I207)/Input!I$7</f>
        <v>27.301184413104199</v>
      </c>
      <c r="N35" s="6">
        <f>(Input!J29-Input!J203-Input!J207)/Input!J$7</f>
        <v>30.719039064212019</v>
      </c>
      <c r="O35" s="6">
        <f t="shared" si="1"/>
        <v>34.671155036249061</v>
      </c>
    </row>
    <row r="36" spans="2:15" ht="13.5" customHeight="1" x14ac:dyDescent="0.2">
      <c r="B36" s="1" t="s">
        <v>71</v>
      </c>
      <c r="E36" s="7">
        <f>SUM(E33:E35)</f>
        <v>737.96550089252037</v>
      </c>
      <c r="F36" s="7">
        <f t="shared" ref="F36:N36" si="7">SUM(F33:F35)</f>
        <v>752.40117973437907</v>
      </c>
      <c r="G36" s="7">
        <f t="shared" si="7"/>
        <v>785.60978804319404</v>
      </c>
      <c r="H36" s="7">
        <f t="shared" si="7"/>
        <v>701.53944174468302</v>
      </c>
      <c r="I36" s="7">
        <f t="shared" si="7"/>
        <v>569.27216379262336</v>
      </c>
      <c r="J36" s="7">
        <f t="shared" si="7"/>
        <v>611.94027916925154</v>
      </c>
      <c r="K36" s="7">
        <f t="shared" si="7"/>
        <v>663.46049029812082</v>
      </c>
      <c r="L36" s="7">
        <f t="shared" si="7"/>
        <v>676.57139719453721</v>
      </c>
      <c r="M36" s="7">
        <f t="shared" si="7"/>
        <v>687.69010583852764</v>
      </c>
      <c r="N36" s="7">
        <f t="shared" si="7"/>
        <v>792.40331753491614</v>
      </c>
      <c r="O36" s="7">
        <f t="shared" si="1"/>
        <v>697.88536642427528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194.26512252994939</v>
      </c>
      <c r="F38" s="11">
        <f t="shared" ref="F38:N38" si="8">F36-F31</f>
        <v>220.81029669425038</v>
      </c>
      <c r="G38" s="11">
        <f t="shared" si="8"/>
        <v>263.07915680285566</v>
      </c>
      <c r="H38" s="11">
        <f t="shared" si="8"/>
        <v>186.0870360000041</v>
      </c>
      <c r="I38" s="11">
        <f t="shared" si="8"/>
        <v>105.51472574387901</v>
      </c>
      <c r="J38" s="11">
        <f t="shared" si="8"/>
        <v>115.13501032416957</v>
      </c>
      <c r="K38" s="11">
        <f t="shared" si="8"/>
        <v>150.43198662211284</v>
      </c>
      <c r="L38" s="11">
        <f t="shared" si="8"/>
        <v>170.63867626766768</v>
      </c>
      <c r="M38" s="11">
        <f t="shared" si="8"/>
        <v>161.13441036797053</v>
      </c>
      <c r="N38" s="11">
        <f t="shared" si="8"/>
        <v>221.67575142003784</v>
      </c>
      <c r="O38" s="11">
        <f t="shared" si="1"/>
        <v>178.87721727728973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16.284523701094816</v>
      </c>
      <c r="F40" s="8">
        <f>(Input!B25 + Input!B26) / Input!B$7</f>
        <v>20.705517037911196</v>
      </c>
      <c r="G40" s="8">
        <f>(Input!C25 + Input!C26) / Input!C$7</f>
        <v>21.267787531645094</v>
      </c>
      <c r="H40" s="8">
        <f>(Input!D25 + Input!D26) / Input!D$7</f>
        <v>22.263636067368189</v>
      </c>
      <c r="I40" s="8">
        <f>(Input!E25 + Input!E26) / Input!E$7</f>
        <v>21.338843390937946</v>
      </c>
      <c r="J40" s="8">
        <f>(Input!F25 + Input!F26) / Input!F$7</f>
        <v>20.963744016148301</v>
      </c>
      <c r="K40" s="8">
        <f>(Input!G25 + Input!G26) / Input!G$7</f>
        <v>20.432222343275058</v>
      </c>
      <c r="L40" s="8">
        <f>(Input!H25 + Input!H26) / Input!H$7</f>
        <v>20.77827739583217</v>
      </c>
      <c r="M40" s="8">
        <f>(Input!I25 + Input!I26) / Input!I$7</f>
        <v>20.983237862447378</v>
      </c>
      <c r="N40" s="8">
        <f>(Input!J25 + Input!J26) / Input!J$7</f>
        <v>21.626741162250919</v>
      </c>
      <c r="O40" s="8">
        <f t="shared" si="1"/>
        <v>20.664453050891101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177.98059882885457</v>
      </c>
      <c r="F42" s="11">
        <f t="shared" ref="F42:N42" si="9">+F38-F40</f>
        <v>200.10477965633919</v>
      </c>
      <c r="G42" s="11">
        <f t="shared" si="9"/>
        <v>241.81136927121057</v>
      </c>
      <c r="H42" s="11">
        <f t="shared" si="9"/>
        <v>163.82339993263591</v>
      </c>
      <c r="I42" s="11">
        <f t="shared" si="9"/>
        <v>84.175882352941073</v>
      </c>
      <c r="J42" s="11">
        <f t="shared" si="9"/>
        <v>94.171266308021274</v>
      </c>
      <c r="K42" s="11">
        <f t="shared" si="9"/>
        <v>129.9997642788378</v>
      </c>
      <c r="L42" s="11">
        <f t="shared" si="9"/>
        <v>149.86039887183551</v>
      </c>
      <c r="M42" s="11">
        <f t="shared" si="9"/>
        <v>140.15117250552316</v>
      </c>
      <c r="N42" s="11">
        <f t="shared" si="9"/>
        <v>200.04901025778693</v>
      </c>
      <c r="O42" s="11">
        <f t="shared" si="1"/>
        <v>158.2127642263986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4.2708912083080633E-3</v>
      </c>
      <c r="F7" s="6">
        <f>Input!B8/Input!B$7</f>
        <v>0.13440777733893572</v>
      </c>
      <c r="G7" s="6">
        <f>Input!C8/Input!C$7</f>
        <v>0.67361564369301075</v>
      </c>
      <c r="H7" s="6">
        <f>Input!D8/Input!D$7</f>
        <v>8.7361334716472751E-3</v>
      </c>
      <c r="I7" s="6">
        <f>Input!E8/Input!E$7</f>
        <v>5.5173370705176993E-2</v>
      </c>
      <c r="J7" s="6">
        <f>Input!F8/Input!F$7</f>
        <v>8.0205557458865373E-2</v>
      </c>
      <c r="K7" s="6">
        <f>Input!G8/Input!G$7</f>
        <v>0.79243879333142375</v>
      </c>
      <c r="L7" s="6">
        <f>Input!H8/Input!H$7</f>
        <v>1.0873908821839649E-3</v>
      </c>
      <c r="M7" s="6">
        <f>Input!I8/Input!I$7</f>
        <v>7.7296278167167651E-2</v>
      </c>
      <c r="N7" s="6">
        <f>Input!J8/Input!J$7</f>
        <v>0.26433847587547193</v>
      </c>
      <c r="O7" s="6">
        <f>AVERAGE(E7:N7)</f>
        <v>0.20915703121321916</v>
      </c>
    </row>
    <row r="8" spans="1:15" ht="12" customHeight="1" x14ac:dyDescent="0.2">
      <c r="B8" t="s">
        <v>50</v>
      </c>
      <c r="E8" s="6">
        <f>Input!A9/Input!A$7</f>
        <v>15.215312229500226</v>
      </c>
      <c r="F8" s="6">
        <f>Input!B9/Input!B$7</f>
        <v>17.422156374762668</v>
      </c>
      <c r="G8" s="6">
        <f>Input!C9/Input!C$7</f>
        <v>14.695274145489034</v>
      </c>
      <c r="H8" s="6">
        <f>Input!D9/Input!D$7</f>
        <v>13.898389397076524</v>
      </c>
      <c r="I8" s="6">
        <f>Input!E9/Input!E$7</f>
        <v>16.046312716945408</v>
      </c>
      <c r="J8" s="6">
        <f>Input!F9/Input!F$7</f>
        <v>15.602012426040982</v>
      </c>
      <c r="K8" s="6">
        <f>Input!G9/Input!G$7</f>
        <v>14.665068769231164</v>
      </c>
      <c r="L8" s="6">
        <f>Input!H9/Input!H$7</f>
        <v>16.159085085349719</v>
      </c>
      <c r="M8" s="6">
        <f>Input!I9/Input!I$7</f>
        <v>17.732055616513478</v>
      </c>
      <c r="N8" s="6">
        <f>Input!J9/Input!J$7</f>
        <v>15.77294969377534</v>
      </c>
      <c r="O8" s="6">
        <f t="shared" ref="O8:O42" si="1">AVERAGE(E8:N8)</f>
        <v>15.720861645468455</v>
      </c>
    </row>
    <row r="9" spans="1:15" ht="12" customHeight="1" x14ac:dyDescent="0.2">
      <c r="B9" t="s">
        <v>51</v>
      </c>
      <c r="E9" s="6">
        <f>Input!A10/Input!A$7</f>
        <v>13.486124354339625</v>
      </c>
      <c r="F9" s="6">
        <f>Input!B10/Input!B$7</f>
        <v>10.650563457356446</v>
      </c>
      <c r="G9" s="6">
        <f>Input!C10/Input!C$7</f>
        <v>11.310665331162673</v>
      </c>
      <c r="H9" s="6">
        <f>Input!D10/Input!D$7</f>
        <v>11.59048558446932</v>
      </c>
      <c r="I9" s="6">
        <f>Input!E10/Input!E$7</f>
        <v>9.9400063111391592</v>
      </c>
      <c r="J9" s="6">
        <f>Input!F10/Input!F$7</f>
        <v>9.9574171983073931</v>
      </c>
      <c r="K9" s="6">
        <f>Input!G10/Input!G$7</f>
        <v>11.38520763421765</v>
      </c>
      <c r="L9" s="6">
        <f>Input!H10/Input!H$7</f>
        <v>9.065952163785516</v>
      </c>
      <c r="M9" s="6">
        <f>Input!I10/Input!I$7</f>
        <v>9.3856929581571098</v>
      </c>
      <c r="N9" s="6">
        <f>Input!J10/Input!J$7</f>
        <v>8.8503429814763841</v>
      </c>
      <c r="O9" s="6">
        <f t="shared" si="1"/>
        <v>10.562245797441127</v>
      </c>
    </row>
    <row r="10" spans="1:15" ht="12" customHeight="1" x14ac:dyDescent="0.2">
      <c r="B10" t="s">
        <v>52</v>
      </c>
      <c r="E10" s="6">
        <f>Input!A11/Input!A$7</f>
        <v>12.60894702760848</v>
      </c>
      <c r="F10" s="6">
        <f>Input!B11/Input!B$7</f>
        <v>11.454584604256979</v>
      </c>
      <c r="G10" s="6">
        <f>Input!C11/Input!C$7</f>
        <v>12.041107074312769</v>
      </c>
      <c r="H10" s="6">
        <f>Input!D11/Input!D$7</f>
        <v>11.828558691586707</v>
      </c>
      <c r="I10" s="6">
        <f>Input!E11/Input!E$7</f>
        <v>13.113957177064577</v>
      </c>
      <c r="J10" s="6">
        <f>Input!F11/Input!F$7</f>
        <v>13.873572903452811</v>
      </c>
      <c r="K10" s="6">
        <f>Input!G11/Input!G$7</f>
        <v>11.053235434143669</v>
      </c>
      <c r="L10" s="6">
        <f>Input!H11/Input!H$7</f>
        <v>11.422836393693037</v>
      </c>
      <c r="M10" s="6">
        <f>Input!I11/Input!I$7</f>
        <v>11.848979528349764</v>
      </c>
      <c r="N10" s="6">
        <f>Input!J11/Input!J$7</f>
        <v>12.780690804464351</v>
      </c>
      <c r="O10" s="6">
        <f t="shared" si="1"/>
        <v>12.202646963893313</v>
      </c>
    </row>
    <row r="11" spans="1:15" ht="12" customHeight="1" x14ac:dyDescent="0.2">
      <c r="B11" t="s">
        <v>53</v>
      </c>
      <c r="E11" s="6">
        <f>Input!A12/Input!A$7</f>
        <v>8.2398126527983315</v>
      </c>
      <c r="F11" s="6">
        <f>Input!B12/Input!B$7</f>
        <v>8.0724985605451369</v>
      </c>
      <c r="G11" s="6">
        <f>Input!C12/Input!C$7</f>
        <v>7.0245868401203815</v>
      </c>
      <c r="H11" s="6">
        <f>Input!D12/Input!D$7</f>
        <v>6.4840357677689102</v>
      </c>
      <c r="I11" s="6">
        <f>Input!E12/Input!E$7</f>
        <v>6.5097852356467989</v>
      </c>
      <c r="J11" s="6">
        <f>Input!F12/Input!F$7</f>
        <v>7.3376555338475349</v>
      </c>
      <c r="K11" s="6">
        <f>Input!G12/Input!G$7</f>
        <v>7.0992036208894467</v>
      </c>
      <c r="L11" s="6">
        <f>Input!H12/Input!H$7</f>
        <v>7.1207463609394139</v>
      </c>
      <c r="M11" s="6">
        <f>Input!I12/Input!I$7</f>
        <v>6.4224330863644399</v>
      </c>
      <c r="N11" s="6">
        <f>Input!J12/Input!J$7</f>
        <v>6.3801625413348306</v>
      </c>
      <c r="O11" s="6">
        <f t="shared" si="1"/>
        <v>7.0690920200255221</v>
      </c>
    </row>
    <row r="12" spans="1:15" ht="12" customHeight="1" x14ac:dyDescent="0.2">
      <c r="B12" t="s">
        <v>54</v>
      </c>
      <c r="E12" s="6">
        <f>Input!A13/Input!A$7</f>
        <v>2.2135038669800697</v>
      </c>
      <c r="F12" s="6">
        <f>Input!B13/Input!B$7</f>
        <v>1.8901898177007743</v>
      </c>
      <c r="G12" s="6">
        <f>Input!C13/Input!C$7</f>
        <v>2.0621296870215895</v>
      </c>
      <c r="H12" s="6">
        <f>Input!D13/Input!D$7</f>
        <v>1.6541013137490055</v>
      </c>
      <c r="I12" s="6">
        <f>Input!E13/Input!E$7</f>
        <v>1.4996695933027675</v>
      </c>
      <c r="J12" s="6">
        <f>Input!F13/Input!F$7</f>
        <v>1.5917280715562181</v>
      </c>
      <c r="K12" s="6">
        <f>Input!G13/Input!G$7</f>
        <v>1.5569592311431844</v>
      </c>
      <c r="L12" s="6">
        <f>Input!H13/Input!H$7</f>
        <v>1.7994437169365838</v>
      </c>
      <c r="M12" s="6">
        <f>Input!I13/Input!I$7</f>
        <v>1.5957365263418364</v>
      </c>
      <c r="N12" s="6">
        <f>Input!J13/Input!J$7</f>
        <v>1.6127475066404915</v>
      </c>
      <c r="O12" s="6">
        <f t="shared" si="1"/>
        <v>1.7476209331372519</v>
      </c>
    </row>
    <row r="13" spans="1:15" ht="13.5" customHeight="1" x14ac:dyDescent="0.2">
      <c r="B13" s="4" t="s">
        <v>55</v>
      </c>
      <c r="E13" s="8">
        <f>SUM(E7:E12)</f>
        <v>51.767971022435042</v>
      </c>
      <c r="F13" s="8">
        <f t="shared" ref="F13:N13" si="2">SUM(F7:F12)</f>
        <v>49.624400591960935</v>
      </c>
      <c r="G13" s="8">
        <f t="shared" si="2"/>
        <v>47.807378721799459</v>
      </c>
      <c r="H13" s="8">
        <f t="shared" si="2"/>
        <v>45.46430688812211</v>
      </c>
      <c r="I13" s="8">
        <f t="shared" si="2"/>
        <v>47.164904404803892</v>
      </c>
      <c r="J13" s="8">
        <f t="shared" si="2"/>
        <v>48.442591690663804</v>
      </c>
      <c r="K13" s="8">
        <f t="shared" si="2"/>
        <v>46.552113482956536</v>
      </c>
      <c r="L13" s="8">
        <f t="shared" si="2"/>
        <v>45.569151111586457</v>
      </c>
      <c r="M13" s="8">
        <f t="shared" si="2"/>
        <v>47.0621939938938</v>
      </c>
      <c r="N13" s="8">
        <f t="shared" si="2"/>
        <v>45.661232003566866</v>
      </c>
      <c r="O13" s="8">
        <f t="shared" si="1"/>
        <v>47.511624391178891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206.19287891754695</v>
      </c>
      <c r="F15" s="6">
        <f>Input!B30/Input!B$7</f>
        <v>203.70705680255438</v>
      </c>
      <c r="G15" s="6">
        <f>Input!C30/Input!C$7</f>
        <v>200.73091735308833</v>
      </c>
      <c r="H15" s="6">
        <f>Input!D30/Input!D$7</f>
        <v>200.10210504818806</v>
      </c>
      <c r="I15" s="6">
        <f>Input!E30/Input!E$7</f>
        <v>177.25973725242699</v>
      </c>
      <c r="J15" s="6">
        <f>Input!F30/Input!F$7</f>
        <v>190.89577005342642</v>
      </c>
      <c r="K15" s="6">
        <f>Input!G30/Input!G$7</f>
        <v>189.22600235778054</v>
      </c>
      <c r="L15" s="6">
        <f>Input!H30/Input!H$7</f>
        <v>183.46417865668755</v>
      </c>
      <c r="M15" s="6">
        <f>Input!I30/Input!I$7</f>
        <v>186.83349236980592</v>
      </c>
      <c r="N15" s="6">
        <f>Input!J30/Input!J$7</f>
        <v>197.65140860689579</v>
      </c>
      <c r="O15" s="6">
        <f t="shared" si="1"/>
        <v>193.60635474184011</v>
      </c>
    </row>
    <row r="16" spans="1:15" ht="12" customHeight="1" x14ac:dyDescent="0.2">
      <c r="B16" t="s">
        <v>57</v>
      </c>
      <c r="E16" s="6">
        <f>Input!A31/Input!A$7</f>
        <v>37.871575453067173</v>
      </c>
      <c r="F16" s="6">
        <f>Input!B31/Input!B$7</f>
        <v>39.55590328766732</v>
      </c>
      <c r="G16" s="6">
        <f>Input!C31/Input!C$7</f>
        <v>37.728927632610691</v>
      </c>
      <c r="H16" s="6">
        <f>Input!D31/Input!D$7</f>
        <v>37.65153299976253</v>
      </c>
      <c r="I16" s="6">
        <f>Input!E31/Input!E$7</f>
        <v>36.480532363150374</v>
      </c>
      <c r="J16" s="6">
        <f>Input!F31/Input!F$7</f>
        <v>39.241040102223167</v>
      </c>
      <c r="K16" s="6">
        <f>Input!G31/Input!G$7</f>
        <v>42.132523840692315</v>
      </c>
      <c r="L16" s="6">
        <f>Input!H31/Input!H$7</f>
        <v>41.274057197123604</v>
      </c>
      <c r="M16" s="6">
        <f>Input!I31/Input!I$7</f>
        <v>40.255939113611227</v>
      </c>
      <c r="N16" s="6">
        <f>Input!J31/Input!J$7</f>
        <v>41.460732194270108</v>
      </c>
      <c r="O16" s="6">
        <f t="shared" si="1"/>
        <v>39.365276418417857</v>
      </c>
    </row>
    <row r="17" spans="2:15" ht="12" customHeight="1" x14ac:dyDescent="0.2">
      <c r="B17" t="s">
        <v>58</v>
      </c>
      <c r="E17" s="6">
        <f>Input!A32/Input!A$7</f>
        <v>1.280110190912676</v>
      </c>
      <c r="F17" s="6">
        <f>Input!B32/Input!B$7</f>
        <v>1.9919790244064925</v>
      </c>
      <c r="G17" s="6">
        <f>Input!C32/Input!C$7</f>
        <v>1.3128108500675841</v>
      </c>
      <c r="H17" s="6">
        <f>Input!D32/Input!D$7</f>
        <v>0.96426528748653806</v>
      </c>
      <c r="I17" s="6">
        <f>Input!E32/Input!E$7</f>
        <v>1.3240209381322741</v>
      </c>
      <c r="J17" s="6">
        <f>Input!F32/Input!F$7</f>
        <v>1.3783662811692701</v>
      </c>
      <c r="K17" s="6">
        <f>Input!G32/Input!G$7</f>
        <v>1.5124707019740178</v>
      </c>
      <c r="L17" s="6">
        <f>Input!H32/Input!H$7</f>
        <v>1.5985649537082305</v>
      </c>
      <c r="M17" s="6">
        <f>Input!I32/Input!I$7</f>
        <v>1.7570819284268535</v>
      </c>
      <c r="N17" s="6">
        <f>Input!J32/Input!J$7</f>
        <v>2.3340969045414668</v>
      </c>
      <c r="O17" s="6">
        <f t="shared" si="1"/>
        <v>1.5453767060825403</v>
      </c>
    </row>
    <row r="18" spans="2:15" ht="12" customHeight="1" x14ac:dyDescent="0.2">
      <c r="B18" t="s">
        <v>59</v>
      </c>
      <c r="E18" s="6">
        <f>Input!A33/Input!A$7</f>
        <v>2.7250363769559605</v>
      </c>
      <c r="F18" s="6">
        <f>Input!B33/Input!B$7</f>
        <v>3.3424837615215872</v>
      </c>
      <c r="G18" s="6">
        <f>Input!C33/Input!C$7</f>
        <v>2.5758137177294689</v>
      </c>
      <c r="H18" s="6">
        <f>Input!D33/Input!D$7</f>
        <v>2.1616005870218529</v>
      </c>
      <c r="I18" s="6">
        <f>Input!E33/Input!E$7</f>
        <v>2.3043093943162622</v>
      </c>
      <c r="J18" s="6">
        <f>Input!F33/Input!F$7</f>
        <v>2.6272084926712287</v>
      </c>
      <c r="K18" s="6">
        <f>Input!G33/Input!G$7</f>
        <v>2.572142196183536</v>
      </c>
      <c r="L18" s="6">
        <f>Input!H33/Input!H$7</f>
        <v>2.7899251997030583</v>
      </c>
      <c r="M18" s="6">
        <f>Input!I33/Input!I$7</f>
        <v>2.9674105956891998</v>
      </c>
      <c r="N18" s="6">
        <f>Input!J33/Input!J$7</f>
        <v>2.8385373895873753</v>
      </c>
      <c r="O18" s="6">
        <f t="shared" si="1"/>
        <v>2.6904467711379532</v>
      </c>
    </row>
    <row r="19" spans="2:15" ht="13.5" customHeight="1" x14ac:dyDescent="0.2">
      <c r="B19" s="4" t="s">
        <v>60</v>
      </c>
      <c r="E19" s="8">
        <f>SUM(E15:E18)</f>
        <v>248.06960093848275</v>
      </c>
      <c r="F19" s="8">
        <f t="shared" ref="F19:N19" si="3">SUM(F15:F18)</f>
        <v>248.59742287614978</v>
      </c>
      <c r="G19" s="8">
        <f t="shared" si="3"/>
        <v>242.34846955349607</v>
      </c>
      <c r="H19" s="8">
        <f t="shared" si="3"/>
        <v>240.87950392245901</v>
      </c>
      <c r="I19" s="8">
        <f t="shared" si="3"/>
        <v>217.36859994802586</v>
      </c>
      <c r="J19" s="8">
        <f t="shared" si="3"/>
        <v>234.14238492949008</v>
      </c>
      <c r="K19" s="8">
        <f t="shared" si="3"/>
        <v>235.44313909663043</v>
      </c>
      <c r="L19" s="8">
        <f t="shared" si="3"/>
        <v>229.12672600722243</v>
      </c>
      <c r="M19" s="8">
        <f t="shared" si="3"/>
        <v>231.81392400753319</v>
      </c>
      <c r="N19" s="8">
        <f t="shared" si="3"/>
        <v>244.28477509529472</v>
      </c>
      <c r="O19" s="8">
        <f t="shared" si="1"/>
        <v>237.20745463747843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45.734389052851654</v>
      </c>
      <c r="F21" s="6">
        <f>Input!B18/Input!B$7</f>
        <v>44.027347834155762</v>
      </c>
      <c r="G21" s="6">
        <f>Input!C18/Input!C$7</f>
        <v>42.530046692853986</v>
      </c>
      <c r="H21" s="6">
        <f>Input!D18/Input!D$7</f>
        <v>41.783005015141036</v>
      </c>
      <c r="I21" s="6">
        <f>Input!E18/Input!E$7</f>
        <v>39.9959587362872</v>
      </c>
      <c r="J21" s="6">
        <f>Input!F18/Input!F$7</f>
        <v>44.058431374364581</v>
      </c>
      <c r="K21" s="6">
        <f>Input!G18/Input!G$7</f>
        <v>45.015216531126995</v>
      </c>
      <c r="L21" s="6">
        <f>Input!H18/Input!H$7</f>
        <v>44.30034372715388</v>
      </c>
      <c r="M21" s="6">
        <f>Input!I18/Input!I$7</f>
        <v>50.527360453912635</v>
      </c>
      <c r="N21" s="6">
        <f>Input!J18/Input!J$7</f>
        <v>49.056037273952207</v>
      </c>
      <c r="O21" s="6">
        <f t="shared" si="1"/>
        <v>44.702813669179996</v>
      </c>
    </row>
    <row r="22" spans="2:15" ht="12" customHeight="1" x14ac:dyDescent="0.2">
      <c r="B22" t="s">
        <v>255</v>
      </c>
      <c r="E22" s="6">
        <f>Input!A19/Input!A$7</f>
        <v>30.091045995002961</v>
      </c>
      <c r="F22" s="6">
        <f>Input!B19/Input!B$7</f>
        <v>40.283959666712668</v>
      </c>
      <c r="G22" s="6">
        <f>Input!C19/Input!C$7</f>
        <v>31.510191868236909</v>
      </c>
      <c r="H22" s="6">
        <f>Input!D19/Input!D$7</f>
        <v>32.433425863231861</v>
      </c>
      <c r="I22" s="6">
        <f>Input!E19/Input!E$7</f>
        <v>28.837489465966254</v>
      </c>
      <c r="J22" s="6">
        <f>Input!F19/Input!F$7</f>
        <v>29.653633089195271</v>
      </c>
      <c r="K22" s="6">
        <f>Input!G19/Input!G$7</f>
        <v>33.792251335271253</v>
      </c>
      <c r="L22" s="6">
        <f>Input!H19/Input!H$7</f>
        <v>31.439577740228369</v>
      </c>
      <c r="M22" s="6">
        <f>Input!I19/Input!I$7</f>
        <v>33.690406871286115</v>
      </c>
      <c r="N22" s="6">
        <f>Input!J19/Input!J$7</f>
        <v>34.640411134187595</v>
      </c>
      <c r="O22" s="6">
        <f t="shared" si="1"/>
        <v>32.637239302931924</v>
      </c>
    </row>
    <row r="23" spans="2:15" ht="12" customHeight="1" x14ac:dyDescent="0.2">
      <c r="B23" t="s">
        <v>62</v>
      </c>
      <c r="E23" s="6">
        <f>Input!A20/Input!A$7</f>
        <v>0.13836478228868132</v>
      </c>
      <c r="F23" s="6">
        <f>Input!B20/Input!B$7</f>
        <v>0.12654573659641491</v>
      </c>
      <c r="G23" s="6">
        <f>Input!C20/Input!C$7</f>
        <v>8.7673814662414959E-2</v>
      </c>
      <c r="H23" s="6">
        <f>Input!D20/Input!D$7</f>
        <v>0.11179766944928694</v>
      </c>
      <c r="I23" s="6">
        <f>Input!E20/Input!E$7</f>
        <v>0.22192796020269892</v>
      </c>
      <c r="J23" s="6">
        <f>Input!F20/Input!F$7</f>
        <v>0.11774997916647376</v>
      </c>
      <c r="K23" s="6">
        <f>Input!G20/Input!G$7</f>
        <v>0.84272373053107719</v>
      </c>
      <c r="L23" s="6">
        <f>Input!H20/Input!H$7</f>
        <v>0.1362499724018531</v>
      </c>
      <c r="M23" s="6">
        <f>Input!I20/Input!I$7</f>
        <v>9.3555840865396159E-2</v>
      </c>
      <c r="N23" s="6">
        <f>Input!J20/Input!J$7</f>
        <v>0.13398892783835037</v>
      </c>
      <c r="O23" s="6">
        <f t="shared" si="1"/>
        <v>0.20105784140026478</v>
      </c>
    </row>
    <row r="24" spans="2:15" ht="13.5" customHeight="1" x14ac:dyDescent="0.2">
      <c r="B24" s="4" t="s">
        <v>63</v>
      </c>
      <c r="E24" s="8">
        <f>SUM(E21:E23)</f>
        <v>75.963799830143287</v>
      </c>
      <c r="F24" s="8">
        <f t="shared" ref="F24:N24" si="4">SUM(F21:F23)</f>
        <v>84.437853237464836</v>
      </c>
      <c r="G24" s="8">
        <f t="shared" si="4"/>
        <v>74.127912375753297</v>
      </c>
      <c r="H24" s="8">
        <f t="shared" si="4"/>
        <v>74.328228547822192</v>
      </c>
      <c r="I24" s="8">
        <f t="shared" si="4"/>
        <v>69.055376162456156</v>
      </c>
      <c r="J24" s="8">
        <f t="shared" si="4"/>
        <v>73.829814442726331</v>
      </c>
      <c r="K24" s="8">
        <f t="shared" si="4"/>
        <v>79.650191596929318</v>
      </c>
      <c r="L24" s="8">
        <f t="shared" si="4"/>
        <v>75.876171439784102</v>
      </c>
      <c r="M24" s="8">
        <f t="shared" si="4"/>
        <v>84.311323166064142</v>
      </c>
      <c r="N24" s="8">
        <f t="shared" si="4"/>
        <v>83.830437335978147</v>
      </c>
      <c r="O24" s="8">
        <f t="shared" si="1"/>
        <v>77.541110813512176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11.057498096574159</v>
      </c>
      <c r="F26" s="6">
        <f>Input!B21/Input!B$7</f>
        <v>11.009886509095928</v>
      </c>
      <c r="G26" s="6">
        <f>Input!C21/Input!C$7</f>
        <v>10.91257225163733</v>
      </c>
      <c r="H26" s="6">
        <f>Input!D21/Input!D$7</f>
        <v>9.9817835905989476</v>
      </c>
      <c r="I26" s="6">
        <f>Input!E21/Input!E$7</f>
        <v>9.461337404636831</v>
      </c>
      <c r="J26" s="6">
        <f>Input!F21/Input!F$7</f>
        <v>10.063703552810674</v>
      </c>
      <c r="K26" s="6">
        <f>Input!G21/Input!G$7</f>
        <v>11.314382717296082</v>
      </c>
      <c r="L26" s="6">
        <f>Input!H21/Input!H$7</f>
        <v>10.838419086390946</v>
      </c>
      <c r="M26" s="6">
        <f>Input!I21/Input!I$7</f>
        <v>10.697611550704718</v>
      </c>
      <c r="N26" s="6">
        <f>Input!J21/Input!J$7</f>
        <v>11.895074548662688</v>
      </c>
      <c r="O26" s="6">
        <f t="shared" si="1"/>
        <v>10.723226930840831</v>
      </c>
    </row>
    <row r="27" spans="2:15" ht="12" customHeight="1" x14ac:dyDescent="0.2">
      <c r="B27" t="s">
        <v>65</v>
      </c>
      <c r="E27" s="6">
        <f>Input!A22/Input!A$7</f>
        <v>107.72945334224109</v>
      </c>
      <c r="F27" s="6">
        <f>Input!B22/Input!B$7</f>
        <v>104.91365231335863</v>
      </c>
      <c r="G27" s="6">
        <f>Input!C22/Input!C$7</f>
        <v>104.07458021238619</v>
      </c>
      <c r="H27" s="6">
        <f>Input!D22/Input!D$7</f>
        <v>110.09792892332979</v>
      </c>
      <c r="I27" s="6">
        <f>Input!E22/Input!E$7</f>
        <v>104.81020149239879</v>
      </c>
      <c r="J27" s="6">
        <f>Input!F22/Input!F$7</f>
        <v>108.87943869850646</v>
      </c>
      <c r="K27" s="6">
        <f>Input!G22/Input!G$7</f>
        <v>114.59008545034357</v>
      </c>
      <c r="L27" s="6">
        <f>Input!H22/Input!H$7</f>
        <v>115.59704325640355</v>
      </c>
      <c r="M27" s="6">
        <f>Input!I22/Input!I$7</f>
        <v>120.98159555518588</v>
      </c>
      <c r="N27" s="6">
        <f>Input!J22/Input!J$7</f>
        <v>121.37828166905898</v>
      </c>
      <c r="O27" s="6">
        <f t="shared" si="1"/>
        <v>111.30522609132129</v>
      </c>
    </row>
    <row r="28" spans="2:15" ht="12" customHeight="1" x14ac:dyDescent="0.2">
      <c r="B28" t="s">
        <v>66</v>
      </c>
      <c r="E28" s="6">
        <f>Input!A23/Input!A$7</f>
        <v>13.292207754191686</v>
      </c>
      <c r="F28" s="6">
        <f>Input!B23/Input!B$7</f>
        <v>13.495260124958957</v>
      </c>
      <c r="G28" s="6">
        <f>Input!C23/Input!C$7</f>
        <v>14.514301156772984</v>
      </c>
      <c r="H28" s="6">
        <f>Input!D23/Input!D$7</f>
        <v>15.905850991659234</v>
      </c>
      <c r="I28" s="6">
        <f>Input!E23/Input!E$7</f>
        <v>16.567828689696139</v>
      </c>
      <c r="J28" s="6">
        <f>Input!F23/Input!F$7</f>
        <v>16.434240502226874</v>
      </c>
      <c r="K28" s="6">
        <f>Input!G23/Input!G$7</f>
        <v>16.670270754105754</v>
      </c>
      <c r="L28" s="6">
        <f>Input!H23/Input!H$7</f>
        <v>16.206128480341373</v>
      </c>
      <c r="M28" s="6">
        <f>Input!I23/Input!I$7</f>
        <v>16.374231614832095</v>
      </c>
      <c r="N28" s="6">
        <f>Input!J23/Input!J$7</f>
        <v>15.779334176522193</v>
      </c>
      <c r="O28" s="6">
        <f t="shared" si="1"/>
        <v>15.523965424530729</v>
      </c>
    </row>
    <row r="29" spans="2:15" ht="13.5" customHeight="1" x14ac:dyDescent="0.2">
      <c r="B29" s="4" t="s">
        <v>15</v>
      </c>
      <c r="E29" s="8">
        <f>SUM(E26:E28)</f>
        <v>132.07915919300694</v>
      </c>
      <c r="F29" s="8">
        <f t="shared" ref="F29:N29" si="5">SUM(F26:F28)</f>
        <v>129.41879894741351</v>
      </c>
      <c r="G29" s="8">
        <f t="shared" si="5"/>
        <v>129.5014536207965</v>
      </c>
      <c r="H29" s="8">
        <f t="shared" si="5"/>
        <v>135.98556350558798</v>
      </c>
      <c r="I29" s="8">
        <f t="shared" si="5"/>
        <v>130.83936758673175</v>
      </c>
      <c r="J29" s="8">
        <f t="shared" si="5"/>
        <v>135.37738275354403</v>
      </c>
      <c r="K29" s="8">
        <f t="shared" si="5"/>
        <v>142.57473892174539</v>
      </c>
      <c r="L29" s="8">
        <f t="shared" si="5"/>
        <v>142.64159082313586</v>
      </c>
      <c r="M29" s="8">
        <f t="shared" si="5"/>
        <v>148.05343872072268</v>
      </c>
      <c r="N29" s="8">
        <f t="shared" si="5"/>
        <v>149.05269039424385</v>
      </c>
      <c r="O29" s="8">
        <f t="shared" si="1"/>
        <v>137.55241844669283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507.880530984068</v>
      </c>
      <c r="F31" s="7">
        <f t="shared" ref="F31:N31" si="6">SUM(F13,F19,F24,F29)</f>
        <v>512.07847565298903</v>
      </c>
      <c r="G31" s="7">
        <f t="shared" si="6"/>
        <v>493.78521427184529</v>
      </c>
      <c r="H31" s="7">
        <f t="shared" si="6"/>
        <v>496.6576028639912</v>
      </c>
      <c r="I31" s="7">
        <f t="shared" si="6"/>
        <v>464.42824810201773</v>
      </c>
      <c r="J31" s="7">
        <f t="shared" si="6"/>
        <v>491.79217381642422</v>
      </c>
      <c r="K31" s="7">
        <f t="shared" si="6"/>
        <v>504.22018309826171</v>
      </c>
      <c r="L31" s="7">
        <f t="shared" si="6"/>
        <v>493.21363938172885</v>
      </c>
      <c r="M31" s="7">
        <f t="shared" si="6"/>
        <v>511.24087988821384</v>
      </c>
      <c r="N31" s="7">
        <f t="shared" si="6"/>
        <v>522.82913482908361</v>
      </c>
      <c r="O31" s="7">
        <f t="shared" si="1"/>
        <v>499.81260828886241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597.05740576854396</v>
      </c>
      <c r="F33" s="6">
        <f>(Input!B35+Input!B209)/Input!B$7</f>
        <v>656.80346944310929</v>
      </c>
      <c r="G33" s="6">
        <f>(Input!C35+Input!C209)/Input!C$7</f>
        <v>673.87097071101584</v>
      </c>
      <c r="H33" s="6">
        <f>(Input!D35+Input!D209)/Input!D$7</f>
        <v>616.47566222749128</v>
      </c>
      <c r="I33" s="6">
        <f>(Input!E35+Input!E209)/Input!E$7</f>
        <v>510.83605256807675</v>
      </c>
      <c r="J33" s="6">
        <f>(Input!F35+Input!F209)/Input!F$7</f>
        <v>547.76954092167523</v>
      </c>
      <c r="K33" s="6">
        <f>(Input!G35+Input!G209)/Input!G$7</f>
        <v>584.874571119758</v>
      </c>
      <c r="L33" s="6">
        <f>(Input!H35+Input!H209)/Input!H$7</f>
        <v>591.57887215859751</v>
      </c>
      <c r="M33" s="6">
        <f>(Input!I35+Input!I209)/Input!I$7</f>
        <v>600.73416445816042</v>
      </c>
      <c r="N33" s="6">
        <f>(Input!J35+Input!J209)/Input!J$7</f>
        <v>619.92122638862668</v>
      </c>
      <c r="O33" s="6">
        <f t="shared" si="1"/>
        <v>599.99219357650554</v>
      </c>
    </row>
    <row r="34" spans="2:15" ht="12" customHeight="1" x14ac:dyDescent="0.2">
      <c r="B34" t="s">
        <v>69</v>
      </c>
      <c r="E34" s="6">
        <f>Input!A28/Input!A$7</f>
        <v>0.41259285229405884</v>
      </c>
      <c r="F34" s="6">
        <f>Input!B28/Input!B$7</f>
        <v>0.48931776977287544</v>
      </c>
      <c r="G34" s="6">
        <f>Input!C28/Input!C$7</f>
        <v>0.49137479743404</v>
      </c>
      <c r="H34" s="6">
        <f>Input!D28/Input!D$7</f>
        <v>0.39494140006542178</v>
      </c>
      <c r="I34" s="6">
        <f>Input!E28/Input!E$7</f>
        <v>0.53248770255972377</v>
      </c>
      <c r="J34" s="6">
        <f>Input!F28/Input!F$7</f>
        <v>0.59860211668626562</v>
      </c>
      <c r="K34" s="6">
        <f>Input!G28/Input!G$7</f>
        <v>1.5858374439937042</v>
      </c>
      <c r="L34" s="6">
        <f>Input!H28/Input!H$7</f>
        <v>0.46972743735602973</v>
      </c>
      <c r="M34" s="6">
        <f>Input!I28/Input!I$7</f>
        <v>0.52461227331612048</v>
      </c>
      <c r="N34" s="6">
        <f>Input!J28/Input!J$7</f>
        <v>1.1495848887210598</v>
      </c>
      <c r="O34" s="6">
        <f t="shared" si="1"/>
        <v>0.66490786821992987</v>
      </c>
    </row>
    <row r="35" spans="2:15" ht="12" customHeight="1" x14ac:dyDescent="0.2">
      <c r="B35" t="s">
        <v>75</v>
      </c>
      <c r="E35" s="6">
        <f>(Input!A29-Input!A203-Input!A207)/Input!A$7</f>
        <v>47.734614786247654</v>
      </c>
      <c r="F35" s="6">
        <f>(Input!B29-Input!B203-Input!B207)/Input!B$7</f>
        <v>43.94582681811476</v>
      </c>
      <c r="G35" s="6">
        <f>(Input!C29-Input!C203-Input!C207)/Input!C$7</f>
        <v>35.408470711015852</v>
      </c>
      <c r="H35" s="6">
        <f>(Input!D29-Input!D203-Input!D207)/Input!D$7</f>
        <v>35.781908924769709</v>
      </c>
      <c r="I35" s="6">
        <f>(Input!E29-Input!E203-Input!E207)/Input!E$7</f>
        <v>34.239620960406882</v>
      </c>
      <c r="J35" s="6">
        <f>(Input!F29-Input!F203-Input!F207)/Input!F$7</f>
        <v>33.657685719312219</v>
      </c>
      <c r="K35" s="6">
        <f>(Input!G29-Input!G203-Input!G207)/Input!G$7</f>
        <v>30.612318241774251</v>
      </c>
      <c r="L35" s="6">
        <f>(Input!H29-Input!H203-Input!H207)/Input!H$7</f>
        <v>27.310880723533089</v>
      </c>
      <c r="M35" s="6">
        <f>(Input!I29-Input!I203-Input!I207)/Input!I$7</f>
        <v>27.301184413104199</v>
      </c>
      <c r="N35" s="6">
        <f>(Input!J29-Input!J203-Input!J207)/Input!J$7</f>
        <v>30.719039064212019</v>
      </c>
      <c r="O35" s="6">
        <f t="shared" si="1"/>
        <v>34.671155036249061</v>
      </c>
    </row>
    <row r="36" spans="2:15" ht="13.5" customHeight="1" x14ac:dyDescent="0.2">
      <c r="B36" s="1" t="s">
        <v>71</v>
      </c>
      <c r="E36" s="7">
        <f>SUM(E33:E35)</f>
        <v>645.20461340708573</v>
      </c>
      <c r="F36" s="7">
        <f t="shared" ref="F36:N36" si="7">SUM(F33:F35)</f>
        <v>701.23861403099693</v>
      </c>
      <c r="G36" s="7">
        <f t="shared" si="7"/>
        <v>709.7708162194657</v>
      </c>
      <c r="H36" s="7">
        <f t="shared" si="7"/>
        <v>652.65251255232647</v>
      </c>
      <c r="I36" s="7">
        <f t="shared" si="7"/>
        <v>545.60816123104337</v>
      </c>
      <c r="J36" s="7">
        <f t="shared" si="7"/>
        <v>582.02582875767371</v>
      </c>
      <c r="K36" s="7">
        <f t="shared" si="7"/>
        <v>617.07272680552592</v>
      </c>
      <c r="L36" s="7">
        <f t="shared" si="7"/>
        <v>619.35948031948658</v>
      </c>
      <c r="M36" s="7">
        <f t="shared" si="7"/>
        <v>628.55996114458083</v>
      </c>
      <c r="N36" s="7">
        <f t="shared" si="7"/>
        <v>651.78985034155971</v>
      </c>
      <c r="O36" s="7">
        <f t="shared" si="1"/>
        <v>635.32825648097446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137.32408242301773</v>
      </c>
      <c r="F38" s="11">
        <f t="shared" ref="F38:N38" si="8">F36-F31</f>
        <v>189.1601383780079</v>
      </c>
      <c r="G38" s="11">
        <f t="shared" si="8"/>
        <v>215.98560194762041</v>
      </c>
      <c r="H38" s="11">
        <f t="shared" si="8"/>
        <v>155.99490968833527</v>
      </c>
      <c r="I38" s="11">
        <f t="shared" si="8"/>
        <v>81.179913129025635</v>
      </c>
      <c r="J38" s="11">
        <f t="shared" si="8"/>
        <v>90.233654941249483</v>
      </c>
      <c r="K38" s="11">
        <f t="shared" si="8"/>
        <v>112.8525437072642</v>
      </c>
      <c r="L38" s="11">
        <f t="shared" si="8"/>
        <v>126.14584093775773</v>
      </c>
      <c r="M38" s="11">
        <f t="shared" si="8"/>
        <v>117.31908125636699</v>
      </c>
      <c r="N38" s="11">
        <f t="shared" si="8"/>
        <v>128.9607155124761</v>
      </c>
      <c r="O38" s="11">
        <f t="shared" si="1"/>
        <v>135.51564819211214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16.284523701094816</v>
      </c>
      <c r="F40" s="8">
        <f>(Input!B25 + Input!B26) / Input!B$7</f>
        <v>20.705517037911196</v>
      </c>
      <c r="G40" s="8">
        <f>(Input!C25 + Input!C26) / Input!C$7</f>
        <v>21.267787531645094</v>
      </c>
      <c r="H40" s="8">
        <f>(Input!D25 + Input!D26) / Input!D$7</f>
        <v>22.263636067368189</v>
      </c>
      <c r="I40" s="8">
        <f>(Input!E25 + Input!E26) / Input!E$7</f>
        <v>21.338843390937946</v>
      </c>
      <c r="J40" s="8">
        <f>(Input!F25 + Input!F26) / Input!F$7</f>
        <v>20.963744016148301</v>
      </c>
      <c r="K40" s="8">
        <f>(Input!G25 + Input!G26) / Input!G$7</f>
        <v>20.432222343275058</v>
      </c>
      <c r="L40" s="8">
        <f>(Input!H25 + Input!H26) / Input!H$7</f>
        <v>20.77827739583217</v>
      </c>
      <c r="M40" s="8">
        <f>(Input!I25 + Input!I26) / Input!I$7</f>
        <v>20.983237862447378</v>
      </c>
      <c r="N40" s="8">
        <f>(Input!J25 + Input!J26) / Input!J$7</f>
        <v>21.626741162250919</v>
      </c>
      <c r="O40" s="8">
        <f t="shared" si="1"/>
        <v>20.664453050891101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121.03955872192292</v>
      </c>
      <c r="F42" s="11">
        <f t="shared" ref="F42:N42" si="9">+F38-F40</f>
        <v>168.45462134009671</v>
      </c>
      <c r="G42" s="11">
        <f t="shared" si="9"/>
        <v>194.71781441597531</v>
      </c>
      <c r="H42" s="11">
        <f t="shared" si="9"/>
        <v>133.73127362096707</v>
      </c>
      <c r="I42" s="11">
        <f t="shared" si="9"/>
        <v>59.84106973808769</v>
      </c>
      <c r="J42" s="11">
        <f t="shared" si="9"/>
        <v>69.269910925101186</v>
      </c>
      <c r="K42" s="11">
        <f t="shared" si="9"/>
        <v>92.420321363989146</v>
      </c>
      <c r="L42" s="11">
        <f t="shared" si="9"/>
        <v>105.36756354192556</v>
      </c>
      <c r="M42" s="11">
        <f t="shared" si="9"/>
        <v>96.335843393919603</v>
      </c>
      <c r="N42" s="11">
        <f t="shared" si="9"/>
        <v>107.33397435022518</v>
      </c>
      <c r="O42" s="11">
        <f t="shared" si="1"/>
        <v>114.85119514122103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2.989118970322608</v>
      </c>
      <c r="F7" s="6">
        <f>Input!B37/Input!B$6</f>
        <v>2.9244380849559271</v>
      </c>
      <c r="G7" s="6">
        <f>Input!C37/Input!C$6</f>
        <v>2.7336921481379242</v>
      </c>
      <c r="H7" s="6">
        <f>Input!D37/Input!D$6</f>
        <v>3.1799319129495451</v>
      </c>
      <c r="I7" s="6">
        <f>Input!E37/Input!E$6</f>
        <v>3.2154527965648123</v>
      </c>
      <c r="J7" s="6">
        <f>Input!F37/Input!F$6</f>
        <v>3.4437864073612721</v>
      </c>
      <c r="K7" s="6">
        <f>Input!G37/Input!G$6</f>
        <v>3.4276190048690123</v>
      </c>
      <c r="L7" s="6">
        <f>Input!H37/Input!H$6</f>
        <v>3.4668080575707942</v>
      </c>
      <c r="M7" s="6">
        <f>Input!I37/Input!I$6</f>
        <v>4.0837230979542785</v>
      </c>
      <c r="N7" s="6">
        <f>Input!J37/Input!J$6</f>
        <v>3.9443298190784475</v>
      </c>
      <c r="O7" s="6">
        <f>AVERAGE(E7:N7)</f>
        <v>3.3408900299764626</v>
      </c>
    </row>
    <row r="8" spans="1:15" ht="12" customHeight="1" x14ac:dyDescent="0.2">
      <c r="B8" t="s">
        <v>121</v>
      </c>
      <c r="E8" s="6">
        <f>Input!A38/Input!A$6</f>
        <v>2.699691501143592</v>
      </c>
      <c r="F8" s="6">
        <f>Input!B38/Input!B$6</f>
        <v>2.7004960187671538</v>
      </c>
      <c r="G8" s="6">
        <f>Input!C38/Input!C$6</f>
        <v>2.615423842620769</v>
      </c>
      <c r="H8" s="6">
        <f>Input!D38/Input!D$6</f>
        <v>2.8600316968991955</v>
      </c>
      <c r="I8" s="6">
        <f>Input!E38/Input!E$6</f>
        <v>2.8469873494463047</v>
      </c>
      <c r="J8" s="6">
        <f>Input!F38/Input!F$6</f>
        <v>3.3188721664746357</v>
      </c>
      <c r="K8" s="6">
        <f>Input!G38/Input!G$6</f>
        <v>3.1882975884187257</v>
      </c>
      <c r="L8" s="6">
        <f>Input!H38/Input!H$6</f>
        <v>3.1603537859922759</v>
      </c>
      <c r="M8" s="6">
        <f>Input!I38/Input!I$6</f>
        <v>3.6110735510390652</v>
      </c>
      <c r="N8" s="6">
        <f>Input!J38/Input!J$6</f>
        <v>3.5830321770379032</v>
      </c>
      <c r="O8" s="6">
        <f t="shared" ref="O8:O40" si="1">AVERAGE(E8:N8)</f>
        <v>3.058425967783962</v>
      </c>
    </row>
    <row r="9" spans="1:15" ht="12" customHeight="1" x14ac:dyDescent="0.2">
      <c r="B9" t="s">
        <v>122</v>
      </c>
      <c r="E9" s="6">
        <f>Input!A39/Input!A$6</f>
        <v>7.0345716018691037E-2</v>
      </c>
      <c r="F9" s="6">
        <f>Input!B39/Input!B$6</f>
        <v>7.0885944330084633E-2</v>
      </c>
      <c r="G9" s="6">
        <f>Input!C39/Input!C$6</f>
        <v>6.3551427892490672E-2</v>
      </c>
      <c r="H9" s="6">
        <f>Input!D39/Input!D$6</f>
        <v>5.6090491754925878E-2</v>
      </c>
      <c r="I9" s="6">
        <f>Input!E39/Input!E$6</f>
        <v>5.6663765663449862E-2</v>
      </c>
      <c r="J9" s="6">
        <f>Input!F39/Input!F$6</f>
        <v>5.9207756753342847E-2</v>
      </c>
      <c r="K9" s="6">
        <f>Input!G39/Input!G$6</f>
        <v>7.6476129289025585E-2</v>
      </c>
      <c r="L9" s="6">
        <f>Input!H39/Input!H$6</f>
        <v>8.2538698980183359E-2</v>
      </c>
      <c r="M9" s="6">
        <f>Input!I39/Input!I$6</f>
        <v>0.11499552541291495</v>
      </c>
      <c r="N9" s="6">
        <f>Input!J39/Input!J$6</f>
        <v>0.13139755015329971</v>
      </c>
      <c r="O9" s="6">
        <f t="shared" si="1"/>
        <v>7.8215300624840847E-2</v>
      </c>
    </row>
    <row r="10" spans="1:15" ht="13.5" customHeight="1" x14ac:dyDescent="0.2">
      <c r="B10" s="4" t="s">
        <v>123</v>
      </c>
      <c r="E10" s="8">
        <f>SUM(E7:E9)</f>
        <v>5.7591561874848907</v>
      </c>
      <c r="F10" s="8">
        <f t="shared" ref="F10:N10" si="2">SUM(F7:F9)</f>
        <v>5.6958200480531662</v>
      </c>
      <c r="G10" s="8">
        <f t="shared" si="2"/>
        <v>5.4126674186511838</v>
      </c>
      <c r="H10" s="8">
        <f t="shared" si="2"/>
        <v>6.0960541016036665</v>
      </c>
      <c r="I10" s="8">
        <f t="shared" si="2"/>
        <v>6.119103911674566</v>
      </c>
      <c r="J10" s="8">
        <f t="shared" si="2"/>
        <v>6.8218663305892502</v>
      </c>
      <c r="K10" s="8">
        <f t="shared" si="2"/>
        <v>6.6923927225767628</v>
      </c>
      <c r="L10" s="8">
        <f t="shared" si="2"/>
        <v>6.7097005425432537</v>
      </c>
      <c r="M10" s="8">
        <f t="shared" si="2"/>
        <v>7.8097921744062591</v>
      </c>
      <c r="N10" s="8">
        <f t="shared" si="2"/>
        <v>7.6587595462696507</v>
      </c>
      <c r="O10" s="8">
        <f t="shared" si="1"/>
        <v>6.4775312983852658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7.2338220307001118</v>
      </c>
      <c r="F12" s="6">
        <f>Input!B40/Input!B$6</f>
        <v>7.4090176287518688</v>
      </c>
      <c r="G12" s="6">
        <f>Input!C40/Input!C$6</f>
        <v>7.2219376288380968</v>
      </c>
      <c r="H12" s="6">
        <f>Input!D40/Input!D$6</f>
        <v>7.638904845640953</v>
      </c>
      <c r="I12" s="6">
        <f>Input!E40/Input!E$6</f>
        <v>7.2688312249429305</v>
      </c>
      <c r="J12" s="6">
        <f>Input!F40/Input!F$6</f>
        <v>7.8016557979155277</v>
      </c>
      <c r="K12" s="6">
        <f>Input!G40/Input!G$6</f>
        <v>7.8896157989365285</v>
      </c>
      <c r="L12" s="6">
        <f>Input!H40/Input!H$6</f>
        <v>7.7190273506005642</v>
      </c>
      <c r="M12" s="6">
        <f>Input!I40/Input!I$6</f>
        <v>8.1387283561108106</v>
      </c>
      <c r="N12" s="6">
        <f>Input!J40/Input!J$6</f>
        <v>7.6310732580814129</v>
      </c>
      <c r="O12" s="6">
        <f t="shared" si="1"/>
        <v>7.5952613920518797</v>
      </c>
    </row>
    <row r="13" spans="1:15" ht="12" customHeight="1" x14ac:dyDescent="0.2">
      <c r="B13" t="s">
        <v>125</v>
      </c>
      <c r="E13" s="6">
        <f>Input!A41/Input!A$6</f>
        <v>1.910933899781609</v>
      </c>
      <c r="F13" s="6">
        <f>Input!B41/Input!B$6</f>
        <v>1.986034790165887</v>
      </c>
      <c r="G13" s="6">
        <f>Input!C41/Input!C$6</f>
        <v>1.9271236410669459</v>
      </c>
      <c r="H13" s="6">
        <f>Input!D41/Input!D$6</f>
        <v>2.0442875051972442</v>
      </c>
      <c r="I13" s="6">
        <f>Input!E41/Input!E$6</f>
        <v>1.9234445331160424</v>
      </c>
      <c r="J13" s="6">
        <f>Input!F41/Input!F$6</f>
        <v>2.1237138836593004</v>
      </c>
      <c r="K13" s="6">
        <f>Input!G41/Input!G$6</f>
        <v>2.2474309003826911</v>
      </c>
      <c r="L13" s="6">
        <f>Input!H41/Input!H$6</f>
        <v>2.2258550116525049</v>
      </c>
      <c r="M13" s="6">
        <f>Input!I41/Input!I$6</f>
        <v>2.3772722324073499</v>
      </c>
      <c r="N13" s="6">
        <f>Input!J41/Input!J$6</f>
        <v>2.294865723418376</v>
      </c>
      <c r="O13" s="6">
        <f t="shared" si="1"/>
        <v>2.106096212084795</v>
      </c>
    </row>
    <row r="14" spans="1:15" ht="12" customHeight="1" x14ac:dyDescent="0.2">
      <c r="B14" t="s">
        <v>126</v>
      </c>
      <c r="E14" s="6">
        <f>Input!A42/Input!A$6</f>
        <v>0.5244313445216886</v>
      </c>
      <c r="F14" s="6">
        <f>Input!B42/Input!B$6</f>
        <v>0.50927843385003069</v>
      </c>
      <c r="G14" s="6">
        <f>Input!C42/Input!C$6</f>
        <v>0.45445152456872623</v>
      </c>
      <c r="H14" s="6">
        <f>Input!D42/Input!D$6</f>
        <v>0.46409588328343471</v>
      </c>
      <c r="I14" s="6">
        <f>Input!E42/Input!E$6</f>
        <v>0.58612056412320157</v>
      </c>
      <c r="J14" s="6">
        <f>Input!F42/Input!F$6</f>
        <v>0.61213038367866646</v>
      </c>
      <c r="K14" s="6">
        <f>Input!G42/Input!G$6</f>
        <v>0.57183708473837591</v>
      </c>
      <c r="L14" s="6">
        <f>Input!H42/Input!H$6</f>
        <v>0.62062657736631688</v>
      </c>
      <c r="M14" s="6">
        <f>Input!I42/Input!I$6</f>
        <v>0.67432457037372295</v>
      </c>
      <c r="N14" s="6">
        <f>Input!J42/Input!J$6</f>
        <v>0.58667078210644497</v>
      </c>
      <c r="O14" s="6">
        <f t="shared" si="1"/>
        <v>0.56039671486106091</v>
      </c>
    </row>
    <row r="15" spans="1:15" ht="13.5" customHeight="1" x14ac:dyDescent="0.2">
      <c r="B15" s="4" t="s">
        <v>130</v>
      </c>
      <c r="E15" s="8">
        <f>SUM(E12:E14)</f>
        <v>9.6691872750034094</v>
      </c>
      <c r="F15" s="8">
        <f t="shared" ref="F15:N15" si="3">SUM(F12:F14)</f>
        <v>9.9043308527677851</v>
      </c>
      <c r="G15" s="8">
        <f t="shared" si="3"/>
        <v>9.6035127944737688</v>
      </c>
      <c r="H15" s="8">
        <f t="shared" si="3"/>
        <v>10.147288234121632</v>
      </c>
      <c r="I15" s="8">
        <f t="shared" si="3"/>
        <v>9.7783963221821733</v>
      </c>
      <c r="J15" s="8">
        <f t="shared" si="3"/>
        <v>10.537500065253495</v>
      </c>
      <c r="K15" s="8">
        <f t="shared" si="3"/>
        <v>10.708883784057596</v>
      </c>
      <c r="L15" s="8">
        <f t="shared" si="3"/>
        <v>10.565508939619384</v>
      </c>
      <c r="M15" s="8">
        <f t="shared" si="3"/>
        <v>11.190325158891884</v>
      </c>
      <c r="N15" s="8">
        <f t="shared" si="3"/>
        <v>10.512609763606234</v>
      </c>
      <c r="O15" s="8">
        <f t="shared" si="1"/>
        <v>10.261754318997736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1.4942769910488189</v>
      </c>
      <c r="F17" s="6">
        <f>Input!B43/Input!B$6</f>
        <v>1.8045621305146489</v>
      </c>
      <c r="G17" s="6">
        <f>Input!C43/Input!C$6</f>
        <v>1.6426975383887525</v>
      </c>
      <c r="H17" s="6">
        <f>Input!D43/Input!D$6</f>
        <v>1.3497465153779677</v>
      </c>
      <c r="I17" s="6">
        <f>Input!E43/Input!E$6</f>
        <v>1.2456514926609654</v>
      </c>
      <c r="J17" s="6">
        <f>Input!F43/Input!F$6</f>
        <v>1.3792436984449827</v>
      </c>
      <c r="K17" s="6">
        <f>Input!G43/Input!G$6</f>
        <v>1.4141759455665122</v>
      </c>
      <c r="L17" s="6">
        <f>Input!H43/Input!H$6</f>
        <v>1.3570001289044888</v>
      </c>
      <c r="M17" s="6">
        <f>Input!I43/Input!I$6</f>
        <v>1.4245136330717059</v>
      </c>
      <c r="N17" s="6">
        <f>Input!J43/Input!J$6</f>
        <v>1.4017954999189315</v>
      </c>
      <c r="O17" s="6">
        <f t="shared" si="1"/>
        <v>1.4513663573897773</v>
      </c>
    </row>
    <row r="18" spans="2:15" ht="12" customHeight="1" x14ac:dyDescent="0.2">
      <c r="B18" t="s">
        <v>128</v>
      </c>
      <c r="E18" s="6">
        <f>Input!A44/Input!A$6</f>
        <v>2.6247559767237951</v>
      </c>
      <c r="F18" s="6">
        <f>Input!B44/Input!B$6</f>
        <v>3.0136735997970248</v>
      </c>
      <c r="G18" s="6">
        <f>Input!C44/Input!C$6</f>
        <v>2.6500009863356526</v>
      </c>
      <c r="H18" s="6">
        <f>Input!D44/Input!D$6</f>
        <v>2.8161680743090143</v>
      </c>
      <c r="I18" s="6">
        <f>Input!E44/Input!E$6</f>
        <v>3.2209366777215362</v>
      </c>
      <c r="J18" s="6">
        <f>Input!F44/Input!F$6</f>
        <v>2.7596851907063589</v>
      </c>
      <c r="K18" s="6">
        <f>Input!G44/Input!G$6</f>
        <v>2.8237334315717844</v>
      </c>
      <c r="L18" s="6">
        <f>Input!H44/Input!H$6</f>
        <v>2.6834488133632908</v>
      </c>
      <c r="M18" s="6">
        <f>Input!I44/Input!I$6</f>
        <v>3.089962235447349</v>
      </c>
      <c r="N18" s="6">
        <f>Input!J44/Input!J$6</f>
        <v>2.7642552379495697</v>
      </c>
      <c r="O18" s="6">
        <f t="shared" si="1"/>
        <v>2.8446620223925381</v>
      </c>
    </row>
    <row r="19" spans="2:15" ht="13.5" customHeight="1" x14ac:dyDescent="0.2">
      <c r="B19" s="4" t="s">
        <v>129</v>
      </c>
      <c r="E19" s="8">
        <f>SUM(E17:E18)</f>
        <v>4.1190329677726139</v>
      </c>
      <c r="F19" s="8">
        <f t="shared" ref="F19:N19" si="4">SUM(F17:F18)</f>
        <v>4.8182357303116738</v>
      </c>
      <c r="G19" s="8">
        <f t="shared" si="4"/>
        <v>4.2926985247244049</v>
      </c>
      <c r="H19" s="8">
        <f t="shared" si="4"/>
        <v>4.1659145896869818</v>
      </c>
      <c r="I19" s="8">
        <f t="shared" si="4"/>
        <v>4.4665881703825017</v>
      </c>
      <c r="J19" s="8">
        <f t="shared" si="4"/>
        <v>4.1389288891513418</v>
      </c>
      <c r="K19" s="8">
        <f t="shared" si="4"/>
        <v>4.2379093771382967</v>
      </c>
      <c r="L19" s="8">
        <f t="shared" si="4"/>
        <v>4.0404489422677798</v>
      </c>
      <c r="M19" s="8">
        <f t="shared" si="4"/>
        <v>4.5144758685190549</v>
      </c>
      <c r="N19" s="8">
        <f t="shared" si="4"/>
        <v>4.1660507378685008</v>
      </c>
      <c r="O19" s="8">
        <f t="shared" si="1"/>
        <v>4.2960283797823156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35.335674590931049</v>
      </c>
      <c r="F21" s="6">
        <f>Input!B45/Input!B$6</f>
        <v>34.140647637999699</v>
      </c>
      <c r="G21" s="6">
        <f>Input!C45/Input!C$6</f>
        <v>34.131110919881181</v>
      </c>
      <c r="H21" s="6">
        <f>Input!D45/Input!D$6</f>
        <v>33.142759422317788</v>
      </c>
      <c r="I21" s="6">
        <f>Input!E45/Input!E$6</f>
        <v>28.155234025498231</v>
      </c>
      <c r="J21" s="6">
        <f>Input!F45/Input!F$6</f>
        <v>31.139730649328143</v>
      </c>
      <c r="K21" s="6">
        <f>Input!G45/Input!G$6</f>
        <v>29.870897313728094</v>
      </c>
      <c r="L21" s="6">
        <f>Input!H45/Input!H$6</f>
        <v>28.32429312435487</v>
      </c>
      <c r="M21" s="6">
        <f>Input!I45/Input!I$6</f>
        <v>28.251451099809287</v>
      </c>
      <c r="N21" s="6">
        <f>Input!J45/Input!J$6</f>
        <v>31.255889910820308</v>
      </c>
      <c r="O21" s="6">
        <f t="shared" si="1"/>
        <v>31.37476886946687</v>
      </c>
    </row>
    <row r="22" spans="2:15" ht="12" customHeight="1" x14ac:dyDescent="0.2">
      <c r="B22" t="s">
        <v>132</v>
      </c>
      <c r="E22" s="6">
        <f>Input!A46/Input!A$6</f>
        <v>5.3754649319380894</v>
      </c>
      <c r="F22" s="6">
        <f>Input!B46/Input!B$6</f>
        <v>5.3283579274682555</v>
      </c>
      <c r="G22" s="6">
        <f>Input!C46/Input!C$6</f>
        <v>5.0332793995878928</v>
      </c>
      <c r="H22" s="6">
        <f>Input!D46/Input!D$6</f>
        <v>4.5690663273619254</v>
      </c>
      <c r="I22" s="6">
        <f>Input!E46/Input!E$6</f>
        <v>4.1481019627011309</v>
      </c>
      <c r="J22" s="6">
        <f>Input!F46/Input!F$6</f>
        <v>5.0833155552328737</v>
      </c>
      <c r="K22" s="6">
        <f>Input!G46/Input!G$6</f>
        <v>5.0158331064238677</v>
      </c>
      <c r="L22" s="6">
        <f>Input!H46/Input!H$6</f>
        <v>4.5448882313716972</v>
      </c>
      <c r="M22" s="6">
        <f>Input!I46/Input!I$6</f>
        <v>5.3139441470811359</v>
      </c>
      <c r="N22" s="6">
        <f>Input!J46/Input!J$6</f>
        <v>4.4266913997028787</v>
      </c>
      <c r="O22" s="6">
        <f t="shared" si="1"/>
        <v>4.8838942988869762</v>
      </c>
    </row>
    <row r="23" spans="2:15" ht="12" customHeight="1" x14ac:dyDescent="0.2">
      <c r="B23" t="s">
        <v>133</v>
      </c>
      <c r="E23" s="6">
        <f>Input!A47/Input!A$6</f>
        <v>0.54964299834633201</v>
      </c>
      <c r="F23" s="6">
        <f>Input!B47/Input!B$6</f>
        <v>0.34940221595590032</v>
      </c>
      <c r="G23" s="6">
        <f>Input!C47/Input!C$6</f>
        <v>0.25736952860021178</v>
      </c>
      <c r="H23" s="6">
        <f>Input!D47/Input!D$6</f>
        <v>0.29780003057998106</v>
      </c>
      <c r="I23" s="6">
        <f>Input!E47/Input!E$6</f>
        <v>0.3836119296463848</v>
      </c>
      <c r="J23" s="6">
        <f>Input!F47/Input!F$6</f>
        <v>0.30979527518770544</v>
      </c>
      <c r="K23" s="6">
        <f>Input!G47/Input!G$6</f>
        <v>0.35221193719778776</v>
      </c>
      <c r="L23" s="6">
        <f>Input!H47/Input!H$6</f>
        <v>0.36518866905457864</v>
      </c>
      <c r="M23" s="6">
        <f>Input!I47/Input!I$6</f>
        <v>0.51384484018345467</v>
      </c>
      <c r="N23" s="6">
        <f>Input!J47/Input!J$6</f>
        <v>0.3560835567602858</v>
      </c>
      <c r="O23" s="6">
        <f t="shared" si="1"/>
        <v>0.37349509815126225</v>
      </c>
    </row>
    <row r="24" spans="2:15" ht="12" customHeight="1" x14ac:dyDescent="0.2">
      <c r="B24" t="s">
        <v>134</v>
      </c>
      <c r="E24" s="6">
        <f>Input!A48/Input!A$6</f>
        <v>0.29762277206331361</v>
      </c>
      <c r="F24" s="6">
        <f>Input!B48/Input!B$6</f>
        <v>0.35294914836220409</v>
      </c>
      <c r="G24" s="6">
        <f>Input!C48/Input!C$6</f>
        <v>0.38525275934590109</v>
      </c>
      <c r="H24" s="6">
        <f>Input!D48/Input!D$6</f>
        <v>0.28477704680583815</v>
      </c>
      <c r="I24" s="6">
        <f>Input!E48/Input!E$6</f>
        <v>0.24996638061757301</v>
      </c>
      <c r="J24" s="6">
        <f>Input!F48/Input!F$6</f>
        <v>0.31804961863721515</v>
      </c>
      <c r="K24" s="6">
        <f>Input!G48/Input!G$6</f>
        <v>0.27394824249473465</v>
      </c>
      <c r="L24" s="6">
        <f>Input!H48/Input!H$6</f>
        <v>0.32809087895350336</v>
      </c>
      <c r="M24" s="6">
        <f>Input!I48/Input!I$6</f>
        <v>0.28425271996332441</v>
      </c>
      <c r="N24" s="6">
        <f>Input!J48/Input!J$6</f>
        <v>0.26444515230626037</v>
      </c>
      <c r="O24" s="6">
        <f t="shared" si="1"/>
        <v>0.30393547195498682</v>
      </c>
    </row>
    <row r="25" spans="2:15" ht="12" customHeight="1" x14ac:dyDescent="0.2">
      <c r="B25" t="s">
        <v>135</v>
      </c>
      <c r="E25" s="6">
        <f>Input!A49/Input!A$6</f>
        <v>4.7097633073769725</v>
      </c>
      <c r="F25" s="6">
        <f>Input!B49/Input!B$6</f>
        <v>6.1056805804511747</v>
      </c>
      <c r="G25" s="6">
        <f>Input!C49/Input!C$6</f>
        <v>5.3528610362758142</v>
      </c>
      <c r="H25" s="6">
        <f>Input!D49/Input!D$6</f>
        <v>5.4479685700842442</v>
      </c>
      <c r="I25" s="6">
        <f>Input!E49/Input!E$6</f>
        <v>4.7253222905062193</v>
      </c>
      <c r="J25" s="6">
        <f>Input!F49/Input!F$6</f>
        <v>4.9829761209058407</v>
      </c>
      <c r="K25" s="6">
        <f>Input!G49/Input!G$6</f>
        <v>5.8869748561901538</v>
      </c>
      <c r="L25" s="6">
        <f>Input!H49/Input!H$6</f>
        <v>5.7108162218949712</v>
      </c>
      <c r="M25" s="6">
        <f>Input!I49/Input!I$6</f>
        <v>5.6332664050187145</v>
      </c>
      <c r="N25" s="6">
        <f>Input!J49/Input!J$6</f>
        <v>5.2712043717390342</v>
      </c>
      <c r="O25" s="6">
        <f t="shared" si="1"/>
        <v>5.382683376044314</v>
      </c>
    </row>
    <row r="26" spans="2:15" ht="14.25" customHeight="1" x14ac:dyDescent="0.2">
      <c r="B26" s="4" t="s">
        <v>136</v>
      </c>
      <c r="E26" s="8">
        <f>SUM(E21:E25)</f>
        <v>46.268168600655756</v>
      </c>
      <c r="F26" s="8">
        <f t="shared" ref="F26:N26" si="5">SUM(F21:F25)</f>
        <v>46.277037510237236</v>
      </c>
      <c r="G26" s="8">
        <f t="shared" si="5"/>
        <v>45.159873643691</v>
      </c>
      <c r="H26" s="8">
        <f t="shared" si="5"/>
        <v>43.742371397149768</v>
      </c>
      <c r="I26" s="8">
        <f t="shared" si="5"/>
        <v>37.662236588969542</v>
      </c>
      <c r="J26" s="8">
        <f t="shared" si="5"/>
        <v>41.833867219291776</v>
      </c>
      <c r="K26" s="8">
        <f t="shared" si="5"/>
        <v>41.399865456034632</v>
      </c>
      <c r="L26" s="8">
        <f t="shared" si="5"/>
        <v>39.273277125629619</v>
      </c>
      <c r="M26" s="8">
        <f t="shared" si="5"/>
        <v>39.99675921205592</v>
      </c>
      <c r="N26" s="8">
        <f t="shared" si="5"/>
        <v>41.574314391328762</v>
      </c>
      <c r="O26" s="8">
        <f t="shared" si="1"/>
        <v>42.318777114504407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1.7782682035134214</v>
      </c>
      <c r="F28" s="6">
        <f>Input!B50/Input!B$6</f>
        <v>1.8640586985651291</v>
      </c>
      <c r="G28" s="6">
        <f>Input!C50/Input!C$6</f>
        <v>1.9706798399346634</v>
      </c>
      <c r="H28" s="6">
        <f>Input!D50/Input!D$6</f>
        <v>2.1645564088055971</v>
      </c>
      <c r="I28" s="6">
        <f>Input!E50/Input!E$6</f>
        <v>2.2906359957894695</v>
      </c>
      <c r="J28" s="6">
        <f>Input!F50/Input!F$6</f>
        <v>2.2967706108887316</v>
      </c>
      <c r="K28" s="6">
        <f>Input!G50/Input!G$6</f>
        <v>2.2896721555357771</v>
      </c>
      <c r="L28" s="6">
        <f>Input!H50/Input!H$6</f>
        <v>2.1841604960743632</v>
      </c>
      <c r="M28" s="6">
        <f>Input!I50/Input!I$6</f>
        <v>2.2031876945614739</v>
      </c>
      <c r="N28" s="6">
        <f>Input!J50/Input!J$6</f>
        <v>1.9910664746474063</v>
      </c>
      <c r="O28" s="6">
        <f t="shared" si="1"/>
        <v>2.1033056578316036</v>
      </c>
    </row>
    <row r="29" spans="2:15" ht="12" customHeight="1" x14ac:dyDescent="0.2">
      <c r="B29" t="s">
        <v>138</v>
      </c>
      <c r="E29" s="6">
        <f>Input!A51/Input!A$6</f>
        <v>0.14323988409681138</v>
      </c>
      <c r="F29" s="6">
        <f>Input!B51/Input!B$6</f>
        <v>0.14973205310765123</v>
      </c>
      <c r="G29" s="6">
        <f>Input!C51/Input!C$6</f>
        <v>0.15462665763678402</v>
      </c>
      <c r="H29" s="6">
        <f>Input!D51/Input!D$6</f>
        <v>0.17355972870310754</v>
      </c>
      <c r="I29" s="6">
        <f>Input!E51/Input!E$6</f>
        <v>0.16681213938062481</v>
      </c>
      <c r="J29" s="6">
        <f>Input!F51/Input!F$6</f>
        <v>0.18382157121790446</v>
      </c>
      <c r="K29" s="6">
        <f>Input!G51/Input!G$6</f>
        <v>0.17763292923344678</v>
      </c>
      <c r="L29" s="6">
        <f>Input!H51/Input!H$6</f>
        <v>0.17201405042002541</v>
      </c>
      <c r="M29" s="6">
        <f>Input!I51/Input!I$6</f>
        <v>0.19347597131283012</v>
      </c>
      <c r="N29" s="6">
        <f>Input!J51/Input!J$6</f>
        <v>0.17509467784849889</v>
      </c>
      <c r="O29" s="6">
        <f t="shared" si="1"/>
        <v>0.16900096629576844</v>
      </c>
    </row>
    <row r="30" spans="2:15" ht="13.5" customHeight="1" x14ac:dyDescent="0.2">
      <c r="B30" s="4" t="s">
        <v>139</v>
      </c>
      <c r="E30" s="8">
        <f>SUM(E28:E29)</f>
        <v>1.9215080876102328</v>
      </c>
      <c r="F30" s="8">
        <f t="shared" ref="F30:N30" si="6">SUM(F28:F29)</f>
        <v>2.0137907516727802</v>
      </c>
      <c r="G30" s="8">
        <f t="shared" si="6"/>
        <v>2.1253064975714473</v>
      </c>
      <c r="H30" s="8">
        <f t="shared" si="6"/>
        <v>2.3381161375087047</v>
      </c>
      <c r="I30" s="8">
        <f t="shared" si="6"/>
        <v>2.4574481351700945</v>
      </c>
      <c r="J30" s="8">
        <f t="shared" si="6"/>
        <v>2.4805921821066361</v>
      </c>
      <c r="K30" s="8">
        <f t="shared" si="6"/>
        <v>2.4673050847692237</v>
      </c>
      <c r="L30" s="8">
        <f t="shared" si="6"/>
        <v>2.3561745464943886</v>
      </c>
      <c r="M30" s="8">
        <f t="shared" si="6"/>
        <v>2.3966636658743039</v>
      </c>
      <c r="N30" s="8">
        <f t="shared" si="6"/>
        <v>2.166161152495905</v>
      </c>
      <c r="O30" s="8">
        <f t="shared" si="1"/>
        <v>2.2723066241273719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5.5515048069920074E-2</v>
      </c>
      <c r="F32" s="6">
        <f>Input!B52/Input!B$6</f>
        <v>6.8383724157880632E-2</v>
      </c>
      <c r="G32" s="6">
        <f>Input!C52/Input!C$6</f>
        <v>6.6603660508305615E-2</v>
      </c>
      <c r="H32" s="6">
        <f>Input!D52/Input!D$6</f>
        <v>6.1677657384731494E-2</v>
      </c>
      <c r="I32" s="6">
        <f>Input!E52/Input!E$6</f>
        <v>7.0653297755065084E-2</v>
      </c>
      <c r="J32" s="6">
        <f>Input!F52/Input!F$6</f>
        <v>0.10856513966991517</v>
      </c>
      <c r="K32" s="6">
        <f>Input!G52/Input!G$6</f>
        <v>0.12236535040720774</v>
      </c>
      <c r="L32" s="6">
        <f>Input!H52/Input!H$6</f>
        <v>0.13801602204288893</v>
      </c>
      <c r="M32" s="6">
        <f>Input!I52/Input!I$6</f>
        <v>0.13549217126233168</v>
      </c>
      <c r="N32" s="6">
        <f>Input!J52/Input!J$6</f>
        <v>0.13340646166758013</v>
      </c>
      <c r="O32" s="6">
        <f t="shared" si="1"/>
        <v>9.6067853292582675E-2</v>
      </c>
    </row>
    <row r="33" spans="2:15" ht="12" customHeight="1" x14ac:dyDescent="0.2">
      <c r="B33" t="s">
        <v>141</v>
      </c>
      <c r="E33" s="6">
        <f>Input!A53/Input!A$6</f>
        <v>0.56961258647588897</v>
      </c>
      <c r="F33" s="6">
        <f>Input!B53/Input!B$6</f>
        <v>0.58137977929528273</v>
      </c>
      <c r="G33" s="6">
        <f>Input!C53/Input!C$6</f>
        <v>0.57308272234111879</v>
      </c>
      <c r="H33" s="6">
        <f>Input!D53/Input!D$6</f>
        <v>0.59779177458630539</v>
      </c>
      <c r="I33" s="6">
        <f>Input!E53/Input!E$6</f>
        <v>0.63004099927262769</v>
      </c>
      <c r="J33" s="6">
        <f>Input!F53/Input!F$6</f>
        <v>0.65601459050785216</v>
      </c>
      <c r="K33" s="6">
        <f>Input!G53/Input!G$6</f>
        <v>0.60445554614521202</v>
      </c>
      <c r="L33" s="6">
        <f>Input!H53/Input!H$6</f>
        <v>0.61882026106719779</v>
      </c>
      <c r="M33" s="6">
        <f>Input!I53/Input!I$6</f>
        <v>0.64376128043671466</v>
      </c>
      <c r="N33" s="6">
        <f>Input!J53/Input!J$6</f>
        <v>0.57191215464936174</v>
      </c>
      <c r="O33" s="6">
        <f t="shared" si="1"/>
        <v>0.60468716947775625</v>
      </c>
    </row>
    <row r="34" spans="2:15" ht="12" customHeight="1" x14ac:dyDescent="0.2">
      <c r="B34" t="s">
        <v>142</v>
      </c>
      <c r="E34" s="6">
        <f>Input!A54/Input!A$6</f>
        <v>0.19498178447648448</v>
      </c>
      <c r="F34" s="6">
        <f>Input!B54/Input!B$6</f>
        <v>0.21037605619861974</v>
      </c>
      <c r="G34" s="6">
        <f>Input!C54/Input!C$6</f>
        <v>0.16051988211684481</v>
      </c>
      <c r="H34" s="6">
        <f>Input!D54/Input!D$6</f>
        <v>0.17114357301082864</v>
      </c>
      <c r="I34" s="6">
        <f>Input!E54/Input!E$6</f>
        <v>0.19139992428904512</v>
      </c>
      <c r="J34" s="6">
        <f>Input!F54/Input!F$6</f>
        <v>0.2093917155338017</v>
      </c>
      <c r="K34" s="6">
        <f>Input!G54/Input!G$6</f>
        <v>0.21123074309834344</v>
      </c>
      <c r="L34" s="6">
        <f>Input!H54/Input!H$6</f>
        <v>0.21839675234117359</v>
      </c>
      <c r="M34" s="6">
        <f>Input!I54/Input!I$6</f>
        <v>0.20905652409714681</v>
      </c>
      <c r="N34" s="6">
        <f>Input!J54/Input!J$6</f>
        <v>0.16073847697919089</v>
      </c>
      <c r="O34" s="6">
        <f t="shared" si="1"/>
        <v>0.19372354321414792</v>
      </c>
    </row>
    <row r="35" spans="2:15" ht="12" customHeight="1" x14ac:dyDescent="0.2">
      <c r="B35" t="s">
        <v>143</v>
      </c>
      <c r="E35" s="6">
        <f>Input!A55/Input!A$6</f>
        <v>0.82803528475740507</v>
      </c>
      <c r="F35" s="6">
        <f>Input!B55/Input!B$6</f>
        <v>0.81715882710155363</v>
      </c>
      <c r="G35" s="6">
        <f>Input!C55/Input!C$6</f>
        <v>0.82641464152183652</v>
      </c>
      <c r="H35" s="6">
        <f>Input!D55/Input!D$6</f>
        <v>1.2688904996593504</v>
      </c>
      <c r="I35" s="6">
        <f>Input!E55/Input!E$6</f>
        <v>0.94351478943834832</v>
      </c>
      <c r="J35" s="6">
        <f>Input!F55/Input!F$6</f>
        <v>1.0794850716225695</v>
      </c>
      <c r="K35" s="6">
        <f>Input!G55/Input!G$6</f>
        <v>0.99480346015018284</v>
      </c>
      <c r="L35" s="6">
        <f>Input!H55/Input!H$6</f>
        <v>0.97595493183483506</v>
      </c>
      <c r="M35" s="6">
        <f>Input!I55/Input!I$6</f>
        <v>1.0554427739177337</v>
      </c>
      <c r="N35" s="6">
        <f>Input!J55/Input!J$6</f>
        <v>0.983345989300631</v>
      </c>
      <c r="O35" s="6">
        <f t="shared" si="1"/>
        <v>0.9773046269304444</v>
      </c>
    </row>
    <row r="36" spans="2:15" ht="13.5" customHeight="1" x14ac:dyDescent="0.2">
      <c r="B36" s="4" t="s">
        <v>144</v>
      </c>
      <c r="E36" s="8">
        <f>SUM(E32:E35)</f>
        <v>1.6481447037796986</v>
      </c>
      <c r="F36" s="8">
        <f t="shared" ref="F36:N36" si="7">SUM(F32:F35)</f>
        <v>1.6772983867533369</v>
      </c>
      <c r="G36" s="8">
        <f t="shared" si="7"/>
        <v>1.6266209064881056</v>
      </c>
      <c r="H36" s="8">
        <f t="shared" si="7"/>
        <v>2.0995035046412158</v>
      </c>
      <c r="I36" s="8">
        <f t="shared" si="7"/>
        <v>1.8356090107550864</v>
      </c>
      <c r="J36" s="8">
        <f t="shared" si="7"/>
        <v>2.0534565173341388</v>
      </c>
      <c r="K36" s="8">
        <f t="shared" si="7"/>
        <v>1.9328550998009462</v>
      </c>
      <c r="L36" s="8">
        <f t="shared" si="7"/>
        <v>1.9511879672860954</v>
      </c>
      <c r="M36" s="8">
        <f t="shared" si="7"/>
        <v>2.043752749713927</v>
      </c>
      <c r="N36" s="8">
        <f t="shared" si="7"/>
        <v>1.8494030825967638</v>
      </c>
      <c r="O36" s="8">
        <f t="shared" si="1"/>
        <v>1.8717831929149313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3.3820480306143077</v>
      </c>
      <c r="F38" s="8">
        <f>Input!B56/Input!B$6</f>
        <v>3.4869443637833162</v>
      </c>
      <c r="G38" s="8">
        <f>Input!C56/Input!C$6</f>
        <v>3.3431909964264479</v>
      </c>
      <c r="H38" s="8">
        <f>Input!D56/Input!D$6</f>
        <v>3.5538500356842686</v>
      </c>
      <c r="I38" s="8">
        <f>Input!E56/Input!E$6</f>
        <v>3.6622989815783216</v>
      </c>
      <c r="J38" s="8">
        <f>Input!F56/Input!F$6</f>
        <v>3.768404018878293</v>
      </c>
      <c r="K38" s="8">
        <f>Input!G56/Input!G$6</f>
        <v>3.887582676943738</v>
      </c>
      <c r="L38" s="8">
        <f>Input!H56/Input!H$6</f>
        <v>4.0202981540905851</v>
      </c>
      <c r="M38" s="8">
        <f>Input!I56/Input!I$6</f>
        <v>4.4439306378431338</v>
      </c>
      <c r="N38" s="8">
        <f>Input!J56/Input!J$6</f>
        <v>4.1825282168951405</v>
      </c>
      <c r="O38" s="8">
        <f t="shared" si="1"/>
        <v>3.7731076112737556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72.767245852920908</v>
      </c>
      <c r="F40" s="11">
        <f t="shared" ref="F40:N40" si="8">SUM(F10,F15,F19,F26,F30,F36,F38)</f>
        <v>73.873457643579314</v>
      </c>
      <c r="G40" s="11">
        <f t="shared" si="8"/>
        <v>71.563870782026342</v>
      </c>
      <c r="H40" s="11">
        <f t="shared" si="8"/>
        <v>72.143098000396236</v>
      </c>
      <c r="I40" s="11">
        <f t="shared" si="8"/>
        <v>65.981681120712281</v>
      </c>
      <c r="J40" s="11">
        <f t="shared" si="8"/>
        <v>71.634615222604936</v>
      </c>
      <c r="K40" s="11">
        <f t="shared" si="8"/>
        <v>71.326794201321192</v>
      </c>
      <c r="L40" s="11">
        <f t="shared" si="8"/>
        <v>68.916596217931101</v>
      </c>
      <c r="M40" s="11">
        <f t="shared" si="8"/>
        <v>72.395699467304496</v>
      </c>
      <c r="N40" s="11">
        <f t="shared" si="8"/>
        <v>72.109826891060962</v>
      </c>
      <c r="O40" s="11">
        <f t="shared" si="1"/>
        <v>71.271288539985761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3.2587111355060858</v>
      </c>
      <c r="F7" s="6">
        <f>(Input!B37-Input!B57+Input!B77)/Input!B$5</f>
        <v>3.1877881210918004</v>
      </c>
      <c r="G7" s="6">
        <f>(Input!C37-Input!C57+Input!C77)/Input!C$5</f>
        <v>2.8797299589909069</v>
      </c>
      <c r="H7" s="6">
        <f>(Input!D37-Input!D57+Input!D77)/Input!D$5</f>
        <v>3.3784635343966327</v>
      </c>
      <c r="I7" s="6">
        <f>(Input!E37-Input!E57+Input!E77)/Input!E$5</f>
        <v>3.6238432945983607</v>
      </c>
      <c r="J7" s="6">
        <f>(Input!F37-Input!F57+Input!F77)/Input!F$5</f>
        <v>3.7853970411591642</v>
      </c>
      <c r="K7" s="6">
        <f>(Input!G37-Input!G57+Input!G77)/Input!G$5</f>
        <v>3.8308370363585866</v>
      </c>
      <c r="L7" s="6">
        <f>(Input!H37-Input!H57+Input!H77)/Input!H$5</f>
        <v>3.9025641338707544</v>
      </c>
      <c r="M7" s="6">
        <f>(Input!I37-Input!I57+Input!I77)/Input!I$5</f>
        <v>4.5576776858646966</v>
      </c>
      <c r="N7" s="6">
        <f>(Input!J37-Input!J57+Input!J77)/Input!J$5</f>
        <v>4.5690221252485861</v>
      </c>
      <c r="O7" s="6">
        <f>AVERAGE(E7:N7)</f>
        <v>3.6974034067085575</v>
      </c>
    </row>
    <row r="8" spans="1:15" ht="12" customHeight="1" x14ac:dyDescent="0.2">
      <c r="B8" t="s">
        <v>121</v>
      </c>
      <c r="E8" s="6">
        <f>(Input!A38-Input!A58+Input!A78)/Input!A$5</f>
        <v>2.9304815208067141</v>
      </c>
      <c r="F8" s="6">
        <f>(Input!B38-Input!B58+Input!B78)/Input!B$5</f>
        <v>2.9421162786000168</v>
      </c>
      <c r="G8" s="6">
        <f>(Input!C38-Input!C58+Input!C78)/Input!C$5</f>
        <v>2.7575105818362098</v>
      </c>
      <c r="H8" s="6">
        <f>(Input!D38-Input!D58+Input!D78)/Input!D$5</f>
        <v>3.0560892774900275</v>
      </c>
      <c r="I8" s="6">
        <f>(Input!E38-Input!E58+Input!E78)/Input!E$5</f>
        <v>3.2118593672500535</v>
      </c>
      <c r="J8" s="6">
        <f>(Input!F38-Input!F58+Input!F78)/Input!F$5</f>
        <v>3.6303680562406067</v>
      </c>
      <c r="K8" s="6">
        <f>(Input!G38-Input!G58+Input!G78)/Input!G$5</f>
        <v>3.5596049187205652</v>
      </c>
      <c r="L8" s="6">
        <f>(Input!H38-Input!H58+Input!H78)/Input!H$5</f>
        <v>3.5631461443739831</v>
      </c>
      <c r="M8" s="6">
        <f>(Input!I38-Input!I58+Input!I78)/Input!I$5</f>
        <v>4.0351177114679961</v>
      </c>
      <c r="N8" s="6">
        <f>(Input!J38-Input!J58+Input!J78)/Input!J$5</f>
        <v>4.1568917340213973</v>
      </c>
      <c r="O8" s="6">
        <f t="shared" ref="O8:O40" si="1">AVERAGE(E8:N8)</f>
        <v>3.3843185590807572</v>
      </c>
    </row>
    <row r="9" spans="1:15" ht="12" customHeight="1" x14ac:dyDescent="0.2">
      <c r="B9" t="s">
        <v>122</v>
      </c>
      <c r="E9" s="6">
        <f>(Input!A39-Input!A59+Input!A79)/Input!A$5</f>
        <v>7.0291779893341969E-2</v>
      </c>
      <c r="F9" s="6">
        <f>(Input!B39-Input!B59+Input!B79)/Input!B$5</f>
        <v>8.037699071121665E-2</v>
      </c>
      <c r="G9" s="6">
        <f>(Input!C39-Input!C59+Input!C79)/Input!C$5</f>
        <v>6.8681189406987295E-2</v>
      </c>
      <c r="H9" s="6">
        <f>(Input!D39-Input!D59+Input!D79)/Input!D$5</f>
        <v>5.7530287034215956E-2</v>
      </c>
      <c r="I9" s="6">
        <f>(Input!E39-Input!E59+Input!E79)/Input!E$5</f>
        <v>6.6700604053000781E-2</v>
      </c>
      <c r="J9" s="6">
        <f>(Input!F39-Input!F59+Input!F79)/Input!F$5</f>
        <v>6.2718852092774946E-2</v>
      </c>
      <c r="K9" s="6">
        <f>(Input!G39-Input!G59+Input!G79)/Input!G$5</f>
        <v>8.2869465405274442E-2</v>
      </c>
      <c r="L9" s="6">
        <f>(Input!H39-Input!H59+Input!H79)/Input!H$5</f>
        <v>8.9335470508618939E-2</v>
      </c>
      <c r="M9" s="6">
        <f>(Input!I39-Input!I59+Input!I79)/Input!I$5</f>
        <v>0.12291685002363266</v>
      </c>
      <c r="N9" s="6">
        <f>(Input!J39-Input!J59+Input!J79)/Input!J$5</f>
        <v>0.15073322770605493</v>
      </c>
      <c r="O9" s="6">
        <f t="shared" si="1"/>
        <v>8.5215471683511859E-2</v>
      </c>
    </row>
    <row r="10" spans="1:15" ht="13.5" customHeight="1" x14ac:dyDescent="0.2">
      <c r="B10" s="4" t="s">
        <v>123</v>
      </c>
      <c r="E10" s="8">
        <f>SUM(E7:E9)</f>
        <v>6.2594844362061419</v>
      </c>
      <c r="F10" s="8">
        <f t="shared" ref="F10:N10" si="2">SUM(F7:F9)</f>
        <v>6.2102813904030336</v>
      </c>
      <c r="G10" s="8">
        <f t="shared" si="2"/>
        <v>5.7059217302341043</v>
      </c>
      <c r="H10" s="8">
        <f t="shared" si="2"/>
        <v>6.492083098920876</v>
      </c>
      <c r="I10" s="8">
        <f t="shared" si="2"/>
        <v>6.9024032659014143</v>
      </c>
      <c r="J10" s="8">
        <f t="shared" si="2"/>
        <v>7.4784839494925457</v>
      </c>
      <c r="K10" s="8">
        <f t="shared" si="2"/>
        <v>7.4733114204844266</v>
      </c>
      <c r="L10" s="8">
        <f t="shared" si="2"/>
        <v>7.555045748753356</v>
      </c>
      <c r="M10" s="8">
        <f t="shared" si="2"/>
        <v>8.7157122473563255</v>
      </c>
      <c r="N10" s="8">
        <f t="shared" si="2"/>
        <v>8.876647086976039</v>
      </c>
      <c r="O10" s="8">
        <f t="shared" si="1"/>
        <v>7.1669374374728267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8.4232235259536523</v>
      </c>
      <c r="F12" s="6">
        <f>(Input!B40-Input!B60+Input!B80)/Input!B$5</f>
        <v>8.0827506802829063</v>
      </c>
      <c r="G12" s="6">
        <f>(Input!C40-Input!C60+Input!C80)/Input!C$5</f>
        <v>8.090417885810739</v>
      </c>
      <c r="H12" s="6">
        <f>(Input!D40-Input!D60+Input!D80)/Input!D$5</f>
        <v>8.282504403647625</v>
      </c>
      <c r="I12" s="6">
        <f>(Input!E40-Input!E60+Input!E80)/Input!E$5</f>
        <v>8.1262384710314386</v>
      </c>
      <c r="J12" s="6">
        <f>(Input!F40-Input!F60+Input!F80)/Input!F$5</f>
        <v>8.4778666490648806</v>
      </c>
      <c r="K12" s="6">
        <f>(Input!G40-Input!G60+Input!G80)/Input!G$5</f>
        <v>8.8398555967878227</v>
      </c>
      <c r="L12" s="6">
        <f>(Input!H40-Input!H60+Input!H80)/Input!H$5</f>
        <v>8.8313151668470802</v>
      </c>
      <c r="M12" s="6">
        <f>(Input!I40-Input!I60+Input!I80)/Input!I$5</f>
        <v>9.2498966385297052</v>
      </c>
      <c r="N12" s="6">
        <f>(Input!J40-Input!J60+Input!J80)/Input!J$5</f>
        <v>9.4629388263481591</v>
      </c>
      <c r="O12" s="6">
        <f t="shared" si="1"/>
        <v>8.586700784430402</v>
      </c>
    </row>
    <row r="13" spans="1:15" ht="12" customHeight="1" x14ac:dyDescent="0.2">
      <c r="B13" t="s">
        <v>125</v>
      </c>
      <c r="E13" s="6">
        <f>(Input!A41-Input!A61+Input!A81)/Input!A$5</f>
        <v>2.2259610020335812</v>
      </c>
      <c r="F13" s="6">
        <f>(Input!B41-Input!B61+Input!B81)/Input!B$5</f>
        <v>2.1662031268485946</v>
      </c>
      <c r="G13" s="6">
        <f>(Input!C41-Input!C61+Input!C81)/Input!C$5</f>
        <v>2.1589834416114768</v>
      </c>
      <c r="H13" s="6">
        <f>(Input!D41-Input!D61+Input!D81)/Input!D$5</f>
        <v>2.2165484188673097</v>
      </c>
      <c r="I13" s="6">
        <f>(Input!E41-Input!E61+Input!E81)/Input!E$5</f>
        <v>2.1502010114787784</v>
      </c>
      <c r="J13" s="6">
        <f>(Input!F41-Input!F61+Input!F81)/Input!F$5</f>
        <v>2.3072454607702619</v>
      </c>
      <c r="K13" s="6">
        <f>(Input!G41-Input!G61+Input!G81)/Input!G$5</f>
        <v>2.5174769102587584</v>
      </c>
      <c r="L13" s="6">
        <f>(Input!H41-Input!H61+Input!H81)/Input!H$5</f>
        <v>2.5466946991005104</v>
      </c>
      <c r="M13" s="6">
        <f>(Input!I41-Input!I61+Input!I81)/Input!I$5</f>
        <v>2.7015466141561948</v>
      </c>
      <c r="N13" s="6">
        <f>(Input!J41-Input!J61+Input!J81)/Input!J$5</f>
        <v>2.8463379042398556</v>
      </c>
      <c r="O13" s="6">
        <f t="shared" si="1"/>
        <v>2.3837198589365318</v>
      </c>
    </row>
    <row r="14" spans="1:15" ht="12" customHeight="1" x14ac:dyDescent="0.2">
      <c r="B14" t="s">
        <v>126</v>
      </c>
      <c r="E14" s="6">
        <f>(Input!A42-Input!A62+Input!A82)/Input!A$5</f>
        <v>0.61228785370213734</v>
      </c>
      <c r="F14" s="6">
        <f>(Input!B42-Input!B62+Input!B82)/Input!B$5</f>
        <v>0.55558380248566575</v>
      </c>
      <c r="G14" s="6">
        <f>(Input!C42-Input!C62+Input!C82)/Input!C$5</f>
        <v>0.50934177683143855</v>
      </c>
      <c r="H14" s="6">
        <f>(Input!D42-Input!D62+Input!D82)/Input!D$5</f>
        <v>0.50321162307893974</v>
      </c>
      <c r="I14" s="6">
        <f>(Input!E42-Input!E62+Input!E82)/Input!E$5</f>
        <v>0.65523192269538721</v>
      </c>
      <c r="J14" s="6">
        <f>(Input!F42-Input!F62+Input!F82)/Input!F$5</f>
        <v>0.66512539821622352</v>
      </c>
      <c r="K14" s="6">
        <f>(Input!G42-Input!G62+Input!G82)/Input!G$5</f>
        <v>0.64080183299750049</v>
      </c>
      <c r="L14" s="6">
        <f>(Input!H42-Input!H62+Input!H82)/Input!H$5</f>
        <v>0.7097881784327944</v>
      </c>
      <c r="M14" s="6">
        <f>(Input!I42-Input!I62+Input!I82)/Input!I$5</f>
        <v>0.76620662218685964</v>
      </c>
      <c r="N14" s="6">
        <f>(Input!J42-Input!J62+Input!J82)/Input!J$5</f>
        <v>0.72812998100492565</v>
      </c>
      <c r="O14" s="6">
        <f t="shared" si="1"/>
        <v>0.63457089916318732</v>
      </c>
    </row>
    <row r="15" spans="1:15" ht="13.5" customHeight="1" x14ac:dyDescent="0.2">
      <c r="B15" s="4" t="s">
        <v>130</v>
      </c>
      <c r="E15" s="8">
        <f>SUM(E12:E14)</f>
        <v>11.261472381689371</v>
      </c>
      <c r="F15" s="8">
        <f t="shared" ref="F15:N15" si="3">SUM(F12:F14)</f>
        <v>10.804537609617167</v>
      </c>
      <c r="G15" s="8">
        <f t="shared" si="3"/>
        <v>10.758743104253655</v>
      </c>
      <c r="H15" s="8">
        <f t="shared" si="3"/>
        <v>11.002264445593875</v>
      </c>
      <c r="I15" s="8">
        <f t="shared" si="3"/>
        <v>10.931671405205604</v>
      </c>
      <c r="J15" s="8">
        <f t="shared" si="3"/>
        <v>11.450237508051368</v>
      </c>
      <c r="K15" s="8">
        <f t="shared" si="3"/>
        <v>11.998134340044082</v>
      </c>
      <c r="L15" s="8">
        <f t="shared" si="3"/>
        <v>12.087798044380385</v>
      </c>
      <c r="M15" s="8">
        <f t="shared" si="3"/>
        <v>12.717649874872759</v>
      </c>
      <c r="N15" s="8">
        <f t="shared" si="3"/>
        <v>13.03740671159294</v>
      </c>
      <c r="O15" s="8">
        <f t="shared" si="1"/>
        <v>11.604991542530119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1.6679599552492188</v>
      </c>
      <c r="F17" s="6">
        <f>(Input!B43-Input!B63+Input!B83)/Input!B$5</f>
        <v>2.0093683540760705</v>
      </c>
      <c r="G17" s="6">
        <f>(Input!C43-Input!C63+Input!C83)/Input!C$5</f>
        <v>1.7782400192579388</v>
      </c>
      <c r="H17" s="6">
        <f>(Input!D43-Input!D63+Input!D83)/Input!D$5</f>
        <v>1.4480435334046609</v>
      </c>
      <c r="I17" s="6">
        <f>(Input!E43-Input!E63+Input!E83)/Input!E$5</f>
        <v>1.3994330286497083</v>
      </c>
      <c r="J17" s="6">
        <f>(Input!F43-Input!F63+Input!F83)/Input!F$5</f>
        <v>1.5200676169696687</v>
      </c>
      <c r="K17" s="6">
        <f>(Input!G43-Input!G63+Input!G83)/Input!G$5</f>
        <v>1.5835896348777707</v>
      </c>
      <c r="L17" s="6">
        <f>(Input!H43-Input!H63+Input!H83)/Input!H$5</f>
        <v>1.5366809558623176</v>
      </c>
      <c r="M17" s="6">
        <f>(Input!I43-Input!I63+Input!I83)/Input!I$5</f>
        <v>1.6010574399959698</v>
      </c>
      <c r="N17" s="6">
        <f>(Input!J43-Input!J63+Input!J83)/Input!J$5</f>
        <v>1.6870266317482308</v>
      </c>
      <c r="O17" s="6">
        <f t="shared" si="1"/>
        <v>1.6231467170091556</v>
      </c>
    </row>
    <row r="18" spans="2:15" ht="12" customHeight="1" x14ac:dyDescent="0.2">
      <c r="B18" t="s">
        <v>128</v>
      </c>
      <c r="E18" s="6">
        <f>(Input!A44-Input!A64+Input!A84)/Input!A$5</f>
        <v>3.0165094240586439</v>
      </c>
      <c r="F18" s="6">
        <f>(Input!B44-Input!B64+Input!B84)/Input!B$5</f>
        <v>3.3015222610497279</v>
      </c>
      <c r="G18" s="6">
        <f>(Input!C44-Input!C64+Input!C84)/Input!C$5</f>
        <v>2.9128627556620343</v>
      </c>
      <c r="H18" s="6">
        <f>(Input!D44-Input!D64+Input!D84)/Input!D$5</f>
        <v>3.0416207407197469</v>
      </c>
      <c r="I18" s="6">
        <f>(Input!E44-Input!E64+Input!E84)/Input!E$5</f>
        <v>3.6028043293417418</v>
      </c>
      <c r="J18" s="6">
        <f>(Input!F44-Input!F64+Input!F84)/Input!F$5</f>
        <v>3.0085067544434838</v>
      </c>
      <c r="K18" s="6">
        <f>(Input!G44-Input!G64+Input!G84)/Input!G$5</f>
        <v>3.1607378524029288</v>
      </c>
      <c r="L18" s="6">
        <f>(Input!H44-Input!H64+Input!H84)/Input!H$5</f>
        <v>3.0533706371174634</v>
      </c>
      <c r="M18" s="6">
        <f>(Input!I44-Input!I64+Input!I84)/Input!I$5</f>
        <v>3.4909489519389907</v>
      </c>
      <c r="N18" s="6">
        <f>(Input!J44-Input!J64+Input!J84)/Input!J$5</f>
        <v>3.3772613353626455</v>
      </c>
      <c r="O18" s="6">
        <f t="shared" si="1"/>
        <v>3.1966145042097405</v>
      </c>
    </row>
    <row r="19" spans="2:15" ht="13.5" customHeight="1" x14ac:dyDescent="0.2">
      <c r="B19" s="4" t="s">
        <v>129</v>
      </c>
      <c r="E19" s="8">
        <f>SUM(E17:E18)</f>
        <v>4.6844693793078624</v>
      </c>
      <c r="F19" s="8">
        <f t="shared" ref="F19:N19" si="4">SUM(F17:F18)</f>
        <v>5.310890615125798</v>
      </c>
      <c r="G19" s="8">
        <f t="shared" si="4"/>
        <v>4.6911027749199734</v>
      </c>
      <c r="H19" s="8">
        <f t="shared" si="4"/>
        <v>4.4896642741244079</v>
      </c>
      <c r="I19" s="8">
        <f t="shared" si="4"/>
        <v>5.0022373579914499</v>
      </c>
      <c r="J19" s="8">
        <f t="shared" si="4"/>
        <v>4.5285743714131526</v>
      </c>
      <c r="K19" s="8">
        <f t="shared" si="4"/>
        <v>4.7443274872806995</v>
      </c>
      <c r="L19" s="8">
        <f t="shared" si="4"/>
        <v>4.5900515929797807</v>
      </c>
      <c r="M19" s="8">
        <f t="shared" si="4"/>
        <v>5.0920063919349605</v>
      </c>
      <c r="N19" s="8">
        <f t="shared" si="4"/>
        <v>5.064287967110876</v>
      </c>
      <c r="O19" s="8">
        <f t="shared" si="1"/>
        <v>4.8197612212188963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36.508331263759665</v>
      </c>
      <c r="F21" s="6">
        <f>(Input!B45-Input!B65+Input!B85)/Input!B$5</f>
        <v>34.228905271146481</v>
      </c>
      <c r="G21" s="6">
        <f>(Input!C45-Input!C65+Input!C85)/Input!C$5</f>
        <v>34.462716974210984</v>
      </c>
      <c r="H21" s="6">
        <f>(Input!D45-Input!D65+Input!D85)/Input!D$5</f>
        <v>33.360100670998278</v>
      </c>
      <c r="I21" s="6">
        <f>(Input!E45-Input!E65+Input!E85)/Input!E$5</f>
        <v>31.395470635820402</v>
      </c>
      <c r="J21" s="6">
        <f>(Input!F45-Input!F65+Input!F85)/Input!F$5</f>
        <v>33.027082779650783</v>
      </c>
      <c r="K21" s="6">
        <f>(Input!G45-Input!G65+Input!G85)/Input!G$5</f>
        <v>32.271590887603338</v>
      </c>
      <c r="L21" s="6">
        <f>(Input!H45-Input!H65+Input!H85)/Input!H$5</f>
        <v>30.712390578958107</v>
      </c>
      <c r="M21" s="6">
        <f>(Input!I45-Input!I65+Input!I85)/Input!I$5</f>
        <v>30.05821332527303</v>
      </c>
      <c r="N21" s="6">
        <f>(Input!J45-Input!J65+Input!J85)/Input!J$5</f>
        <v>32.305926537516008</v>
      </c>
      <c r="O21" s="6">
        <f t="shared" si="1"/>
        <v>32.833072892493711</v>
      </c>
    </row>
    <row r="22" spans="2:15" ht="12" customHeight="1" x14ac:dyDescent="0.2">
      <c r="B22" t="s">
        <v>132</v>
      </c>
      <c r="E22" s="6">
        <f>(Input!A46-Input!A66+Input!A86)/Input!A$5</f>
        <v>6.2222683727152202</v>
      </c>
      <c r="F22" s="6">
        <f>(Input!B46-Input!B66+Input!B86)/Input!B$5</f>
        <v>5.8211251287704124</v>
      </c>
      <c r="G22" s="6">
        <f>(Input!C46-Input!C66+Input!C86)/Input!C$5</f>
        <v>5.6151102173109386</v>
      </c>
      <c r="H22" s="6">
        <f>(Input!D46-Input!D66+Input!D86)/Input!D$5</f>
        <v>4.9423640821069492</v>
      </c>
      <c r="I22" s="6">
        <f>(Input!E46-Input!E66+Input!E86)/Input!E$5</f>
        <v>4.6413551630884049</v>
      </c>
      <c r="J22" s="6">
        <f>(Input!F46-Input!F66+Input!F86)/Input!F$5</f>
        <v>5.527626747364085</v>
      </c>
      <c r="K22" s="6">
        <f>(Input!G46-Input!G66+Input!G86)/Input!G$5</f>
        <v>5.6165967375953576</v>
      </c>
      <c r="L22" s="6">
        <f>(Input!H46-Input!H66+Input!H86)/Input!H$5</f>
        <v>5.1891305726746308</v>
      </c>
      <c r="M22" s="6">
        <f>(Input!I46-Input!I66+Input!I86)/Input!I$5</f>
        <v>6.0386207555640512</v>
      </c>
      <c r="N22" s="6">
        <f>(Input!J46-Input!J66+Input!J86)/Input!J$5</f>
        <v>5.4706660909682725</v>
      </c>
      <c r="O22" s="6">
        <f t="shared" si="1"/>
        <v>5.5084863868158322</v>
      </c>
    </row>
    <row r="23" spans="2:15" ht="12" customHeight="1" x14ac:dyDescent="0.2">
      <c r="B23" t="s">
        <v>133</v>
      </c>
      <c r="E23" s="6">
        <f>(Input!A47-Input!A67+Input!A87)/Input!A$5</f>
        <v>0.64136390903473883</v>
      </c>
      <c r="F23" s="6">
        <f>(Input!B47-Input!B67+Input!B87)/Input!B$5</f>
        <v>0.38035132319714215</v>
      </c>
      <c r="G23" s="6">
        <f>(Input!C47-Input!C67+Input!C87)/Input!C$5</f>
        <v>0.28843979171622053</v>
      </c>
      <c r="H23" s="6">
        <f>(Input!D47-Input!D67+Input!D87)/Input!D$5</f>
        <v>0.32303268548107106</v>
      </c>
      <c r="I23" s="6">
        <f>(Input!E47-Input!E67+Input!E87)/Input!E$5</f>
        <v>0.42879365065306219</v>
      </c>
      <c r="J23" s="6">
        <f>(Input!F47-Input!F67+Input!F87)/Input!F$5</f>
        <v>0.33682269875994453</v>
      </c>
      <c r="K23" s="6">
        <f>(Input!G47-Input!G67+Input!G87)/Input!G$5</f>
        <v>0.39455467674362266</v>
      </c>
      <c r="L23" s="6">
        <f>(Input!H47-Input!H67+Input!H87)/Input!H$5</f>
        <v>0.41762329828782779</v>
      </c>
      <c r="M23" s="6">
        <f>(Input!I47-Input!I67+Input!I87)/Input!I$5</f>
        <v>0.58372170931660816</v>
      </c>
      <c r="N23" s="6">
        <f>(Input!J47-Input!J67+Input!J87)/Input!J$5</f>
        <v>0.44089406158684669</v>
      </c>
      <c r="O23" s="6">
        <f t="shared" si="1"/>
        <v>0.42355978047770843</v>
      </c>
    </row>
    <row r="24" spans="2:15" ht="12" customHeight="1" x14ac:dyDescent="0.2">
      <c r="B24" t="s">
        <v>134</v>
      </c>
      <c r="E24" s="6">
        <f>(Input!A48-Input!A68+Input!A88)/Input!A$5</f>
        <v>0.32978704386896301</v>
      </c>
      <c r="F24" s="6">
        <f>(Input!B48-Input!B68+Input!B88)/Input!B$5</f>
        <v>0.38474892294551682</v>
      </c>
      <c r="G24" s="6">
        <f>(Input!C48-Input!C68+Input!C88)/Input!C$5</f>
        <v>0.42857873831842663</v>
      </c>
      <c r="H24" s="6">
        <f>(Input!D48-Input!D68+Input!D88)/Input!D$5</f>
        <v>0.30504495759319222</v>
      </c>
      <c r="I24" s="6">
        <f>(Input!E48-Input!E68+Input!E88)/Input!E$5</f>
        <v>0.27877112414086302</v>
      </c>
      <c r="J24" s="6">
        <f>(Input!F48-Input!F68+Input!F88)/Input!F$5</f>
        <v>0.34484387602926925</v>
      </c>
      <c r="K24" s="6">
        <f>(Input!G48-Input!G68+Input!G88)/Input!G$5</f>
        <v>0.31051581861479283</v>
      </c>
      <c r="L24" s="6">
        <f>(Input!H48-Input!H68+Input!H88)/Input!H$5</f>
        <v>0.37470463949684563</v>
      </c>
      <c r="M24" s="6">
        <f>(Input!I48-Input!I68+Input!I88)/Input!I$5</f>
        <v>0.32206041371258221</v>
      </c>
      <c r="N24" s="6">
        <f>(Input!J48-Input!J68+Input!J88)/Input!J$5</f>
        <v>0.32732826401667048</v>
      </c>
      <c r="O24" s="6">
        <f t="shared" si="1"/>
        <v>0.34063837987371215</v>
      </c>
    </row>
    <row r="25" spans="2:15" ht="12" customHeight="1" x14ac:dyDescent="0.2">
      <c r="B25" t="s">
        <v>135</v>
      </c>
      <c r="E25" s="6">
        <f>(Input!A49-Input!A69+Input!A89)/Input!A$5</f>
        <v>5.4728679342055537</v>
      </c>
      <c r="F25" s="6">
        <f>(Input!B49-Input!B69+Input!B89)/Input!B$5</f>
        <v>6.6173686253235493</v>
      </c>
      <c r="G25" s="6">
        <f>(Input!C49-Input!C69+Input!C89)/Input!C$5</f>
        <v>5.9580576563203005</v>
      </c>
      <c r="H25" s="6">
        <f>(Input!D49-Input!D69+Input!D89)/Input!D$5</f>
        <v>5.8334388697186341</v>
      </c>
      <c r="I25" s="6">
        <f>(Input!E49-Input!E69+Input!E89)/Input!E$5</f>
        <v>5.3980958749616192</v>
      </c>
      <c r="J25" s="6">
        <f>(Input!F49-Input!F69+Input!F89)/Input!F$5</f>
        <v>5.323279401268489</v>
      </c>
      <c r="K25" s="6">
        <f>(Input!G49-Input!G69+Input!G89)/Input!G$5</f>
        <v>6.4648369684041347</v>
      </c>
      <c r="L25" s="6">
        <f>(Input!H49-Input!H69+Input!H89)/Input!H$5</f>
        <v>6.4360618549946906</v>
      </c>
      <c r="M25" s="6">
        <f>(Input!I49-Input!I69+Input!I89)/Input!I$5</f>
        <v>6.2824489971300004</v>
      </c>
      <c r="N25" s="6">
        <f>(Input!J49-Input!J69+Input!J89)/Input!J$5</f>
        <v>6.377404036230355</v>
      </c>
      <c r="O25" s="6">
        <f t="shared" si="1"/>
        <v>6.0163860218557321</v>
      </c>
    </row>
    <row r="26" spans="2:15" ht="13.5" customHeight="1" x14ac:dyDescent="0.2">
      <c r="B26" s="4" t="s">
        <v>136</v>
      </c>
      <c r="E26" s="8">
        <f>SUM(E21:E25)</f>
        <v>49.174618523584137</v>
      </c>
      <c r="F26" s="8">
        <f t="shared" ref="F26:N26" si="5">SUM(F21:F25)</f>
        <v>47.432499271383101</v>
      </c>
      <c r="G26" s="8">
        <f t="shared" si="5"/>
        <v>46.752903377876869</v>
      </c>
      <c r="H26" s="8">
        <f t="shared" si="5"/>
        <v>44.763981265898124</v>
      </c>
      <c r="I26" s="8">
        <f t="shared" si="5"/>
        <v>42.14248644866435</v>
      </c>
      <c r="J26" s="8">
        <f t="shared" si="5"/>
        <v>44.559655503072563</v>
      </c>
      <c r="K26" s="8">
        <f t="shared" si="5"/>
        <v>45.058095088961252</v>
      </c>
      <c r="L26" s="8">
        <f t="shared" si="5"/>
        <v>43.129910944412103</v>
      </c>
      <c r="M26" s="8">
        <f t="shared" si="5"/>
        <v>43.285065200996272</v>
      </c>
      <c r="N26" s="8">
        <f t="shared" si="5"/>
        <v>44.92221899031815</v>
      </c>
      <c r="O26" s="8">
        <f t="shared" si="1"/>
        <v>45.122143461516686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2.0761764776456051</v>
      </c>
      <c r="F28" s="6">
        <f>(Input!B50-Input!B70+Input!B90)/Input!B$5</f>
        <v>2.033545406539373</v>
      </c>
      <c r="G28" s="6">
        <f>(Input!C50-Input!C70+Input!C90)/Input!C$5</f>
        <v>2.208705476762947</v>
      </c>
      <c r="H28" s="6">
        <f>(Input!D50-Input!D70+Input!D90)/Input!D$5</f>
        <v>2.3469933325303085</v>
      </c>
      <c r="I28" s="6">
        <f>(Input!E50-Input!E70+Input!E90)/Input!E$5</f>
        <v>2.5607322445027045</v>
      </c>
      <c r="J28" s="6">
        <f>(Input!F50-Input!F70+Input!F90)/Input!F$5</f>
        <v>2.4956128758029608</v>
      </c>
      <c r="K28" s="6">
        <f>(Input!G50-Input!G70+Input!G90)/Input!G$5</f>
        <v>2.5658114057117194</v>
      </c>
      <c r="L28" s="6">
        <f>(Input!H50-Input!H70+Input!H90)/Input!H$5</f>
        <v>2.4979453933350508</v>
      </c>
      <c r="M28" s="6">
        <f>(Input!I50-Input!I70+Input!I90)/Input!I$5</f>
        <v>2.5033894294523886</v>
      </c>
      <c r="N28" s="6">
        <f>(Input!J50-Input!J70+Input!J90)/Input!J$5</f>
        <v>2.4711562917096459</v>
      </c>
      <c r="O28" s="6">
        <f t="shared" si="1"/>
        <v>2.3760068333992708</v>
      </c>
    </row>
    <row r="29" spans="2:15" ht="12" customHeight="1" x14ac:dyDescent="0.2">
      <c r="B29" t="s">
        <v>138</v>
      </c>
      <c r="E29" s="6">
        <f>(Input!A51-Input!A71+Input!A91)/Input!A$5</f>
        <v>0.15881258960654104</v>
      </c>
      <c r="F29" s="6">
        <f>(Input!B51-Input!B71+Input!B91)/Input!B$5</f>
        <v>0.17480565406712509</v>
      </c>
      <c r="G29" s="6">
        <f>(Input!C51-Input!C71+Input!C91)/Input!C$5</f>
        <v>0.16891836009479949</v>
      </c>
      <c r="H29" s="6">
        <f>(Input!D51-Input!D71+Input!D91)/Input!D$5</f>
        <v>0.18328592179008452</v>
      </c>
      <c r="I29" s="6">
        <f>(Input!E51-Input!E71+Input!E91)/Input!E$5</f>
        <v>0.18868293712652637</v>
      </c>
      <c r="J29" s="6">
        <f>(Input!F51-Input!F71+Input!F91)/Input!F$5</f>
        <v>0.20402340553934001</v>
      </c>
      <c r="K29" s="6">
        <f>(Input!G51-Input!G71+Input!G91)/Input!G$5</f>
        <v>0.19801677884075616</v>
      </c>
      <c r="L29" s="6">
        <f>(Input!H51-Input!H71+Input!H91)/Input!H$5</f>
        <v>0.19398527106043303</v>
      </c>
      <c r="M29" s="6">
        <f>(Input!I51-Input!I71+Input!I91)/Input!I$5</f>
        <v>0.21789540281488132</v>
      </c>
      <c r="N29" s="6">
        <f>(Input!J51-Input!J71+Input!J91)/Input!J$5</f>
        <v>0.22298233071643234</v>
      </c>
      <c r="O29" s="6">
        <f t="shared" si="1"/>
        <v>0.19114086516569193</v>
      </c>
    </row>
    <row r="30" spans="2:15" ht="13.5" customHeight="1" x14ac:dyDescent="0.2">
      <c r="B30" s="4" t="s">
        <v>139</v>
      </c>
      <c r="E30" s="8">
        <f>SUM(E28:E29)</f>
        <v>2.2349890672521462</v>
      </c>
      <c r="F30" s="8">
        <f t="shared" ref="F30:N30" si="6">SUM(F28:F29)</f>
        <v>2.208351060606498</v>
      </c>
      <c r="G30" s="8">
        <f t="shared" si="6"/>
        <v>2.3776238368577465</v>
      </c>
      <c r="H30" s="8">
        <f t="shared" si="6"/>
        <v>2.5302792543203929</v>
      </c>
      <c r="I30" s="8">
        <f t="shared" si="6"/>
        <v>2.7494151816292307</v>
      </c>
      <c r="J30" s="8">
        <f t="shared" si="6"/>
        <v>2.6996362813423009</v>
      </c>
      <c r="K30" s="8">
        <f t="shared" si="6"/>
        <v>2.7638281845524757</v>
      </c>
      <c r="L30" s="8">
        <f t="shared" si="6"/>
        <v>2.6919306643954837</v>
      </c>
      <c r="M30" s="8">
        <f t="shared" si="6"/>
        <v>2.72128483226727</v>
      </c>
      <c r="N30" s="8">
        <f t="shared" si="6"/>
        <v>2.6941386224260784</v>
      </c>
      <c r="O30" s="8">
        <f t="shared" si="1"/>
        <v>2.5671476985649617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6.4564684674956963E-2</v>
      </c>
      <c r="F32" s="6">
        <f>(Input!B52-Input!B72+Input!B92)/Input!B$5</f>
        <v>7.4674474169448876E-2</v>
      </c>
      <c r="G32" s="6">
        <f>(Input!C52-Input!C72+Input!C92)/Input!C$5</f>
        <v>7.4638498110028165E-2</v>
      </c>
      <c r="H32" s="6">
        <f>(Input!D52-Input!D72+Input!D92)/Input!D$5</f>
        <v>6.6868429070451277E-2</v>
      </c>
      <c r="I32" s="6">
        <f>(Input!E52-Input!E72+Input!E92)/Input!E$5</f>
        <v>7.8985185053969162E-2</v>
      </c>
      <c r="J32" s="6">
        <f>(Input!F52-Input!F72+Input!F92)/Input!F$5</f>
        <v>0.11795707098548723</v>
      </c>
      <c r="K32" s="6">
        <f>(Input!G52-Input!G72+Input!G92)/Input!G$5</f>
        <v>0.13711969142769348</v>
      </c>
      <c r="L32" s="6">
        <f>(Input!H52-Input!H72+Input!H92)/Input!H$5</f>
        <v>0.15784067373135621</v>
      </c>
      <c r="M32" s="6">
        <f>(Input!I52-Input!I72+Input!I92)/Input!I$5</f>
        <v>0.15395405037390003</v>
      </c>
      <c r="N32" s="6">
        <f>(Input!J52-Input!J72+Input!J92)/Input!J$5</f>
        <v>0.16554746836383744</v>
      </c>
      <c r="O32" s="6">
        <f t="shared" si="1"/>
        <v>0.10921502259611289</v>
      </c>
    </row>
    <row r="33" spans="2:15" ht="12" customHeight="1" x14ac:dyDescent="0.2">
      <c r="B33" t="s">
        <v>141</v>
      </c>
      <c r="E33" s="6">
        <f>(Input!A53-Input!A73+Input!A93)/Input!A$5</f>
        <v>0.65415268954595351</v>
      </c>
      <c r="F33" s="6">
        <f>(Input!B53-Input!B73+Input!B93)/Input!B$5</f>
        <v>0.63807010304518574</v>
      </c>
      <c r="G33" s="6">
        <f>(Input!C53-Input!C73+Input!C93)/Input!C$5</f>
        <v>0.63550461817983805</v>
      </c>
      <c r="H33" s="6">
        <f>(Input!D53-Input!D73+Input!D93)/Input!D$5</f>
        <v>0.64363386309367754</v>
      </c>
      <c r="I33" s="6">
        <f>(Input!E53-Input!E73+Input!E93)/Input!E$5</f>
        <v>0.70619526323248072</v>
      </c>
      <c r="J33" s="6">
        <f>(Input!F53-Input!F73+Input!F93)/Input!F$5</f>
        <v>0.71548657815482997</v>
      </c>
      <c r="K33" s="6">
        <f>(Input!G53-Input!G73+Input!G93)/Input!G$5</f>
        <v>0.67725298556411062</v>
      </c>
      <c r="L33" s="6">
        <f>(Input!H53-Input!H73+Input!H93)/Input!H$5</f>
        <v>0.70468124770139506</v>
      </c>
      <c r="M33" s="6">
        <f>(Input!I53-Input!I73+Input!I93)/Input!I$5</f>
        <v>0.72975313855267276</v>
      </c>
      <c r="N33" s="6">
        <f>(Input!J53-Input!J73+Input!J93)/Input!J$5</f>
        <v>0.70498709880708565</v>
      </c>
      <c r="O33" s="6">
        <f t="shared" si="1"/>
        <v>0.68097175858772307</v>
      </c>
    </row>
    <row r="34" spans="2:15" ht="12" customHeight="1" x14ac:dyDescent="0.2">
      <c r="B34" t="s">
        <v>142</v>
      </c>
      <c r="E34" s="6">
        <f>(Input!A54-Input!A74+Input!A94)/Input!A$5</f>
        <v>0.22659742593025833</v>
      </c>
      <c r="F34" s="6">
        <f>(Input!B54-Input!B74+Input!B94)/Input!B$5</f>
        <v>0.22878711978461796</v>
      </c>
      <c r="G34" s="6">
        <f>(Input!C54-Input!C74+Input!C94)/Input!C$5</f>
        <v>0.17906118980819438</v>
      </c>
      <c r="H34" s="6">
        <f>(Input!D54-Input!D74+Input!D94)/Input!D$5</f>
        <v>0.18521316772122748</v>
      </c>
      <c r="I34" s="6">
        <f>(Input!E54-Input!E74+Input!E94)/Input!E$5</f>
        <v>0.2111229156333404</v>
      </c>
      <c r="J34" s="6">
        <f>(Input!F54-Input!F74+Input!F94)/Input!F$5</f>
        <v>0.22569732085347385</v>
      </c>
      <c r="K34" s="6">
        <f>(Input!G54-Input!G74+Input!G94)/Input!G$5</f>
        <v>0.23440575308306394</v>
      </c>
      <c r="L34" s="6">
        <f>(Input!H54-Input!H74+Input!H94)/Input!H$5</f>
        <v>0.24719892555572268</v>
      </c>
      <c r="M34" s="6">
        <f>(Input!I54-Input!I74+Input!I94)/Input!I$5</f>
        <v>0.23497358918853245</v>
      </c>
      <c r="N34" s="6">
        <f>(Input!J54-Input!J74+Input!J94)/Input!J$5</f>
        <v>0.1968363391527424</v>
      </c>
      <c r="O34" s="6">
        <f t="shared" si="1"/>
        <v>0.21698937467111742</v>
      </c>
    </row>
    <row r="35" spans="2:15" ht="12" customHeight="1" x14ac:dyDescent="0.2">
      <c r="B35" t="s">
        <v>143</v>
      </c>
      <c r="E35" s="6">
        <f>(Input!A55-Input!A75+Input!A95)/Input!A$5</f>
        <v>0.96503759725496552</v>
      </c>
      <c r="F35" s="6">
        <f>(Input!B55-Input!B75+Input!B95)/Input!B$5</f>
        <v>0.89095800858180851</v>
      </c>
      <c r="G35" s="6">
        <f>(Input!C55-Input!C75+Input!C95)/Input!C$5</f>
        <v>0.92461578692466184</v>
      </c>
      <c r="H35" s="6">
        <f>(Input!D55-Input!D75+Input!D95)/Input!D$5</f>
        <v>1.3740081908554342</v>
      </c>
      <c r="I35" s="6">
        <f>(Input!E55-Input!E75+Input!E95)/Input!E$5</f>
        <v>1.0531054701339191</v>
      </c>
      <c r="J35" s="6">
        <f>(Input!F55-Input!F75+Input!F95)/Input!F$5</f>
        <v>1.1621340907903976</v>
      </c>
      <c r="K35" s="6">
        <f>(Input!G55-Input!G75+Input!G95)/Input!G$5</f>
        <v>1.1127572371492223</v>
      </c>
      <c r="L35" s="6">
        <f>(Input!H55-Input!H75+Input!H95)/Input!H$5</f>
        <v>1.1128510593311822</v>
      </c>
      <c r="M35" s="6">
        <f>(Input!I55-Input!I75+Input!I95)/Input!I$5</f>
        <v>1.1920295504753946</v>
      </c>
      <c r="N35" s="6">
        <f>(Input!J55-Input!J75+Input!J95)/Input!J$5</f>
        <v>1.2175454885955239</v>
      </c>
      <c r="O35" s="6">
        <f t="shared" si="1"/>
        <v>1.1005042480092511</v>
      </c>
    </row>
    <row r="36" spans="2:15" ht="13.5" customHeight="1" x14ac:dyDescent="0.2">
      <c r="B36" s="4" t="s">
        <v>144</v>
      </c>
      <c r="E36" s="8">
        <f>SUM(E32:E35)</f>
        <v>1.9103523974061343</v>
      </c>
      <c r="F36" s="8">
        <f t="shared" ref="F36:N36" si="7">SUM(F32:F35)</f>
        <v>1.8324897055810609</v>
      </c>
      <c r="G36" s="8">
        <f t="shared" si="7"/>
        <v>1.8138200930227226</v>
      </c>
      <c r="H36" s="8">
        <f t="shared" si="7"/>
        <v>2.2697236507407905</v>
      </c>
      <c r="I36" s="8">
        <f t="shared" si="7"/>
        <v>2.0494088340537093</v>
      </c>
      <c r="J36" s="8">
        <f t="shared" si="7"/>
        <v>2.2212750607841887</v>
      </c>
      <c r="K36" s="8">
        <f t="shared" si="7"/>
        <v>2.16153566722409</v>
      </c>
      <c r="L36" s="8">
        <f t="shared" si="7"/>
        <v>2.2225719063196561</v>
      </c>
      <c r="M36" s="8">
        <f t="shared" si="7"/>
        <v>2.3107103285905</v>
      </c>
      <c r="N36" s="8">
        <f t="shared" si="7"/>
        <v>2.2849163949191893</v>
      </c>
      <c r="O36" s="8">
        <f t="shared" si="1"/>
        <v>2.1076804038642041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3.8352006886581367</v>
      </c>
      <c r="F38" s="8">
        <f>(Input!B56-Input!B76+Input!B96)/Input!B$5</f>
        <v>3.8331182639007118</v>
      </c>
      <c r="G38" s="8">
        <f>(Input!C56-Input!C76+Input!C96)/Input!C$5</f>
        <v>3.6951166509527238</v>
      </c>
      <c r="H38" s="8">
        <f>(Input!D56-Input!D76+Input!D96)/Input!D$5</f>
        <v>3.823346885561846</v>
      </c>
      <c r="I38" s="8">
        <f>(Input!E56-Input!E76+Input!E96)/Input!E$5</f>
        <v>4.0908646578804406</v>
      </c>
      <c r="J38" s="8">
        <f>(Input!F56-Input!F76+Input!F96)/Input!F$5</f>
        <v>4.1130784942929592</v>
      </c>
      <c r="K38" s="8">
        <f>(Input!G56-Input!G76+Input!G96)/Input!G$5</f>
        <v>4.3574014512707482</v>
      </c>
      <c r="L38" s="8">
        <f>(Input!H56-Input!H76+Input!H96)/Input!H$5</f>
        <v>4.5586511227615114</v>
      </c>
      <c r="M38" s="8">
        <f>(Input!I56-Input!I76+Input!I96)/Input!I$5</f>
        <v>5.0252281701493384</v>
      </c>
      <c r="N38" s="8">
        <f>(Input!J56-Input!J76+Input!J96)/Input!J$5</f>
        <v>5.1064107038284439</v>
      </c>
      <c r="O38" s="8">
        <f t="shared" si="1"/>
        <v>4.2438417089256868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79.360586874103916</v>
      </c>
      <c r="F40" s="11">
        <f t="shared" ref="F40:N40" si="8">SUM(F10,F15,F19,F26,F30,F36,F38)</f>
        <v>77.632167916617377</v>
      </c>
      <c r="G40" s="11">
        <f t="shared" si="8"/>
        <v>75.795231568117813</v>
      </c>
      <c r="H40" s="11">
        <f t="shared" si="8"/>
        <v>75.371342875160309</v>
      </c>
      <c r="I40" s="11">
        <f t="shared" si="8"/>
        <v>73.868487151326207</v>
      </c>
      <c r="J40" s="11">
        <f t="shared" si="8"/>
        <v>77.0509411684491</v>
      </c>
      <c r="K40" s="11">
        <f t="shared" si="8"/>
        <v>78.556633639817775</v>
      </c>
      <c r="L40" s="11">
        <f t="shared" si="8"/>
        <v>76.83596002400229</v>
      </c>
      <c r="M40" s="11">
        <f t="shared" si="8"/>
        <v>79.867657046167423</v>
      </c>
      <c r="N40" s="11">
        <f t="shared" si="8"/>
        <v>81.98602647717172</v>
      </c>
      <c r="O40" s="11">
        <f t="shared" si="1"/>
        <v>77.632503474093397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22.334019875096107</v>
      </c>
      <c r="F7" s="6">
        <f>Input!B37/Input!B$7</f>
        <v>21.044156764962004</v>
      </c>
      <c r="G7" s="6">
        <f>Input!C37/Input!C$7</f>
        <v>19.960321715817692</v>
      </c>
      <c r="H7" s="6">
        <f>Input!D37/Input!D$7</f>
        <v>22.72017143383804</v>
      </c>
      <c r="I7" s="6">
        <f>Input!E37/Input!E$7</f>
        <v>22.600063018580737</v>
      </c>
      <c r="J7" s="6">
        <f>Input!F37/Input!F$7</f>
        <v>23.883582347984703</v>
      </c>
      <c r="K7" s="6">
        <f>Input!G37/Input!G$7</f>
        <v>24.653656015312961</v>
      </c>
      <c r="L7" s="6">
        <f>Input!H37/Input!H$7</f>
        <v>25.450642231578037</v>
      </c>
      <c r="M7" s="6">
        <f>Input!I37/Input!I$7</f>
        <v>29.702146295281647</v>
      </c>
      <c r="N7" s="6">
        <f>Input!J37/Input!J$7</f>
        <v>31.218182795307559</v>
      </c>
      <c r="O7" s="6">
        <f>AVERAGE(E7:N7)</f>
        <v>24.356694249375948</v>
      </c>
    </row>
    <row r="8" spans="1:15" ht="12" customHeight="1" x14ac:dyDescent="0.2">
      <c r="B8" t="s">
        <v>121</v>
      </c>
      <c r="E8" s="6">
        <f>Input!A38/Input!A$7</f>
        <v>20.171483384169733</v>
      </c>
      <c r="F8" s="6">
        <f>Input!B38/Input!B$7</f>
        <v>19.432677290874572</v>
      </c>
      <c r="G8" s="6">
        <f>Input!C38/Input!C$7</f>
        <v>19.096774067076403</v>
      </c>
      <c r="H8" s="6">
        <f>Input!D38/Input!D$7</f>
        <v>20.434528863697548</v>
      </c>
      <c r="I8" s="6">
        <f>Input!E38/Input!E$7</f>
        <v>20.010274627364357</v>
      </c>
      <c r="J8" s="6">
        <f>Input!F38/Input!F$7</f>
        <v>23.01726858582024</v>
      </c>
      <c r="K8" s="6">
        <f>Input!G38/Input!G$7</f>
        <v>22.932301375289804</v>
      </c>
      <c r="L8" s="6">
        <f>Input!H38/Input!H$7</f>
        <v>23.2008903281661</v>
      </c>
      <c r="M8" s="6">
        <f>Input!I38/Input!I$7</f>
        <v>26.264423988422283</v>
      </c>
      <c r="N8" s="6">
        <f>Input!J38/Input!J$7</f>
        <v>28.358620753061675</v>
      </c>
      <c r="O8" s="6">
        <f t="shared" ref="O8:O40" si="1">AVERAGE(E8:N8)</f>
        <v>22.291924326394273</v>
      </c>
    </row>
    <row r="9" spans="1:15" ht="12" customHeight="1" x14ac:dyDescent="0.2">
      <c r="B9" t="s">
        <v>122</v>
      </c>
      <c r="E9" s="6">
        <f>Input!A39/Input!A$7</f>
        <v>0.52560725594664015</v>
      </c>
      <c r="F9" s="6">
        <f>Input!B39/Input!B$7</f>
        <v>0.5100928388905015</v>
      </c>
      <c r="G9" s="6">
        <f>Input!C39/Input!C$7</f>
        <v>0.46402699261427705</v>
      </c>
      <c r="H9" s="6">
        <f>Input!D39/Input!D$7</f>
        <v>0.40075876571147684</v>
      </c>
      <c r="I9" s="6">
        <f>Input!E39/Input!E$7</f>
        <v>0.39826573608301002</v>
      </c>
      <c r="J9" s="6">
        <f>Input!F39/Input!F$7</f>
        <v>0.41062167242289282</v>
      </c>
      <c r="K9" s="6">
        <f>Input!G39/Input!G$7</f>
        <v>0.55006585685163956</v>
      </c>
      <c r="L9" s="6">
        <f>Input!H39/Input!H$7</f>
        <v>0.60593573775079546</v>
      </c>
      <c r="M9" s="6">
        <f>Input!I39/Input!I$7</f>
        <v>0.83639704191212516</v>
      </c>
      <c r="N9" s="6">
        <f>Input!J39/Input!J$7</f>
        <v>1.0399720428297479</v>
      </c>
      <c r="O9" s="6">
        <f t="shared" si="1"/>
        <v>0.57417439410131066</v>
      </c>
    </row>
    <row r="10" spans="1:15" ht="13.5" customHeight="1" x14ac:dyDescent="0.2">
      <c r="B10" s="4" t="s">
        <v>123</v>
      </c>
      <c r="E10" s="8">
        <f>SUM(E7:E9)</f>
        <v>43.031110515212475</v>
      </c>
      <c r="F10" s="8">
        <f t="shared" ref="F10:N10" si="2">SUM(F7:F9)</f>
        <v>40.986926894727077</v>
      </c>
      <c r="G10" s="8">
        <f t="shared" si="2"/>
        <v>39.521122775508374</v>
      </c>
      <c r="H10" s="8">
        <f t="shared" si="2"/>
        <v>43.555459063247064</v>
      </c>
      <c r="I10" s="8">
        <f t="shared" si="2"/>
        <v>43.008603382028106</v>
      </c>
      <c r="J10" s="8">
        <f t="shared" si="2"/>
        <v>47.311472606227838</v>
      </c>
      <c r="K10" s="8">
        <f t="shared" si="2"/>
        <v>48.136023247454403</v>
      </c>
      <c r="L10" s="8">
        <f t="shared" si="2"/>
        <v>49.257468297494938</v>
      </c>
      <c r="M10" s="8">
        <f t="shared" si="2"/>
        <v>56.802967325616052</v>
      </c>
      <c r="N10" s="8">
        <f t="shared" si="2"/>
        <v>60.61677559119898</v>
      </c>
      <c r="O10" s="8">
        <f t="shared" si="1"/>
        <v>47.222792969871534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54.049479666286949</v>
      </c>
      <c r="F12" s="6">
        <f>Input!B40/Input!B$7</f>
        <v>53.315038282361563</v>
      </c>
      <c r="G12" s="6">
        <f>Input!C40/Input!C$7</f>
        <v>52.731686917039433</v>
      </c>
      <c r="H12" s="6">
        <f>Input!D40/Input!D$7</f>
        <v>54.578913137406012</v>
      </c>
      <c r="I12" s="6">
        <f>Input!E40/Input!E$7</f>
        <v>51.08955228036308</v>
      </c>
      <c r="J12" s="6">
        <f>Input!F40/Input!F$7</f>
        <v>54.106575338660548</v>
      </c>
      <c r="K12" s="6">
        <f>Input!G40/Input!G$7</f>
        <v>56.747227076188096</v>
      </c>
      <c r="L12" s="6">
        <f>Input!H40/Input!H$7</f>
        <v>56.667170553871635</v>
      </c>
      <c r="M12" s="6">
        <f>Input!I40/Input!I$7</f>
        <v>59.195419104654214</v>
      </c>
      <c r="N12" s="6">
        <f>Input!J40/Input!J$7</f>
        <v>60.39764695712703</v>
      </c>
      <c r="O12" s="6">
        <f t="shared" si="1"/>
        <v>55.287870931395858</v>
      </c>
    </row>
    <row r="13" spans="1:15" ht="12" customHeight="1" x14ac:dyDescent="0.2">
      <c r="B13" t="s">
        <v>125</v>
      </c>
      <c r="E13" s="6">
        <f>Input!A41/Input!A$7</f>
        <v>14.278065249812105</v>
      </c>
      <c r="F13" s="6">
        <f>Input!B41/Input!B$7</f>
        <v>14.291438645913138</v>
      </c>
      <c r="G13" s="6">
        <f>Input!C41/Input!C$7</f>
        <v>14.071082542361488</v>
      </c>
      <c r="H13" s="6">
        <f>Input!D41/Input!D$7</f>
        <v>14.606150021323243</v>
      </c>
      <c r="I13" s="6">
        <f>Input!E41/Input!E$7</f>
        <v>13.51908126519778</v>
      </c>
      <c r="J13" s="6">
        <f>Input!F41/Input!F$7</f>
        <v>14.728525356716267</v>
      </c>
      <c r="K13" s="6">
        <f>Input!G41/Input!G$7</f>
        <v>16.164978738159775</v>
      </c>
      <c r="L13" s="6">
        <f>Input!H41/Input!H$7</f>
        <v>16.340518027013974</v>
      </c>
      <c r="M13" s="6">
        <f>Input!I41/Input!I$7</f>
        <v>17.290615924974365</v>
      </c>
      <c r="N13" s="6">
        <f>Input!J41/Input!J$7</f>
        <v>18.163171167338866</v>
      </c>
      <c r="O13" s="6">
        <f t="shared" si="1"/>
        <v>15.3453626938811</v>
      </c>
    </row>
    <row r="14" spans="1:15" ht="12" customHeight="1" x14ac:dyDescent="0.2">
      <c r="B14" t="s">
        <v>126</v>
      </c>
      <c r="E14" s="6">
        <f>Input!A42/Input!A$7</f>
        <v>3.9184322163017322</v>
      </c>
      <c r="F14" s="6">
        <f>Input!B42/Input!B$7</f>
        <v>3.6647502486331125</v>
      </c>
      <c r="G14" s="6">
        <f>Input!C42/Input!C$7</f>
        <v>3.3182224416946089</v>
      </c>
      <c r="H14" s="6">
        <f>Input!D42/Input!D$7</f>
        <v>3.3159005659834171</v>
      </c>
      <c r="I14" s="6">
        <f>Input!E42/Input!E$7</f>
        <v>4.1195945093089303</v>
      </c>
      <c r="J14" s="6">
        <f>Input!F42/Input!F$7</f>
        <v>4.2452883822998366</v>
      </c>
      <c r="K14" s="6">
        <f>Input!G42/Input!G$7</f>
        <v>4.1130227029062825</v>
      </c>
      <c r="L14" s="6">
        <f>Input!H42/Input!H$7</f>
        <v>4.5561636864969026</v>
      </c>
      <c r="M14" s="6">
        <f>Input!I42/Input!I$7</f>
        <v>4.9045654074284908</v>
      </c>
      <c r="N14" s="6">
        <f>Input!J42/Input!J$7</f>
        <v>4.6433225811588228</v>
      </c>
      <c r="O14" s="6">
        <f t="shared" si="1"/>
        <v>4.0799262742212132</v>
      </c>
    </row>
    <row r="15" spans="1:15" ht="13.5" customHeight="1" x14ac:dyDescent="0.2">
      <c r="B15" s="4" t="s">
        <v>130</v>
      </c>
      <c r="E15" s="8">
        <f>SUM(E12:E14)</f>
        <v>72.245977132400796</v>
      </c>
      <c r="F15" s="8">
        <f t="shared" ref="F15:N15" si="3">SUM(F12:F14)</f>
        <v>71.271227176907814</v>
      </c>
      <c r="G15" s="8">
        <f t="shared" si="3"/>
        <v>70.120991901095536</v>
      </c>
      <c r="H15" s="8">
        <f t="shared" si="3"/>
        <v>72.500963724712662</v>
      </c>
      <c r="I15" s="8">
        <f t="shared" si="3"/>
        <v>68.728228054869788</v>
      </c>
      <c r="J15" s="8">
        <f t="shared" si="3"/>
        <v>73.080389077676642</v>
      </c>
      <c r="K15" s="8">
        <f t="shared" si="3"/>
        <v>77.025228517254149</v>
      </c>
      <c r="L15" s="8">
        <f t="shared" si="3"/>
        <v>77.563852267382515</v>
      </c>
      <c r="M15" s="8">
        <f t="shared" si="3"/>
        <v>81.390600437057074</v>
      </c>
      <c r="N15" s="8">
        <f t="shared" si="3"/>
        <v>83.204140705624724</v>
      </c>
      <c r="O15" s="8">
        <f t="shared" si="1"/>
        <v>74.713159899498152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11.164899205527858</v>
      </c>
      <c r="F17" s="6">
        <f>Input!B43/Input!B$7</f>
        <v>12.985567573483577</v>
      </c>
      <c r="G17" s="6">
        <f>Input!C43/Input!C$7</f>
        <v>11.994317418058801</v>
      </c>
      <c r="H17" s="6">
        <f>Input!D43/Input!D$7</f>
        <v>9.6437512063483961</v>
      </c>
      <c r="I17" s="6">
        <f>Input!E43/Input!E$7</f>
        <v>8.7551595418855452</v>
      </c>
      <c r="J17" s="6">
        <f>Input!F43/Input!F$7</f>
        <v>9.5654249576384967</v>
      </c>
      <c r="K17" s="6">
        <f>Input!G43/Input!G$7</f>
        <v>10.171669388459089</v>
      </c>
      <c r="L17" s="6">
        <f>Input!H43/Input!H$7</f>
        <v>9.9620527630691207</v>
      </c>
      <c r="M17" s="6">
        <f>Input!I43/Input!I$7</f>
        <v>10.360916084225817</v>
      </c>
      <c r="N17" s="6">
        <f>Input!J43/Input!J$7</f>
        <v>11.094789271028349</v>
      </c>
      <c r="O17" s="6">
        <f t="shared" si="1"/>
        <v>10.569854740972506</v>
      </c>
    </row>
    <row r="18" spans="2:15" ht="12" customHeight="1" x14ac:dyDescent="0.2">
      <c r="B18" t="s">
        <v>128</v>
      </c>
      <c r="E18" s="6">
        <f>Input!A44/Input!A$7</f>
        <v>19.611582119496465</v>
      </c>
      <c r="F18" s="6">
        <f>Input!B44/Input!B$7</f>
        <v>21.6862924877111</v>
      </c>
      <c r="G18" s="6">
        <f>Input!C44/Input!C$7</f>
        <v>19.349242477988454</v>
      </c>
      <c r="H18" s="6">
        <f>Input!D44/Input!D$7</f>
        <v>20.121129378350169</v>
      </c>
      <c r="I18" s="6">
        <f>Input!E44/Input!E$7</f>
        <v>22.638606908841162</v>
      </c>
      <c r="J18" s="6">
        <f>Input!F44/Input!F$7</f>
        <v>19.139156936638301</v>
      </c>
      <c r="K18" s="6">
        <f>Input!G44/Input!G$7</f>
        <v>20.310119824291966</v>
      </c>
      <c r="L18" s="6">
        <f>Input!H44/Input!H$7</f>
        <v>19.699820284690539</v>
      </c>
      <c r="M18" s="6">
        <f>Input!I44/Input!I$7</f>
        <v>22.474224662815331</v>
      </c>
      <c r="N18" s="6">
        <f>Input!J44/Input!J$7</f>
        <v>21.878247831556344</v>
      </c>
      <c r="O18" s="6">
        <f t="shared" si="1"/>
        <v>20.690842291237981</v>
      </c>
    </row>
    <row r="19" spans="2:15" ht="13.5" customHeight="1" x14ac:dyDescent="0.2">
      <c r="B19" s="4" t="s">
        <v>129</v>
      </c>
      <c r="E19" s="8">
        <f>SUM(E17:E18)</f>
        <v>30.776481325024321</v>
      </c>
      <c r="F19" s="8">
        <f t="shared" ref="F19:N19" si="4">SUM(F17:F18)</f>
        <v>34.671860061194678</v>
      </c>
      <c r="G19" s="8">
        <f t="shared" si="4"/>
        <v>31.343559896047253</v>
      </c>
      <c r="H19" s="8">
        <f t="shared" si="4"/>
        <v>29.764880584698567</v>
      </c>
      <c r="I19" s="8">
        <f t="shared" si="4"/>
        <v>31.393766450726709</v>
      </c>
      <c r="J19" s="8">
        <f t="shared" si="4"/>
        <v>28.704581894276799</v>
      </c>
      <c r="K19" s="8">
        <f t="shared" si="4"/>
        <v>30.481789212751053</v>
      </c>
      <c r="L19" s="8">
        <f t="shared" si="4"/>
        <v>29.661873047759659</v>
      </c>
      <c r="M19" s="8">
        <f t="shared" si="4"/>
        <v>32.835140747041152</v>
      </c>
      <c r="N19" s="8">
        <f t="shared" si="4"/>
        <v>32.973037102584691</v>
      </c>
      <c r="O19" s="8">
        <f t="shared" si="1"/>
        <v>31.260697032210487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264.02015659102642</v>
      </c>
      <c r="F21" s="6">
        <f>Input!B45/Input!B$7</f>
        <v>245.67493654502283</v>
      </c>
      <c r="G21" s="6">
        <f>Input!C45/Input!C$7</f>
        <v>249.21165865115341</v>
      </c>
      <c r="H21" s="6">
        <f>Input!D45/Input!D$7</f>
        <v>236.8004084612798</v>
      </c>
      <c r="I21" s="6">
        <f>Input!E45/Input!E$7</f>
        <v>197.89127800568002</v>
      </c>
      <c r="J21" s="6">
        <f>Input!F45/Input!F$7</f>
        <v>215.96238363318179</v>
      </c>
      <c r="K21" s="6">
        <f>Input!G45/Input!G$7</f>
        <v>214.85084141361014</v>
      </c>
      <c r="L21" s="6">
        <f>Input!H45/Input!H$7</f>
        <v>207.9352069105951</v>
      </c>
      <c r="M21" s="6">
        <f>Input!I45/Input!I$7</f>
        <v>205.48130063982265</v>
      </c>
      <c r="N21" s="6">
        <f>Input!J45/Input!J$7</f>
        <v>247.38095682220921</v>
      </c>
      <c r="O21" s="6">
        <f t="shared" si="1"/>
        <v>228.52091276735814</v>
      </c>
    </row>
    <row r="22" spans="2:15" ht="12" customHeight="1" x14ac:dyDescent="0.2">
      <c r="B22" t="s">
        <v>132</v>
      </c>
      <c r="E22" s="6">
        <f>Input!A46/Input!A$7</f>
        <v>40.164256364419693</v>
      </c>
      <c r="F22" s="6">
        <f>Input!B46/Input!B$7</f>
        <v>38.342682001817757</v>
      </c>
      <c r="G22" s="6">
        <f>Input!C46/Input!C$7</f>
        <v>36.750983891805504</v>
      </c>
      <c r="H22" s="6">
        <f>Input!D46/Input!D$7</f>
        <v>32.645343702957078</v>
      </c>
      <c r="I22" s="6">
        <f>Input!E46/Input!E$7</f>
        <v>29.155261076977332</v>
      </c>
      <c r="J22" s="6">
        <f>Input!F46/Input!F$7</f>
        <v>35.254156705154678</v>
      </c>
      <c r="K22" s="6">
        <f>Input!G46/Input!G$7</f>
        <v>36.077120549376332</v>
      </c>
      <c r="L22" s="6">
        <f>Input!H46/Input!H$7</f>
        <v>33.365078896292047</v>
      </c>
      <c r="M22" s="6">
        <f>Input!I46/Input!I$7</f>
        <v>38.649913981833521</v>
      </c>
      <c r="N22" s="6">
        <f>Input!J46/Input!J$7</f>
        <v>35.035929456484396</v>
      </c>
      <c r="O22" s="6">
        <f t="shared" si="1"/>
        <v>35.544072662711834</v>
      </c>
    </row>
    <row r="23" spans="2:15" ht="12" customHeight="1" x14ac:dyDescent="0.2">
      <c r="B23" t="s">
        <v>133</v>
      </c>
      <c r="E23" s="6">
        <f>Input!A47/Input!A$7</f>
        <v>4.106807982938701</v>
      </c>
      <c r="F23" s="6">
        <f>Input!B47/Input!B$7</f>
        <v>2.5142864348628833</v>
      </c>
      <c r="G23" s="6">
        <f>Input!C47/Input!C$7</f>
        <v>1.8792088912454166</v>
      </c>
      <c r="H23" s="6">
        <f>Input!D47/Input!D$7</f>
        <v>2.1277398173923525</v>
      </c>
      <c r="I23" s="6">
        <f>Input!E47/Input!E$7</f>
        <v>2.696246635605962</v>
      </c>
      <c r="J23" s="6">
        <f>Input!F47/Input!F$7</f>
        <v>2.1485133195677739</v>
      </c>
      <c r="K23" s="6">
        <f>Input!G47/Input!G$7</f>
        <v>2.5333363865197458</v>
      </c>
      <c r="L23" s="6">
        <f>Input!H47/Input!H$7</f>
        <v>2.6809347413501672</v>
      </c>
      <c r="M23" s="6">
        <f>Input!I47/Input!I$7</f>
        <v>3.737348064527235</v>
      </c>
      <c r="N23" s="6">
        <f>Input!J47/Input!J$7</f>
        <v>2.8182941273260673</v>
      </c>
      <c r="O23" s="6">
        <f t="shared" si="1"/>
        <v>2.7242716401336304</v>
      </c>
    </row>
    <row r="24" spans="2:15" ht="12" customHeight="1" x14ac:dyDescent="0.2">
      <c r="B24" t="s">
        <v>134</v>
      </c>
      <c r="E24" s="6">
        <f>Input!A48/Input!A$7</f>
        <v>2.2237699377438425</v>
      </c>
      <c r="F24" s="6">
        <f>Input!B48/Input!B$7</f>
        <v>2.5398100395433718</v>
      </c>
      <c r="G24" s="6">
        <f>Input!C48/Input!C$7</f>
        <v>2.8129608608959948</v>
      </c>
      <c r="H24" s="6">
        <f>Input!D48/Input!D$7</f>
        <v>2.034692408822472</v>
      </c>
      <c r="I24" s="6">
        <f>Input!E48/Input!E$7</f>
        <v>1.7569083771091272</v>
      </c>
      <c r="J24" s="6">
        <f>Input!F48/Input!F$7</f>
        <v>2.2057594051796774</v>
      </c>
      <c r="K24" s="6">
        <f>Input!G48/Input!G$7</f>
        <v>1.9704132013712032</v>
      </c>
      <c r="L24" s="6">
        <f>Input!H48/Input!H$7</f>
        <v>2.4085912577290345</v>
      </c>
      <c r="M24" s="6">
        <f>Input!I48/Input!I$7</f>
        <v>2.0674555229789759</v>
      </c>
      <c r="N24" s="6">
        <f>Input!J48/Input!J$7</f>
        <v>2.0930037503706012</v>
      </c>
      <c r="O24" s="6">
        <f t="shared" si="1"/>
        <v>2.2113364761744299</v>
      </c>
    </row>
    <row r="25" spans="2:15" ht="12" customHeight="1" x14ac:dyDescent="0.2">
      <c r="B25" t="s">
        <v>135</v>
      </c>
      <c r="E25" s="6">
        <f>Input!A49/Input!A$7</f>
        <v>35.190284615069373</v>
      </c>
      <c r="F25" s="6">
        <f>Input!B49/Input!B$7</f>
        <v>43.936269313677442</v>
      </c>
      <c r="G25" s="6">
        <f>Input!C49/Input!C$7</f>
        <v>39.084440600566062</v>
      </c>
      <c r="H25" s="6">
        <f>Input!D49/Input!D$7</f>
        <v>38.924978039440013</v>
      </c>
      <c r="I25" s="6">
        <f>Input!E49/Input!E$7</f>
        <v>33.21229957492622</v>
      </c>
      <c r="J25" s="6">
        <f>Input!F49/Input!F$7</f>
        <v>34.558275817368681</v>
      </c>
      <c r="K25" s="6">
        <f>Input!G49/Input!G$7</f>
        <v>42.342936268336786</v>
      </c>
      <c r="L25" s="6">
        <f>Input!H49/Input!H$7</f>
        <v>41.924426763789199</v>
      </c>
      <c r="M25" s="6">
        <f>Input!I49/Input!I$7</f>
        <v>40.972440801870079</v>
      </c>
      <c r="N25" s="6">
        <f>Input!J49/Input!J$7</f>
        <v>41.719995329097678</v>
      </c>
      <c r="O25" s="6">
        <f t="shared" si="1"/>
        <v>39.186634712414154</v>
      </c>
    </row>
    <row r="26" spans="2:15" ht="13.5" customHeight="1" x14ac:dyDescent="0.2">
      <c r="B26" s="4" t="s">
        <v>136</v>
      </c>
      <c r="E26" s="8">
        <f>SUM(E21:E25)</f>
        <v>345.70527549119799</v>
      </c>
      <c r="F26" s="8">
        <f t="shared" ref="F26:N26" si="5">SUM(F21:F25)</f>
        <v>333.00798433492429</v>
      </c>
      <c r="G26" s="8">
        <f t="shared" si="5"/>
        <v>329.73925289566637</v>
      </c>
      <c r="H26" s="8">
        <f t="shared" si="5"/>
        <v>312.53316242989172</v>
      </c>
      <c r="I26" s="8">
        <f t="shared" si="5"/>
        <v>264.71199367029863</v>
      </c>
      <c r="J26" s="8">
        <f t="shared" si="5"/>
        <v>290.12908888045263</v>
      </c>
      <c r="K26" s="8">
        <f t="shared" si="5"/>
        <v>297.77464781921424</v>
      </c>
      <c r="L26" s="8">
        <f t="shared" si="5"/>
        <v>288.3142385697555</v>
      </c>
      <c r="M26" s="8">
        <f t="shared" si="5"/>
        <v>290.90845901103245</v>
      </c>
      <c r="N26" s="8">
        <f t="shared" si="5"/>
        <v>329.04817948548794</v>
      </c>
      <c r="O26" s="8">
        <f t="shared" si="1"/>
        <v>308.18722825879223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13.28681721766122</v>
      </c>
      <c r="F28" s="6">
        <f>Input!B50/Input!B$7</f>
        <v>13.413702848930997</v>
      </c>
      <c r="G28" s="6">
        <f>Input!C50/Input!C$7</f>
        <v>14.389112406371586</v>
      </c>
      <c r="H28" s="6">
        <f>Input!D50/Input!D$7</f>
        <v>15.465454617441768</v>
      </c>
      <c r="I28" s="6">
        <f>Input!E50/Input!E$7</f>
        <v>16.099915356486552</v>
      </c>
      <c r="J28" s="6">
        <f>Input!F50/Input!F$7</f>
        <v>15.92872017333494</v>
      </c>
      <c r="K28" s="6">
        <f>Input!G50/Input!G$7</f>
        <v>16.46880520566387</v>
      </c>
      <c r="L28" s="6">
        <f>Input!H50/Input!H$7</f>
        <v>16.03442891524994</v>
      </c>
      <c r="M28" s="6">
        <f>Input!I50/Input!I$7</f>
        <v>16.024446724267555</v>
      </c>
      <c r="N28" s="6">
        <f>Input!J50/Input!J$7</f>
        <v>15.758691593816513</v>
      </c>
      <c r="O28" s="6">
        <f t="shared" si="1"/>
        <v>15.287009505922494</v>
      </c>
    </row>
    <row r="29" spans="2:15" ht="12" customHeight="1" x14ac:dyDescent="0.2">
      <c r="B29" t="s">
        <v>138</v>
      </c>
      <c r="E29" s="6">
        <f>Input!A51/Input!A$7</f>
        <v>1.0702559684265009</v>
      </c>
      <c r="F29" s="6">
        <f>Input!B51/Input!B$7</f>
        <v>1.0774667497822974</v>
      </c>
      <c r="G29" s="6">
        <f>Input!C51/Input!C$7</f>
        <v>1.1290217277662855</v>
      </c>
      <c r="H29" s="6">
        <f>Input!D51/Input!D$7</f>
        <v>1.2400601327615883</v>
      </c>
      <c r="I29" s="6">
        <f>Input!E51/Input!E$7</f>
        <v>1.1724522488073803</v>
      </c>
      <c r="J29" s="6">
        <f>Input!F51/Input!F$7</f>
        <v>1.2748518967768221</v>
      </c>
      <c r="K29" s="6">
        <f>Input!G51/Input!G$7</f>
        <v>1.2776510831842536</v>
      </c>
      <c r="L29" s="6">
        <f>Input!H51/Input!H$7</f>
        <v>1.2627950504742629</v>
      </c>
      <c r="M29" s="6">
        <f>Input!I51/Input!I$7</f>
        <v>1.4072089284002025</v>
      </c>
      <c r="N29" s="6">
        <f>Input!J51/Input!J$7</f>
        <v>1.3858216503905434</v>
      </c>
      <c r="O29" s="6">
        <f t="shared" si="1"/>
        <v>1.2297585436770135</v>
      </c>
    </row>
    <row r="30" spans="2:15" ht="13.5" customHeight="1" x14ac:dyDescent="0.2">
      <c r="B30" s="4" t="s">
        <v>139</v>
      </c>
      <c r="E30" s="8">
        <f>SUM(E28:E29)</f>
        <v>14.357073186087721</v>
      </c>
      <c r="F30" s="8">
        <f t="shared" ref="F30:N30" si="6">SUM(F28:F29)</f>
        <v>14.491169598713295</v>
      </c>
      <c r="G30" s="8">
        <f t="shared" si="6"/>
        <v>15.518134134137872</v>
      </c>
      <c r="H30" s="8">
        <f t="shared" si="6"/>
        <v>16.705514750203356</v>
      </c>
      <c r="I30" s="8">
        <f t="shared" si="6"/>
        <v>17.272367605293933</v>
      </c>
      <c r="J30" s="8">
        <f t="shared" si="6"/>
        <v>17.203572070111761</v>
      </c>
      <c r="K30" s="8">
        <f t="shared" si="6"/>
        <v>17.746456288848123</v>
      </c>
      <c r="L30" s="8">
        <f t="shared" si="6"/>
        <v>17.297223965724204</v>
      </c>
      <c r="M30" s="8">
        <f t="shared" si="6"/>
        <v>17.431655652667757</v>
      </c>
      <c r="N30" s="8">
        <f t="shared" si="6"/>
        <v>17.144513244207058</v>
      </c>
      <c r="O30" s="8">
        <f t="shared" si="1"/>
        <v>16.516768049599509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0.41479586435687915</v>
      </c>
      <c r="F32" s="6">
        <f>Input!B52/Input!B$7</f>
        <v>0.49208694783225237</v>
      </c>
      <c r="G32" s="6">
        <f>Input!C52/Input!C$7</f>
        <v>0.48631316884106129</v>
      </c>
      <c r="H32" s="6">
        <f>Input!D52/Input!D$7</f>
        <v>0.44067828739101073</v>
      </c>
      <c r="I32" s="6">
        <f>Input!E52/Input!E$7</f>
        <v>0.49659226328587608</v>
      </c>
      <c r="J32" s="6">
        <f>Input!F52/Input!F$7</f>
        <v>0.75292836044778189</v>
      </c>
      <c r="K32" s="6">
        <f>Input!G52/Input!G$7</f>
        <v>0.88013085843180572</v>
      </c>
      <c r="L32" s="6">
        <f>Input!H52/Input!H$7</f>
        <v>1.0132076367967264</v>
      </c>
      <c r="M32" s="6">
        <f>Input!I52/Input!I$7</f>
        <v>0.98547531166232583</v>
      </c>
      <c r="N32" s="6">
        <f>Input!J52/Input!J$7</f>
        <v>1.055871972538734</v>
      </c>
      <c r="O32" s="6">
        <f t="shared" si="1"/>
        <v>0.70180806715844535</v>
      </c>
    </row>
    <row r="33" spans="2:15" ht="12" customHeight="1" x14ac:dyDescent="0.2">
      <c r="B33" t="s">
        <v>141</v>
      </c>
      <c r="E33" s="6">
        <f>Input!A53/Input!A$7</f>
        <v>4.2560162220924846</v>
      </c>
      <c r="F33" s="6">
        <f>Input!B53/Input!B$7</f>
        <v>4.1835890725152156</v>
      </c>
      <c r="G33" s="6">
        <f>Input!C53/Input!C$7</f>
        <v>4.1844197838798562</v>
      </c>
      <c r="H33" s="6">
        <f>Input!D53/Input!D$7</f>
        <v>4.2711391225169999</v>
      </c>
      <c r="I33" s="6">
        <f>Input!E53/Input!E$7</f>
        <v>4.4282927440461828</v>
      </c>
      <c r="J33" s="6">
        <f>Input!F53/Input!F$7</f>
        <v>4.5496371262696877</v>
      </c>
      <c r="K33" s="6">
        <f>Input!G53/Input!G$7</f>
        <v>4.3476358049256625</v>
      </c>
      <c r="L33" s="6">
        <f>Input!H53/Input!H$7</f>
        <v>4.5429030994893367</v>
      </c>
      <c r="M33" s="6">
        <f>Input!I53/Input!I$7</f>
        <v>4.6822694076265234</v>
      </c>
      <c r="N33" s="6">
        <f>Input!J53/Input!J$7</f>
        <v>4.5265124889767465</v>
      </c>
      <c r="O33" s="6">
        <f t="shared" si="1"/>
        <v>4.3972414872338685</v>
      </c>
    </row>
    <row r="34" spans="2:15" ht="12" customHeight="1" x14ac:dyDescent="0.2">
      <c r="B34" t="s">
        <v>142</v>
      </c>
      <c r="E34" s="6">
        <f>Input!A54/Input!A$7</f>
        <v>1.4568597279048801</v>
      </c>
      <c r="F34" s="6">
        <f>Input!B54/Input!B$7</f>
        <v>1.5138589286648996</v>
      </c>
      <c r="G34" s="6">
        <f>Input!C54/Input!C$7</f>
        <v>1.1720516851247507</v>
      </c>
      <c r="H34" s="6">
        <f>Input!D54/Input!D$7</f>
        <v>1.2227970362418572</v>
      </c>
      <c r="I34" s="6">
        <f>Input!E54/Input!E$7</f>
        <v>1.3452694299556363</v>
      </c>
      <c r="J34" s="6">
        <f>Input!F54/Input!F$7</f>
        <v>1.4521877054417172</v>
      </c>
      <c r="K34" s="6">
        <f>Input!G54/Input!G$7</f>
        <v>1.5193083224267256</v>
      </c>
      <c r="L34" s="6">
        <f>Input!H54/Input!H$7</f>
        <v>1.6033012258164967</v>
      </c>
      <c r="M34" s="6">
        <f>Input!I54/Input!I$7</f>
        <v>1.5205309747438827</v>
      </c>
      <c r="N34" s="6">
        <f>Input!J54/Input!J$7</f>
        <v>1.2721966434713905</v>
      </c>
      <c r="O34" s="6">
        <f t="shared" si="1"/>
        <v>1.4078361679792237</v>
      </c>
    </row>
    <row r="35" spans="2:15" ht="12" customHeight="1" x14ac:dyDescent="0.2">
      <c r="B35" t="s">
        <v>143</v>
      </c>
      <c r="E35" s="6">
        <f>Input!A55/Input!A$7</f>
        <v>6.1868920878237272</v>
      </c>
      <c r="F35" s="6">
        <f>Input!B55/Input!B$7</f>
        <v>5.8802470627983006</v>
      </c>
      <c r="G35" s="6">
        <f>Input!C55/Input!C$7</f>
        <v>6.0341476733852595</v>
      </c>
      <c r="H35" s="6">
        <f>Input!D55/Input!D$7</f>
        <v>9.0660462148977707</v>
      </c>
      <c r="I35" s="6">
        <f>Input!E55/Input!E$7</f>
        <v>6.6315679468379338</v>
      </c>
      <c r="J35" s="6">
        <f>Input!F55/Input!F$7</f>
        <v>7.4865184862822804</v>
      </c>
      <c r="K35" s="6">
        <f>Input!G55/Input!G$7</f>
        <v>7.1552708380209706</v>
      </c>
      <c r="L35" s="6">
        <f>Input!H55/Input!H$7</f>
        <v>7.1647115709304874</v>
      </c>
      <c r="M35" s="6">
        <f>Input!I55/Input!I$7</f>
        <v>7.6765527253565473</v>
      </c>
      <c r="N35" s="6">
        <f>Input!J55/Input!J$7</f>
        <v>7.7828873986486222</v>
      </c>
      <c r="O35" s="6">
        <f t="shared" si="1"/>
        <v>7.1064842004981896</v>
      </c>
    </row>
    <row r="36" spans="2:15" ht="13.5" customHeight="1" x14ac:dyDescent="0.2">
      <c r="B36" s="4" t="s">
        <v>144</v>
      </c>
      <c r="E36" s="8">
        <f>SUM(E32:E35)</f>
        <v>12.314563902177971</v>
      </c>
      <c r="F36" s="8">
        <f t="shared" ref="F36:N36" si="7">SUM(F32:F35)</f>
        <v>12.069782011810668</v>
      </c>
      <c r="G36" s="8">
        <f t="shared" si="7"/>
        <v>11.876932311230927</v>
      </c>
      <c r="H36" s="8">
        <f t="shared" si="7"/>
        <v>15.00066066104764</v>
      </c>
      <c r="I36" s="8">
        <f t="shared" si="7"/>
        <v>12.90172238412563</v>
      </c>
      <c r="J36" s="8">
        <f t="shared" si="7"/>
        <v>14.241271678441468</v>
      </c>
      <c r="K36" s="8">
        <f t="shared" si="7"/>
        <v>13.902345823805165</v>
      </c>
      <c r="L36" s="8">
        <f t="shared" si="7"/>
        <v>14.324123533033047</v>
      </c>
      <c r="M36" s="8">
        <f t="shared" si="7"/>
        <v>14.86482841938928</v>
      </c>
      <c r="N36" s="8">
        <f t="shared" si="7"/>
        <v>14.637468503635493</v>
      </c>
      <c r="O36" s="8">
        <f t="shared" si="1"/>
        <v>13.613369922869728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25.26989681046965</v>
      </c>
      <c r="F38" s="8">
        <f>Input!B56/Input!B$7</f>
        <v>25.09193277150974</v>
      </c>
      <c r="G38" s="8">
        <f>Input!C56/Input!C$7</f>
        <v>24.410637420000448</v>
      </c>
      <c r="H38" s="8">
        <f>Input!D56/Input!D$7</f>
        <v>25.391764437498242</v>
      </c>
      <c r="I38" s="8">
        <f>Input!E56/Input!E$7</f>
        <v>25.740756594212314</v>
      </c>
      <c r="J38" s="8">
        <f>Input!F56/Input!F$7</f>
        <v>26.134892545301344</v>
      </c>
      <c r="K38" s="8">
        <f>Input!G56/Input!G$7</f>
        <v>27.962012671861448</v>
      </c>
      <c r="L38" s="8">
        <f>Input!H56/Input!H$7</f>
        <v>29.513941436875655</v>
      </c>
      <c r="M38" s="8">
        <f>Input!I56/Input!I$7</f>
        <v>32.322044067440068</v>
      </c>
      <c r="N38" s="8">
        <f>Input!J56/Input!J$7</f>
        <v>33.103451387356564</v>
      </c>
      <c r="O38" s="8">
        <f t="shared" si="1"/>
        <v>27.494133014252547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543.70037836257097</v>
      </c>
      <c r="F40" s="11">
        <f t="shared" ref="F40:N40" si="8">SUM(F10,F15,F19,F26,F30,F36,F38)</f>
        <v>531.59088284978759</v>
      </c>
      <c r="G40" s="11">
        <f t="shared" si="8"/>
        <v>522.53063133368676</v>
      </c>
      <c r="H40" s="11">
        <f t="shared" si="8"/>
        <v>515.45240565129927</v>
      </c>
      <c r="I40" s="11">
        <f t="shared" si="8"/>
        <v>463.7574381415551</v>
      </c>
      <c r="J40" s="11">
        <f t="shared" si="8"/>
        <v>496.80526875248847</v>
      </c>
      <c r="K40" s="11">
        <f t="shared" si="8"/>
        <v>513.02850358118849</v>
      </c>
      <c r="L40" s="11">
        <f t="shared" si="8"/>
        <v>505.93272111802554</v>
      </c>
      <c r="M40" s="11">
        <f t="shared" si="8"/>
        <v>526.55569566024383</v>
      </c>
      <c r="N40" s="11">
        <f t="shared" si="8"/>
        <v>570.72756602009554</v>
      </c>
      <c r="O40" s="11">
        <f t="shared" si="1"/>
        <v>519.00814914709417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Input!O5</f>
        <v>Produktionsgebiet 4: Alpenostrand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25</v>
      </c>
      <c r="F7" s="20">
        <f>Input!B1</f>
        <v>26</v>
      </c>
      <c r="G7" s="20">
        <f>Input!C1</f>
        <v>28</v>
      </c>
      <c r="H7" s="20">
        <f>Input!D1</f>
        <v>28</v>
      </c>
      <c r="I7" s="20">
        <f>Input!E1</f>
        <v>29</v>
      </c>
      <c r="J7" s="20">
        <f>Input!F1</f>
        <v>30</v>
      </c>
      <c r="K7" s="20">
        <f>Input!G1</f>
        <v>28</v>
      </c>
      <c r="L7" s="20">
        <f>Input!H1</f>
        <v>27</v>
      </c>
      <c r="M7" s="20">
        <f>Input!I1</f>
        <v>29</v>
      </c>
      <c r="N7" s="20">
        <f>Input!J1</f>
        <v>29</v>
      </c>
      <c r="O7" s="6">
        <f>AVERAGE(E7:N7)</f>
        <v>27.9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110534.11</v>
      </c>
      <c r="F9" s="20">
        <f>IF(Input!B123=0,"***",Input!B123)</f>
        <v>111273.51</v>
      </c>
      <c r="G9" s="20">
        <f>IF(Input!C123=0,"***",Input!C123)</f>
        <v>113356.61</v>
      </c>
      <c r="H9" s="20">
        <f>IF(Input!D123=0,"***",Input!D123)</f>
        <v>113330</v>
      </c>
      <c r="I9" s="20">
        <f>IF(Input!E123=0,"***",Input!E123)</f>
        <v>114001</v>
      </c>
      <c r="J9" s="20">
        <f>IF(Input!F123=0,"***",Input!F123)</f>
        <v>114730.6</v>
      </c>
      <c r="K9" s="20">
        <f>IF(Input!G123=0,"***",Input!G123)</f>
        <v>111078.06</v>
      </c>
      <c r="L9" s="20">
        <f>IF(Input!H123=0,"***",Input!H123)</f>
        <v>110250.06</v>
      </c>
      <c r="M9" s="20">
        <f>IF(Input!I123=0,"***",Input!I123)</f>
        <v>111078.97</v>
      </c>
      <c r="N9" s="20">
        <f>IF(Input!J123=0,"***",Input!J123)</f>
        <v>111129.24</v>
      </c>
      <c r="O9" s="20">
        <f>AVERAGE(E9:N9)</f>
        <v>112076.21599999999</v>
      </c>
    </row>
    <row r="10" spans="1:15" ht="12" customHeight="1" x14ac:dyDescent="0.2">
      <c r="B10" t="s">
        <v>262</v>
      </c>
      <c r="E10" s="20">
        <f>IF(Input!A123=0,"***",E9/E7)</f>
        <v>4421.3644000000004</v>
      </c>
      <c r="F10" s="20">
        <f>IF(Input!B123=0,"***",F9/F7)</f>
        <v>4279.7503846153841</v>
      </c>
      <c r="G10" s="20">
        <f>IF(Input!C123=0,"***",G9/G7)</f>
        <v>4048.4503571428572</v>
      </c>
      <c r="H10" s="20">
        <f>IF(Input!D123=0,"***",H9/H7)</f>
        <v>4047.5</v>
      </c>
      <c r="I10" s="20">
        <f>IF(Input!E123=0,"***",I9/I7)</f>
        <v>3931.0689655172414</v>
      </c>
      <c r="J10" s="20">
        <f>IF(Input!F123=0,"***",J9/J7)</f>
        <v>3824.3533333333335</v>
      </c>
      <c r="K10" s="20">
        <f>IF(Input!G123=0,"***",K9/K7)</f>
        <v>3967.0735714285715</v>
      </c>
      <c r="L10" s="20">
        <f>IF(Input!H123=0,"***",L9/L7)</f>
        <v>4083.3355555555554</v>
      </c>
      <c r="M10" s="20">
        <f>IF(Input!I123=0,"***",M9/M7)</f>
        <v>3830.3093103448277</v>
      </c>
      <c r="N10" s="20">
        <f>IF(Input!J123=0,"***",N9/N7)</f>
        <v>3832.0427586206897</v>
      </c>
      <c r="O10" s="20">
        <f>AVERAGE(E10:N10)</f>
        <v>4026.5248636558463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104193.71</v>
      </c>
      <c r="F12" s="20">
        <f>Input!B7</f>
        <v>105074.5</v>
      </c>
      <c r="G12" s="20">
        <f>Input!C7</f>
        <v>107125.6</v>
      </c>
      <c r="H12" s="20">
        <f>Input!D7</f>
        <v>107089.71</v>
      </c>
      <c r="I12" s="20">
        <f>Input!E7</f>
        <v>107746</v>
      </c>
      <c r="J12" s="20">
        <f>Input!F7</f>
        <v>107999</v>
      </c>
      <c r="K12" s="20">
        <f>Input!G7</f>
        <v>105463.59</v>
      </c>
      <c r="L12" s="20">
        <f>Input!H7</f>
        <v>104626.59</v>
      </c>
      <c r="M12" s="20">
        <f>Input!I7</f>
        <v>105437.03</v>
      </c>
      <c r="N12" s="20">
        <f>Input!J7</f>
        <v>105504.24</v>
      </c>
      <c r="O12" s="20">
        <f>AVERAGE(E12:N12)</f>
        <v>106025.997</v>
      </c>
    </row>
    <row r="13" spans="1:15" ht="12" customHeight="1" x14ac:dyDescent="0.2">
      <c r="B13" t="s">
        <v>264</v>
      </c>
      <c r="E13" s="20">
        <f t="shared" ref="E13:N13" si="1">+E12/E7</f>
        <v>4167.7484000000004</v>
      </c>
      <c r="F13" s="20">
        <f t="shared" si="1"/>
        <v>4041.3269230769229</v>
      </c>
      <c r="G13" s="20">
        <f t="shared" si="1"/>
        <v>3825.9142857142861</v>
      </c>
      <c r="H13" s="20">
        <f t="shared" si="1"/>
        <v>3824.6325000000002</v>
      </c>
      <c r="I13" s="20">
        <f t="shared" si="1"/>
        <v>3715.3793103448274</v>
      </c>
      <c r="J13" s="20">
        <f t="shared" si="1"/>
        <v>3599.9666666666667</v>
      </c>
      <c r="K13" s="20">
        <f t="shared" si="1"/>
        <v>3766.5567857142855</v>
      </c>
      <c r="L13" s="20">
        <f t="shared" si="1"/>
        <v>3875.0588888888888</v>
      </c>
      <c r="M13" s="20">
        <f t="shared" si="1"/>
        <v>3635.7596551724137</v>
      </c>
      <c r="N13" s="20">
        <f t="shared" si="1"/>
        <v>3638.0772413793106</v>
      </c>
      <c r="O13" s="20">
        <f>AVERAGE(E13:N13)</f>
        <v>3809.0420656957599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666804</v>
      </c>
      <c r="F15" s="20">
        <f>Input!B5</f>
        <v>693094</v>
      </c>
      <c r="G15" s="20">
        <f>Input!C5</f>
        <v>697894</v>
      </c>
      <c r="H15" s="20">
        <f>Input!D5</f>
        <v>705665</v>
      </c>
      <c r="I15" s="20">
        <f>Input!E5</f>
        <v>677424</v>
      </c>
      <c r="J15" s="20">
        <f>Input!F5</f>
        <v>689324</v>
      </c>
      <c r="K15" s="20">
        <f>Input!G5</f>
        <v>676924</v>
      </c>
      <c r="L15" s="20">
        <f>Input!H5</f>
        <v>671603</v>
      </c>
      <c r="M15" s="20">
        <f>Input!I5</f>
        <v>674913</v>
      </c>
      <c r="N15" s="20">
        <f>Input!J5</f>
        <v>672806</v>
      </c>
      <c r="O15" s="20">
        <f>AVERAGE(E15:N15)</f>
        <v>682645.1</v>
      </c>
    </row>
    <row r="16" spans="1:15" ht="12" customHeight="1" x14ac:dyDescent="0.2">
      <c r="B16" t="s">
        <v>266</v>
      </c>
      <c r="E16" s="20">
        <f t="shared" ref="E16:N16" si="2">+E15/E7</f>
        <v>26672.16</v>
      </c>
      <c r="F16" s="20">
        <f t="shared" si="2"/>
        <v>26657.461538461539</v>
      </c>
      <c r="G16" s="20">
        <f t="shared" si="2"/>
        <v>24924.785714285714</v>
      </c>
      <c r="H16" s="20">
        <f t="shared" si="2"/>
        <v>25202.321428571428</v>
      </c>
      <c r="I16" s="20">
        <f t="shared" si="2"/>
        <v>23359.448275862069</v>
      </c>
      <c r="J16" s="20">
        <f t="shared" si="2"/>
        <v>22977.466666666667</v>
      </c>
      <c r="K16" s="20">
        <f t="shared" si="2"/>
        <v>24175.857142857141</v>
      </c>
      <c r="L16" s="20">
        <f t="shared" si="2"/>
        <v>24874.185185185186</v>
      </c>
      <c r="M16" s="20">
        <f t="shared" si="2"/>
        <v>23272.862068965518</v>
      </c>
      <c r="N16" s="20">
        <f t="shared" si="2"/>
        <v>23200.206896551725</v>
      </c>
      <c r="O16" s="20">
        <f>AVERAGE(E16:N16)</f>
        <v>24531.675491740694</v>
      </c>
    </row>
    <row r="17" spans="2:15" ht="12" customHeight="1" x14ac:dyDescent="0.2">
      <c r="B17" t="s">
        <v>267</v>
      </c>
      <c r="E17" s="6">
        <f>+E15/E12</f>
        <v>6.3996569466621347</v>
      </c>
      <c r="F17" s="6">
        <f t="shared" ref="F17:N17" si="3">+F15/F12</f>
        <v>6.5962150664528503</v>
      </c>
      <c r="G17" s="6">
        <f t="shared" si="3"/>
        <v>6.5147266386372626</v>
      </c>
      <c r="H17" s="6">
        <f t="shared" si="3"/>
        <v>6.5894753099994388</v>
      </c>
      <c r="I17" s="6">
        <f t="shared" si="3"/>
        <v>6.2872310805041485</v>
      </c>
      <c r="J17" s="6">
        <f t="shared" si="3"/>
        <v>6.382688728599339</v>
      </c>
      <c r="K17" s="6">
        <f t="shared" si="3"/>
        <v>6.4185563946761155</v>
      </c>
      <c r="L17" s="6">
        <f t="shared" si="3"/>
        <v>6.419047012810033</v>
      </c>
      <c r="M17" s="6">
        <f t="shared" si="3"/>
        <v>6.4011002586093326</v>
      </c>
      <c r="N17" s="6">
        <f t="shared" si="3"/>
        <v>6.3770517658816361</v>
      </c>
      <c r="O17" s="6">
        <f>AVERAGE(E17:N17)</f>
        <v>6.4385749202832283</v>
      </c>
    </row>
    <row r="18" spans="2:15" ht="12" customHeight="1" x14ac:dyDescent="0.2">
      <c r="B18" t="s">
        <v>268</v>
      </c>
      <c r="E18" s="6">
        <f t="shared" ref="E18:M18" si="4">+(E17-F17)/F17*100</f>
        <v>-2.9798622059849809</v>
      </c>
      <c r="F18" s="6">
        <f t="shared" si="4"/>
        <v>1.2508341843892503</v>
      </c>
      <c r="G18" s="6">
        <f t="shared" si="4"/>
        <v>-1.1343645411152239</v>
      </c>
      <c r="H18" s="6">
        <f t="shared" si="4"/>
        <v>4.8072708896052623</v>
      </c>
      <c r="I18" s="6">
        <f t="shared" si="4"/>
        <v>-1.4955711010544361</v>
      </c>
      <c r="J18" s="6">
        <f t="shared" si="4"/>
        <v>-0.55881204232352</v>
      </c>
      <c r="K18" s="6">
        <f t="shared" si="4"/>
        <v>-7.6431615618080834E-3</v>
      </c>
      <c r="L18" s="6">
        <f t="shared" si="4"/>
        <v>0.28036983449153735</v>
      </c>
      <c r="M18" s="6">
        <f t="shared" si="4"/>
        <v>0.37710988730498024</v>
      </c>
      <c r="N18" s="6">
        <f>+(N17-(Input!K5/Input!K7))/(Input!K5/Input!K7)*100</f>
        <v>0.10421514413409576</v>
      </c>
      <c r="O18" s="6">
        <f>AVERAGE(E18:N18)</f>
        <v>6.435468878851569E-2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778511.8</v>
      </c>
      <c r="F20" s="20">
        <f>Input!B6</f>
        <v>756112.52</v>
      </c>
      <c r="G20" s="20">
        <f>Input!C6</f>
        <v>782188.09</v>
      </c>
      <c r="H20" s="20">
        <f>Input!D6</f>
        <v>765141.09</v>
      </c>
      <c r="I20" s="20">
        <f>Input!E6</f>
        <v>757301.24</v>
      </c>
      <c r="J20" s="20">
        <f>Input!F6</f>
        <v>749002.03</v>
      </c>
      <c r="K20" s="20">
        <f>Input!G6</f>
        <v>758562.45</v>
      </c>
      <c r="L20" s="20">
        <f>Input!H6</f>
        <v>768088.07</v>
      </c>
      <c r="M20" s="20">
        <f>Input!I6</f>
        <v>766875.23</v>
      </c>
      <c r="N20" s="20">
        <f>Input!J6</f>
        <v>835034.29</v>
      </c>
      <c r="O20" s="20">
        <f>AVERAGE(E20:N20)</f>
        <v>771681.6810000001</v>
      </c>
    </row>
    <row r="21" spans="2:15" ht="12" customHeight="1" x14ac:dyDescent="0.2">
      <c r="B21" t="s">
        <v>270</v>
      </c>
      <c r="E21" s="20">
        <f t="shared" ref="E21:N21" si="5">+E20/E7</f>
        <v>31140.472000000002</v>
      </c>
      <c r="F21" s="20">
        <f t="shared" si="5"/>
        <v>29081.25076923077</v>
      </c>
      <c r="G21" s="20">
        <f t="shared" si="5"/>
        <v>27935.288928571426</v>
      </c>
      <c r="H21" s="20">
        <f t="shared" si="5"/>
        <v>27326.467499999999</v>
      </c>
      <c r="I21" s="20">
        <f t="shared" si="5"/>
        <v>26113.835862068965</v>
      </c>
      <c r="J21" s="20">
        <f t="shared" si="5"/>
        <v>24966.734333333334</v>
      </c>
      <c r="K21" s="20">
        <f t="shared" si="5"/>
        <v>27091.51607142857</v>
      </c>
      <c r="L21" s="20">
        <f t="shared" si="5"/>
        <v>28447.706296296295</v>
      </c>
      <c r="M21" s="20">
        <f t="shared" si="5"/>
        <v>26443.973448275861</v>
      </c>
      <c r="N21" s="20">
        <f t="shared" si="5"/>
        <v>28794.285862068966</v>
      </c>
      <c r="O21" s="20">
        <f>AVERAGE(E21:N21)</f>
        <v>27734.153107127418</v>
      </c>
    </row>
    <row r="22" spans="2:15" ht="12" customHeight="1" x14ac:dyDescent="0.2">
      <c r="B22" t="s">
        <v>271</v>
      </c>
      <c r="E22" s="6">
        <f>+E20/E12</f>
        <v>7.4717734880541249</v>
      </c>
      <c r="F22" s="6">
        <f t="shared" ref="F22:N22" si="6">+F20/F12</f>
        <v>7.1959659099020223</v>
      </c>
      <c r="G22" s="6">
        <f t="shared" si="6"/>
        <v>7.301598217419552</v>
      </c>
      <c r="H22" s="6">
        <f t="shared" si="6"/>
        <v>7.1448609768389506</v>
      </c>
      <c r="I22" s="6">
        <f t="shared" si="6"/>
        <v>7.028578694336681</v>
      </c>
      <c r="J22" s="6">
        <f t="shared" si="6"/>
        <v>6.9352681969277494</v>
      </c>
      <c r="K22" s="6">
        <f t="shared" si="6"/>
        <v>7.1926477185159348</v>
      </c>
      <c r="L22" s="6">
        <f t="shared" si="6"/>
        <v>7.3412319946583366</v>
      </c>
      <c r="M22" s="6">
        <f t="shared" si="6"/>
        <v>7.2733007559108973</v>
      </c>
      <c r="N22" s="6">
        <f t="shared" si="6"/>
        <v>7.9146988784526577</v>
      </c>
      <c r="O22" s="6">
        <f>AVERAGE(E22:N22)</f>
        <v>7.2799924831016911</v>
      </c>
    </row>
    <row r="23" spans="2:15" ht="12" customHeight="1" x14ac:dyDescent="0.2">
      <c r="B23" t="s">
        <v>272</v>
      </c>
      <c r="E23" s="6">
        <f t="shared" ref="E23:M23" si="7">+(E22-F22)/F22*100</f>
        <v>3.8328082929433704</v>
      </c>
      <c r="F23" s="6">
        <f t="shared" si="7"/>
        <v>-1.4467011792777196</v>
      </c>
      <c r="G23" s="6">
        <f t="shared" si="7"/>
        <v>2.1937059529735659</v>
      </c>
      <c r="H23" s="6">
        <f t="shared" si="7"/>
        <v>1.6544210082753248</v>
      </c>
      <c r="I23" s="6">
        <f t="shared" si="7"/>
        <v>1.3454490116224658</v>
      </c>
      <c r="J23" s="6">
        <f t="shared" si="7"/>
        <v>-3.5783696304994437</v>
      </c>
      <c r="K23" s="6">
        <f t="shared" si="7"/>
        <v>-2.0239692227478372</v>
      </c>
      <c r="L23" s="6">
        <f t="shared" si="7"/>
        <v>0.93398088470675011</v>
      </c>
      <c r="M23" s="6">
        <f t="shared" si="7"/>
        <v>-8.1038853453784885</v>
      </c>
      <c r="N23" s="6">
        <f>+(N22-(Input!K6/Input!K7))/(Input!K6/Input!K7)*100</f>
        <v>3.3163199022145111</v>
      </c>
      <c r="O23" s="6">
        <f>AVERAGE(E23:N23)</f>
        <v>-0.18762403251675011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111707.80000000005</v>
      </c>
      <c r="F25" s="20">
        <f t="shared" ref="F25:N25" si="8">+F20-F15</f>
        <v>63018.520000000019</v>
      </c>
      <c r="G25" s="20">
        <f t="shared" si="8"/>
        <v>84294.089999999967</v>
      </c>
      <c r="H25" s="20">
        <f t="shared" si="8"/>
        <v>59476.089999999967</v>
      </c>
      <c r="I25" s="20">
        <f t="shared" si="8"/>
        <v>79877.239999999991</v>
      </c>
      <c r="J25" s="20">
        <f t="shared" si="8"/>
        <v>59678.030000000028</v>
      </c>
      <c r="K25" s="20">
        <f t="shared" si="8"/>
        <v>81638.449999999953</v>
      </c>
      <c r="L25" s="20">
        <f t="shared" si="8"/>
        <v>96485.069999999949</v>
      </c>
      <c r="M25" s="20">
        <f t="shared" si="8"/>
        <v>91962.229999999981</v>
      </c>
      <c r="N25" s="20">
        <f t="shared" si="8"/>
        <v>162228.29000000004</v>
      </c>
      <c r="O25" s="20">
        <f>AVERAGE(E25:N25)</f>
        <v>89036.580999999991</v>
      </c>
    </row>
    <row r="26" spans="2:15" ht="12" customHeight="1" x14ac:dyDescent="0.2">
      <c r="B26" t="s">
        <v>274</v>
      </c>
      <c r="E26" s="20">
        <f t="shared" ref="E26:N26" si="9">+E25/E7</f>
        <v>4468.3120000000017</v>
      </c>
      <c r="F26" s="20">
        <f t="shared" si="9"/>
        <v>2423.7892307692314</v>
      </c>
      <c r="G26" s="20">
        <f t="shared" si="9"/>
        <v>3010.5032142857131</v>
      </c>
      <c r="H26" s="20">
        <f t="shared" si="9"/>
        <v>2124.1460714285704</v>
      </c>
      <c r="I26" s="20">
        <f t="shared" si="9"/>
        <v>2754.3875862068962</v>
      </c>
      <c r="J26" s="20">
        <f t="shared" si="9"/>
        <v>1989.2676666666675</v>
      </c>
      <c r="K26" s="20">
        <f t="shared" si="9"/>
        <v>2915.6589285714267</v>
      </c>
      <c r="L26" s="20">
        <f t="shared" si="9"/>
        <v>3573.5211111111093</v>
      </c>
      <c r="M26" s="20">
        <f t="shared" si="9"/>
        <v>3171.1113793103441</v>
      </c>
      <c r="N26" s="20">
        <f t="shared" si="9"/>
        <v>5594.078965517243</v>
      </c>
      <c r="O26" s="20">
        <f>AVERAGE(E26:N26)</f>
        <v>3202.4776153867197</v>
      </c>
    </row>
    <row r="27" spans="2:15" ht="12" customHeight="1" x14ac:dyDescent="0.2">
      <c r="B27" t="s">
        <v>275</v>
      </c>
      <c r="E27" s="6">
        <f>+E25/E12</f>
        <v>1.0721165413919904</v>
      </c>
      <c r="F27" s="6">
        <f t="shared" ref="F27:N27" si="10">+F25/F12</f>
        <v>0.59975084344917196</v>
      </c>
      <c r="G27" s="6">
        <f t="shared" si="10"/>
        <v>0.78687157878228886</v>
      </c>
      <c r="H27" s="6">
        <f t="shared" si="10"/>
        <v>0.55538566683951207</v>
      </c>
      <c r="I27" s="6">
        <f t="shared" si="10"/>
        <v>0.741347613832532</v>
      </c>
      <c r="J27" s="6">
        <f t="shared" si="10"/>
        <v>0.55257946832841076</v>
      </c>
      <c r="K27" s="6">
        <f t="shared" si="10"/>
        <v>0.7740913238398196</v>
      </c>
      <c r="L27" s="6">
        <f t="shared" si="10"/>
        <v>0.92218498184830411</v>
      </c>
      <c r="M27" s="6">
        <f t="shared" si="10"/>
        <v>0.87220049730156457</v>
      </c>
      <c r="N27" s="6">
        <f t="shared" si="10"/>
        <v>1.5376471125710212</v>
      </c>
      <c r="O27" s="6">
        <f>AVERAGE(E27:N27)</f>
        <v>0.84141756281846158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116.75271893989839</v>
      </c>
      <c r="F29" s="6">
        <f t="shared" ref="F29:N29" si="11">+F20/F15*100</f>
        <v>109.09234822405043</v>
      </c>
      <c r="G29" s="6">
        <f t="shared" si="11"/>
        <v>112.07835144019005</v>
      </c>
      <c r="H29" s="6">
        <f t="shared" si="11"/>
        <v>108.42837465369544</v>
      </c>
      <c r="I29" s="6">
        <f t="shared" si="11"/>
        <v>111.79132124046387</v>
      </c>
      <c r="J29" s="6">
        <f t="shared" si="11"/>
        <v>108.65747166789492</v>
      </c>
      <c r="K29" s="6">
        <f t="shared" si="11"/>
        <v>112.0602091224421</v>
      </c>
      <c r="L29" s="6">
        <f t="shared" si="11"/>
        <v>114.36638460519086</v>
      </c>
      <c r="M29" s="6">
        <f t="shared" si="11"/>
        <v>113.62579028704441</v>
      </c>
      <c r="N29" s="6">
        <f t="shared" si="11"/>
        <v>124.11219430266675</v>
      </c>
      <c r="O29" s="6">
        <f>AVERAGE(E29:N29)</f>
        <v>113.09651644835371</v>
      </c>
    </row>
    <row r="30" spans="2:15" ht="12" customHeight="1" x14ac:dyDescent="0.2">
      <c r="B30" t="s">
        <v>277</v>
      </c>
      <c r="E30" s="6">
        <f>+E25/E20*100</f>
        <v>14.348889766346515</v>
      </c>
      <c r="F30" s="6">
        <f t="shared" ref="F30:N30" si="12">+F25/F20*100</f>
        <v>8.3345425889786906</v>
      </c>
      <c r="G30" s="6">
        <f t="shared" si="12"/>
        <v>10.776703337428721</v>
      </c>
      <c r="H30" s="6">
        <f t="shared" si="12"/>
        <v>7.7732186621947026</v>
      </c>
      <c r="I30" s="6">
        <f t="shared" si="12"/>
        <v>10.547617748519729</v>
      </c>
      <c r="J30" s="6">
        <f t="shared" si="12"/>
        <v>7.967672664385173</v>
      </c>
      <c r="K30" s="6">
        <f t="shared" si="12"/>
        <v>10.762258268913779</v>
      </c>
      <c r="L30" s="6">
        <f t="shared" si="12"/>
        <v>12.561719647591968</v>
      </c>
      <c r="M30" s="6">
        <f t="shared" si="12"/>
        <v>11.991811236359789</v>
      </c>
      <c r="N30" s="6">
        <f t="shared" si="12"/>
        <v>19.427739907543202</v>
      </c>
      <c r="O30" s="16">
        <f>AVERAGE(E30:N30)</f>
        <v>11.449217382826227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20.854633355506778</v>
      </c>
      <c r="F7" s="6">
        <f>(Input!B37-Input!B57+Input!B77)/Input!B$7</f>
        <v>21.027336033005156</v>
      </c>
      <c r="G7" s="6">
        <f>(Input!C37-Input!C57+Input!C77)/Input!C$7</f>
        <v>18.760653475919852</v>
      </c>
      <c r="H7" s="6">
        <f>(Input!D37-Input!D57+Input!D77)/Input!D$7</f>
        <v>22.262302045640048</v>
      </c>
      <c r="I7" s="6">
        <f>(Input!E37-Input!E57+Input!E77)/Input!E$7</f>
        <v>22.783940192675367</v>
      </c>
      <c r="J7" s="6">
        <f>(Input!F37-Input!F57+Input!F77)/Input!F$7</f>
        <v>24.161011027879887</v>
      </c>
      <c r="K7" s="6">
        <f>(Input!G37-Input!G57+Input!G77)/Input!G$7</f>
        <v>24.588443556681504</v>
      </c>
      <c r="L7" s="6">
        <f>(Input!H37-Input!H57+Input!H77)/Input!H$7</f>
        <v>25.050742645822638</v>
      </c>
      <c r="M7" s="6">
        <f>(Input!I37-Input!I57+Input!I77)/Input!I$7</f>
        <v>29.174151813646496</v>
      </c>
      <c r="N7" s="6">
        <f>(Input!J37-Input!J57+Input!J77)/Input!J$7</f>
        <v>29.136890612168759</v>
      </c>
      <c r="O7" s="6">
        <f>AVERAGE(E7:N7)</f>
        <v>23.780010475894649</v>
      </c>
    </row>
    <row r="8" spans="1:15" ht="12" customHeight="1" x14ac:dyDescent="0.2">
      <c r="B8" t="s">
        <v>121</v>
      </c>
      <c r="E8" s="6">
        <f>(Input!A38-Input!A58+Input!A78)/Input!A$7</f>
        <v>18.754076421695704</v>
      </c>
      <c r="F8" s="6">
        <f>(Input!B38-Input!B58+Input!B78)/Input!B$7</f>
        <v>19.406831724157623</v>
      </c>
      <c r="G8" s="6">
        <f>(Input!C38-Input!C58+Input!C78)/Input!C$7</f>
        <v>17.964427643812495</v>
      </c>
      <c r="H8" s="6">
        <f>(Input!D38-Input!D58+Input!D78)/Input!D$7</f>
        <v>20.138024839174559</v>
      </c>
      <c r="I8" s="6">
        <f>(Input!E38-Input!E58+Input!E78)/Input!E$7</f>
        <v>20.193702039982924</v>
      </c>
      <c r="J8" s="6">
        <f>(Input!F38-Input!F58+Input!F78)/Input!F$7</f>
        <v>23.171509273234012</v>
      </c>
      <c r="K8" s="6">
        <f>(Input!G38-Input!G58+Input!G78)/Input!G$7</f>
        <v>22.847524913574439</v>
      </c>
      <c r="L8" s="6">
        <f>(Input!H38-Input!H58+Input!H78)/Input!H$7</f>
        <v>22.8720026142494</v>
      </c>
      <c r="M8" s="6">
        <f>(Input!I38-Input!I58+Input!I78)/Input!I$7</f>
        <v>25.829193026396894</v>
      </c>
      <c r="N8" s="6">
        <f>(Input!J38-Input!J58+Input!J78)/Input!J$7</f>
        <v>26.508713773019927</v>
      </c>
      <c r="O8" s="6">
        <f t="shared" ref="O8:O40" si="1">AVERAGE(E8:N8)</f>
        <v>21.7686006269298</v>
      </c>
    </row>
    <row r="9" spans="1:15" ht="12" customHeight="1" x14ac:dyDescent="0.2">
      <c r="B9" t="s">
        <v>122</v>
      </c>
      <c r="E9" s="6">
        <f>(Input!A39-Input!A59+Input!A79)/Input!A$7</f>
        <v>0.44984327748767172</v>
      </c>
      <c r="F9" s="6">
        <f>(Input!B39-Input!B59+Input!B79)/Input!B$7</f>
        <v>0.53018391712546808</v>
      </c>
      <c r="G9" s="6">
        <f>(Input!C39-Input!C59+Input!C79)/Input!C$7</f>
        <v>0.44743917420299156</v>
      </c>
      <c r="H9" s="6">
        <f>(Input!D39-Input!D59+Input!D79)/Input!D$7</f>
        <v>0.37909440598914684</v>
      </c>
      <c r="I9" s="6">
        <f>(Input!E39-Input!E59+Input!E79)/Input!E$7</f>
        <v>0.41936211089042746</v>
      </c>
      <c r="J9" s="6">
        <f>(Input!F39-Input!F59+Input!F79)/Input!F$7</f>
        <v>0.40031491032324373</v>
      </c>
      <c r="K9" s="6">
        <f>(Input!G39-Input!G59+Input!G79)/Input!G$7</f>
        <v>0.53190233710041535</v>
      </c>
      <c r="L9" s="6">
        <f>(Input!H39-Input!H59+Input!H79)/Input!H$7</f>
        <v>0.57344858510632912</v>
      </c>
      <c r="M9" s="6">
        <f>(Input!I39-Input!I59+Input!I79)/Input!I$7</f>
        <v>0.78680308047371961</v>
      </c>
      <c r="N9" s="6">
        <f>(Input!J39-Input!J59+Input!J79)/Input!J$7</f>
        <v>0.9612335959199364</v>
      </c>
      <c r="O9" s="6">
        <f t="shared" si="1"/>
        <v>0.54796253946193496</v>
      </c>
    </row>
    <row r="10" spans="1:15" ht="13.5" customHeight="1" x14ac:dyDescent="0.2">
      <c r="B10" s="4" t="s">
        <v>123</v>
      </c>
      <c r="E10" s="8">
        <f>SUM(E7:E9)</f>
        <v>40.058553054690151</v>
      </c>
      <c r="F10" s="8">
        <f t="shared" ref="F10:N10" si="2">SUM(F7:F9)</f>
        <v>40.964351674288253</v>
      </c>
      <c r="G10" s="8">
        <f t="shared" si="2"/>
        <v>37.172520293935342</v>
      </c>
      <c r="H10" s="8">
        <f t="shared" si="2"/>
        <v>42.779421290803754</v>
      </c>
      <c r="I10" s="8">
        <f t="shared" si="2"/>
        <v>43.397004343548716</v>
      </c>
      <c r="J10" s="8">
        <f t="shared" si="2"/>
        <v>47.732835211437148</v>
      </c>
      <c r="K10" s="8">
        <f t="shared" si="2"/>
        <v>47.967870807356356</v>
      </c>
      <c r="L10" s="8">
        <f t="shared" si="2"/>
        <v>48.496193845178361</v>
      </c>
      <c r="M10" s="8">
        <f t="shared" si="2"/>
        <v>55.790147920517107</v>
      </c>
      <c r="N10" s="8">
        <f t="shared" si="2"/>
        <v>56.606837981108626</v>
      </c>
      <c r="O10" s="8">
        <f t="shared" si="1"/>
        <v>46.09657364228638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53.90574095115722</v>
      </c>
      <c r="F12" s="6">
        <f>(Input!B40-Input!B60+Input!B80)/Input!B$7</f>
        <v>53.315561815664132</v>
      </c>
      <c r="G12" s="6">
        <f>(Input!C40-Input!C60+Input!C80)/Input!C$7</f>
        <v>52.706860918398583</v>
      </c>
      <c r="H12" s="6">
        <f>(Input!D40-Input!D60+Input!D80)/Input!D$7</f>
        <v>54.577358272797639</v>
      </c>
      <c r="I12" s="6">
        <f>(Input!E40-Input!E60+Input!E80)/Input!E$7</f>
        <v>51.09153908265737</v>
      </c>
      <c r="J12" s="6">
        <f>(Input!F40-Input!F60+Input!F80)/Input!F$7</f>
        <v>54.111583903554667</v>
      </c>
      <c r="K12" s="6">
        <f>(Input!G40-Input!G60+Input!G80)/Input!G$7</f>
        <v>56.739111668775926</v>
      </c>
      <c r="L12" s="6">
        <f>(Input!H40-Input!H60+Input!H80)/Input!H$7</f>
        <v>56.688627240933684</v>
      </c>
      <c r="M12" s="6">
        <f>(Input!I40-Input!I60+Input!I80)/Input!I$7</f>
        <v>59.209515765002102</v>
      </c>
      <c r="N12" s="6">
        <f>(Input!J40-Input!J60+Input!J80)/Input!J$7</f>
        <v>60.345650752993429</v>
      </c>
      <c r="O12" s="6">
        <f t="shared" si="1"/>
        <v>55.269155037193478</v>
      </c>
    </row>
    <row r="13" spans="1:15" ht="12" customHeight="1" x14ac:dyDescent="0.2">
      <c r="B13" t="s">
        <v>125</v>
      </c>
      <c r="E13" s="6">
        <f>(Input!A41-Input!A61+Input!A81)/Input!A$7</f>
        <v>14.245386789663213</v>
      </c>
      <c r="F13" s="6">
        <f>(Input!B41-Input!B61+Input!B81)/Input!B$7</f>
        <v>14.288741702315974</v>
      </c>
      <c r="G13" s="6">
        <f>(Input!C41-Input!C61+Input!C81)/Input!C$7</f>
        <v>14.065186939443045</v>
      </c>
      <c r="H13" s="6">
        <f>(Input!D41-Input!D61+Input!D81)/Input!D$7</f>
        <v>14.605891079544431</v>
      </c>
      <c r="I13" s="6">
        <f>(Input!E41-Input!E61+Input!E81)/Input!E$7</f>
        <v>13.518810628700834</v>
      </c>
      <c r="J13" s="6">
        <f>(Input!F41-Input!F61+Input!F81)/Input!F$7</f>
        <v>14.726429596570339</v>
      </c>
      <c r="K13" s="6">
        <f>(Input!G41-Input!G61+Input!G81)/Input!G$7</f>
        <v>16.158567520790822</v>
      </c>
      <c r="L13" s="6">
        <f>(Input!H41-Input!H61+Input!H81)/Input!H$7</f>
        <v>16.347353000800275</v>
      </c>
      <c r="M13" s="6">
        <f>(Input!I41-Input!I61+Input!I81)/Input!I$7</f>
        <v>17.292870730520388</v>
      </c>
      <c r="N13" s="6">
        <f>(Input!J41-Input!J61+Input!J81)/Input!J$7</f>
        <v>18.151244158528606</v>
      </c>
      <c r="O13" s="6">
        <f t="shared" si="1"/>
        <v>15.340048214687792</v>
      </c>
    </row>
    <row r="14" spans="1:15" ht="12" customHeight="1" x14ac:dyDescent="0.2">
      <c r="B14" t="s">
        <v>126</v>
      </c>
      <c r="E14" s="6">
        <f>(Input!A42-Input!A62+Input!A82)/Input!A$7</f>
        <v>3.9184322163017322</v>
      </c>
      <c r="F14" s="6">
        <f>(Input!B42-Input!B62+Input!B82)/Input!B$7</f>
        <v>3.6647502486331125</v>
      </c>
      <c r="G14" s="6">
        <f>(Input!C42-Input!C62+Input!C82)/Input!C$7</f>
        <v>3.3182224416946089</v>
      </c>
      <c r="H14" s="6">
        <f>(Input!D42-Input!D62+Input!D82)/Input!D$7</f>
        <v>3.3159005659834171</v>
      </c>
      <c r="I14" s="6">
        <f>(Input!E42-Input!E62+Input!E82)/Input!E$7</f>
        <v>4.1195945093089303</v>
      </c>
      <c r="J14" s="6">
        <f>(Input!F42-Input!F62+Input!F82)/Input!F$7</f>
        <v>4.2452883822998366</v>
      </c>
      <c r="K14" s="6">
        <f>(Input!G42-Input!G62+Input!G82)/Input!G$7</f>
        <v>4.1130227029062825</v>
      </c>
      <c r="L14" s="6">
        <f>(Input!H42-Input!H62+Input!H82)/Input!H$7</f>
        <v>4.5561636864969026</v>
      </c>
      <c r="M14" s="6">
        <f>(Input!I42-Input!I62+Input!I82)/Input!I$7</f>
        <v>4.9045654074284908</v>
      </c>
      <c r="N14" s="6">
        <f>(Input!J42-Input!J62+Input!J82)/Input!J$7</f>
        <v>4.6433225811588228</v>
      </c>
      <c r="O14" s="6">
        <f t="shared" si="1"/>
        <v>4.0799262742212132</v>
      </c>
    </row>
    <row r="15" spans="1:15" ht="13.5" customHeight="1" x14ac:dyDescent="0.2">
      <c r="B15" s="4" t="s">
        <v>130</v>
      </c>
      <c r="E15" s="8">
        <f>SUM(E12:E14)</f>
        <v>72.069559957122166</v>
      </c>
      <c r="F15" s="8">
        <f t="shared" ref="F15:N15" si="3">SUM(F12:F14)</f>
        <v>71.269053766613212</v>
      </c>
      <c r="G15" s="8">
        <f t="shared" si="3"/>
        <v>70.090270299536243</v>
      </c>
      <c r="H15" s="8">
        <f t="shared" si="3"/>
        <v>72.499149918325486</v>
      </c>
      <c r="I15" s="8">
        <f t="shared" si="3"/>
        <v>68.729944220667122</v>
      </c>
      <c r="J15" s="8">
        <f t="shared" si="3"/>
        <v>73.083301882424834</v>
      </c>
      <c r="K15" s="8">
        <f t="shared" si="3"/>
        <v>77.010701892473023</v>
      </c>
      <c r="L15" s="8">
        <f t="shared" si="3"/>
        <v>77.592143928230868</v>
      </c>
      <c r="M15" s="8">
        <f t="shared" si="3"/>
        <v>81.406951902950979</v>
      </c>
      <c r="N15" s="8">
        <f t="shared" si="3"/>
        <v>83.140217492680861</v>
      </c>
      <c r="O15" s="8">
        <f t="shared" si="1"/>
        <v>74.689129526102477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10.674371514364926</v>
      </c>
      <c r="F17" s="6">
        <f>(Input!B43-Input!B63+Input!B83)/Input!B$7</f>
        <v>13.254225811210143</v>
      </c>
      <c r="G17" s="6">
        <f>(Input!C43-Input!C63+Input!C83)/Input!C$7</f>
        <v>11.584747623350534</v>
      </c>
      <c r="H17" s="6">
        <f>(Input!D43-Input!D63+Input!D83)/Input!D$7</f>
        <v>9.5418471111743592</v>
      </c>
      <c r="I17" s="6">
        <f>(Input!E43-Input!E63+Input!E83)/Input!E$7</f>
        <v>8.7985588328104996</v>
      </c>
      <c r="J17" s="6">
        <f>(Input!F43-Input!F63+Input!F83)/Input!F$7</f>
        <v>9.7021184455411618</v>
      </c>
      <c r="K17" s="6">
        <f>(Input!G43-Input!G63+Input!G83)/Input!G$7</f>
        <v>10.16435937748753</v>
      </c>
      <c r="L17" s="6">
        <f>(Input!H43-Input!H63+Input!H83)/Input!H$7</f>
        <v>9.8640272993700755</v>
      </c>
      <c r="M17" s="6">
        <f>(Input!I43-Input!I63+Input!I83)/Input!I$7</f>
        <v>10.248529193206599</v>
      </c>
      <c r="N17" s="6">
        <f>(Input!J43-Input!J63+Input!J83)/Input!J$7</f>
        <v>10.758256161079403</v>
      </c>
      <c r="O17" s="6">
        <f t="shared" si="1"/>
        <v>10.459104136959523</v>
      </c>
    </row>
    <row r="18" spans="2:15" ht="12" customHeight="1" x14ac:dyDescent="0.2">
      <c r="B18" t="s">
        <v>128</v>
      </c>
      <c r="E18" s="6">
        <f>(Input!A44-Input!A64+Input!A84)/Input!A$7</f>
        <v>19.304625490348698</v>
      </c>
      <c r="F18" s="6">
        <f>(Input!B44-Input!B64+Input!B84)/Input!B$7</f>
        <v>21.777550880565695</v>
      </c>
      <c r="G18" s="6">
        <f>(Input!C44-Input!C64+Input!C84)/Input!C$7</f>
        <v>18.976504589005803</v>
      </c>
      <c r="H18" s="6">
        <f>(Input!D44-Input!D64+Input!D84)/Input!D$7</f>
        <v>20.042684773354978</v>
      </c>
      <c r="I18" s="6">
        <f>(Input!E44-Input!E64+Input!E84)/Input!E$7</f>
        <v>22.651663356412303</v>
      </c>
      <c r="J18" s="6">
        <f>(Input!F44-Input!F64+Input!F84)/Input!F$7</f>
        <v>19.202362151501401</v>
      </c>
      <c r="K18" s="6">
        <f>(Input!G44-Input!G64+Input!G84)/Input!G$7</f>
        <v>20.287374154435671</v>
      </c>
      <c r="L18" s="6">
        <f>(Input!H44-Input!H64+Input!H84)/Input!H$7</f>
        <v>19.599729667190722</v>
      </c>
      <c r="M18" s="6">
        <f>(Input!I44-Input!I64+Input!I84)/Input!I$7</f>
        <v>22.345914239048653</v>
      </c>
      <c r="N18" s="6">
        <f>(Input!J44-Input!J64+Input!J84)/Input!J$7</f>
        <v>21.536970362518129</v>
      </c>
      <c r="O18" s="6">
        <f t="shared" si="1"/>
        <v>20.572537966438208</v>
      </c>
    </row>
    <row r="19" spans="2:15" ht="13.5" customHeight="1" x14ac:dyDescent="0.2">
      <c r="B19" s="4" t="s">
        <v>129</v>
      </c>
      <c r="E19" s="8">
        <f>SUM(E17:E18)</f>
        <v>29.978997004713626</v>
      </c>
      <c r="F19" s="8">
        <f t="shared" ref="F19:N19" si="4">SUM(F17:F18)</f>
        <v>35.031776691775839</v>
      </c>
      <c r="G19" s="8">
        <f t="shared" si="4"/>
        <v>30.561252212356337</v>
      </c>
      <c r="H19" s="8">
        <f t="shared" si="4"/>
        <v>29.584531884529337</v>
      </c>
      <c r="I19" s="8">
        <f t="shared" si="4"/>
        <v>31.450222189222803</v>
      </c>
      <c r="J19" s="8">
        <f t="shared" si="4"/>
        <v>28.904480597042564</v>
      </c>
      <c r="K19" s="8">
        <f t="shared" si="4"/>
        <v>30.451733531923203</v>
      </c>
      <c r="L19" s="8">
        <f t="shared" si="4"/>
        <v>29.463756966560798</v>
      </c>
      <c r="M19" s="8">
        <f t="shared" si="4"/>
        <v>32.594443432255254</v>
      </c>
      <c r="N19" s="8">
        <f t="shared" si="4"/>
        <v>32.295226523597535</v>
      </c>
      <c r="O19" s="8">
        <f t="shared" si="1"/>
        <v>31.031642103397729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233.64079578316193</v>
      </c>
      <c r="F21" s="6">
        <f>(Input!B45-Input!B65+Input!B85)/Input!B$7</f>
        <v>225.78122065772382</v>
      </c>
      <c r="G21" s="6">
        <f>(Input!C45-Input!C65+Input!C85)/Input!C$7</f>
        <v>224.51518031170886</v>
      </c>
      <c r="H21" s="6">
        <f>(Input!D45-Input!D65+Input!D85)/Input!D$7</f>
        <v>219.82555971063886</v>
      </c>
      <c r="I21" s="6">
        <f>(Input!E45-Input!E65+Input!E85)/Input!E$7</f>
        <v>197.39057876858539</v>
      </c>
      <c r="J21" s="6">
        <f>(Input!F45-Input!F65+Input!F85)/Input!F$7</f>
        <v>210.8015889961944</v>
      </c>
      <c r="K21" s="6">
        <f>(Input!G45-Input!G65+Input!G85)/Input!G$7</f>
        <v>207.13702605799784</v>
      </c>
      <c r="L21" s="6">
        <f>(Input!H45-Input!H65+Input!H85)/Input!H$7</f>
        <v>197.14427900211604</v>
      </c>
      <c r="M21" s="6">
        <f>(Input!I45-Input!I65+Input!I85)/Input!I$7</f>
        <v>192.40563708973968</v>
      </c>
      <c r="N21" s="6">
        <f>(Input!J45-Input!J65+Input!J85)/Input!J$7</f>
        <v>206.0165658745089</v>
      </c>
      <c r="O21" s="6">
        <f t="shared" si="1"/>
        <v>211.46584322523759</v>
      </c>
    </row>
    <row r="22" spans="2:15" ht="12" customHeight="1" x14ac:dyDescent="0.2">
      <c r="B22" t="s">
        <v>132</v>
      </c>
      <c r="E22" s="6">
        <f>(Input!A46-Input!A66+Input!A86)/Input!A$7</f>
        <v>39.820383015443056</v>
      </c>
      <c r="F22" s="6">
        <f>(Input!B46-Input!B66+Input!B86)/Input!B$7</f>
        <v>38.397393278102683</v>
      </c>
      <c r="G22" s="6">
        <f>(Input!C46-Input!C66+Input!C86)/Input!C$7</f>
        <v>36.580908111599847</v>
      </c>
      <c r="H22" s="6">
        <f>(Input!D46-Input!D66+Input!D86)/Input!D$7</f>
        <v>32.567586092071778</v>
      </c>
      <c r="I22" s="6">
        <f>(Input!E46-Input!E66+Input!E86)/Input!E$7</f>
        <v>29.181272437027825</v>
      </c>
      <c r="J22" s="6">
        <f>(Input!F46-Input!F66+Input!F86)/Input!F$7</f>
        <v>35.281120936304966</v>
      </c>
      <c r="K22" s="6">
        <f>(Input!G46-Input!G66+Input!G86)/Input!G$7</f>
        <v>36.050442906409693</v>
      </c>
      <c r="L22" s="6">
        <f>(Input!H46-Input!H66+Input!H86)/Input!H$7</f>
        <v>33.309273101608305</v>
      </c>
      <c r="M22" s="6">
        <f>(Input!I46-Input!I66+Input!I86)/Input!I$7</f>
        <v>38.653816880084733</v>
      </c>
      <c r="N22" s="6">
        <f>(Input!J46-Input!J66+Input!J86)/Input!J$7</f>
        <v>34.886720855958011</v>
      </c>
      <c r="O22" s="6">
        <f t="shared" si="1"/>
        <v>35.472891761461092</v>
      </c>
    </row>
    <row r="23" spans="2:15" ht="12" customHeight="1" x14ac:dyDescent="0.2">
      <c r="B23" t="s">
        <v>133</v>
      </c>
      <c r="E23" s="6">
        <f>(Input!A47-Input!A67+Input!A87)/Input!A$7</f>
        <v>4.104508995792548</v>
      </c>
      <c r="F23" s="6">
        <f>(Input!B47-Input!B67+Input!B87)/Input!B$7</f>
        <v>2.5088791286182666</v>
      </c>
      <c r="G23" s="6">
        <f>(Input!C47-Input!C67+Input!C87)/Input!C$7</f>
        <v>1.8791063947366455</v>
      </c>
      <c r="H23" s="6">
        <f>(Input!D47-Input!D67+Input!D87)/Input!D$7</f>
        <v>2.128615905300332</v>
      </c>
      <c r="I23" s="6">
        <f>(Input!E47-Input!E67+Input!E87)/Input!E$7</f>
        <v>2.6959247675087705</v>
      </c>
      <c r="J23" s="6">
        <f>(Input!F47-Input!F67+Input!F87)/Input!F$7</f>
        <v>2.1498344429115086</v>
      </c>
      <c r="K23" s="6">
        <f>(Input!G47-Input!G67+Input!G87)/Input!G$7</f>
        <v>2.5324714434621467</v>
      </c>
      <c r="L23" s="6">
        <f>(Input!H47-Input!H67+Input!H87)/Input!H$7</f>
        <v>2.680743585354354</v>
      </c>
      <c r="M23" s="6">
        <f>(Input!I47-Input!I67+Input!I87)/Input!I$7</f>
        <v>3.7364611844624229</v>
      </c>
      <c r="N23" s="6">
        <f>(Input!J47-Input!J67+Input!J87)/Input!J$7</f>
        <v>2.8116042540091275</v>
      </c>
      <c r="O23" s="6">
        <f t="shared" si="1"/>
        <v>2.7228150102156121</v>
      </c>
    </row>
    <row r="24" spans="2:15" ht="12" customHeight="1" x14ac:dyDescent="0.2">
      <c r="B24" t="s">
        <v>134</v>
      </c>
      <c r="E24" s="6">
        <f>(Input!A48-Input!A68+Input!A88)/Input!A$7</f>
        <v>2.1105239462151792</v>
      </c>
      <c r="F24" s="6">
        <f>(Input!B48-Input!B68+Input!B88)/Input!B$7</f>
        <v>2.5378866423347248</v>
      </c>
      <c r="G24" s="6">
        <f>(Input!C48-Input!C68+Input!C88)/Input!C$7</f>
        <v>2.7920733232766026</v>
      </c>
      <c r="H24" s="6">
        <f>(Input!D48-Input!D68+Input!D88)/Input!D$7</f>
        <v>2.0100862165001661</v>
      </c>
      <c r="I24" s="6">
        <f>(Input!E48-Input!E68+Input!E88)/Input!E$7</f>
        <v>1.7526984760455144</v>
      </c>
      <c r="J24" s="6">
        <f>(Input!F48-Input!F68+Input!F88)/Input!F$7</f>
        <v>2.2010311206585245</v>
      </c>
      <c r="K24" s="6">
        <f>(Input!G48-Input!G68+Input!G88)/Input!G$7</f>
        <v>1.9930632932180672</v>
      </c>
      <c r="L24" s="6">
        <f>(Input!H48-Input!H68+Input!H88)/Input!H$7</f>
        <v>2.4052466968482871</v>
      </c>
      <c r="M24" s="6">
        <f>(Input!I48-Input!I68+Input!I88)/Input!I$7</f>
        <v>2.0615409975034389</v>
      </c>
      <c r="N24" s="6">
        <f>(Input!J48-Input!J68+Input!J88)/Input!J$7</f>
        <v>2.0873892840704791</v>
      </c>
      <c r="O24" s="6">
        <f t="shared" si="1"/>
        <v>2.1951539996670983</v>
      </c>
    </row>
    <row r="25" spans="2:15" ht="12" customHeight="1" x14ac:dyDescent="0.2">
      <c r="B25" t="s">
        <v>135</v>
      </c>
      <c r="E25" s="6">
        <f>(Input!A49-Input!A69+Input!A89)/Input!A$7</f>
        <v>35.024477293303022</v>
      </c>
      <c r="F25" s="6">
        <f>(Input!B49-Input!B69+Input!B89)/Input!B$7</f>
        <v>43.649586626631582</v>
      </c>
      <c r="G25" s="6">
        <f>(Input!C49-Input!C69+Input!C89)/Input!C$7</f>
        <v>38.81511692816656</v>
      </c>
      <c r="H25" s="6">
        <f>(Input!D49-Input!D69+Input!D89)/Input!D$7</f>
        <v>38.439301404401967</v>
      </c>
      <c r="I25" s="6">
        <f>(Input!E49-Input!E69+Input!E89)/Input!E$7</f>
        <v>33.939076160599932</v>
      </c>
      <c r="J25" s="6">
        <f>(Input!F49-Input!F69+Input!F89)/Input!F$7</f>
        <v>33.976835433661421</v>
      </c>
      <c r="K25" s="6">
        <f>(Input!G49-Input!G69+Input!G89)/Input!G$7</f>
        <v>41.494920664088916</v>
      </c>
      <c r="L25" s="6">
        <f>(Input!H49-Input!H69+Input!H89)/Input!H$7</f>
        <v>41.313383624564267</v>
      </c>
      <c r="M25" s="6">
        <f>(Input!I49-Input!I69+Input!I89)/Input!I$7</f>
        <v>40.214585900228791</v>
      </c>
      <c r="N25" s="6">
        <f>(Input!J49-Input!J69+Input!J89)/Input!J$7</f>
        <v>40.669035670983462</v>
      </c>
      <c r="O25" s="6">
        <f t="shared" si="1"/>
        <v>38.753631970662994</v>
      </c>
    </row>
    <row r="26" spans="2:15" ht="13.5" customHeight="1" x14ac:dyDescent="0.2">
      <c r="B26" s="4" t="s">
        <v>136</v>
      </c>
      <c r="E26" s="8">
        <f>SUM(E21:E25)</f>
        <v>314.70068903391575</v>
      </c>
      <c r="F26" s="8">
        <f t="shared" ref="F26:N26" si="5">SUM(F21:F25)</f>
        <v>312.87496633341107</v>
      </c>
      <c r="G26" s="8">
        <f t="shared" si="5"/>
        <v>304.58238506948851</v>
      </c>
      <c r="H26" s="8">
        <f t="shared" si="5"/>
        <v>294.97114932891316</v>
      </c>
      <c r="I26" s="8">
        <f t="shared" si="5"/>
        <v>264.9595506097674</v>
      </c>
      <c r="J26" s="8">
        <f t="shared" si="5"/>
        <v>284.4104109297308</v>
      </c>
      <c r="K26" s="8">
        <f t="shared" si="5"/>
        <v>289.20792436517667</v>
      </c>
      <c r="L26" s="8">
        <f t="shared" si="5"/>
        <v>276.85292601049127</v>
      </c>
      <c r="M26" s="8">
        <f t="shared" si="5"/>
        <v>277.07204205201907</v>
      </c>
      <c r="N26" s="8">
        <f t="shared" si="5"/>
        <v>286.47131593952997</v>
      </c>
      <c r="O26" s="8">
        <f t="shared" si="1"/>
        <v>290.61033596724434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13.28681721766122</v>
      </c>
      <c r="F28" s="6">
        <f>(Input!B50-Input!B70+Input!B90)/Input!B$7</f>
        <v>13.413702848930997</v>
      </c>
      <c r="G28" s="6">
        <f>(Input!C50-Input!C70+Input!C90)/Input!C$7</f>
        <v>14.389112406371586</v>
      </c>
      <c r="H28" s="6">
        <f>(Input!D50-Input!D70+Input!D90)/Input!D$7</f>
        <v>15.465454617441768</v>
      </c>
      <c r="I28" s="6">
        <f>(Input!E50-Input!E70+Input!E90)/Input!E$7</f>
        <v>16.099915356486552</v>
      </c>
      <c r="J28" s="6">
        <f>(Input!F50-Input!F70+Input!F90)/Input!F$7</f>
        <v>15.92872017333494</v>
      </c>
      <c r="K28" s="6">
        <f>(Input!G50-Input!G70+Input!G90)/Input!G$7</f>
        <v>16.46880520566387</v>
      </c>
      <c r="L28" s="6">
        <f>(Input!H50-Input!H70+Input!H90)/Input!H$7</f>
        <v>16.03442891524994</v>
      </c>
      <c r="M28" s="6">
        <f>(Input!I50-Input!I70+Input!I90)/Input!I$7</f>
        <v>16.024446724267555</v>
      </c>
      <c r="N28" s="6">
        <f>(Input!J50-Input!J70+Input!J90)/Input!J$7</f>
        <v>15.758691593816513</v>
      </c>
      <c r="O28" s="6">
        <f t="shared" si="1"/>
        <v>15.287009505922494</v>
      </c>
    </row>
    <row r="29" spans="2:15" ht="12" customHeight="1" x14ac:dyDescent="0.2">
      <c r="B29" t="s">
        <v>138</v>
      </c>
      <c r="E29" s="6">
        <f>(Input!A51-Input!A71+Input!A91)/Input!A$7</f>
        <v>1.0163460922929031</v>
      </c>
      <c r="F29" s="6">
        <f>(Input!B51-Input!B71+Input!B91)/Input!B$7</f>
        <v>1.1530556890587156</v>
      </c>
      <c r="G29" s="6">
        <f>(Input!C51-Input!C71+Input!C91)/Input!C$7</f>
        <v>1.1004569402645119</v>
      </c>
      <c r="H29" s="6">
        <f>(Input!D51-Input!D71+Input!D91)/Input!D$7</f>
        <v>1.20775805630625</v>
      </c>
      <c r="I29" s="6">
        <f>(Input!E51-Input!E71+Input!E91)/Input!E$7</f>
        <v>1.1862932266627069</v>
      </c>
      <c r="J29" s="6">
        <f>(Input!F51-Input!F71+Input!F91)/Input!F$7</f>
        <v>1.3022178909063973</v>
      </c>
      <c r="K29" s="6">
        <f>(Input!G51-Input!G71+Input!G91)/Input!G$7</f>
        <v>1.2709818620815017</v>
      </c>
      <c r="L29" s="6">
        <f>(Input!H51-Input!H71+Input!H91)/Input!H$7</f>
        <v>1.2452005747296171</v>
      </c>
      <c r="M29" s="6">
        <f>(Input!I51-Input!I71+Input!I91)/Input!I$7</f>
        <v>1.3947703193081216</v>
      </c>
      <c r="N29" s="6">
        <f>(Input!J51-Input!J71+Input!J91)/Input!J$7</f>
        <v>1.4219698658556279</v>
      </c>
      <c r="O29" s="6">
        <f t="shared" si="1"/>
        <v>1.2299050517466354</v>
      </c>
    </row>
    <row r="30" spans="2:15" ht="14.25" customHeight="1" x14ac:dyDescent="0.2">
      <c r="B30" s="4" t="s">
        <v>139</v>
      </c>
      <c r="E30" s="8">
        <f>SUM(E28:E29)</f>
        <v>14.303163309954122</v>
      </c>
      <c r="F30" s="8">
        <f t="shared" ref="F30:N30" si="6">SUM(F28:F29)</f>
        <v>14.566758537989713</v>
      </c>
      <c r="G30" s="8">
        <f t="shared" si="6"/>
        <v>15.489569346636099</v>
      </c>
      <c r="H30" s="8">
        <f t="shared" si="6"/>
        <v>16.673212673748019</v>
      </c>
      <c r="I30" s="8">
        <f t="shared" si="6"/>
        <v>17.286208583149257</v>
      </c>
      <c r="J30" s="8">
        <f t="shared" si="6"/>
        <v>17.230938064241336</v>
      </c>
      <c r="K30" s="8">
        <f t="shared" si="6"/>
        <v>17.739787067745372</v>
      </c>
      <c r="L30" s="8">
        <f t="shared" si="6"/>
        <v>17.279629489979556</v>
      </c>
      <c r="M30" s="8">
        <f t="shared" si="6"/>
        <v>17.419217043575678</v>
      </c>
      <c r="N30" s="8">
        <f t="shared" si="6"/>
        <v>17.180661459672141</v>
      </c>
      <c r="O30" s="8">
        <f t="shared" si="1"/>
        <v>16.516914557669129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0.41319183278913862</v>
      </c>
      <c r="F32" s="6">
        <f>(Input!B52-Input!B72+Input!B92)/Input!B$7</f>
        <v>0.49256889159596284</v>
      </c>
      <c r="G32" s="6">
        <f>(Input!C52-Input!C72+Input!C92)/Input!C$7</f>
        <v>0.48624941190527748</v>
      </c>
      <c r="H32" s="6">
        <f>(Input!D52-Input!D72+Input!D92)/Input!D$7</f>
        <v>0.44062786237818735</v>
      </c>
      <c r="I32" s="6">
        <f>(Input!E52-Input!E72+Input!E92)/Input!E$7</f>
        <v>0.49659811037068669</v>
      </c>
      <c r="J32" s="6">
        <f>(Input!F52-Input!F72+Input!F92)/Input!F$7</f>
        <v>0.75288326743766143</v>
      </c>
      <c r="K32" s="6">
        <f>(Input!G52-Input!G72+Input!G92)/Input!G$7</f>
        <v>0.88011047224923777</v>
      </c>
      <c r="L32" s="6">
        <f>(Input!H52-Input!H72+Input!H92)/Input!H$7</f>
        <v>1.0131867052151851</v>
      </c>
      <c r="M32" s="6">
        <f>(Input!I52-Input!I72+Input!I92)/Input!I$7</f>
        <v>0.98547531166232583</v>
      </c>
      <c r="N32" s="6">
        <f>(Input!J52-Input!J72+Input!J92)/Input!J$7</f>
        <v>1.0557047754668438</v>
      </c>
      <c r="O32" s="6">
        <f t="shared" si="1"/>
        <v>0.70165966410705072</v>
      </c>
    </row>
    <row r="33" spans="2:15" ht="12" customHeight="1" x14ac:dyDescent="0.2">
      <c r="B33" t="s">
        <v>141</v>
      </c>
      <c r="E33" s="6">
        <f>(Input!A53-Input!A73+Input!A93)/Input!A$7</f>
        <v>4.1863528038304807</v>
      </c>
      <c r="F33" s="6">
        <f>(Input!B53-Input!B73+Input!B93)/Input!B$7</f>
        <v>4.208847627159777</v>
      </c>
      <c r="G33" s="6">
        <f>(Input!C53-Input!C73+Input!C93)/Input!C$7</f>
        <v>4.1401388650331938</v>
      </c>
      <c r="H33" s="6">
        <f>(Input!D53-Input!D73+Input!D93)/Input!D$7</f>
        <v>4.2412094495353472</v>
      </c>
      <c r="I33" s="6">
        <f>(Input!E53-Input!E73+Input!E93)/Input!E$7</f>
        <v>4.4400128079000609</v>
      </c>
      <c r="J33" s="6">
        <f>(Input!F53-Input!F73+Input!F93)/Input!F$7</f>
        <v>4.5667281178529429</v>
      </c>
      <c r="K33" s="6">
        <f>(Input!G53-Input!G73+Input!G93)/Input!G$7</f>
        <v>4.3469864813060131</v>
      </c>
      <c r="L33" s="6">
        <f>(Input!H53-Input!H73+Input!H93)/Input!H$7</f>
        <v>4.5233820580408866</v>
      </c>
      <c r="M33" s="6">
        <f>(Input!I53-Input!I73+Input!I93)/Input!I$7</f>
        <v>4.6712230039104856</v>
      </c>
      <c r="N33" s="6">
        <f>(Input!J53-Input!J73+Input!J93)/Input!J$7</f>
        <v>4.4957392233714968</v>
      </c>
      <c r="O33" s="6">
        <f t="shared" si="1"/>
        <v>4.3820620437940683</v>
      </c>
    </row>
    <row r="34" spans="2:15" ht="12" customHeight="1" x14ac:dyDescent="0.2">
      <c r="B34" t="s">
        <v>142</v>
      </c>
      <c r="E34" s="6">
        <f>(Input!A54-Input!A74+Input!A94)/Input!A$7</f>
        <v>1.4501457909503364</v>
      </c>
      <c r="F34" s="6">
        <f>(Input!B54-Input!B74+Input!B94)/Input!B$7</f>
        <v>1.50912904653365</v>
      </c>
      <c r="G34" s="6">
        <f>(Input!C54-Input!C74+Input!C94)/Input!C$7</f>
        <v>1.166534703189527</v>
      </c>
      <c r="H34" s="6">
        <f>(Input!D54-Input!D74+Input!D94)/Input!D$7</f>
        <v>1.2204575957858135</v>
      </c>
      <c r="I34" s="6">
        <f>(Input!E54-Input!E74+Input!E94)/Input!E$7</f>
        <v>1.327378556976593</v>
      </c>
      <c r="J34" s="6">
        <f>(Input!F54-Input!F74+Input!F94)/Input!F$7</f>
        <v>1.4405557458865361</v>
      </c>
      <c r="K34" s="6">
        <f>(Input!G54-Input!G74+Input!G94)/Input!G$7</f>
        <v>1.5045465454001705</v>
      </c>
      <c r="L34" s="6">
        <f>(Input!H54-Input!H74+Input!H94)/Input!H$7</f>
        <v>1.5867815246583112</v>
      </c>
      <c r="M34" s="6">
        <f>(Input!I54-Input!I74+Input!I94)/Input!I$7</f>
        <v>1.5040895025210783</v>
      </c>
      <c r="N34" s="6">
        <f>(Input!J54-Input!J74+Input!J94)/Input!J$7</f>
        <v>1.2552355241836726</v>
      </c>
      <c r="O34" s="6">
        <f t="shared" si="1"/>
        <v>1.3964854536085689</v>
      </c>
    </row>
    <row r="35" spans="2:15" ht="12" customHeight="1" x14ac:dyDescent="0.2">
      <c r="B35" t="s">
        <v>143</v>
      </c>
      <c r="E35" s="6">
        <f>(Input!A55-Input!A75+Input!A95)/Input!A$7</f>
        <v>6.1759095630628762</v>
      </c>
      <c r="F35" s="6">
        <f>(Input!B55-Input!B75+Input!B95)/Input!B$7</f>
        <v>5.8769506397841536</v>
      </c>
      <c r="G35" s="6">
        <f>(Input!C55-Input!C75+Input!C95)/Input!C$7</f>
        <v>6.0236190975826496</v>
      </c>
      <c r="H35" s="6">
        <f>(Input!D55-Input!D75+Input!D95)/Input!D$7</f>
        <v>9.0539930493788798</v>
      </c>
      <c r="I35" s="6">
        <f>(Input!E55-Input!E75+Input!E95)/Input!E$7</f>
        <v>6.62111744287491</v>
      </c>
      <c r="J35" s="6">
        <f>(Input!F55-Input!F75+Input!F95)/Input!F$7</f>
        <v>7.4175401624089119</v>
      </c>
      <c r="K35" s="6">
        <f>(Input!G55-Input!G75+Input!G95)/Input!G$7</f>
        <v>7.1422950802262664</v>
      </c>
      <c r="L35" s="6">
        <f>(Input!H55-Input!H75+Input!H95)/Input!H$7</f>
        <v>7.1434432681023052</v>
      </c>
      <c r="M35" s="6">
        <f>(Input!I55-Input!I75+Input!I95)/Input!I$7</f>
        <v>7.6303006638180157</v>
      </c>
      <c r="N35" s="6">
        <f>(Input!J55-Input!J75+Input!J95)/Input!J$7</f>
        <v>7.7643506080893054</v>
      </c>
      <c r="O35" s="6">
        <f t="shared" si="1"/>
        <v>7.0849519575328275</v>
      </c>
    </row>
    <row r="36" spans="2:15" ht="13.5" customHeight="1" x14ac:dyDescent="0.2">
      <c r="B36" s="4" t="s">
        <v>144</v>
      </c>
      <c r="E36" s="8">
        <f>SUM(E32:E35)</f>
        <v>12.225599990632832</v>
      </c>
      <c r="F36" s="8">
        <f t="shared" ref="F36:N36" si="7">SUM(F32:F35)</f>
        <v>12.087496205073544</v>
      </c>
      <c r="G36" s="8">
        <f t="shared" si="7"/>
        <v>11.816542077710649</v>
      </c>
      <c r="H36" s="8">
        <f t="shared" si="7"/>
        <v>14.956287957078228</v>
      </c>
      <c r="I36" s="8">
        <f t="shared" si="7"/>
        <v>12.885106918122251</v>
      </c>
      <c r="J36" s="8">
        <f t="shared" si="7"/>
        <v>14.177707293586053</v>
      </c>
      <c r="K36" s="8">
        <f t="shared" si="7"/>
        <v>13.873938579181688</v>
      </c>
      <c r="L36" s="8">
        <f t="shared" si="7"/>
        <v>14.266793556016687</v>
      </c>
      <c r="M36" s="8">
        <f t="shared" si="7"/>
        <v>14.791088481911906</v>
      </c>
      <c r="N36" s="8">
        <f t="shared" si="7"/>
        <v>14.571030131111318</v>
      </c>
      <c r="O36" s="8">
        <f t="shared" si="1"/>
        <v>13.565159119042514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24.543968729014448</v>
      </c>
      <c r="F38" s="8">
        <f>(Input!B56-Input!B76+Input!B96)/Input!B$7</f>
        <v>25.284072443837466</v>
      </c>
      <c r="G38" s="8">
        <f>(Input!C56-Input!C76+Input!C96)/Input!C$7</f>
        <v>24.072674878833819</v>
      </c>
      <c r="H38" s="8">
        <f>(Input!D56-Input!D76+Input!D96)/Input!D$7</f>
        <v>25.193849903973032</v>
      </c>
      <c r="I38" s="8">
        <f>(Input!E56-Input!E76+Input!E96)/Input!E$7</f>
        <v>25.720211423161881</v>
      </c>
      <c r="J38" s="8">
        <f>(Input!F56-Input!F76+Input!F96)/Input!F$7</f>
        <v>26.252499745368009</v>
      </c>
      <c r="K38" s="8">
        <f>(Input!G56-Input!G76+Input!G96)/Input!G$7</f>
        <v>27.968226949224849</v>
      </c>
      <c r="L38" s="8">
        <f>(Input!H56-Input!H76+Input!H96)/Input!H$7</f>
        <v>29.262195872005382</v>
      </c>
      <c r="M38" s="8">
        <f>(Input!I56-Input!I76+Input!I96)/Input!I$7</f>
        <v>32.166989339513833</v>
      </c>
      <c r="N38" s="8">
        <f>(Input!J56-Input!J76+Input!J96)/Input!J$7</f>
        <v>32.563845396166066</v>
      </c>
      <c r="O38" s="8">
        <f t="shared" si="1"/>
        <v>27.30285346810988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507.88053108004311</v>
      </c>
      <c r="F40" s="11">
        <f t="shared" ref="F40:N40" si="8">SUM(F10,F15,F19,F26,F30,F36,F38)</f>
        <v>512.07847565298903</v>
      </c>
      <c r="G40" s="11">
        <f t="shared" si="8"/>
        <v>493.78521417849697</v>
      </c>
      <c r="H40" s="11">
        <f t="shared" si="8"/>
        <v>496.65760295737101</v>
      </c>
      <c r="I40" s="11">
        <f t="shared" si="8"/>
        <v>464.42824828763941</v>
      </c>
      <c r="J40" s="11">
        <f t="shared" si="8"/>
        <v>491.79217372383073</v>
      </c>
      <c r="K40" s="11">
        <f t="shared" si="8"/>
        <v>504.2201831930812</v>
      </c>
      <c r="L40" s="11">
        <f t="shared" si="8"/>
        <v>493.21363966846297</v>
      </c>
      <c r="M40" s="11">
        <f t="shared" si="8"/>
        <v>511.2408801727438</v>
      </c>
      <c r="N40" s="11">
        <f t="shared" si="8"/>
        <v>522.82913492386649</v>
      </c>
      <c r="O40" s="11">
        <f t="shared" si="1"/>
        <v>499.81260838385242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9.5214153019980348</v>
      </c>
      <c r="F9" s="16">
        <f>'Kst-ha-ES'!F13/'Kst-ha-ES'!F31*100</f>
        <v>9.3350736769905982</v>
      </c>
      <c r="G9" s="16">
        <f>'Kst-ha-ES'!G13/'Kst-ha-ES'!G31*100</f>
        <v>9.1492011881329152</v>
      </c>
      <c r="H9" s="16">
        <f>'Kst-ha-ES'!H13/'Kst-ha-ES'!H31*100</f>
        <v>8.820272518165746</v>
      </c>
      <c r="I9" s="16">
        <f>'Kst-ha-ES'!I13/'Kst-ha-ES'!I31*100</f>
        <v>10.170166672312545</v>
      </c>
      <c r="J9" s="16">
        <f>'Kst-ha-ES'!J13/'Kst-ha-ES'!J31*100</f>
        <v>9.7508208403823478</v>
      </c>
      <c r="K9" s="16">
        <f>'Kst-ha-ES'!K13/'Kst-ha-ES'!K31*100</f>
        <v>9.0739818839296902</v>
      </c>
      <c r="L9" s="16">
        <f>'Kst-ha-ES'!L13/'Kst-ha-ES'!L31*100</f>
        <v>9.006958677846276</v>
      </c>
      <c r="M9" s="16">
        <f>'Kst-ha-ES'!M13/'Kst-ha-ES'!M31*100</f>
        <v>8.9377428444367339</v>
      </c>
      <c r="N9" s="16">
        <f>'Kst-ha-ES'!N13/'Kst-ha-ES'!N31*100</f>
        <v>8.0005303255977633</v>
      </c>
      <c r="O9" s="16">
        <f t="shared" ref="O9:O28" si="1">AVERAGE(E9:N9)</f>
        <v>9.1766163929792643</v>
      </c>
    </row>
    <row r="10" spans="1:15" s="13" customFormat="1" ht="13.5" customHeight="1" x14ac:dyDescent="0.2">
      <c r="B10" s="13" t="s">
        <v>60</v>
      </c>
      <c r="E10" s="16">
        <f>'Kst-ha-ES'!E19/'Kst-ha-ES'!E31*100</f>
        <v>52.214318697360142</v>
      </c>
      <c r="F10" s="16">
        <f>'Kst-ha-ES'!F19/'Kst-ha-ES'!F31*100</f>
        <v>50.43537028513154</v>
      </c>
      <c r="G10" s="16">
        <f>'Kst-ha-ES'!G19/'Kst-ha-ES'!G31*100</f>
        <v>51.880955931423536</v>
      </c>
      <c r="H10" s="16">
        <f>'Kst-ha-ES'!H19/'Kst-ha-ES'!H31*100</f>
        <v>50.377940603069405</v>
      </c>
      <c r="I10" s="16">
        <f>'Kst-ha-ES'!I19/'Kst-ha-ES'!I31*100</f>
        <v>46.726536787529852</v>
      </c>
      <c r="J10" s="16">
        <f>'Kst-ha-ES'!J19/'Kst-ha-ES'!J31*100</f>
        <v>48.138676249169023</v>
      </c>
      <c r="K10" s="16">
        <f>'Kst-ha-ES'!K19/'Kst-ha-ES'!K31*100</f>
        <v>47.609724981017514</v>
      </c>
      <c r="L10" s="16">
        <f>'Kst-ha-ES'!L19/'Kst-ha-ES'!L31*100</f>
        <v>47.801970014768216</v>
      </c>
      <c r="M10" s="16">
        <f>'Kst-ha-ES'!M19/'Kst-ha-ES'!M31*100</f>
        <v>46.933067425855043</v>
      </c>
      <c r="N10" s="16">
        <f>'Kst-ha-ES'!N19/'Kst-ha-ES'!N31*100</f>
        <v>51.194864893257609</v>
      </c>
      <c r="O10" s="16">
        <f t="shared" si="1"/>
        <v>49.331342586858185</v>
      </c>
    </row>
    <row r="11" spans="1:15" s="13" customFormat="1" ht="13.5" customHeight="1" x14ac:dyDescent="0.2">
      <c r="B11" s="13" t="s">
        <v>63</v>
      </c>
      <c r="E11" s="16">
        <f>'Kst-ha-ES'!E24/'Kst-ha-ES'!E31*100</f>
        <v>13.971629017239016</v>
      </c>
      <c r="F11" s="16">
        <f>'Kst-ha-ES'!F24/'Kst-ha-ES'!F31*100</f>
        <v>15.883991981685433</v>
      </c>
      <c r="G11" s="16">
        <f>'Kst-ha-ES'!G24/'Kst-ha-ES'!G31*100</f>
        <v>14.186328598534944</v>
      </c>
      <c r="H11" s="16">
        <f>'Kst-ha-ES'!H24/'Kst-ha-ES'!H31*100</f>
        <v>14.419998378015039</v>
      </c>
      <c r="I11" s="16">
        <f>'Kst-ha-ES'!I24/'Kst-ha-ES'!I31*100</f>
        <v>14.890408324879076</v>
      </c>
      <c r="J11" s="16">
        <f>'Kst-ha-ES'!J24/'Kst-ha-ES'!J31*100</f>
        <v>14.860916152189313</v>
      </c>
      <c r="K11" s="16">
        <f>'Kst-ha-ES'!K24/'Kst-ha-ES'!K31*100</f>
        <v>15.525490499301901</v>
      </c>
      <c r="L11" s="16">
        <f>'Kst-ha-ES'!L24/'Kst-ha-ES'!L31*100</f>
        <v>14.997284876293204</v>
      </c>
      <c r="M11" s="16">
        <f>'Kst-ha-ES'!M24/'Kst-ha-ES'!M31*100</f>
        <v>16.011852856461694</v>
      </c>
      <c r="N11" s="16">
        <f>'Kst-ha-ES'!N24/'Kst-ha-ES'!N31*100</f>
        <v>14.688345598345329</v>
      </c>
      <c r="O11" s="16">
        <f t="shared" si="1"/>
        <v>14.943624628294495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24.292636983402812</v>
      </c>
      <c r="F12" s="16">
        <f>'Kst-ha-ES'!F29/'Kst-ha-ES'!F31*100</f>
        <v>24.34556405619243</v>
      </c>
      <c r="G12" s="16">
        <f>'Kst-ha-ES'!G29/'Kst-ha-ES'!G31*100</f>
        <v>24.783514281908616</v>
      </c>
      <c r="H12" s="16">
        <f>'Kst-ha-ES'!H29/'Kst-ha-ES'!H31*100</f>
        <v>26.381788500749813</v>
      </c>
      <c r="I12" s="16">
        <f>'Kst-ha-ES'!I29/'Kst-ha-ES'!I31*100</f>
        <v>28.212888215278515</v>
      </c>
      <c r="J12" s="16">
        <f>'Kst-ha-ES'!J29/'Kst-ha-ES'!J31*100</f>
        <v>27.249586758259309</v>
      </c>
      <c r="K12" s="16">
        <f>'Kst-ha-ES'!K29/'Kst-ha-ES'!K31*100</f>
        <v>27.790802635750893</v>
      </c>
      <c r="L12" s="16">
        <f>'Kst-ha-ES'!L29/'Kst-ha-ES'!L31*100</f>
        <v>28.19378643109231</v>
      </c>
      <c r="M12" s="16">
        <f>'Kst-ha-ES'!M29/'Kst-ha-ES'!M31*100</f>
        <v>28.117336873246536</v>
      </c>
      <c r="N12" s="16">
        <f>'Kst-ha-ES'!N29/'Kst-ha-ES'!N31*100</f>
        <v>26.1162591827993</v>
      </c>
      <c r="O12" s="16">
        <f t="shared" si="1"/>
        <v>26.548416391868056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7.9144897130302958</v>
      </c>
      <c r="F16" s="16">
        <f>'KOA-ha-ES'!F10/'KOA-ha-ES'!F40*100</f>
        <v>7.7102388729847373</v>
      </c>
      <c r="G16" s="16">
        <f>'KOA-ha-ES'!G10/'KOA-ha-ES'!G40*100</f>
        <v>7.5634078474282367</v>
      </c>
      <c r="H16" s="16">
        <f>'KOA-ha-ES'!H10/'KOA-ha-ES'!H40*100</f>
        <v>8.4499477712617548</v>
      </c>
      <c r="I16" s="16">
        <f>'KOA-ha-ES'!I10/'KOA-ha-ES'!I40*100</f>
        <v>9.2739436275953313</v>
      </c>
      <c r="J16" s="16">
        <f>'KOA-ha-ES'!J10/'KOA-ha-ES'!J40*100</f>
        <v>9.5231422816891875</v>
      </c>
      <c r="K16" s="16">
        <f>'KOA-ha-ES'!K10/'KOA-ha-ES'!K40*100</f>
        <v>9.3827190714437023</v>
      </c>
      <c r="L16" s="16">
        <f>'KOA-ha-ES'!L10/'KOA-ha-ES'!L40*100</f>
        <v>9.7359720455803469</v>
      </c>
      <c r="M16" s="16">
        <f>'KOA-ha-ES'!M10/'KOA-ha-ES'!M40*100</f>
        <v>10.787646547891061</v>
      </c>
      <c r="N16" s="16">
        <f>'KOA-ha-ES'!N10/'KOA-ha-ES'!N40*100</f>
        <v>10.620965097919353</v>
      </c>
      <c r="O16" s="16">
        <f t="shared" si="1"/>
        <v>9.0962472876824005</v>
      </c>
    </row>
    <row r="17" spans="1:15" s="13" customFormat="1" ht="13.5" customHeight="1" x14ac:dyDescent="0.2">
      <c r="B17" s="13" t="s">
        <v>130</v>
      </c>
      <c r="E17" s="16">
        <f>'KOA-ha-ES'!E15/'KOA-ha-ES'!E40*100</f>
        <v>13.287829107270364</v>
      </c>
      <c r="F17" s="16">
        <f>'KOA-ha-ES'!F15/'KOA-ha-ES'!F40*100</f>
        <v>13.407157548457624</v>
      </c>
      <c r="G17" s="16">
        <f>'KOA-ha-ES'!G15/'KOA-ha-ES'!G40*100</f>
        <v>13.419498819068551</v>
      </c>
      <c r="H17" s="16">
        <f>'KOA-ha-ES'!H15/'KOA-ha-ES'!H40*100</f>
        <v>14.065501087943154</v>
      </c>
      <c r="I17" s="16">
        <f>'KOA-ha-ES'!I15/'KOA-ha-ES'!I40*100</f>
        <v>14.819865387019737</v>
      </c>
      <c r="J17" s="16">
        <f>'KOA-ha-ES'!J15/'KOA-ha-ES'!J40*100</f>
        <v>14.710067238454702</v>
      </c>
      <c r="K17" s="16">
        <f>'KOA-ha-ES'!K15/'KOA-ha-ES'!K40*100</f>
        <v>15.013830221825996</v>
      </c>
      <c r="L17" s="16">
        <f>'KOA-ha-ES'!L15/'KOA-ha-ES'!L40*100</f>
        <v>15.330862984307389</v>
      </c>
      <c r="M17" s="16">
        <f>'KOA-ha-ES'!M15/'KOA-ha-ES'!M40*100</f>
        <v>15.457168369435653</v>
      </c>
      <c r="N17" s="16">
        <f>'KOA-ha-ES'!N15/'KOA-ha-ES'!N40*100</f>
        <v>14.578609070145223</v>
      </c>
      <c r="O17" s="16">
        <f t="shared" si="1"/>
        <v>14.409038983392842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5.6605591148771968</v>
      </c>
      <c r="F18" s="16">
        <f>'KOA-ha-ES'!F19/'KOA-ha-ES'!F40*100</f>
        <v>6.5222826763550721</v>
      </c>
      <c r="G18" s="16">
        <f>'KOA-ha-ES'!G19/'KOA-ha-ES'!G40*100</f>
        <v>5.998415789720724</v>
      </c>
      <c r="H18" s="16">
        <f>'KOA-ha-ES'!H19/'KOA-ha-ES'!H40*100</f>
        <v>5.7745157959034428</v>
      </c>
      <c r="I18" s="16">
        <f>'KOA-ha-ES'!I19/'KOA-ha-ES'!I40*100</f>
        <v>6.769436750498917</v>
      </c>
      <c r="J18" s="16">
        <f>'KOA-ha-ES'!J19/'KOA-ha-ES'!J40*100</f>
        <v>5.7778336301376072</v>
      </c>
      <c r="K18" s="16">
        <f>'KOA-ha-ES'!K19/'KOA-ha-ES'!K40*100</f>
        <v>5.9415391152681263</v>
      </c>
      <c r="L18" s="16">
        <f>'KOA-ha-ES'!L19/'KOA-ha-ES'!L40*100</f>
        <v>5.8628097787808526</v>
      </c>
      <c r="M18" s="16">
        <f>'KOA-ha-ES'!M19/'KOA-ha-ES'!M40*100</f>
        <v>6.2358343130007245</v>
      </c>
      <c r="N18" s="16">
        <f>'KOA-ha-ES'!N19/'KOA-ha-ES'!N40*100</f>
        <v>5.7773689349751329</v>
      </c>
      <c r="O18" s="16">
        <f t="shared" si="1"/>
        <v>6.0320595899517802</v>
      </c>
    </row>
    <row r="19" spans="1:15" s="13" customFormat="1" ht="13.5" customHeight="1" x14ac:dyDescent="0.2">
      <c r="B19" s="13" t="s">
        <v>136</v>
      </c>
      <c r="E19" s="16">
        <f>'KOA-ha-ES'!E26/'KOA-ha-ES'!E40*100</f>
        <v>63.583784240198128</v>
      </c>
      <c r="F19" s="16">
        <f>'KOA-ha-ES'!F26/'KOA-ha-ES'!F40*100</f>
        <v>62.643659829098844</v>
      </c>
      <c r="G19" s="16">
        <f>'KOA-ha-ES'!G26/'KOA-ha-ES'!G40*100</f>
        <v>63.104291523360615</v>
      </c>
      <c r="H19" s="16">
        <f>'KOA-ha-ES'!H26/'KOA-ha-ES'!H40*100</f>
        <v>60.632787625656881</v>
      </c>
      <c r="I19" s="16">
        <f>'KOA-ha-ES'!I26/'KOA-ha-ES'!I40*100</f>
        <v>57.079837841759684</v>
      </c>
      <c r="J19" s="16">
        <f>'KOA-ha-ES'!J26/'KOA-ha-ES'!J40*100</f>
        <v>58.398955713369617</v>
      </c>
      <c r="K19" s="16">
        <f>'KOA-ha-ES'!K26/'KOA-ha-ES'!K40*100</f>
        <v>58.042515326264009</v>
      </c>
      <c r="L19" s="16">
        <f>'KOA-ha-ES'!L26/'KOA-ha-ES'!L40*100</f>
        <v>56.986675606319736</v>
      </c>
      <c r="M19" s="16">
        <f>'KOA-ha-ES'!M26/'KOA-ha-ES'!M40*100</f>
        <v>55.247424234252129</v>
      </c>
      <c r="N19" s="16">
        <f>'KOA-ha-ES'!N26/'KOA-ha-ES'!N40*100</f>
        <v>57.654159195440371</v>
      </c>
      <c r="O19" s="16">
        <f t="shared" si="1"/>
        <v>59.337409113571994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2.6406222539932815</v>
      </c>
      <c r="F20" s="16">
        <f>'KOA-ha-ES'!F30/'KOA-ha-ES'!F40*100</f>
        <v>2.7260004011032084</v>
      </c>
      <c r="G20" s="16">
        <f>'KOA-ha-ES'!G30/'KOA-ha-ES'!G40*100</f>
        <v>2.969803721272759</v>
      </c>
      <c r="H20" s="16">
        <f>'KOA-ha-ES'!H30/'KOA-ha-ES'!H40*100</f>
        <v>3.2409422416207612</v>
      </c>
      <c r="I20" s="16">
        <f>'KOA-ha-ES'!I30/'KOA-ha-ES'!I40*100</f>
        <v>3.7244400164255258</v>
      </c>
      <c r="J20" s="16">
        <f>'KOA-ha-ES'!J30/'KOA-ha-ES'!J40*100</f>
        <v>3.4628401009737861</v>
      </c>
      <c r="K20" s="16">
        <f>'KOA-ha-ES'!K30/'KOA-ha-ES'!K40*100</f>
        <v>3.4591560049722823</v>
      </c>
      <c r="L20" s="16">
        <f>'KOA-ha-ES'!L30/'KOA-ha-ES'!L40*100</f>
        <v>3.4188782902794408</v>
      </c>
      <c r="M20" s="16">
        <f>'KOA-ha-ES'!M30/'KOA-ha-ES'!M40*100</f>
        <v>3.3105055735481788</v>
      </c>
      <c r="N20" s="16">
        <f>'KOA-ha-ES'!N30/'KOA-ha-ES'!N40*100</f>
        <v>3.0039749724658287</v>
      </c>
      <c r="O20" s="16">
        <f t="shared" si="1"/>
        <v>3.1957163576655052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2.264954079904264</v>
      </c>
      <c r="F21" s="16">
        <f>'KOA-ha-ES'!F36/'KOA-ha-ES'!F40*100</f>
        <v>2.2705020724031573</v>
      </c>
      <c r="G21" s="16">
        <f>'KOA-ha-ES'!G36/'KOA-ha-ES'!G40*100</f>
        <v>2.2729638415487163</v>
      </c>
      <c r="H21" s="16">
        <f>'KOA-ha-ES'!H36/'KOA-ha-ES'!H40*100</f>
        <v>2.9101931616932841</v>
      </c>
      <c r="I21" s="16">
        <f>'KOA-ha-ES'!I36/'KOA-ha-ES'!I40*100</f>
        <v>2.7819979418179317</v>
      </c>
      <c r="J21" s="16">
        <f>'KOA-ha-ES'!J36/'KOA-ha-ES'!J40*100</f>
        <v>2.8665701783320978</v>
      </c>
      <c r="K21" s="16">
        <f>'KOA-ha-ES'!K36/'KOA-ha-ES'!K40*100</f>
        <v>2.709858365911451</v>
      </c>
      <c r="L21" s="16">
        <f>'KOA-ha-ES'!L36/'KOA-ha-ES'!L40*100</f>
        <v>2.8312308999068421</v>
      </c>
      <c r="M21" s="16">
        <f>'KOA-ha-ES'!M36/'KOA-ha-ES'!M40*100</f>
        <v>2.823030600922547</v>
      </c>
      <c r="N21" s="16">
        <f>'KOA-ha-ES'!N36/'KOA-ha-ES'!N40*100</f>
        <v>2.5647032621375261</v>
      </c>
      <c r="O21" s="16">
        <f t="shared" si="1"/>
        <v>2.6296004404577817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4.6477614907264631</v>
      </c>
      <c r="F22" s="16">
        <f>'KOA-ha-ES'!F38/'KOA-ha-ES'!F40*100</f>
        <v>4.7201585995973527</v>
      </c>
      <c r="G22" s="16">
        <f>'KOA-ha-ES'!G38/'KOA-ha-ES'!G40*100</f>
        <v>4.6716184576004069</v>
      </c>
      <c r="H22" s="16">
        <f>'KOA-ha-ES'!H38/'KOA-ha-ES'!H40*100</f>
        <v>4.9261123159207125</v>
      </c>
      <c r="I22" s="16">
        <f>'KOA-ha-ES'!I38/'KOA-ha-ES'!I40*100</f>
        <v>5.5504784348828773</v>
      </c>
      <c r="J22" s="16">
        <f>'KOA-ha-ES'!J38/'KOA-ha-ES'!J40*100</f>
        <v>5.260590857043006</v>
      </c>
      <c r="K22" s="16">
        <f>'KOA-ha-ES'!K38/'KOA-ha-ES'!K40*100</f>
        <v>5.4503818943144484</v>
      </c>
      <c r="L22" s="16">
        <f>'KOA-ha-ES'!L38/'KOA-ha-ES'!L40*100</f>
        <v>5.8335703948253919</v>
      </c>
      <c r="M22" s="16">
        <f>'KOA-ha-ES'!M38/'KOA-ha-ES'!M40*100</f>
        <v>6.138390360949705</v>
      </c>
      <c r="N22" s="16">
        <f>'KOA-ha-ES'!N38/'KOA-ha-ES'!N40*100</f>
        <v>5.8002194669165457</v>
      </c>
      <c r="O22" s="16">
        <f t="shared" si="1"/>
        <v>5.2999282272776913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93.47568313419653</v>
      </c>
      <c r="F26" s="16">
        <f>'Kst-ha-ES'!F33/'Kst-ha-ES'!F36*100</f>
        <v>94.09422183474318</v>
      </c>
      <c r="G26" s="16">
        <f>'Kst-ha-ES'!G33/'Kst-ha-ES'!G36*100</f>
        <v>95.430320999707803</v>
      </c>
      <c r="H26" s="16">
        <f>'Kst-ha-ES'!H33/'Kst-ha-ES'!H36*100</f>
        <v>94.843219329925958</v>
      </c>
      <c r="I26" s="16">
        <f>'Kst-ha-ES'!I33/'Kst-ha-ES'!I36*100</f>
        <v>93.891830503127579</v>
      </c>
      <c r="J26" s="16">
        <f>'Kst-ha-ES'!J33/'Kst-ha-ES'!J36*100</f>
        <v>94.4020210791642</v>
      </c>
      <c r="K26" s="16">
        <f>'Kst-ha-ES'!K33/'Kst-ha-ES'!K36*100</f>
        <v>95.146936983195502</v>
      </c>
      <c r="L26" s="16">
        <f>'Kst-ha-ES'!L33/'Kst-ha-ES'!L36*100</f>
        <v>95.893913299308281</v>
      </c>
      <c r="M26" s="16">
        <f>'Kst-ha-ES'!M33/'Kst-ha-ES'!M36*100</f>
        <v>95.953730255797225</v>
      </c>
      <c r="N26" s="16">
        <f>'Kst-ha-ES'!N33/'Kst-ha-ES'!N36*100</f>
        <v>95.978231886752695</v>
      </c>
      <c r="O26" s="16">
        <f t="shared" si="1"/>
        <v>94.9110109305919</v>
      </c>
    </row>
    <row r="27" spans="1:15" s="13" customFormat="1" ht="13.5" customHeight="1" x14ac:dyDescent="0.2">
      <c r="B27" s="13" t="s">
        <v>69</v>
      </c>
      <c r="E27" s="16">
        <f>'Kst-ha-ES'!E34/'Kst-ha-ES'!E36*100</f>
        <v>5.5909504142816313E-2</v>
      </c>
      <c r="F27" s="16">
        <f>'Kst-ha-ES'!F34/'Kst-ha-ES'!F36*100</f>
        <v>6.5034157701031214E-2</v>
      </c>
      <c r="G27" s="16">
        <f>'Kst-ha-ES'!G34/'Kst-ha-ES'!G36*100</f>
        <v>6.2546929138696458E-2</v>
      </c>
      <c r="H27" s="16">
        <f>'Kst-ha-ES'!H34/'Kst-ha-ES'!H36*100</f>
        <v>5.6296392841894707E-2</v>
      </c>
      <c r="I27" s="16">
        <f>'Kst-ha-ES'!I34/'Kst-ha-ES'!I36*100</f>
        <v>9.353833481197589E-2</v>
      </c>
      <c r="J27" s="16">
        <f>'Kst-ha-ES'!J34/'Kst-ha-ES'!J36*100</f>
        <v>9.7820348988778227E-2</v>
      </c>
      <c r="K27" s="16">
        <f>'Kst-ha-ES'!K34/'Kst-ha-ES'!K36*100</f>
        <v>0.23902515178878558</v>
      </c>
      <c r="L27" s="16">
        <f>'Kst-ha-ES'!L34/'Kst-ha-ES'!L36*100</f>
        <v>6.9427622761440391E-2</v>
      </c>
      <c r="M27" s="16">
        <f>'Kst-ha-ES'!M34/'Kst-ha-ES'!M36*100</f>
        <v>7.6286145294534966E-2</v>
      </c>
      <c r="N27" s="16">
        <f>'Kst-ha-ES'!N34/'Kst-ha-ES'!N36*100</f>
        <v>0.14507572889741277</v>
      </c>
      <c r="O27" s="16">
        <f t="shared" si="1"/>
        <v>9.6096031636736662E-2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6.4684073616606472</v>
      </c>
      <c r="F28" s="16">
        <f>'Kst-ha-ES'!F35/'Kst-ha-ES'!F36*100</f>
        <v>5.8407440075557826</v>
      </c>
      <c r="G28" s="16">
        <f>'Kst-ha-ES'!G35/'Kst-ha-ES'!G36*100</f>
        <v>4.5071320711535021</v>
      </c>
      <c r="H28" s="16">
        <f>'Kst-ha-ES'!H35/'Kst-ha-ES'!H36*100</f>
        <v>5.1004842772321428</v>
      </c>
      <c r="I28" s="16">
        <f>'Kst-ha-ES'!I35/'Kst-ha-ES'!I36*100</f>
        <v>6.014631162060442</v>
      </c>
      <c r="J28" s="16">
        <f>'Kst-ha-ES'!J35/'Kst-ha-ES'!J36*100</f>
        <v>5.5001585718470274</v>
      </c>
      <c r="K28" s="16">
        <f>'Kst-ha-ES'!K35/'Kst-ha-ES'!K36*100</f>
        <v>4.6140378650157219</v>
      </c>
      <c r="L28" s="16">
        <f>'Kst-ha-ES'!L35/'Kst-ha-ES'!L36*100</f>
        <v>4.03665907793029</v>
      </c>
      <c r="M28" s="16">
        <f>'Kst-ha-ES'!M35/'Kst-ha-ES'!M36*100</f>
        <v>3.9699835989082306</v>
      </c>
      <c r="N28" s="16">
        <f>'Kst-ha-ES'!N35/'Kst-ha-ES'!N36*100</f>
        <v>3.8766923843498962</v>
      </c>
      <c r="O28" s="16">
        <f t="shared" si="1"/>
        <v>4.9928930377713687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10.192942604460454</v>
      </c>
      <c r="F9" s="16">
        <f>'Kst-ha-HS'!F13/'Kst-ha-HS'!F31*100</f>
        <v>9.6907804079601672</v>
      </c>
      <c r="G9" s="16">
        <f>'Kst-ha-HS'!G13/'Kst-ha-HS'!G31*100</f>
        <v>9.6818165753095826</v>
      </c>
      <c r="H9" s="16">
        <f>'Kst-ha-HS'!H13/'Kst-ha-HS'!H31*100</f>
        <v>9.1540543476936218</v>
      </c>
      <c r="I9" s="16">
        <f>'Kst-ha-HS'!I13/'Kst-ha-HS'!I31*100</f>
        <v>10.155477104924829</v>
      </c>
      <c r="J9" s="16">
        <f>'Kst-ha-HS'!J13/'Kst-ha-HS'!J31*100</f>
        <v>9.8502160607269875</v>
      </c>
      <c r="K9" s="16">
        <f>'Kst-ha-HS'!K13/'Kst-ha-HS'!K31*100</f>
        <v>9.232497040659819</v>
      </c>
      <c r="L9" s="16">
        <f>'Kst-ha-HS'!L13/'Kst-ha-HS'!L31*100</f>
        <v>9.2392317391526237</v>
      </c>
      <c r="M9" s="16">
        <f>'Kst-ha-HS'!M13/'Kst-ha-HS'!M31*100</f>
        <v>9.2054833338414284</v>
      </c>
      <c r="N9" s="16">
        <f>'Kst-ha-HS'!N13/'Kst-ha-HS'!N31*100</f>
        <v>8.7334903435505424</v>
      </c>
      <c r="O9" s="16">
        <f t="shared" ref="O9:O28" si="1">AVERAGE(E9:N9)</f>
        <v>9.5135989558280052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48.844085528898646</v>
      </c>
      <c r="F10" s="16">
        <f>'Kst-ha-HS'!F19/'Kst-ha-HS'!F31*100</f>
        <v>48.546743262181622</v>
      </c>
      <c r="G10" s="16">
        <f>'Kst-ha-HS'!G19/'Kst-ha-HS'!G31*100</f>
        <v>49.079733971150283</v>
      </c>
      <c r="H10" s="16">
        <f>'Kst-ha-HS'!H19/'Kst-ha-HS'!H31*100</f>
        <v>48.500114069213886</v>
      </c>
      <c r="I10" s="16">
        <f>'Kst-ha-HS'!I19/'Kst-ha-HS'!I31*100</f>
        <v>46.803483818296513</v>
      </c>
      <c r="J10" s="16">
        <f>'Kst-ha-HS'!J19/'Kst-ha-HS'!J31*100</f>
        <v>47.610026632284423</v>
      </c>
      <c r="K10" s="16">
        <f>'Kst-ha-HS'!K19/'Kst-ha-HS'!K31*100</f>
        <v>46.69450906346357</v>
      </c>
      <c r="L10" s="16">
        <f>'Kst-ha-HS'!L19/'Kst-ha-HS'!L31*100</f>
        <v>46.455877881732086</v>
      </c>
      <c r="M10" s="16">
        <f>'Kst-ha-HS'!M19/'Kst-ha-HS'!M31*100</f>
        <v>45.343385696820803</v>
      </c>
      <c r="N10" s="16">
        <f>'Kst-ha-HS'!N19/'Kst-ha-HS'!N31*100</f>
        <v>46.723634706232097</v>
      </c>
      <c r="O10" s="16">
        <f t="shared" si="1"/>
        <v>47.460159463027388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14.957021424498402</v>
      </c>
      <c r="F11" s="16">
        <f>'Kst-ha-HS'!F24/'Kst-ha-HS'!F31*100</f>
        <v>16.489240858989806</v>
      </c>
      <c r="G11" s="16">
        <f>'Kst-ha-HS'!G24/'Kst-ha-HS'!G31*100</f>
        <v>15.012177406945076</v>
      </c>
      <c r="H11" s="16">
        <f>'Kst-ha-HS'!H24/'Kst-ha-HS'!H31*100</f>
        <v>14.965688256699625</v>
      </c>
      <c r="I11" s="16">
        <f>'Kst-ha-HS'!I24/'Kst-ha-HS'!I31*100</f>
        <v>14.868900943184499</v>
      </c>
      <c r="J11" s="16">
        <f>'Kst-ha-HS'!J24/'Kst-ha-HS'!J31*100</f>
        <v>15.012401248639119</v>
      </c>
      <c r="K11" s="16">
        <f>'Kst-ha-HS'!K24/'Kst-ha-HS'!K31*100</f>
        <v>15.796708316494978</v>
      </c>
      <c r="L11" s="16">
        <f>'Kst-ha-HS'!L24/'Kst-ha-HS'!L31*100</f>
        <v>15.384037540993223</v>
      </c>
      <c r="M11" s="16">
        <f>'Kst-ha-HS'!M24/'Kst-ha-HS'!M31*100</f>
        <v>16.491506544722981</v>
      </c>
      <c r="N11" s="16">
        <f>'Kst-ha-HS'!N24/'Kst-ha-HS'!N31*100</f>
        <v>16.034002650480232</v>
      </c>
      <c r="O11" s="16">
        <f t="shared" si="1"/>
        <v>15.501168519164796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26.005950442142506</v>
      </c>
      <c r="F12" s="16">
        <f>'Kst-ha-HS'!F29/'Kst-ha-HS'!F31*100</f>
        <v>25.273235470868414</v>
      </c>
      <c r="G12" s="16">
        <f>'Kst-ha-HS'!G29/'Kst-ha-HS'!G31*100</f>
        <v>26.22627204659506</v>
      </c>
      <c r="H12" s="16">
        <f>'Kst-ha-HS'!H29/'Kst-ha-HS'!H31*100</f>
        <v>27.380143326392886</v>
      </c>
      <c r="I12" s="16">
        <f>'Kst-ha-HS'!I29/'Kst-ha-HS'!I31*100</f>
        <v>28.172138133594142</v>
      </c>
      <c r="J12" s="16">
        <f>'Kst-ha-HS'!J29/'Kst-ha-HS'!J31*100</f>
        <v>27.527356058349472</v>
      </c>
      <c r="K12" s="16">
        <f>'Kst-ha-HS'!K29/'Kst-ha-HS'!K31*100</f>
        <v>28.276285579381621</v>
      </c>
      <c r="L12" s="16">
        <f>'Kst-ha-HS'!L29/'Kst-ha-HS'!L31*100</f>
        <v>28.920852838122062</v>
      </c>
      <c r="M12" s="16">
        <f>'Kst-ha-HS'!M29/'Kst-ha-HS'!M31*100</f>
        <v>28.959624424614777</v>
      </c>
      <c r="N12" s="16">
        <f>'Kst-ha-HS'!N29/'Kst-ha-HS'!N31*100</f>
        <v>28.508872299737121</v>
      </c>
      <c r="O12" s="16">
        <f t="shared" si="1"/>
        <v>27.525073061979803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7.8873968587657535</v>
      </c>
      <c r="F16" s="16">
        <f>'KOA-ha-HS'!F10/'KOA-ha-HS'!F40*100</f>
        <v>7.9996238119658489</v>
      </c>
      <c r="G16" s="16">
        <f>'KOA-ha-HS'!G10/'KOA-ha-HS'!G40*100</f>
        <v>7.5280748038960024</v>
      </c>
      <c r="H16" s="16">
        <f>'KOA-ha-HS'!H10/'KOA-ha-HS'!H40*100</f>
        <v>8.6134634879385086</v>
      </c>
      <c r="I16" s="16">
        <f>'KOA-ha-HS'!I10/'KOA-ha-HS'!I40*100</f>
        <v>9.3441784610550158</v>
      </c>
      <c r="J16" s="16">
        <f>'KOA-ha-HS'!J10/'KOA-ha-HS'!J40*100</f>
        <v>9.7058956530369382</v>
      </c>
      <c r="K16" s="16">
        <f>'KOA-ha-HS'!K10/'KOA-ha-HS'!K40*100</f>
        <v>9.5132786045155218</v>
      </c>
      <c r="L16" s="16">
        <f>'KOA-ha-HS'!L10/'KOA-ha-HS'!L40*100</f>
        <v>9.8326951942726861</v>
      </c>
      <c r="M16" s="16">
        <f>'KOA-ha-HS'!M10/'KOA-ha-HS'!M40*100</f>
        <v>10.912693034576208</v>
      </c>
      <c r="N16" s="16">
        <f>'KOA-ha-HS'!N10/'KOA-ha-HS'!N40*100</f>
        <v>10.827024394757883</v>
      </c>
      <c r="O16" s="16">
        <f t="shared" si="1"/>
        <v>9.2164324304780365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14.190258445989503</v>
      </c>
      <c r="F17" s="16">
        <f>'KOA-ha-HS'!F15/'KOA-ha-HS'!F40*100</f>
        <v>13.917603874236811</v>
      </c>
      <c r="G17" s="16">
        <f>'KOA-ha-HS'!G15/'KOA-ha-HS'!G40*100</f>
        <v>14.194485433539029</v>
      </c>
      <c r="H17" s="16">
        <f>'KOA-ha-HS'!H15/'KOA-ha-HS'!H40*100</f>
        <v>14.597410668159693</v>
      </c>
      <c r="I17" s="16">
        <f>'KOA-ha-HS'!I15/'KOA-ha-HS'!I40*100</f>
        <v>14.798829415324422</v>
      </c>
      <c r="J17" s="16">
        <f>'KOA-ha-HS'!J15/'KOA-ha-HS'!J40*100</f>
        <v>14.860606936674284</v>
      </c>
      <c r="K17" s="16">
        <f>'KOA-ha-HS'!K15/'KOA-ha-HS'!K40*100</f>
        <v>15.273228732096051</v>
      </c>
      <c r="L17" s="16">
        <f>'KOA-ha-HS'!L15/'KOA-ha-HS'!L40*100</f>
        <v>15.731954205562548</v>
      </c>
      <c r="M17" s="16">
        <f>'KOA-ha-HS'!M15/'KOA-ha-HS'!M40*100</f>
        <v>15.923404222965168</v>
      </c>
      <c r="N17" s="16">
        <f>'KOA-ha-HS'!N15/'KOA-ha-HS'!N40*100</f>
        <v>15.901986316196323</v>
      </c>
      <c r="O17" s="16">
        <f t="shared" si="1"/>
        <v>14.938976825074382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5.9027655462518345</v>
      </c>
      <c r="F18" s="16">
        <f>'KOA-ha-HS'!F19/'KOA-ha-HS'!F40*100</f>
        <v>6.8410953315513297</v>
      </c>
      <c r="G18" s="16">
        <f>'KOA-ha-HS'!G19/'KOA-ha-HS'!G40*100</f>
        <v>6.1891792898660665</v>
      </c>
      <c r="H18" s="16">
        <f>'KOA-ha-HS'!H19/'KOA-ha-HS'!H40*100</f>
        <v>5.9567258627204849</v>
      </c>
      <c r="I18" s="16">
        <f>'KOA-ha-HS'!I19/'KOA-ha-HS'!I40*100</f>
        <v>6.7718150877300625</v>
      </c>
      <c r="J18" s="16">
        <f>'KOA-ha-HS'!J19/'KOA-ha-HS'!J40*100</f>
        <v>5.877377099797866</v>
      </c>
      <c r="K18" s="16">
        <f>'KOA-ha-HS'!K19/'KOA-ha-HS'!K40*100</f>
        <v>6.0393721923388997</v>
      </c>
      <c r="L18" s="16">
        <f>'KOA-ha-HS'!L19/'KOA-ha-HS'!L40*100</f>
        <v>5.973832553853593</v>
      </c>
      <c r="M18" s="16">
        <f>'KOA-ha-HS'!M19/'KOA-ha-HS'!M40*100</f>
        <v>6.3755549871602355</v>
      </c>
      <c r="N18" s="16">
        <f>'KOA-ha-HS'!N19/'KOA-ha-HS'!N40*100</f>
        <v>6.1770135530607551</v>
      </c>
      <c r="O18" s="16">
        <f t="shared" si="1"/>
        <v>6.2104731504331125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61.963526809086964</v>
      </c>
      <c r="F19" s="16">
        <f>'KOA-ha-HS'!F26/'KOA-ha-HS'!F40*100</f>
        <v>61.099027045501394</v>
      </c>
      <c r="G19" s="16">
        <f>'KOA-ha-HS'!G26/'KOA-ha-HS'!G40*100</f>
        <v>61.683172424718634</v>
      </c>
      <c r="H19" s="16">
        <f>'KOA-ha-HS'!H26/'KOA-ha-HS'!H40*100</f>
        <v>59.391248129998132</v>
      </c>
      <c r="I19" s="16">
        <f>'KOA-ha-HS'!I26/'KOA-ha-HS'!I40*100</f>
        <v>57.050696547137477</v>
      </c>
      <c r="J19" s="16">
        <f>'KOA-ha-HS'!J26/'KOA-ha-HS'!J40*100</f>
        <v>57.831422728057369</v>
      </c>
      <c r="K19" s="16">
        <f>'KOA-ha-HS'!K26/'KOA-ha-HS'!K40*100</f>
        <v>57.357466837940954</v>
      </c>
      <c r="L19" s="16">
        <f>'KOA-ha-HS'!L26/'KOA-ha-HS'!L40*100</f>
        <v>56.132455338540744</v>
      </c>
      <c r="M19" s="16">
        <f>'KOA-ha-HS'!M26/'KOA-ha-HS'!M40*100</f>
        <v>54.195987214167786</v>
      </c>
      <c r="N19" s="16">
        <f>'KOA-ha-HS'!N26/'KOA-ha-HS'!N40*100</f>
        <v>54.792531020912868</v>
      </c>
      <c r="O19" s="16">
        <f t="shared" si="1"/>
        <v>58.149753409606227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2.8162456394100115</v>
      </c>
      <c r="F20" s="16">
        <f>'KOA-ha-HS'!F30/'KOA-ha-HS'!F40*100</f>
        <v>2.8446340220440951</v>
      </c>
      <c r="G20" s="16">
        <f>'KOA-ha-HS'!G30/'KOA-ha-HS'!G40*100</f>
        <v>3.1369042453824507</v>
      </c>
      <c r="H20" s="16">
        <f>'KOA-ha-HS'!H30/'KOA-ha-HS'!H40*100</f>
        <v>3.3570839496801397</v>
      </c>
      <c r="I20" s="16">
        <f>'KOA-ha-HS'!I30/'KOA-ha-HS'!I40*100</f>
        <v>3.7220407343618778</v>
      </c>
      <c r="J20" s="16">
        <f>'KOA-ha-HS'!J30/'KOA-ha-HS'!J40*100</f>
        <v>3.5037031870127904</v>
      </c>
      <c r="K20" s="16">
        <f>'KOA-ha-HS'!K30/'KOA-ha-HS'!K40*100</f>
        <v>3.5182619932832537</v>
      </c>
      <c r="L20" s="16">
        <f>'KOA-ha-HS'!L30/'KOA-ha-HS'!L40*100</f>
        <v>3.5034776210963834</v>
      </c>
      <c r="M20" s="16">
        <f>'KOA-ha-HS'!M30/'KOA-ha-HS'!M40*100</f>
        <v>3.4072425972058173</v>
      </c>
      <c r="N20" s="16">
        <f>'KOA-ha-HS'!N30/'KOA-ha-HS'!N40*100</f>
        <v>3.2860948849329068</v>
      </c>
      <c r="O20" s="16">
        <f t="shared" si="1"/>
        <v>3.3095688874409723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2.4071802801013549</v>
      </c>
      <c r="F21" s="16">
        <f>'KOA-ha-HS'!F36/'KOA-ha-HS'!F40*100</f>
        <v>2.3604773056824713</v>
      </c>
      <c r="G21" s="16">
        <f>'KOA-ha-HS'!G36/'KOA-ha-HS'!G40*100</f>
        <v>2.3930530397451557</v>
      </c>
      <c r="H21" s="16">
        <f>'KOA-ha-HS'!H36/'KOA-ha-HS'!H40*100</f>
        <v>3.0113881007801568</v>
      </c>
      <c r="I21" s="16">
        <f>'KOA-ha-HS'!I36/'KOA-ha-HS'!I40*100</f>
        <v>2.7744020665474203</v>
      </c>
      <c r="J21" s="16">
        <f>'KOA-ha-HS'!J36/'KOA-ha-HS'!J40*100</f>
        <v>2.8828655784074435</v>
      </c>
      <c r="K21" s="16">
        <f>'KOA-ha-HS'!K36/'KOA-ha-HS'!K40*100</f>
        <v>2.7515635116631056</v>
      </c>
      <c r="L21" s="16">
        <f>'KOA-ha-HS'!L36/'KOA-ha-HS'!L40*100</f>
        <v>2.892619426666057</v>
      </c>
      <c r="M21" s="16">
        <f>'KOA-ha-HS'!M36/'KOA-ha-HS'!M40*100</f>
        <v>2.893174050735952</v>
      </c>
      <c r="N21" s="16">
        <f>'KOA-ha-HS'!N36/'KOA-ha-HS'!N40*100</f>
        <v>2.7869583307045671</v>
      </c>
      <c r="O21" s="16">
        <f t="shared" si="1"/>
        <v>2.7153681691033684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4.8326264203945755</v>
      </c>
      <c r="F22" s="16">
        <f>'KOA-ha-HS'!F38/'KOA-ha-HS'!F40*100</f>
        <v>4.9375386090180573</v>
      </c>
      <c r="G22" s="16">
        <f>'KOA-ha-HS'!G38/'KOA-ha-HS'!G40*100</f>
        <v>4.8751307628526641</v>
      </c>
      <c r="H22" s="16">
        <f>'KOA-ha-HS'!H38/'KOA-ha-HS'!H40*100</f>
        <v>5.0726798007228862</v>
      </c>
      <c r="I22" s="16">
        <f>'KOA-ha-HS'!I38/'KOA-ha-HS'!I40*100</f>
        <v>5.5380376878437216</v>
      </c>
      <c r="J22" s="16">
        <f>'KOA-ha-HS'!J38/'KOA-ha-HS'!J40*100</f>
        <v>5.3381288170133185</v>
      </c>
      <c r="K22" s="16">
        <f>'KOA-ha-HS'!K38/'KOA-ha-HS'!K40*100</f>
        <v>5.5468281281622094</v>
      </c>
      <c r="L22" s="16">
        <f>'KOA-ha-HS'!L38/'KOA-ha-HS'!L40*100</f>
        <v>5.9329656600079748</v>
      </c>
      <c r="M22" s="16">
        <f>'KOA-ha-HS'!M38/'KOA-ha-HS'!M40*100</f>
        <v>6.291943893188841</v>
      </c>
      <c r="N22" s="16">
        <f>'KOA-ha-HS'!N38/'KOA-ha-HS'!N40*100</f>
        <v>6.2283914994346974</v>
      </c>
      <c r="O22" s="16">
        <f t="shared" si="1"/>
        <v>5.4594271278638953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92.537683916378981</v>
      </c>
      <c r="F26" s="16">
        <f>'Kst-ha-HS'!F33/'Kst-ha-HS'!F36*100</f>
        <v>93.663334605540783</v>
      </c>
      <c r="G26" s="16">
        <f>'Kst-ha-HS'!G33/'Kst-ha-HS'!G36*100</f>
        <v>94.942051055343839</v>
      </c>
      <c r="H26" s="16">
        <f>'Kst-ha-HS'!H33/'Kst-ha-HS'!H36*100</f>
        <v>94.456950731200209</v>
      </c>
      <c r="I26" s="16">
        <f>'Kst-ha-HS'!I33/'Kst-ha-HS'!I36*100</f>
        <v>93.626908258756416</v>
      </c>
      <c r="J26" s="16">
        <f>'Kst-ha-HS'!J33/'Kst-ha-HS'!J36*100</f>
        <v>94.114301093970681</v>
      </c>
      <c r="K26" s="16">
        <f>'Kst-ha-HS'!K33/'Kst-ha-HS'!K36*100</f>
        <v>94.78211330900136</v>
      </c>
      <c r="L26" s="16">
        <f>'Kst-ha-HS'!L33/'Kst-ha-HS'!L36*100</f>
        <v>95.514622921964659</v>
      </c>
      <c r="M26" s="16">
        <f>'Kst-ha-HS'!M33/'Kst-ha-HS'!M36*100</f>
        <v>95.573087946016983</v>
      </c>
      <c r="N26" s="16">
        <f>'Kst-ha-HS'!N33/'Kst-ha-HS'!N36*100</f>
        <v>95.110598310754185</v>
      </c>
      <c r="O26" s="16">
        <f t="shared" si="1"/>
        <v>94.432165214892819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6.3947597974433154E-2</v>
      </c>
      <c r="F27" s="16">
        <f>'Kst-ha-HS'!F34/'Kst-ha-HS'!F36*100</f>
        <v>6.9779068063591562E-2</v>
      </c>
      <c r="G27" s="16">
        <f>'Kst-ha-HS'!G34/'Kst-ha-HS'!G36*100</f>
        <v>6.9230065002010982E-2</v>
      </c>
      <c r="H27" s="16">
        <f>'Kst-ha-HS'!H34/'Kst-ha-HS'!H36*100</f>
        <v>6.0513273521452554E-2</v>
      </c>
      <c r="I27" s="16">
        <f>'Kst-ha-HS'!I34/'Kst-ha-HS'!I36*100</f>
        <v>9.7595259821312758E-2</v>
      </c>
      <c r="J27" s="16">
        <f>'Kst-ha-HS'!J34/'Kst-ha-HS'!J36*100</f>
        <v>0.10284803304416469</v>
      </c>
      <c r="K27" s="16">
        <f>'Kst-ha-HS'!K34/'Kst-ha-HS'!K36*100</f>
        <v>0.25699360466039367</v>
      </c>
      <c r="L27" s="16">
        <f>'Kst-ha-HS'!L34/'Kst-ha-HS'!L36*100</f>
        <v>7.5840840785020097E-2</v>
      </c>
      <c r="M27" s="16">
        <f>'Kst-ha-HS'!M34/'Kst-ha-HS'!M36*100</f>
        <v>8.3462566142587888E-2</v>
      </c>
      <c r="N27" s="16">
        <f>'Kst-ha-HS'!N34/'Kst-ha-HS'!N36*100</f>
        <v>0.17637354863974006</v>
      </c>
      <c r="O27" s="16">
        <f t="shared" si="1"/>
        <v>0.10565838576547074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7.3983684856465768</v>
      </c>
      <c r="F28" s="16">
        <f>'Kst-ha-HS'!F35/'Kst-ha-HS'!F36*100</f>
        <v>6.2668863263956283</v>
      </c>
      <c r="G28" s="16">
        <f>'Kst-ha-HS'!G35/'Kst-ha-HS'!G36*100</f>
        <v>4.9887188796541508</v>
      </c>
      <c r="H28" s="16">
        <f>'Kst-ha-HS'!H35/'Kst-ha-HS'!H36*100</f>
        <v>5.4825359952783286</v>
      </c>
      <c r="I28" s="16">
        <f>'Kst-ha-HS'!I35/'Kst-ha-HS'!I36*100</f>
        <v>6.2754964814222713</v>
      </c>
      <c r="J28" s="16">
        <f>'Kst-ha-HS'!J35/'Kst-ha-HS'!J36*100</f>
        <v>5.7828508729851551</v>
      </c>
      <c r="K28" s="16">
        <f>'Kst-ha-HS'!K35/'Kst-ha-HS'!K36*100</f>
        <v>4.9608930863382499</v>
      </c>
      <c r="L28" s="16">
        <f>'Kst-ha-HS'!L35/'Kst-ha-HS'!L36*100</f>
        <v>4.4095362372503306</v>
      </c>
      <c r="M28" s="16">
        <f>'Kst-ha-HS'!M35/'Kst-ha-HS'!M36*100</f>
        <v>4.343449487840414</v>
      </c>
      <c r="N28" s="16">
        <f>'Kst-ha-HS'!N35/'Kst-ha-HS'!N36*100</f>
        <v>4.7130281406060881</v>
      </c>
      <c r="O28" s="16">
        <f t="shared" si="1"/>
        <v>5.4621763993417201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25.26989681046965</v>
      </c>
      <c r="F7" s="6">
        <f>Input!B56/Input!B$7</f>
        <v>25.09193277150974</v>
      </c>
      <c r="G7" s="6">
        <f>Input!C56/Input!C$7</f>
        <v>24.410637420000448</v>
      </c>
      <c r="H7" s="6">
        <f>Input!D56/Input!D$7</f>
        <v>25.391764437498242</v>
      </c>
      <c r="I7" s="6">
        <f>Input!E56/Input!E$7</f>
        <v>25.740756594212314</v>
      </c>
      <c r="J7" s="6">
        <f>Input!F56/Input!F$7</f>
        <v>26.134892545301344</v>
      </c>
      <c r="K7" s="6">
        <f>Input!G56/Input!G$7</f>
        <v>27.962012671861448</v>
      </c>
      <c r="L7" s="6">
        <f>Input!H56/Input!H$7</f>
        <v>29.513941436875655</v>
      </c>
      <c r="M7" s="6">
        <f>Input!I56/Input!I$7</f>
        <v>32.322044067440068</v>
      </c>
      <c r="N7" s="6">
        <f>Input!J56/Input!J$7</f>
        <v>33.103451387356564</v>
      </c>
      <c r="O7" s="6">
        <f t="shared" ref="O7:O12" si="1">AVERAGE(E7:N7)</f>
        <v>27.494133014252547</v>
      </c>
    </row>
    <row r="8" spans="1:15" ht="12" customHeight="1" x14ac:dyDescent="0.2">
      <c r="B8" t="s">
        <v>84</v>
      </c>
      <c r="E8" s="6">
        <f>Input!A100/Input!A$7</f>
        <v>35.669468051382367</v>
      </c>
      <c r="F8" s="6">
        <f>Input!B100/Input!B$7</f>
        <v>38.39630005377137</v>
      </c>
      <c r="G8" s="6">
        <f>Input!C100/Input!C$7</f>
        <v>49.717363263309608</v>
      </c>
      <c r="H8" s="6">
        <f>Input!D100/Input!D$7</f>
        <v>37.586552433469095</v>
      </c>
      <c r="I8" s="6">
        <f>Input!E100/Input!E$7</f>
        <v>20.375188034822635</v>
      </c>
      <c r="J8" s="6">
        <f>Input!F100/Input!F$7</f>
        <v>41.863629848424523</v>
      </c>
      <c r="K8" s="6">
        <f>Input!G100/Input!G$7</f>
        <v>49.461789514276916</v>
      </c>
      <c r="L8" s="6">
        <f>Input!H100/Input!H$7</f>
        <v>29.65972789517464</v>
      </c>
      <c r="M8" s="6">
        <f>Input!I100/Input!I$7</f>
        <v>19.648388521565906</v>
      </c>
      <c r="N8" s="6">
        <f>Input!J100/Input!J$7</f>
        <v>30.792622741986481</v>
      </c>
      <c r="O8" s="6">
        <f t="shared" si="1"/>
        <v>35.317103035818349</v>
      </c>
    </row>
    <row r="9" spans="1:15" ht="12" customHeight="1" x14ac:dyDescent="0.2">
      <c r="B9" t="s">
        <v>93</v>
      </c>
      <c r="E9" s="6">
        <f t="shared" ref="E9:N9" si="2">+E8-E7</f>
        <v>10.399571240912717</v>
      </c>
      <c r="F9" s="6">
        <f t="shared" si="2"/>
        <v>13.30436728226163</v>
      </c>
      <c r="G9" s="6">
        <f t="shared" si="2"/>
        <v>25.30672584330916</v>
      </c>
      <c r="H9" s="6">
        <f t="shared" si="2"/>
        <v>12.194787995970852</v>
      </c>
      <c r="I9" s="6">
        <f t="shared" si="2"/>
        <v>-5.3655685593896791</v>
      </c>
      <c r="J9" s="6">
        <f t="shared" si="2"/>
        <v>15.728737303123179</v>
      </c>
      <c r="K9" s="6">
        <f t="shared" si="2"/>
        <v>21.499776842415468</v>
      </c>
      <c r="L9" s="6">
        <f t="shared" si="2"/>
        <v>0.14578645829898562</v>
      </c>
      <c r="M9" s="6">
        <f t="shared" si="2"/>
        <v>-12.673655545874162</v>
      </c>
      <c r="N9" s="6">
        <f t="shared" si="2"/>
        <v>-2.3108286453700835</v>
      </c>
      <c r="O9" s="6">
        <f t="shared" si="1"/>
        <v>7.8229700215658067</v>
      </c>
    </row>
    <row r="10" spans="1:15" ht="12" customHeight="1" x14ac:dyDescent="0.2">
      <c r="B10" t="s">
        <v>85</v>
      </c>
      <c r="E10" s="6">
        <f>Input!A101/Input!A$7</f>
        <v>119.00372239360705</v>
      </c>
      <c r="F10" s="6">
        <f>Input!B101/Input!B$7</f>
        <v>221.76396794655221</v>
      </c>
      <c r="G10" s="6">
        <f>Input!C101/Input!C$7</f>
        <v>219.09836939069652</v>
      </c>
      <c r="H10" s="6">
        <f>Input!D101/Input!D$7</f>
        <v>209.87273987388704</v>
      </c>
      <c r="I10" s="6">
        <f>Input!E101/Input!E$7</f>
        <v>203.8190607539955</v>
      </c>
      <c r="J10" s="6">
        <f>Input!F101/Input!F$7</f>
        <v>211.52085260048702</v>
      </c>
      <c r="K10" s="6">
        <f>Input!G101/Input!G$7</f>
        <v>206.64996289240676</v>
      </c>
      <c r="L10" s="6">
        <f>Input!H101/Input!H$7</f>
        <v>204.6830338253402</v>
      </c>
      <c r="M10" s="6">
        <f>Input!I101/Input!I$7</f>
        <v>199.11963766430068</v>
      </c>
      <c r="N10" s="6">
        <f>Input!J101/Input!J$7</f>
        <v>216.90807194099497</v>
      </c>
      <c r="O10" s="6">
        <f t="shared" si="1"/>
        <v>201.24394192822677</v>
      </c>
    </row>
    <row r="11" spans="1:15" ht="12" customHeight="1" x14ac:dyDescent="0.2">
      <c r="B11" t="s">
        <v>94</v>
      </c>
      <c r="E11" s="6">
        <f>Input!A26/Input!A$7/0.04</f>
        <v>293.30915704988331</v>
      </c>
      <c r="F11" s="6">
        <f>Input!B26/Input!B$7/0.04</f>
        <v>302.52614335542881</v>
      </c>
      <c r="G11" s="6">
        <f>Input!C26/Input!C$7/0.04</f>
        <v>325.19716342312199</v>
      </c>
      <c r="H11" s="6">
        <f>Input!D26/Input!D$7/0.04</f>
        <v>352.81556696717172</v>
      </c>
      <c r="I11" s="6">
        <f>Input!E26/Input!E$7/0.04</f>
        <v>326.96925175876601</v>
      </c>
      <c r="J11" s="6">
        <f>Input!F26/Input!F$7/0.04</f>
        <v>320.43711284363746</v>
      </c>
      <c r="K11" s="6">
        <f>Input!G26/Input!G$7/0.04</f>
        <v>314.90548064976741</v>
      </c>
      <c r="L11" s="6">
        <f>Input!H26/Input!H$7/0.04</f>
        <v>314.84678990302564</v>
      </c>
      <c r="M11" s="6">
        <f>Input!I26/Input!I$7/0.04</f>
        <v>319.1244741055396</v>
      </c>
      <c r="N11" s="6">
        <f>Input!J26/Input!J$7/0.04</f>
        <v>322.60503938040779</v>
      </c>
      <c r="O11" s="6">
        <f t="shared" si="1"/>
        <v>319.27361794367499</v>
      </c>
    </row>
    <row r="12" spans="1:15" ht="12" customHeight="1" x14ac:dyDescent="0.2">
      <c r="B12" s="19" t="s">
        <v>95</v>
      </c>
      <c r="E12" s="6">
        <f t="shared" ref="E12:N12" si="3">+E10+E11</f>
        <v>412.31287944349037</v>
      </c>
      <c r="F12" s="6">
        <f t="shared" si="3"/>
        <v>524.29011130198103</v>
      </c>
      <c r="G12" s="6">
        <f t="shared" si="3"/>
        <v>544.29553281381845</v>
      </c>
      <c r="H12" s="6">
        <f t="shared" si="3"/>
        <v>562.68830684105876</v>
      </c>
      <c r="I12" s="6">
        <f t="shared" si="3"/>
        <v>530.78831251276154</v>
      </c>
      <c r="J12" s="6">
        <f t="shared" si="3"/>
        <v>531.95796544412451</v>
      </c>
      <c r="K12" s="6">
        <f t="shared" si="3"/>
        <v>521.5554435421742</v>
      </c>
      <c r="L12" s="6">
        <f t="shared" si="3"/>
        <v>519.52982372836584</v>
      </c>
      <c r="M12" s="6">
        <f t="shared" si="3"/>
        <v>518.24411176984029</v>
      </c>
      <c r="N12" s="6">
        <f t="shared" si="3"/>
        <v>539.51311132140279</v>
      </c>
      <c r="O12" s="6">
        <f t="shared" si="1"/>
        <v>520.51755987190177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21.234543174110968</v>
      </c>
      <c r="F15" s="22">
        <f t="shared" ref="F15:N15" si="4">+F7/F$10*100</f>
        <v>11.314702295350882</v>
      </c>
      <c r="G15" s="22">
        <f t="shared" si="4"/>
        <v>11.141405336737749</v>
      </c>
      <c r="H15" s="22">
        <f t="shared" si="4"/>
        <v>12.09864818687563</v>
      </c>
      <c r="I15" s="22">
        <f t="shared" si="4"/>
        <v>12.629219514106566</v>
      </c>
      <c r="J15" s="22">
        <f t="shared" si="4"/>
        <v>12.355704992672278</v>
      </c>
      <c r="K15" s="22">
        <f t="shared" si="4"/>
        <v>13.531099778817769</v>
      </c>
      <c r="L15" s="22">
        <f t="shared" si="4"/>
        <v>14.419339446600368</v>
      </c>
      <c r="M15" s="22">
        <f t="shared" si="4"/>
        <v>16.232474328791405</v>
      </c>
      <c r="N15" s="22">
        <f t="shared" si="4"/>
        <v>15.261511981150072</v>
      </c>
      <c r="O15" s="22">
        <f>AVERAGE(E15:N15)</f>
        <v>14.021864903521367</v>
      </c>
    </row>
    <row r="16" spans="1:15" ht="12" customHeight="1" x14ac:dyDescent="0.2">
      <c r="B16" t="s">
        <v>84</v>
      </c>
      <c r="E16" s="22">
        <f>+E8/E$10*100</f>
        <v>29.973405313663154</v>
      </c>
      <c r="F16" s="22">
        <f t="shared" ref="F16:N16" si="5">+F8/F$10*100</f>
        <v>17.314039070145672</v>
      </c>
      <c r="G16" s="22">
        <f t="shared" si="5"/>
        <v>22.691799761710474</v>
      </c>
      <c r="H16" s="22">
        <f t="shared" si="5"/>
        <v>17.909211294451545</v>
      </c>
      <c r="I16" s="22">
        <f t="shared" si="5"/>
        <v>9.9967039193723775</v>
      </c>
      <c r="J16" s="22">
        <f t="shared" si="5"/>
        <v>19.791727072647085</v>
      </c>
      <c r="K16" s="22">
        <f t="shared" si="5"/>
        <v>23.935058502783001</v>
      </c>
      <c r="L16" s="22">
        <f t="shared" si="5"/>
        <v>14.490564919261375</v>
      </c>
      <c r="M16" s="22">
        <f t="shared" si="5"/>
        <v>9.8676297084727889</v>
      </c>
      <c r="N16" s="22">
        <f t="shared" si="5"/>
        <v>14.19616267225082</v>
      </c>
      <c r="O16" s="22">
        <f>AVERAGE(E16:N16)</f>
        <v>18.016630223475826</v>
      </c>
    </row>
    <row r="17" spans="1:15" ht="12" customHeight="1" x14ac:dyDescent="0.2">
      <c r="B17" t="s">
        <v>93</v>
      </c>
      <c r="E17" s="22">
        <f>+E9/E$10*100</f>
        <v>8.7388621395521895</v>
      </c>
      <c r="F17" s="22">
        <f t="shared" ref="F17:N17" si="6">+F9/F$10*100</f>
        <v>5.999336774794787</v>
      </c>
      <c r="G17" s="22">
        <f t="shared" si="6"/>
        <v>11.550394424972724</v>
      </c>
      <c r="H17" s="22">
        <f t="shared" si="6"/>
        <v>5.8105631075759172</v>
      </c>
      <c r="I17" s="22">
        <f t="shared" si="6"/>
        <v>-2.6325155947341869</v>
      </c>
      <c r="J17" s="22">
        <f t="shared" si="6"/>
        <v>7.4360220799748067</v>
      </c>
      <c r="K17" s="22">
        <f t="shared" si="6"/>
        <v>10.403958723965232</v>
      </c>
      <c r="L17" s="22">
        <f t="shared" si="6"/>
        <v>7.1225472661006137E-2</v>
      </c>
      <c r="M17" s="22">
        <f t="shared" si="6"/>
        <v>-6.3648446203186158</v>
      </c>
      <c r="N17" s="22">
        <f t="shared" si="6"/>
        <v>-1.0653493088992525</v>
      </c>
      <c r="O17" s="22">
        <f>AVERAGE(E17:N17)</f>
        <v>3.9947653199544613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28.862480006501258</v>
      </c>
      <c r="F20" s="22">
        <f t="shared" ref="F20:N20" si="7">+F10/F$12*100</f>
        <v>42.297949773616928</v>
      </c>
      <c r="G20" s="22">
        <f t="shared" si="7"/>
        <v>40.25356744304591</v>
      </c>
      <c r="H20" s="22">
        <f t="shared" si="7"/>
        <v>37.29822306991165</v>
      </c>
      <c r="I20" s="22">
        <f t="shared" si="7"/>
        <v>38.399312107893323</v>
      </c>
      <c r="J20" s="22">
        <f t="shared" si="7"/>
        <v>39.762700502828473</v>
      </c>
      <c r="K20" s="22">
        <f t="shared" si="7"/>
        <v>39.62185908537959</v>
      </c>
      <c r="L20" s="22">
        <f t="shared" si="7"/>
        <v>39.397744744747889</v>
      </c>
      <c r="M20" s="22">
        <f t="shared" si="7"/>
        <v>38.421977817421414</v>
      </c>
      <c r="N20" s="22">
        <f t="shared" si="7"/>
        <v>40.204411605444164</v>
      </c>
      <c r="O20" s="22">
        <f>AVERAGE(E20:N20)</f>
        <v>38.452022615679063</v>
      </c>
    </row>
    <row r="21" spans="1:15" ht="12" customHeight="1" x14ac:dyDescent="0.2">
      <c r="B21" t="s">
        <v>94</v>
      </c>
      <c r="E21" s="22">
        <f>+E11/E$12*100</f>
        <v>71.137519993498728</v>
      </c>
      <c r="F21" s="22">
        <f t="shared" ref="F21:N21" si="8">+F11/F$12*100</f>
        <v>57.702050226383072</v>
      </c>
      <c r="G21" s="22">
        <f t="shared" si="8"/>
        <v>59.746432556954097</v>
      </c>
      <c r="H21" s="22">
        <f t="shared" si="8"/>
        <v>62.70177693008835</v>
      </c>
      <c r="I21" s="22">
        <f t="shared" si="8"/>
        <v>61.600687892106663</v>
      </c>
      <c r="J21" s="22">
        <f t="shared" si="8"/>
        <v>60.237299497171527</v>
      </c>
      <c r="K21" s="22">
        <f t="shared" si="8"/>
        <v>60.378140914620403</v>
      </c>
      <c r="L21" s="22">
        <f t="shared" si="8"/>
        <v>60.602255255252111</v>
      </c>
      <c r="M21" s="22">
        <f t="shared" si="8"/>
        <v>61.578022182578586</v>
      </c>
      <c r="N21" s="22">
        <f t="shared" si="8"/>
        <v>59.795588394555836</v>
      </c>
      <c r="O21" s="22">
        <f>AVERAGE(E21:N21)</f>
        <v>61.547977384320937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2.4980517206404964</v>
      </c>
      <c r="F24" s="22">
        <f>Input!B108/Input!B$56*100</f>
        <v>2.0526634728356496</v>
      </c>
      <c r="G24" s="22">
        <f>Input!C108/Input!C$56*100</f>
        <v>1.7807501171948414</v>
      </c>
      <c r="H24" s="22">
        <f>Input!D108/Input!D$56*100</f>
        <v>1.5814850819048327</v>
      </c>
      <c r="I24" s="22">
        <f>Input!E108/Input!E$56*100</f>
        <v>1.1027821111880771</v>
      </c>
      <c r="J24" s="22">
        <f>Input!F108/Input!F$56*100</f>
        <v>1.5078452713760255</v>
      </c>
      <c r="K24" s="22">
        <f>Input!G108/Input!G$56*100</f>
        <v>1.6235346972715503</v>
      </c>
      <c r="L24" s="22">
        <f>Input!H108/Input!H$56*100</f>
        <v>1.7809729360131821</v>
      </c>
      <c r="M24" s="22">
        <f>Input!I108/Input!I$56*100</f>
        <v>1.5639331924570405</v>
      </c>
      <c r="N24" s="22">
        <f>Input!J108/Input!J$56*100</f>
        <v>1.5427776519609222</v>
      </c>
      <c r="O24" s="22">
        <f>AVERAGE(E24:N24)</f>
        <v>1.7034796252842619</v>
      </c>
    </row>
    <row r="25" spans="1:15" ht="12" customHeight="1" x14ac:dyDescent="0.2">
      <c r="B25" t="s">
        <v>60</v>
      </c>
      <c r="E25" s="22">
        <f>Input!A109/Input!A$56*100</f>
        <v>19.256210576041614</v>
      </c>
      <c r="F25" s="22">
        <f>Input!B109/Input!B$56*100</f>
        <v>16.901490713359376</v>
      </c>
      <c r="G25" s="22">
        <f>Input!C109/Input!C$56*100</f>
        <v>14.572608063670476</v>
      </c>
      <c r="H25" s="22">
        <f>Input!D109/Input!D$56*100</f>
        <v>15.000726924244676</v>
      </c>
      <c r="I25" s="22">
        <f>Input!E109/Input!E$56*100</f>
        <v>14.433244257227596</v>
      </c>
      <c r="J25" s="22">
        <f>Input!F109/Input!F$56*100</f>
        <v>15.277962569814635</v>
      </c>
      <c r="K25" s="22">
        <f>Input!G109/Input!G$56*100</f>
        <v>16.280088970868732</v>
      </c>
      <c r="L25" s="22">
        <f>Input!H109/Input!H$56*100</f>
        <v>17.390636462676991</v>
      </c>
      <c r="M25" s="22">
        <f>Input!I109/Input!I$56*100</f>
        <v>19.421466220331386</v>
      </c>
      <c r="N25" s="22">
        <f>Input!J109/Input!J$56*100</f>
        <v>18.136139139052172</v>
      </c>
      <c r="O25" s="22">
        <f>AVERAGE(E25:N25)</f>
        <v>16.667057389728765</v>
      </c>
    </row>
    <row r="26" spans="1:15" ht="12" customHeight="1" x14ac:dyDescent="0.2">
      <c r="B26" t="s">
        <v>99</v>
      </c>
      <c r="E26" s="22">
        <f>Input!A110/Input!A$56*100</f>
        <v>28.711878091168959</v>
      </c>
      <c r="F26" s="22">
        <f>Input!B110/Input!B$56*100</f>
        <v>31.540125534079973</v>
      </c>
      <c r="G26" s="22">
        <f>Input!C110/Input!C$56*100</f>
        <v>33.532409879360117</v>
      </c>
      <c r="H26" s="22">
        <f>Input!D110/Input!D$56*100</f>
        <v>36.772766518776542</v>
      </c>
      <c r="I26" s="22">
        <f>Input!E110/Input!E$56*100</f>
        <v>38.777701842240894</v>
      </c>
      <c r="J26" s="22">
        <f>Input!F110/Input!F$56*100</f>
        <v>39.563009412656235</v>
      </c>
      <c r="K26" s="22">
        <f>Input!G110/Input!G$56*100</f>
        <v>40.406930445075709</v>
      </c>
      <c r="L26" s="22">
        <f>Input!H110/Input!H$56*100</f>
        <v>40.100819864537335</v>
      </c>
      <c r="M26" s="22">
        <f>Input!I110/Input!I$56*100</f>
        <v>39.868269935348309</v>
      </c>
      <c r="N26" s="22">
        <f>Input!J110/Input!J$56*100</f>
        <v>39.151765214554359</v>
      </c>
      <c r="O26" s="22">
        <f>AVERAGE(E26:N26)</f>
        <v>36.842567673779847</v>
      </c>
    </row>
    <row r="27" spans="1:15" ht="12" customHeight="1" x14ac:dyDescent="0.2">
      <c r="B27" t="s">
        <v>255</v>
      </c>
      <c r="E27" s="22">
        <f>Input!A111/Input!A$56*100</f>
        <v>32.121531613626516</v>
      </c>
      <c r="F27" s="22">
        <f>Input!B111/Input!B$56*100</f>
        <v>30.967706326503315</v>
      </c>
      <c r="G27" s="22">
        <f>Input!C111/Input!C$56*100</f>
        <v>30.35820195132537</v>
      </c>
      <c r="H27" s="22">
        <f>Input!D111/Input!D$56*100</f>
        <v>28.041287811364612</v>
      </c>
      <c r="I27" s="22">
        <f>Input!E111/Input!E$56*100</f>
        <v>28.091278401364683</v>
      </c>
      <c r="J27" s="22">
        <f>Input!F111/Input!F$56*100</f>
        <v>26.957477334635193</v>
      </c>
      <c r="K27" s="22">
        <f>Input!G111/Input!G$56*100</f>
        <v>23.837848783650276</v>
      </c>
      <c r="L27" s="22">
        <f>Input!H111/Input!H$56*100</f>
        <v>22.830507512112312</v>
      </c>
      <c r="M27" s="22">
        <f>Input!I111/Input!I$56*100</f>
        <v>20.373588818088255</v>
      </c>
      <c r="N27" s="22">
        <f>Input!J111/Input!J$56*100</f>
        <v>21.403570489185324</v>
      </c>
      <c r="O27" s="22">
        <f>AVERAGE(E27:N27)</f>
        <v>26.498299904185586</v>
      </c>
    </row>
    <row r="28" spans="1:15" ht="12" customHeight="1" x14ac:dyDescent="0.2">
      <c r="B28" t="s">
        <v>15</v>
      </c>
      <c r="E28" s="22">
        <f>Input!A112/Input!A$56*100</f>
        <v>17.412327998522429</v>
      </c>
      <c r="F28" s="22">
        <f>Input!B112/Input!B$56*100</f>
        <v>18.538013953221689</v>
      </c>
      <c r="G28" s="22">
        <f>Input!C112/Input!C$56*100</f>
        <v>19.756029606040627</v>
      </c>
      <c r="H28" s="22">
        <f>Input!D112/Input!D$56*100</f>
        <v>18.603733663709335</v>
      </c>
      <c r="I28" s="22">
        <f>Input!E112/Input!E$56*100</f>
        <v>17.594993387978747</v>
      </c>
      <c r="J28" s="22">
        <f>Input!F112/Input!F$56*100</f>
        <v>16.693705411517914</v>
      </c>
      <c r="K28" s="22">
        <f>Input!G112/Input!G$56*100</f>
        <v>17.85159676403277</v>
      </c>
      <c r="L28" s="22">
        <f>Input!H112/Input!H$56*100</f>
        <v>17.897063224660183</v>
      </c>
      <c r="M28" s="22">
        <f>Input!I112/Input!I$56*100</f>
        <v>18.772741833775004</v>
      </c>
      <c r="N28" s="22">
        <f>Input!J112/Input!J$56*100</f>
        <v>19.765747505247219</v>
      </c>
      <c r="O28" s="22">
        <f>AVERAGE(E28:N28)</f>
        <v>18.288595334870589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3.0195879725266948</v>
      </c>
      <c r="F31" s="22">
        <f>Input!B113/Input!B$100*100</f>
        <v>2.9156610611079143</v>
      </c>
      <c r="G31" s="22">
        <f>Input!C113/Input!C$100*100</f>
        <v>1.0554306230997792</v>
      </c>
      <c r="H31" s="22">
        <f>Input!D113/Input!D$100*100</f>
        <v>3.3431322642009591</v>
      </c>
      <c r="I31" s="22">
        <f>Input!E113/Input!E$100*100</f>
        <v>2.1797863106719615</v>
      </c>
      <c r="J31" s="22">
        <f>Input!F113/Input!F$100*100</f>
        <v>0.84264389672212581</v>
      </c>
      <c r="K31" s="22">
        <f>Input!G113/Input!G$100*100</f>
        <v>0.17595177751374516</v>
      </c>
      <c r="L31" s="22">
        <f>Input!H113/Input!H$100*100</f>
        <v>1.3481190823452254</v>
      </c>
      <c r="M31" s="22">
        <f>Input!I113/Input!I$100*100</f>
        <v>1.619613488887043</v>
      </c>
      <c r="N31" s="22">
        <f>Input!J113/Input!J$100*100</f>
        <v>0.99185802490215114</v>
      </c>
      <c r="O31" s="22">
        <f>AVERAGE(E31:N31)</f>
        <v>1.7491784501977599</v>
      </c>
    </row>
    <row r="32" spans="1:15" ht="12" customHeight="1" x14ac:dyDescent="0.2">
      <c r="B32" t="s">
        <v>60</v>
      </c>
      <c r="E32" s="22">
        <f>Input!A114/Input!A$100*100</f>
        <v>27.499616907871811</v>
      </c>
      <c r="F32" s="22">
        <f>Input!B114/Input!B$100*100</f>
        <v>20.094211930873147</v>
      </c>
      <c r="G32" s="22">
        <f>Input!C114/Input!C$100*100</f>
        <v>17.336510873539098</v>
      </c>
      <c r="H32" s="22">
        <f>Input!D114/Input!D$100*100</f>
        <v>10.366021445750986</v>
      </c>
      <c r="I32" s="22">
        <f>Input!E114/Input!E$100*100</f>
        <v>18.281437230679291</v>
      </c>
      <c r="J32" s="22">
        <f>Input!F114/Input!F$100*100</f>
        <v>3.064088867353747</v>
      </c>
      <c r="K32" s="22">
        <f>Input!G114/Input!G$100*100</f>
        <v>6.07059205526956</v>
      </c>
      <c r="L32" s="22">
        <f>Input!H114/Input!H$100*100</f>
        <v>17.662237140088781</v>
      </c>
      <c r="M32" s="22">
        <f>Input!I114/Input!I$100*100</f>
        <v>12.399106105688098</v>
      </c>
      <c r="N32" s="22">
        <f>Input!J114/Input!J$100*100</f>
        <v>20.38824868720522</v>
      </c>
      <c r="O32" s="22">
        <f>AVERAGE(E32:N32)</f>
        <v>15.316207124431973</v>
      </c>
    </row>
    <row r="33" spans="1:15" ht="12" customHeight="1" x14ac:dyDescent="0.2">
      <c r="B33" t="s">
        <v>99</v>
      </c>
      <c r="E33" s="22">
        <f>Input!A115/Input!A$100*100</f>
        <v>15.713290851155651</v>
      </c>
      <c r="F33" s="22">
        <f>Input!B115/Input!B$100*100</f>
        <v>24.882860323113952</v>
      </c>
      <c r="G33" s="22">
        <f>Input!C115/Input!C$100*100</f>
        <v>13.872609485902277</v>
      </c>
      <c r="H33" s="22">
        <f>Input!D115/Input!D$100*100</f>
        <v>27.925230296738018</v>
      </c>
      <c r="I33" s="22">
        <f>Input!E115/Input!E$100*100</f>
        <v>26.191415808488344</v>
      </c>
      <c r="J33" s="22">
        <f>Input!F115/Input!F$100*100</f>
        <v>19.912117015515971</v>
      </c>
      <c r="K33" s="22">
        <f>Input!G115/Input!G$100*100</f>
        <v>25.498354772339759</v>
      </c>
      <c r="L33" s="22">
        <f>Input!H115/Input!H$100*100</f>
        <v>28.37101962283603</v>
      </c>
      <c r="M33" s="22">
        <f>Input!I115/Input!I$100*100</f>
        <v>30.078343209989566</v>
      </c>
      <c r="N33" s="22">
        <f>Input!J115/Input!J$100*100</f>
        <v>30.894077161796268</v>
      </c>
      <c r="O33" s="22">
        <f>AVERAGE(E33:N33)</f>
        <v>24.333931854787583</v>
      </c>
    </row>
    <row r="34" spans="1:15" ht="12" customHeight="1" x14ac:dyDescent="0.2">
      <c r="B34" t="s">
        <v>255</v>
      </c>
      <c r="E34" s="22">
        <f>Input!A116/Input!A$100*100</f>
        <v>42.695835699034241</v>
      </c>
      <c r="F34" s="22">
        <f>Input!B116/Input!B$100*100</f>
        <v>36.698216742873299</v>
      </c>
      <c r="G34" s="22">
        <f>Input!C116/Input!C$100*100</f>
        <v>57.609667755367525</v>
      </c>
      <c r="H34" s="22">
        <f>Input!D116/Input!D$100*100</f>
        <v>43.549233031554486</v>
      </c>
      <c r="I34" s="22">
        <f>Input!E116/Input!E$100*100</f>
        <v>35.097811801344157</v>
      </c>
      <c r="J34" s="22">
        <f>Input!F116/Input!F$100*100</f>
        <v>68.944591177371066</v>
      </c>
      <c r="K34" s="22">
        <f>Input!G116/Input!G$100*100</f>
        <v>60.758683771786551</v>
      </c>
      <c r="L34" s="22">
        <f>Input!H116/Input!H$100*100</f>
        <v>35.241415077916812</v>
      </c>
      <c r="M34" s="22">
        <f>Input!I116/Input!I$100*100</f>
        <v>37.455965489214819</v>
      </c>
      <c r="N34" s="22">
        <f>Input!J116/Input!J$100*100</f>
        <v>27.858782312936352</v>
      </c>
      <c r="O34" s="22">
        <f>AVERAGE(E34:N34)</f>
        <v>44.591020285939933</v>
      </c>
    </row>
    <row r="35" spans="1:15" ht="12" customHeight="1" x14ac:dyDescent="0.2">
      <c r="B35" t="s">
        <v>15</v>
      </c>
      <c r="E35" s="22">
        <f>Input!A117/Input!A$100*100</f>
        <v>11.071668569411608</v>
      </c>
      <c r="F35" s="22">
        <f>Input!B117/Input!B$100*100</f>
        <v>15.409050189895604</v>
      </c>
      <c r="G35" s="22">
        <f>Input!C117/Input!C$100*100</f>
        <v>10.125781449849411</v>
      </c>
      <c r="H35" s="22">
        <f>Input!D117/Input!D$100*100</f>
        <v>14.816383210194545</v>
      </c>
      <c r="I35" s="22">
        <f>Input!E117/Input!E$100*100</f>
        <v>18.249548848816254</v>
      </c>
      <c r="J35" s="22">
        <f>Input!F117/Input!F$100*100</f>
        <v>7.2365586006795972</v>
      </c>
      <c r="K35" s="22">
        <f>Input!G117/Input!G$100*100</f>
        <v>7.4964176230903927</v>
      </c>
      <c r="L35" s="22">
        <f>Input!H117/Input!H$100*100</f>
        <v>17.377209076813156</v>
      </c>
      <c r="M35" s="22">
        <f>Input!I117/Input!I$100*100</f>
        <v>18.446972188923365</v>
      </c>
      <c r="N35" s="22">
        <f>Input!J117/Input!J$100*100</f>
        <v>19.867033505349525</v>
      </c>
      <c r="O35" s="22">
        <f>AVERAGE(E35:N35)</f>
        <v>14.009662326302347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2.0595124746987148</v>
      </c>
      <c r="F38" s="22">
        <f>Input!B118/Input!B$101*100</f>
        <v>0.93196387125294278</v>
      </c>
      <c r="G38" s="22">
        <f>Input!C118/Input!C$101*100</f>
        <v>0.74659302717654785</v>
      </c>
      <c r="H38" s="22">
        <f>Input!D118/Input!D$101*100</f>
        <v>0.83553756738170926</v>
      </c>
      <c r="I38" s="22">
        <f>Input!E118/Input!E$101*100</f>
        <v>0.47441782121319398</v>
      </c>
      <c r="J38" s="22">
        <f>Input!F118/Input!F$101*100</f>
        <v>0.47304915133629932</v>
      </c>
      <c r="K38" s="22">
        <f>Input!G118/Input!G$101*100</f>
        <v>0.46963315343796985</v>
      </c>
      <c r="L38" s="22">
        <f>Input!H118/Input!H$101*100</f>
        <v>0.73075286693811448</v>
      </c>
      <c r="M38" s="22">
        <f>Input!I118/Input!I$101*100</f>
        <v>0.68973014873201666</v>
      </c>
      <c r="N38" s="22">
        <f>Input!J118/Input!J$101*100</f>
        <v>0.64406770874161157</v>
      </c>
      <c r="O38" s="25">
        <f>AVERAGE(E38:N38)</f>
        <v>0.80552577909091228</v>
      </c>
    </row>
    <row r="39" spans="1:15" ht="12" customHeight="1" x14ac:dyDescent="0.2">
      <c r="B39" t="s">
        <v>60</v>
      </c>
      <c r="E39" s="22">
        <f>Input!A119/Input!A$101*100</f>
        <v>18.252062919483585</v>
      </c>
      <c r="F39" s="22">
        <f>Input!B119/Input!B$101*100</f>
        <v>8.4670333850912041</v>
      </c>
      <c r="G39" s="22">
        <f>Input!C119/Input!C$101*100</f>
        <v>7.7895961005787857</v>
      </c>
      <c r="H39" s="22">
        <f>Input!D119/Input!D$101*100</f>
        <v>5.8854491236063309</v>
      </c>
      <c r="I39" s="22">
        <f>Input!E119/Input!E$101*100</f>
        <v>5.796659557557442</v>
      </c>
      <c r="J39" s="22">
        <f>Input!F119/Input!F$101*100</f>
        <v>5.539183301117375</v>
      </c>
      <c r="K39" s="22">
        <f>Input!G119/Input!G$101*100</f>
        <v>6.5339649061672018</v>
      </c>
      <c r="L39" s="22">
        <f>Input!H119/Input!H$101*100</f>
        <v>7.8180758575149971</v>
      </c>
      <c r="M39" s="22">
        <f>Input!I119/Input!I$101*100</f>
        <v>8.0153147274601206</v>
      </c>
      <c r="N39" s="22">
        <f>Input!J119/Input!J$101*100</f>
        <v>11.001065816782365</v>
      </c>
      <c r="O39" s="22">
        <f>AVERAGE(E39:N39)</f>
        <v>8.5098405695359389</v>
      </c>
    </row>
    <row r="40" spans="1:15" ht="12" customHeight="1" x14ac:dyDescent="0.2">
      <c r="B40" t="s">
        <v>99</v>
      </c>
      <c r="E40" s="22">
        <f>Input!A120/Input!A$101*100</f>
        <v>21.893491597177327</v>
      </c>
      <c r="F40" s="22">
        <f>Input!B120/Input!B$101*100</f>
        <v>16.676586148474019</v>
      </c>
      <c r="G40" s="22">
        <f>Input!C120/Input!C$101*100</f>
        <v>17.422454029812769</v>
      </c>
      <c r="H40" s="22">
        <f>Input!D120/Input!D$101*100</f>
        <v>20.762647127735399</v>
      </c>
      <c r="I40" s="22">
        <f>Input!E120/Input!E$101*100</f>
        <v>21.395293757392633</v>
      </c>
      <c r="J40" s="22">
        <f>Input!F120/Input!F$101*100</f>
        <v>22.845229180419562</v>
      </c>
      <c r="K40" s="22">
        <f>Input!G120/Input!G$101*100</f>
        <v>25.270794222423753</v>
      </c>
      <c r="L40" s="22">
        <f>Input!H120/Input!H$101*100</f>
        <v>26.587097111287672</v>
      </c>
      <c r="M40" s="22">
        <f>Input!I120/Input!I$101*100</f>
        <v>29.085456943443649</v>
      </c>
      <c r="N40" s="22">
        <f>Input!J120/Input!J$101*100</f>
        <v>29.948414691813106</v>
      </c>
      <c r="O40" s="22">
        <f>AVERAGE(E40:N40)</f>
        <v>23.188746480997992</v>
      </c>
    </row>
    <row r="41" spans="1:15" ht="12" customHeight="1" x14ac:dyDescent="0.2">
      <c r="B41" t="s">
        <v>255</v>
      </c>
      <c r="E41" s="22">
        <f>Input!A121/Input!A$101*100</f>
        <v>47.037669849998231</v>
      </c>
      <c r="F41" s="22">
        <f>Input!B121/Input!B$101*100</f>
        <v>66.125267295243674</v>
      </c>
      <c r="G41" s="22">
        <f>Input!C121/Input!C$101*100</f>
        <v>66.53166993215693</v>
      </c>
      <c r="H41" s="22">
        <f>Input!D121/Input!D$101*100</f>
        <v>64.300692556127899</v>
      </c>
      <c r="I41" s="22">
        <f>Input!E121/Input!E$101*100</f>
        <v>64.529766801683138</v>
      </c>
      <c r="J41" s="22">
        <f>Input!F121/Input!F$101*100</f>
        <v>62.937375602348347</v>
      </c>
      <c r="K41" s="22">
        <f>Input!G121/Input!G$101*100</f>
        <v>59.017669153448495</v>
      </c>
      <c r="L41" s="22">
        <f>Input!H121/Input!H$101*100</f>
        <v>55.196954938340014</v>
      </c>
      <c r="M41" s="22">
        <f>Input!I121/Input!I$101*100</f>
        <v>51.56532969343953</v>
      </c>
      <c r="N41" s="22">
        <f>Input!J121/Input!J$101*100</f>
        <v>47.39330082852554</v>
      </c>
      <c r="O41" s="22">
        <f>AVERAGE(E41:N41)</f>
        <v>58.463569665131175</v>
      </c>
    </row>
    <row r="42" spans="1:15" ht="12" customHeight="1" x14ac:dyDescent="0.2">
      <c r="B42" t="s">
        <v>15</v>
      </c>
      <c r="E42" s="22">
        <f>Input!A122/Input!A$101*100</f>
        <v>10.757263158642139</v>
      </c>
      <c r="F42" s="22">
        <f>Input!B122/Input!B$101*100</f>
        <v>7.7991492999381657</v>
      </c>
      <c r="G42" s="22">
        <f>Input!C122/Input!C$101*100</f>
        <v>7.5096869528806494</v>
      </c>
      <c r="H42" s="22">
        <f>Input!D122/Input!D$101*100</f>
        <v>8.2156736251486588</v>
      </c>
      <c r="I42" s="22">
        <f>Input!E122/Input!E$101*100</f>
        <v>7.8038620621535966</v>
      </c>
      <c r="J42" s="22">
        <f>Input!F122/Input!F$101*100</f>
        <v>8.2051627210033278</v>
      </c>
      <c r="K42" s="22">
        <f>Input!G122/Input!G$101*100</f>
        <v>8.7079385645225749</v>
      </c>
      <c r="L42" s="22">
        <f>Input!H122/Input!H$101*100</f>
        <v>9.6671192259191976</v>
      </c>
      <c r="M42" s="22">
        <f>Input!I122/Input!I$101*100</f>
        <v>10.644168439293345</v>
      </c>
      <c r="N42" s="22">
        <f>Input!J122/Input!J$101*100</f>
        <v>11.013150954137378</v>
      </c>
      <c r="O42" s="22">
        <f>AVERAGE(E42:N42)</f>
        <v>9.032317500363904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106.89519079123839</v>
      </c>
      <c r="F4" s="6">
        <f>IF(Input!B158=0,"***",Input!B159/Input!B158)</f>
        <v>114.33978715484</v>
      </c>
      <c r="G4" s="6">
        <f>IF(Input!C158=0,"***",Input!C159/Input!C158)</f>
        <v>129.57975019077972</v>
      </c>
      <c r="H4" s="6">
        <f>IF(Input!D158=0,"***",Input!D159/Input!D158)</f>
        <v>115.34458990634263</v>
      </c>
      <c r="I4" s="6">
        <f>IF(Input!E158=0,"***",Input!E159/Input!E158)</f>
        <v>99.218004100095683</v>
      </c>
      <c r="J4" s="6">
        <f>IF(Input!F158=0,"***",Input!F159/Input!F158)</f>
        <v>105.07278855699442</v>
      </c>
      <c r="K4" s="6">
        <f>IF(Input!G158=0,"***",Input!G159/Input!G158)</f>
        <v>112.95248629162325</v>
      </c>
      <c r="L4" s="6">
        <f>IF(Input!H158=0,"***",Input!H159/Input!H158)</f>
        <v>114.88235492138695</v>
      </c>
      <c r="M4" s="6">
        <f>IF(Input!I158=0,"***",Input!I159/Input!I158)</f>
        <v>113.95766403534449</v>
      </c>
      <c r="N4" s="6">
        <f>IF(Input!J158=0,"***",Input!J159/Input!J158)</f>
        <v>121.82979194856014</v>
      </c>
    </row>
    <row r="5" spans="1:15" x14ac:dyDescent="0.2">
      <c r="B5" t="s">
        <v>296</v>
      </c>
      <c r="E5" s="6">
        <f>IF(Input!A160=0,"***",Input!A161/Input!A160)</f>
        <v>128.66366315085764</v>
      </c>
      <c r="F5" s="6">
        <f>IF(Input!B160=0,"***",Input!B161/Input!B160)</f>
        <v>137.73924099115871</v>
      </c>
      <c r="G5" s="6">
        <f>IF(Input!C160=0,"***",Input!C161/Input!C160)</f>
        <v>116.19588909117326</v>
      </c>
      <c r="H5" s="6">
        <f>IF(Input!D160=0,"***",Input!D161/Input!D160)</f>
        <v>117.45846008492788</v>
      </c>
      <c r="I5" s="6">
        <f>IF(Input!E160=0,"***",Input!E161/Input!E160)</f>
        <v>113.55934284047288</v>
      </c>
      <c r="J5" s="6">
        <f>IF(Input!F160=0,"***",Input!F161/Input!F160)</f>
        <v>111.20612347977338</v>
      </c>
      <c r="K5" s="6">
        <f>IF(Input!G160=0,"***",Input!G161/Input!G160)</f>
        <v>120.66985027816153</v>
      </c>
      <c r="L5" s="6">
        <f>IF(Input!H160=0,"***",Input!H161/Input!H160)</f>
        <v>115.01813916522582</v>
      </c>
      <c r="M5" s="6">
        <f>IF(Input!I160=0,"***",Input!I161/Input!I160)</f>
        <v>110.23756288195594</v>
      </c>
      <c r="N5" s="6">
        <f>IF(Input!J160=0,"***",Input!J161/Input!J160)</f>
        <v>105.59854667215974</v>
      </c>
    </row>
    <row r="6" spans="1:15" x14ac:dyDescent="0.2">
      <c r="B6" t="s">
        <v>197</v>
      </c>
      <c r="E6" s="6">
        <f>IF(Input!A162=0,"***",Input!A163/Input!A162)</f>
        <v>48.725215372542685</v>
      </c>
      <c r="F6" s="6">
        <f>IF(Input!B162=0,"***",Input!B163/Input!B162)</f>
        <v>57.065978479573907</v>
      </c>
      <c r="G6" s="6">
        <f>IF(Input!C162=0,"***",Input!C163/Input!C162)</f>
        <v>50.026569374902934</v>
      </c>
      <c r="H6" s="6">
        <f>IF(Input!D162=0,"***",Input!D163/Input!D162)</f>
        <v>43.315425175121817</v>
      </c>
      <c r="I6" s="6">
        <f>IF(Input!E162=0,"***",Input!E163/Input!E162)</f>
        <v>47.53732328515666</v>
      </c>
      <c r="J6" s="6">
        <f>IF(Input!F162=0,"***",Input!F163/Input!F162)</f>
        <v>52.830052795576691</v>
      </c>
      <c r="K6" s="6">
        <f>IF(Input!G162=0,"***",Input!G163/Input!G162)</f>
        <v>56.201120453285355</v>
      </c>
      <c r="L6" s="6">
        <f>IF(Input!H162=0,"***",Input!H163/Input!H162)</f>
        <v>55.411168289836532</v>
      </c>
      <c r="M6" s="6">
        <f>IF(Input!I162=0,"***",Input!I163/Input!I162)</f>
        <v>56.66323353092011</v>
      </c>
      <c r="N6" s="6">
        <f>IF(Input!J162=0,"***",Input!J163/Input!J162)</f>
        <v>56.49015828918477</v>
      </c>
    </row>
    <row r="7" spans="1:15" x14ac:dyDescent="0.2">
      <c r="B7" t="s">
        <v>198</v>
      </c>
      <c r="E7" s="6">
        <f>IF(Input!A164=0,"***",Input!A165/Input!A164)</f>
        <v>68.407682090846833</v>
      </c>
      <c r="F7" s="6">
        <f>IF(Input!B164=0,"***",Input!B165/Input!B164)</f>
        <v>86.425643349966734</v>
      </c>
      <c r="G7" s="6">
        <f>IF(Input!C164=0,"***",Input!C165/Input!C164)</f>
        <v>60.992937503353673</v>
      </c>
      <c r="H7" s="6">
        <f>IF(Input!D164=0,"***",Input!D165/Input!D164)</f>
        <v>56.670739475917379</v>
      </c>
      <c r="I7" s="6">
        <f>IF(Input!E164=0,"***",Input!E165/Input!E164)</f>
        <v>62.170349901357831</v>
      </c>
      <c r="J7" s="6">
        <f>IF(Input!F164=0,"***",Input!F165/Input!F164)</f>
        <v>68.853560102576594</v>
      </c>
      <c r="K7" s="6">
        <f>IF(Input!G164=0,"***",Input!G165/Input!G164)</f>
        <v>66.242866682463443</v>
      </c>
      <c r="L7" s="6">
        <f>IF(Input!H164=0,"***",Input!H165/Input!H164)</f>
        <v>62.39324810942967</v>
      </c>
      <c r="M7" s="6">
        <f>IF(Input!I164=0,"***",Input!I165/Input!I164)</f>
        <v>63.54605713061909</v>
      </c>
      <c r="N7" s="6">
        <f>IF(Input!J164=0,"***",Input!J165/Input!J164)</f>
        <v>61.95949560173468</v>
      </c>
    </row>
    <row r="8" spans="1:15" x14ac:dyDescent="0.2">
      <c r="B8" t="s">
        <v>199</v>
      </c>
      <c r="E8" s="6">
        <f>IF(Input!A166=0,"***",Input!A167/Input!A166)</f>
        <v>29.576048480448925</v>
      </c>
      <c r="F8" s="6">
        <f>IF(Input!B166=0,"***",Input!B167/Input!B166)</f>
        <v>31.513021646798272</v>
      </c>
      <c r="G8" s="6">
        <f>IF(Input!C166=0,"***",Input!C167/Input!C166)</f>
        <v>21.509577502489723</v>
      </c>
      <c r="H8" s="6">
        <f>IF(Input!D166=0,"***",Input!D167/Input!D166)</f>
        <v>20.513033618733541</v>
      </c>
      <c r="I8" s="6">
        <f>IF(Input!E166=0,"***",Input!E167/Input!E166)</f>
        <v>15.748664081675191</v>
      </c>
      <c r="J8" s="6">
        <f>IF(Input!F166=0,"***",Input!F167/Input!F166)</f>
        <v>18.102380689818244</v>
      </c>
      <c r="K8" s="6">
        <f>IF(Input!G166=0,"***",Input!G167/Input!G166)</f>
        <v>14.627740970182627</v>
      </c>
      <c r="L8" s="6">
        <f>IF(Input!H166=0,"***",Input!H167/Input!H166)</f>
        <v>24.81327049429547</v>
      </c>
      <c r="M8" s="6">
        <f>IF(Input!I166=0,"***",Input!I167/Input!I166)</f>
        <v>25.844476594452647</v>
      </c>
      <c r="N8" s="6">
        <f>IF(Input!J166=0,"***",Input!J167/Input!J166)</f>
        <v>28.932235753468017</v>
      </c>
    </row>
    <row r="9" spans="1:15" x14ac:dyDescent="0.2">
      <c r="B9" t="s">
        <v>200</v>
      </c>
      <c r="E9" s="6">
        <f>IF(Input!A168=0,"***",Input!A169/Input!A168)</f>
        <v>63.185588939007495</v>
      </c>
      <c r="F9" s="6">
        <f>IF(Input!B168=0,"***",Input!B169/Input!B168)</f>
        <v>73.244134164750619</v>
      </c>
      <c r="G9" s="6">
        <f>IF(Input!C168=0,"***",Input!C169/Input!C168)</f>
        <v>56.542126747656319</v>
      </c>
      <c r="H9" s="6">
        <f>IF(Input!D168=0,"***",Input!D169/Input!D168)</f>
        <v>57.046071550711488</v>
      </c>
      <c r="I9" s="6">
        <f>IF(Input!E168=0,"***",Input!E169/Input!E168)</f>
        <v>61.953466491263598</v>
      </c>
      <c r="J9" s="6">
        <f>IF(Input!F168=0,"***",Input!F169/Input!F168)</f>
        <v>65.238360998535427</v>
      </c>
      <c r="K9" s="6">
        <f>IF(Input!G168=0,"***",Input!G169/Input!G168)</f>
        <v>57.47576589218523</v>
      </c>
      <c r="L9" s="6">
        <f>IF(Input!H168=0,"***",Input!H169/Input!H168)</f>
        <v>60.859442436459084</v>
      </c>
      <c r="M9" s="6">
        <f>IF(Input!I168=0,"***",Input!I169/Input!I168)</f>
        <v>75.827458174744422</v>
      </c>
      <c r="N9" s="6">
        <f>IF(Input!J168=0,"***",Input!J169/Input!J168)</f>
        <v>83.429066309543941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4: Alpenostrand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31.891624655488847</v>
      </c>
      <c r="F20" s="6">
        <f>Input!B14/(Input!B97 + Input!B98)*2</f>
        <v>30.910026146553154</v>
      </c>
      <c r="G20" s="6">
        <f>Input!C14/(Input!C97 + Input!C98)*2</f>
        <v>31.018056984824721</v>
      </c>
      <c r="H20" s="6">
        <f>Input!D14/(Input!D97 + Input!D98)*2</f>
        <v>30.533819672921833</v>
      </c>
      <c r="I20" s="6">
        <f>Input!E14/(Input!E97 + Input!E98)*2</f>
        <v>34.15487875899813</v>
      </c>
      <c r="J20" s="6">
        <f>Input!F14/(Input!F97 + Input!F98)*2</f>
        <v>35.698789301289658</v>
      </c>
      <c r="K20" s="6">
        <f>Input!G14/(Input!G97 + Input!G98)*2</f>
        <v>35.271509295425204</v>
      </c>
      <c r="L20" s="6">
        <f>Input!H14/(Input!H97 + Input!H98)*2</f>
        <v>34.502891708671527</v>
      </c>
      <c r="M20" s="6">
        <f>Input!I14/(Input!I97 + Input!I98)*2</f>
        <v>35.15023267808273</v>
      </c>
      <c r="N20" s="6">
        <f>Input!J14/(Input!J97 + Input!J98)*2</f>
        <v>37.234174053132733</v>
      </c>
      <c r="O20" s="6">
        <f t="shared" ref="O20:O25" si="1">AVERAGE(E20:N20)</f>
        <v>33.636600325538851</v>
      </c>
    </row>
    <row r="21" spans="2:15" x14ac:dyDescent="0.2">
      <c r="B21" t="s">
        <v>81</v>
      </c>
      <c r="E21" s="6">
        <f>Input!A25/Input!A$6</f>
        <v>0.60924724583493783</v>
      </c>
      <c r="F21" s="6">
        <f>Input!B25/Input!B$6</f>
        <v>1.1957354177920503</v>
      </c>
      <c r="G21" s="6">
        <f>Input!C25/Input!C$6</f>
        <v>1.13124561894058</v>
      </c>
      <c r="H21" s="6">
        <f>Input!D25/Input!D$6</f>
        <v>1.1408218319578158</v>
      </c>
      <c r="I21" s="6">
        <f>Input!E25/Input!E$6</f>
        <v>1.1752124689509289</v>
      </c>
      <c r="J21" s="6">
        <f>Input!F25/Input!F$6</f>
        <v>1.1746134786844302</v>
      </c>
      <c r="K21" s="6">
        <f>Input!G25/Input!G$6</f>
        <v>1.0894462545568926</v>
      </c>
      <c r="L21" s="6">
        <f>Input!H25/Input!H$6</f>
        <v>1.1148545374490715</v>
      </c>
      <c r="M21" s="6">
        <f>Input!I25/Input!I$6</f>
        <v>1.1299214997464451</v>
      </c>
      <c r="N21" s="6">
        <f>Input!J25/Input!J$6</f>
        <v>1.1020684072746283</v>
      </c>
      <c r="O21" s="6">
        <f t="shared" si="1"/>
        <v>1.0863166761187781</v>
      </c>
    </row>
    <row r="22" spans="2:15" x14ac:dyDescent="0.2">
      <c r="B22" t="s">
        <v>82</v>
      </c>
      <c r="E22" s="6">
        <f>Input!A26/Input!A$6</f>
        <v>1.5702251012765638</v>
      </c>
      <c r="F22" s="6">
        <f>Input!B26/Input!B$6</f>
        <v>1.6816430046681412</v>
      </c>
      <c r="G22" s="6">
        <f>Input!C26/Input!C$6</f>
        <v>1.781512231923654</v>
      </c>
      <c r="H22" s="6">
        <f>Input!D26/Input!D$6</f>
        <v>1.9752130551503906</v>
      </c>
      <c r="I22" s="6">
        <f>Input!E26/Input!E$6</f>
        <v>1.8607986961701</v>
      </c>
      <c r="J22" s="6">
        <f>Input!F26/Input!F$6</f>
        <v>1.8481598908350088</v>
      </c>
      <c r="K22" s="6">
        <f>Input!G26/Input!G$6</f>
        <v>1.7512631952715298</v>
      </c>
      <c r="L22" s="6">
        <f>Input!H26/Input!H$6</f>
        <v>1.7154983802833967</v>
      </c>
      <c r="M22" s="6">
        <f>Input!I26/Input!I$6</f>
        <v>1.7550462152754627</v>
      </c>
      <c r="N22" s="6">
        <f>Input!J26/Input!J$6</f>
        <v>1.630409668565826</v>
      </c>
      <c r="O22" s="6">
        <f t="shared" si="1"/>
        <v>1.7569769439420075</v>
      </c>
    </row>
    <row r="23" spans="2:15" x14ac:dyDescent="0.2">
      <c r="B23" t="s">
        <v>83</v>
      </c>
      <c r="E23" s="6">
        <f>Input!A99/Input!A$6</f>
        <v>0.1573461828067346</v>
      </c>
      <c r="F23" s="6">
        <f>Input!B99/Input!B$6</f>
        <v>0.16428689740516397</v>
      </c>
      <c r="G23" s="6">
        <f>Input!C99/Input!C$6</f>
        <v>0.15673212308819481</v>
      </c>
      <c r="H23" s="6">
        <f>Input!D99/Input!D$6</f>
        <v>0.17580689595431345</v>
      </c>
      <c r="I23" s="6">
        <f>Input!E99/Input!E$6</f>
        <v>0.17720291861663925</v>
      </c>
      <c r="J23" s="6">
        <f>Input!F99/Input!F$6</f>
        <v>0.194606909142823</v>
      </c>
      <c r="K23" s="6">
        <f>Input!G99/Input!G$6</f>
        <v>0.18830947933159625</v>
      </c>
      <c r="L23" s="6">
        <f>Input!H99/Input!H$6</f>
        <v>0.20000597066948328</v>
      </c>
      <c r="M23" s="6">
        <f>Input!I99/Input!I$6</f>
        <v>0.23549264982779533</v>
      </c>
      <c r="N23" s="6">
        <f>Input!J99/Input!J$6</f>
        <v>0.22305255272810412</v>
      </c>
      <c r="O23" s="6">
        <f t="shared" si="1"/>
        <v>0.18728425795708481</v>
      </c>
    </row>
    <row r="24" spans="2:15" x14ac:dyDescent="0.2">
      <c r="B24" t="s">
        <v>84</v>
      </c>
      <c r="E24" s="6">
        <f>Input!A100/Input!A$6</f>
        <v>4.7738957970836147</v>
      </c>
      <c r="F24" s="6">
        <f>Input!B100/Input!B$6</f>
        <v>5.3358090539222918</v>
      </c>
      <c r="G24" s="6">
        <f>Input!C100/Input!C$6</f>
        <v>6.8091069630068137</v>
      </c>
      <c r="H24" s="6">
        <f>Input!D100/Input!D$6</f>
        <v>5.2606415373666575</v>
      </c>
      <c r="I24" s="6">
        <f>Input!E100/Input!E$6</f>
        <v>2.8989058700075545</v>
      </c>
      <c r="J24" s="6">
        <f>Input!F100/Input!F$6</f>
        <v>6.0363389936339695</v>
      </c>
      <c r="K24" s="6">
        <f>Input!G100/Input!G$6</f>
        <v>6.8767151471839929</v>
      </c>
      <c r="L24" s="6">
        <f>Input!H100/Input!H$6</f>
        <v>4.0401567361930253</v>
      </c>
      <c r="M24" s="6">
        <f>Input!I100/Input!I$6</f>
        <v>2.7014404025019818</v>
      </c>
      <c r="N24" s="6">
        <f>Input!J100/Input!J$6</f>
        <v>3.8905615001750404</v>
      </c>
      <c r="O24" s="6">
        <f t="shared" si="1"/>
        <v>4.8623572001074944</v>
      </c>
    </row>
    <row r="25" spans="2:15" x14ac:dyDescent="0.2">
      <c r="B25" t="s">
        <v>85</v>
      </c>
      <c r="E25" s="6">
        <f>Input!A101/Input!A$6</f>
        <v>15.927105202515875</v>
      </c>
      <c r="F25" s="6">
        <f>Input!B101/Input!B$6</f>
        <v>30.817818027930553</v>
      </c>
      <c r="G25" s="6">
        <f>Input!C101/Input!C$6</f>
        <v>30.006905730308425</v>
      </c>
      <c r="H25" s="6">
        <f>Input!D101/Input!D$6</f>
        <v>29.373943111590052</v>
      </c>
      <c r="I25" s="6">
        <f>Input!E101/Input!E$6</f>
        <v>28.998616878007489</v>
      </c>
      <c r="J25" s="6">
        <f>Input!F101/Input!F$6</f>
        <v>30.499303933795744</v>
      </c>
      <c r="K25" s="6">
        <f>Input!G101/Input!G$6</f>
        <v>28.730722117869139</v>
      </c>
      <c r="L25" s="6">
        <f>Input!H101/Input!H$6</f>
        <v>27.881292128388353</v>
      </c>
      <c r="M25" s="6">
        <f>Input!I101/Input!I$6</f>
        <v>27.376791411035665</v>
      </c>
      <c r="N25" s="6">
        <f>Input!J101/Input!J$6</f>
        <v>27.405726392385635</v>
      </c>
      <c r="O25" s="6">
        <f t="shared" si="1"/>
        <v>27.701822493382689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0.71131272457873673</v>
      </c>
      <c r="F29" s="6">
        <f>Input!B25/Input!B$5</f>
        <v>1.3044558458160076</v>
      </c>
      <c r="G29" s="6">
        <f>Input!C25/Input!C$5</f>
        <v>1.2678814404479763</v>
      </c>
      <c r="H29" s="6">
        <f>Input!D25/Input!D$5</f>
        <v>1.2369745700863726</v>
      </c>
      <c r="I29" s="6">
        <f>Input!E25/Input!E$5</f>
        <v>1.3137855464229198</v>
      </c>
      <c r="J29" s="6">
        <f>Input!F25/Input!F$5</f>
        <v>1.2763053078088098</v>
      </c>
      <c r="K29" s="6">
        <f>Input!G25/Input!G$5</f>
        <v>1.2208357511330667</v>
      </c>
      <c r="L29" s="6">
        <f>Input!H25/Input!H$5</f>
        <v>1.2750188280874266</v>
      </c>
      <c r="M29" s="6">
        <f>Input!I25/Input!I$5</f>
        <v>1.2838822337101228</v>
      </c>
      <c r="N29" s="6">
        <f>Input!J25/Input!J$5</f>
        <v>1.3678012829849913</v>
      </c>
      <c r="O29" s="6">
        <f>AVERAGE(E29:N29)</f>
        <v>1.2258253531076431</v>
      </c>
    </row>
    <row r="30" spans="2:15" x14ac:dyDescent="0.2">
      <c r="B30" t="s">
        <v>82</v>
      </c>
      <c r="E30" s="6">
        <f>Input!A26/Input!A$5</f>
        <v>1.8332804992171612</v>
      </c>
      <c r="F30" s="6">
        <f>Input!B26/Input!B$5</f>
        <v>1.8345438425379532</v>
      </c>
      <c r="G30" s="6">
        <f>Input!C26/Input!C$5</f>
        <v>1.9966895402453666</v>
      </c>
      <c r="H30" s="6">
        <f>Input!D26/Input!D$5</f>
        <v>2.1416914116471695</v>
      </c>
      <c r="I30" s="6">
        <f>Input!E26/Input!E$5</f>
        <v>2.0802114480738796</v>
      </c>
      <c r="J30" s="6">
        <f>Input!F26/Input!F$5</f>
        <v>2.0081638097614474</v>
      </c>
      <c r="K30" s="6">
        <f>Input!G26/Input!G$5</f>
        <v>1.9624691989056378</v>
      </c>
      <c r="L30" s="6">
        <f>Input!H26/Input!H$5</f>
        <v>1.9619534754907291</v>
      </c>
      <c r="M30" s="6">
        <f>Input!I26/Input!I$5</f>
        <v>1.9941851320096071</v>
      </c>
      <c r="N30" s="6">
        <f>Input!J26/Input!J$5</f>
        <v>2.023537215779883</v>
      </c>
      <c r="O30" s="6">
        <f>AVERAGE(E30:N30)</f>
        <v>1.9836725573668832</v>
      </c>
    </row>
    <row r="31" spans="2:15" x14ac:dyDescent="0.2">
      <c r="B31" t="s">
        <v>83</v>
      </c>
      <c r="E31" s="6">
        <f>(Input!A99-Input!A102+Input!A105)/Input!A$5</f>
        <v>0.17348876131516908</v>
      </c>
      <c r="F31" s="6">
        <f>(Input!B99-Input!B102+Input!B105)/Input!B$5</f>
        <v>0.17848755002928895</v>
      </c>
      <c r="G31" s="6">
        <f>(Input!C99-Input!C102+Input!C105)/Input!C$5</f>
        <v>0.16641209123448547</v>
      </c>
      <c r="H31" s="6">
        <f>(Input!D99-Input!D102+Input!D105)/Input!D$5</f>
        <v>0.18717397065179653</v>
      </c>
      <c r="I31" s="6">
        <f>(Input!E99-Input!E102+Input!E105)/Input!E$5</f>
        <v>0.19985895096719336</v>
      </c>
      <c r="J31" s="6">
        <f>(Input!F99-Input!F102+Input!F105)/Input!F$5</f>
        <v>0.21358812401715302</v>
      </c>
      <c r="K31" s="6">
        <f>(Input!G99-Input!G102+Input!G105)/Input!G$5</f>
        <v>0.21075417624430512</v>
      </c>
      <c r="L31" s="6">
        <f>(Input!H99-Input!H102+Input!H105)/Input!H$5</f>
        <v>0.22542140222720863</v>
      </c>
      <c r="M31" s="6">
        <f>(Input!I99-Input!I102+Input!I105)/Input!I$5</f>
        <v>0.26370867059902542</v>
      </c>
      <c r="N31" s="6">
        <f>(Input!J99-Input!J102+Input!J105)/Input!J$5</f>
        <v>0.26145573909864062</v>
      </c>
      <c r="O31" s="6">
        <f>AVERAGE(E31:N31)</f>
        <v>0.20803494363842664</v>
      </c>
    </row>
    <row r="32" spans="2:15" x14ac:dyDescent="0.2">
      <c r="B32" t="s">
        <v>84</v>
      </c>
      <c r="E32" s="6">
        <f>(Input!A100-Input!A103+Input!A106)/Input!A$5</f>
        <v>4.0409198805046165</v>
      </c>
      <c r="F32" s="6">
        <f>(Input!B100-Input!B103+Input!B106)/Input!B$5</f>
        <v>4.6512834767001303</v>
      </c>
      <c r="G32" s="6">
        <f>(Input!C100-Input!C103+Input!C106)/Input!C$5</f>
        <v>6.3084929659805082</v>
      </c>
      <c r="H32" s="6">
        <f>(Input!D100-Input!D103+Input!D106)/Input!D$5</f>
        <v>5.1127473376177086</v>
      </c>
      <c r="I32" s="6">
        <f>(Input!E100-Input!E103+Input!E106)/Input!E$5</f>
        <v>2.6482740351685203</v>
      </c>
      <c r="J32" s="6">
        <f>(Input!F100-Input!F103+Input!F106)/Input!F$5</f>
        <v>6.3579617857495174</v>
      </c>
      <c r="K32" s="6">
        <f>(Input!G100-Input!G103+Input!G106)/Input!G$5</f>
        <v>7.2382578251029646</v>
      </c>
      <c r="L32" s="6">
        <f>(Input!H100-Input!H103+Input!H106)/Input!H$5</f>
        <v>3.8044831842621307</v>
      </c>
      <c r="M32" s="6">
        <f>(Input!I100-Input!I103+Input!I106)/Input!I$5</f>
        <v>2.6889383520542647</v>
      </c>
      <c r="N32" s="6">
        <f>(Input!J100-Input!J103+Input!J106)/Input!J$5</f>
        <v>3.8441817849424647</v>
      </c>
      <c r="O32" s="6">
        <f>AVERAGE(E32:N32)</f>
        <v>4.6695540628082828</v>
      </c>
    </row>
    <row r="33" spans="2:15" x14ac:dyDescent="0.2">
      <c r="B33" t="s">
        <v>85</v>
      </c>
      <c r="E33" s="6">
        <f>(Input!A101-Input!A104+Input!A107)/Input!A$5</f>
        <v>15.201297337748423</v>
      </c>
      <c r="F33" s="6">
        <f>(Input!B101-Input!B104+Input!B107)/Input!B$5</f>
        <v>30.77327477946714</v>
      </c>
      <c r="G33" s="6">
        <f>(Input!C101-Input!C104+Input!C107)/Input!C$5</f>
        <v>31.011507091334789</v>
      </c>
      <c r="H33" s="6">
        <f>(Input!D101-Input!D104+Input!D107)/Input!D$5</f>
        <v>29.975191840320832</v>
      </c>
      <c r="I33" s="6">
        <f>(Input!E101-Input!E104+Input!E107)/Input!E$5</f>
        <v>30.53877950884527</v>
      </c>
      <c r="J33" s="6">
        <f>(Input!F101-Input!F104+Input!F107)/Input!F$5</f>
        <v>31.304099784716616</v>
      </c>
      <c r="K33" s="6">
        <f>(Input!G101-Input!G104+Input!G107)/Input!G$5</f>
        <v>30.092051072203088</v>
      </c>
      <c r="L33" s="6">
        <f>(Input!H101-Input!H104+Input!H107)/Input!H$5</f>
        <v>29.393889559754797</v>
      </c>
      <c r="M33" s="6">
        <f>(Input!I101-Input!I104+Input!I107)/Input!I$5</f>
        <v>28.613763981431678</v>
      </c>
      <c r="N33" s="6">
        <f>(Input!J101-Input!J104+Input!J107)/Input!J$5</f>
        <v>30.271962541951172</v>
      </c>
      <c r="O33" s="6">
        <f>AVERAGE(E33:N33)</f>
        <v>28.717581749777377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82.888600659052003</v>
      </c>
      <c r="F7" s="6">
        <f>Input!B27/Input!B$34</f>
        <v>89.812024743296604</v>
      </c>
      <c r="G7" s="6">
        <f>Input!C27/Input!C$34</f>
        <v>94.037174748381176</v>
      </c>
      <c r="H7" s="6">
        <f>Input!D27/Input!D$34</f>
        <v>85.568527011730836</v>
      </c>
      <c r="I7" s="6">
        <f>Input!E27/Input!E$34</f>
        <v>68.887136766056443</v>
      </c>
      <c r="J7" s="6">
        <f>Input!F27/Input!F$34</f>
        <v>75.072957332532894</v>
      </c>
      <c r="K7" s="6">
        <f>Input!G27/Input!G$34</f>
        <v>79.508484022718477</v>
      </c>
      <c r="L7" s="6">
        <f>Input!H27/Input!H$34</f>
        <v>80.798264870051256</v>
      </c>
      <c r="M7" s="6">
        <f>Input!I27/Input!I$34</f>
        <v>81.563388705689789</v>
      </c>
      <c r="N7" s="6">
        <f>Input!J27/Input!J$34</f>
        <v>89.38995113886449</v>
      </c>
      <c r="O7" s="6">
        <f>AVERAGE(E7:N7)</f>
        <v>82.752650999837414</v>
      </c>
    </row>
    <row r="8" spans="1:15" x14ac:dyDescent="0.2">
      <c r="B8" s="26" t="s">
        <v>302</v>
      </c>
      <c r="E8" s="6">
        <f>Input!A125/Input!A$6-(Input!A203+Input!A207)/Input!A34</f>
        <v>31.702557327258432</v>
      </c>
      <c r="F8" s="6">
        <f>Input!B125/Input!B$6-(Input!B203+Input!B207)/Input!B34</f>
        <v>31.487016416537887</v>
      </c>
      <c r="G8" s="6">
        <f>Input!C125/Input!C$6-(Input!C203+Input!C207)/Input!C34</f>
        <v>31.427788836590107</v>
      </c>
      <c r="H8" s="6">
        <f>Input!D125/Input!D$6-(Input!D203+Input!D207)/Input!D34</f>
        <v>30.675067836765962</v>
      </c>
      <c r="I8" s="6">
        <f>Input!E125/Input!E$6-(Input!E203+Input!E207)/Input!E34</f>
        <v>25.218167863529136</v>
      </c>
      <c r="J8" s="6">
        <f>Input!F125/Input!F$6-(Input!F203+Input!F207)/Input!F34</f>
        <v>28.63117340760553</v>
      </c>
      <c r="K8" s="6">
        <f>Input!G125/Input!G$6-(Input!G203+Input!G207)/Input!G34</f>
        <v>28.052173926044844</v>
      </c>
      <c r="L8" s="6">
        <f>Input!H125/Input!H$6-(Input!H203+Input!H207)/Input!H34</f>
        <v>27.291970652548752</v>
      </c>
      <c r="M8" s="6">
        <f>Input!I125/Input!I$6-(Input!I203+Input!I207)/Input!I34</f>
        <v>27.963166338596618</v>
      </c>
      <c r="N8" s="6">
        <f>Input!J125/Input!J$6-(Input!J203+Input!J207)/Input!J34</f>
        <v>30.745028087260202</v>
      </c>
      <c r="O8" s="6">
        <f>AVERAGE(E8:N8)</f>
        <v>29.319411069273748</v>
      </c>
    </row>
    <row r="9" spans="1:15" s="4" customFormat="1" x14ac:dyDescent="0.2">
      <c r="B9" s="27" t="s">
        <v>283</v>
      </c>
      <c r="E9" s="8">
        <f>+E7-E8</f>
        <v>51.18604333179357</v>
      </c>
      <c r="F9" s="8">
        <f t="shared" ref="F9:N9" si="1">+F7-F8</f>
        <v>58.32500832675872</v>
      </c>
      <c r="G9" s="8">
        <f t="shared" si="1"/>
        <v>62.609385911791065</v>
      </c>
      <c r="H9" s="8">
        <f t="shared" si="1"/>
        <v>54.893459174964875</v>
      </c>
      <c r="I9" s="8">
        <f t="shared" si="1"/>
        <v>43.668968902527311</v>
      </c>
      <c r="J9" s="8">
        <f t="shared" si="1"/>
        <v>46.441783924927364</v>
      </c>
      <c r="K9" s="8">
        <f t="shared" si="1"/>
        <v>51.456310096673633</v>
      </c>
      <c r="L9" s="8">
        <f t="shared" si="1"/>
        <v>53.5062942175025</v>
      </c>
      <c r="M9" s="8">
        <f t="shared" si="1"/>
        <v>53.600222367093167</v>
      </c>
      <c r="N9" s="8">
        <f t="shared" si="1"/>
        <v>58.644923051604287</v>
      </c>
      <c r="O9" s="8">
        <f>AVERAGE(E9:N9)</f>
        <v>53.433239930563651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1.4922829045105415</v>
      </c>
      <c r="F11" s="6">
        <f>(Input!B136+Input!B144+Input!B204)/Input!B$34</f>
        <v>0.78655909627072618</v>
      </c>
      <c r="G11" s="6">
        <f>(Input!C136+Input!C144+Input!C204)/Input!C$34</f>
        <v>0.7132937421095521</v>
      </c>
      <c r="H11" s="6">
        <f>(Input!D136+Input!D144+Input!D204)/Input!D$34</f>
        <v>1.2070229359243683</v>
      </c>
      <c r="I11" s="6">
        <f>(Input!E136+Input!E144+Input!E204)/Input!E$34</f>
        <v>0.93006305533595268</v>
      </c>
      <c r="J11" s="6">
        <f>(Input!F136+Input!F144+Input!F204)/Input!F$34</f>
        <v>0.81540601230186349</v>
      </c>
      <c r="K11" s="6">
        <f>(Input!G136+Input!G144+Input!G204)/Input!G$34</f>
        <v>0.79437539482981945</v>
      </c>
      <c r="L11" s="6">
        <f>(Input!H136+Input!H144+Input!H204)/Input!H$34</f>
        <v>0.71183703854813174</v>
      </c>
      <c r="M11" s="6">
        <f>(Input!I136+Input!I144+Input!I204)/Input!I$34</f>
        <v>1.0361646025943048</v>
      </c>
      <c r="N11" s="6">
        <f>(Input!J136+Input!J144+Input!J204)/Input!J$34</f>
        <v>0.87280807007268246</v>
      </c>
      <c r="O11" s="6">
        <f>AVERAGE(E11:N11)</f>
        <v>0.93598128524979418</v>
      </c>
    </row>
    <row r="12" spans="1:15" ht="13.15" customHeight="1" x14ac:dyDescent="0.2">
      <c r="B12" s="26" t="s">
        <v>298</v>
      </c>
      <c r="E12" s="6">
        <f>Input!A18/Input!A$6</f>
        <v>6.1209549681841686</v>
      </c>
      <c r="F12" s="6">
        <f>Input!B18/Input!B$6</f>
        <v>6.1183374664924202</v>
      </c>
      <c r="G12" s="6">
        <f>Input!C18/Input!C$6</f>
        <v>5.8247585564745687</v>
      </c>
      <c r="H12" s="6">
        <f>Input!D18/Input!D$6</f>
        <v>5.8479801287367792</v>
      </c>
      <c r="I12" s="6">
        <f>Input!E18/Input!E$6</f>
        <v>5.6904760515115491</v>
      </c>
      <c r="J12" s="6">
        <f>Input!F18/Input!F$6</f>
        <v>6.3528085898512181</v>
      </c>
      <c r="K12" s="6">
        <f>Input!G18/Input!G$6</f>
        <v>6.2585042800365347</v>
      </c>
      <c r="L12" s="6">
        <f>Input!H18/Input!H$6</f>
        <v>6.0344563091573606</v>
      </c>
      <c r="M12" s="6">
        <f>Input!I18/Input!I$6</f>
        <v>6.9469642669251428</v>
      </c>
      <c r="N12" s="6">
        <f>Input!J18/Input!J$6</f>
        <v>6.1980926914989318</v>
      </c>
      <c r="O12" s="6">
        <f>AVERAGE(E12:N12)</f>
        <v>6.1393333308868678</v>
      </c>
    </row>
    <row r="13" spans="1:15" ht="13.15" customHeight="1" x14ac:dyDescent="0.2">
      <c r="B13" s="27" t="s">
        <v>313</v>
      </c>
      <c r="E13" s="8">
        <f>+E9+E11-E12</f>
        <v>46.557371268119937</v>
      </c>
      <c r="F13" s="8">
        <f t="shared" ref="F13:N13" si="2">+F9+F11-F12</f>
        <v>52.993229956537029</v>
      </c>
      <c r="G13" s="8">
        <f t="shared" si="2"/>
        <v>57.497921097426044</v>
      </c>
      <c r="H13" s="8">
        <f t="shared" si="2"/>
        <v>50.252501982152467</v>
      </c>
      <c r="I13" s="8">
        <f t="shared" si="2"/>
        <v>38.908555906351708</v>
      </c>
      <c r="J13" s="8">
        <f t="shared" si="2"/>
        <v>40.904381347378006</v>
      </c>
      <c r="K13" s="8">
        <f t="shared" si="2"/>
        <v>45.992181211466921</v>
      </c>
      <c r="L13" s="8">
        <f t="shared" si="2"/>
        <v>48.183674946893269</v>
      </c>
      <c r="M13" s="8">
        <f t="shared" si="2"/>
        <v>47.689422702762329</v>
      </c>
      <c r="N13" s="8">
        <f t="shared" si="2"/>
        <v>53.319638430178031</v>
      </c>
      <c r="O13" s="8">
        <f>AVERAGE(E13:N13)</f>
        <v>48.229887884926569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1.1595449858846625</v>
      </c>
      <c r="F15" s="6">
        <f>(Input!B129+Input!B202)/Input!B$34</f>
        <v>1.6818763759533657</v>
      </c>
      <c r="G15" s="6">
        <f>(Input!C129+Input!C202)/Input!C$34</f>
        <v>1.5831090829657228</v>
      </c>
      <c r="H15" s="6">
        <f>(Input!D129+Input!D202)/Input!D$34</f>
        <v>1.0795143638128328</v>
      </c>
      <c r="I15" s="6">
        <f>(Input!E129+Input!E202)/Input!E$34</f>
        <v>1.0377023777224876</v>
      </c>
      <c r="J15" s="6">
        <f>(Input!F129+Input!F202)/Input!F$34</f>
        <v>1.1340469700698099</v>
      </c>
      <c r="K15" s="6">
        <f>(Input!G129+Input!G202)/Input!G$34</f>
        <v>0.95778976308587849</v>
      </c>
      <c r="L15" s="6">
        <f>(Input!H129+Input!H202)/Input!H$34</f>
        <v>0.59577350407490615</v>
      </c>
      <c r="M15" s="6">
        <f>(Input!I129+Input!I202)/Input!I$34</f>
        <v>0.30835748564415144</v>
      </c>
      <c r="N15" s="6">
        <f>(Input!J129+Input!J202)/Input!J$34</f>
        <v>0.98209203119385791</v>
      </c>
      <c r="O15" s="6">
        <f>AVERAGE(E15:N15)</f>
        <v>1.0519806940407674</v>
      </c>
    </row>
    <row r="16" spans="1:15" x14ac:dyDescent="0.2">
      <c r="B16" s="26" t="s">
        <v>285</v>
      </c>
      <c r="E16" s="6">
        <f>Input!A124/Input!A$6</f>
        <v>6.9284716814825407</v>
      </c>
      <c r="F16" s="6">
        <f>Input!B124/Input!B$6</f>
        <v>6.8961417012377995</v>
      </c>
      <c r="G16" s="6">
        <f>Input!C124/Input!C$6</f>
        <v>6.5475224891240682</v>
      </c>
      <c r="H16" s="6">
        <f>Input!D124/Input!D$6</f>
        <v>6.3632178478350978</v>
      </c>
      <c r="I16" s="6">
        <f>Input!E124/Input!E$6</f>
        <v>6.7104469550320553</v>
      </c>
      <c r="J16" s="6">
        <f>Input!F124/Input!F$6</f>
        <v>6.9849629780042122</v>
      </c>
      <c r="K16" s="6">
        <f>Input!G124/Input!G$6</f>
        <v>6.4721803722290767</v>
      </c>
      <c r="L16" s="6">
        <f>Input!H124/Input!H$6</f>
        <v>6.2072893411819301</v>
      </c>
      <c r="M16" s="6">
        <f>Input!I124/Input!I$6</f>
        <v>6.470541459527908</v>
      </c>
      <c r="N16" s="6">
        <f>Input!J124/Input!J$6</f>
        <v>5.7691685810890467</v>
      </c>
      <c r="O16" s="6">
        <f>AVERAGE(E16:N16)</f>
        <v>6.5349943406743733</v>
      </c>
    </row>
    <row r="17" spans="2:15" s="4" customFormat="1" x14ac:dyDescent="0.2">
      <c r="B17" s="27" t="s">
        <v>301</v>
      </c>
      <c r="E17" s="8">
        <f>+E13+E15-E16</f>
        <v>40.78844457252206</v>
      </c>
      <c r="F17" s="8">
        <f t="shared" ref="F17:N17" si="3">+F13+F15-F16</f>
        <v>47.778964631252592</v>
      </c>
      <c r="G17" s="8">
        <f t="shared" si="3"/>
        <v>52.533507691267694</v>
      </c>
      <c r="H17" s="8">
        <f t="shared" si="3"/>
        <v>44.968798498130205</v>
      </c>
      <c r="I17" s="8">
        <f t="shared" si="3"/>
        <v>33.235811329042143</v>
      </c>
      <c r="J17" s="8">
        <f t="shared" si="3"/>
        <v>35.053465339443605</v>
      </c>
      <c r="K17" s="8">
        <f t="shared" si="3"/>
        <v>40.477790602323722</v>
      </c>
      <c r="L17" s="8">
        <f t="shared" si="3"/>
        <v>42.572159109786242</v>
      </c>
      <c r="M17" s="8">
        <f t="shared" si="3"/>
        <v>41.527238728878572</v>
      </c>
      <c r="N17" s="8">
        <f t="shared" si="3"/>
        <v>48.532561880282842</v>
      </c>
      <c r="O17" s="8">
        <f>AVERAGE(E17:N17)</f>
        <v>42.746874238292968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3.2263195783689125</v>
      </c>
      <c r="F19" s="6">
        <f>(Input!B137+Input!B139+Input!B205+Input!B208)/Input!B$34</f>
        <v>3.2669002829152283</v>
      </c>
      <c r="G19" s="6">
        <f>(Input!C137+Input!C139+Input!C205+Input!C208)/Input!C$34</f>
        <v>2.2956528180587839</v>
      </c>
      <c r="H19" s="6">
        <f>(Input!D137+Input!D139+Input!D205+Input!D208)/Input!D$34</f>
        <v>2.4024378074790969</v>
      </c>
      <c r="I19" s="6">
        <f>(Input!E137+Input!E139+Input!E205+Input!E208)/Input!E$34</f>
        <v>2.5250319268792869</v>
      </c>
      <c r="J19" s="6">
        <f>(Input!F137+Input!F139+Input!F205+Input!F208)/Input!F$34</f>
        <v>2.5604300898304038</v>
      </c>
      <c r="K19" s="6">
        <f>(Input!G137+Input!G139+Input!G205+Input!G208)/Input!G$34</f>
        <v>2.3413854549900193</v>
      </c>
      <c r="L19" s="6">
        <f>(Input!H137+Input!H139+Input!H205+Input!H208)/Input!H$34</f>
        <v>2.202763180485229</v>
      </c>
      <c r="M19" s="6">
        <f>(Input!I137+Input!I139+Input!I205+Input!I208)/Input!I$34</f>
        <v>1.946846349361022</v>
      </c>
      <c r="N19" s="6">
        <f>(Input!J137+Input!J139+Input!J205+Input!J208)/Input!J$34</f>
        <v>1.7714388935686636</v>
      </c>
      <c r="O19" s="6">
        <f>AVERAGE(E19:N19)</f>
        <v>2.4539206381936642</v>
      </c>
    </row>
    <row r="20" spans="2:15" ht="13.15" customHeight="1" x14ac:dyDescent="0.2">
      <c r="B20" s="26" t="s">
        <v>300</v>
      </c>
      <c r="E20" s="6">
        <f>(Input!A19+Input!A20)/Input!A$6</f>
        <v>4.0458146684481857</v>
      </c>
      <c r="F20" s="6">
        <f>(Input!B19+Input!B20)/Input!B$6</f>
        <v>5.6157166264089904</v>
      </c>
      <c r="G20" s="6">
        <f>(Input!C19+Input!C20)/Input!C$6</f>
        <v>4.3275273086809589</v>
      </c>
      <c r="H20" s="6">
        <f>(Input!D19+Input!D20)/Input!D$6</f>
        <v>4.5550534346547771</v>
      </c>
      <c r="I20" s="6">
        <f>(Input!E19+Input!E20)/Input!E$6</f>
        <v>4.1344656850159129</v>
      </c>
      <c r="J20" s="6">
        <f>(Input!F19+Input!F20)/Input!F$6</f>
        <v>4.2927515163076393</v>
      </c>
      <c r="K20" s="6">
        <f>(Input!G19+Input!G20)/Input!G$6</f>
        <v>4.8153303791929067</v>
      </c>
      <c r="L20" s="6">
        <f>(Input!H19+Input!H20)/Input!H$6</f>
        <v>4.3011619487853787</v>
      </c>
      <c r="M20" s="6">
        <f>(Input!I19+Input!I20)/Input!I$6</f>
        <v>4.6449286020100038</v>
      </c>
      <c r="N20" s="6">
        <f>(Input!J19+Input!J20)/Input!J$6</f>
        <v>4.3936478943876658</v>
      </c>
      <c r="O20" s="6">
        <f>AVERAGE(E20:N20)</f>
        <v>4.5126398063892426</v>
      </c>
    </row>
    <row r="21" spans="2:15" ht="13.15" customHeight="1" x14ac:dyDescent="0.2">
      <c r="B21" s="27" t="s">
        <v>314</v>
      </c>
      <c r="E21" s="8">
        <f>+E17+E19-E20</f>
        <v>39.968949482442788</v>
      </c>
      <c r="F21" s="8">
        <f t="shared" ref="F21:N21" si="4">+F17+F19-F20</f>
        <v>45.430148287758833</v>
      </c>
      <c r="G21" s="8">
        <f t="shared" si="4"/>
        <v>50.501633200645522</v>
      </c>
      <c r="H21" s="8">
        <f t="shared" si="4"/>
        <v>42.81618287095452</v>
      </c>
      <c r="I21" s="8">
        <f t="shared" si="4"/>
        <v>31.626377570905518</v>
      </c>
      <c r="J21" s="8">
        <f t="shared" si="4"/>
        <v>33.32114391296637</v>
      </c>
      <c r="K21" s="8">
        <f t="shared" si="4"/>
        <v>38.003845678120832</v>
      </c>
      <c r="L21" s="8">
        <f t="shared" si="4"/>
        <v>40.473760341486091</v>
      </c>
      <c r="M21" s="8">
        <f t="shared" si="4"/>
        <v>38.829156476229592</v>
      </c>
      <c r="N21" s="8">
        <f t="shared" si="4"/>
        <v>45.910352879463844</v>
      </c>
      <c r="O21" s="8">
        <f>AVERAGE(E21:N21)</f>
        <v>40.688155070097388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0.34641120227849631</v>
      </c>
      <c r="F23" s="6">
        <f>(Input!B142+Input!B141+Input!B147-Input!B143-Input!B144-Input!B207-Input!B208-SUM(Input!B136:B139)-SUM(Input!B202:'Input'!B205))/Input!B34</f>
        <v>0.26390745886494293</v>
      </c>
      <c r="G23" s="6">
        <f>(Input!C142+Input!C141+Input!C147-Input!C143-Input!C144-Input!C207-Input!C208-SUM(Input!C136:C139)-SUM(Input!C202:'Input'!C205))/Input!C34</f>
        <v>0.18386804376998775</v>
      </c>
      <c r="H23" s="6">
        <f>(Input!D142+Input!D141+Input!D147-Input!D143-Input!D144-Input!D207-Input!D208-SUM(Input!D136:D139)-SUM(Input!D202:'Input'!D205))/Input!D34</f>
        <v>0.27176575452373408</v>
      </c>
      <c r="I23" s="6">
        <f>(Input!E142+Input!E141+Input!E147-Input!E143-Input!E144-Input!E207-Input!E208-SUM(Input!E136:E139)-SUM(Input!E202:'Input'!E205))/Input!E34</f>
        <v>0.3538240892565096</v>
      </c>
      <c r="J23" s="6">
        <f>(Input!F142+Input!F141+Input!F147-Input!F143-Input!F144-Input!F207-Input!F208-SUM(Input!F136:F139)-SUM(Input!F202:'Input'!F205))/Input!F34</f>
        <v>0.28896104506756215</v>
      </c>
      <c r="K23" s="6">
        <f>(Input!G142+Input!G141+Input!G147-Input!G143-Input!G144-Input!G207-Input!G208-SUM(Input!G136:G139)-SUM(Input!G202:'Input'!G205))/Input!G34</f>
        <v>0.26311522679325011</v>
      </c>
      <c r="L23" s="6">
        <f>(Input!H142+Input!H141+Input!H147-Input!H143-Input!H144-Input!H207-Input!H208-SUM(Input!H136:H139)-SUM(Input!H202:'Input'!H205))/Input!H34</f>
        <v>0.19132432733232013</v>
      </c>
      <c r="M23" s="6">
        <f>(Input!I142+Input!I141+Input!I147-Input!I143-Input!I144-Input!I207-Input!I208-SUM(Input!I136:I139)-SUM(Input!I202:'Input'!I205))/Input!I34</f>
        <v>0.40169464764853302</v>
      </c>
      <c r="N23" s="6">
        <f>(Input!J142+Input!J141+Input!J147-Input!J143-Input!J144-Input!J207-Input!J208-SUM(Input!J136:J139)-SUM(Input!J202:'Input'!J205))/Input!J34</f>
        <v>0.37796480335676791</v>
      </c>
      <c r="O23" s="6">
        <f>AVERAGE(E23:N23)</f>
        <v>0.29428365988921035</v>
      </c>
    </row>
    <row r="24" spans="2:15" x14ac:dyDescent="0.2">
      <c r="B24" s="26" t="s">
        <v>287</v>
      </c>
      <c r="E24" s="6">
        <f>Input!A127/Input!A$6</f>
        <v>17.677082877870316</v>
      </c>
      <c r="F24" s="6">
        <f>Input!B127/Input!B$6</f>
        <v>17.984909957581444</v>
      </c>
      <c r="G24" s="6">
        <f>Input!C127/Input!C$6</f>
        <v>17.736042145566291</v>
      </c>
      <c r="H24" s="6">
        <f>Input!D127/Input!D$6</f>
        <v>19.03263953580117</v>
      </c>
      <c r="I24" s="6">
        <f>Input!E127/Input!E$6</f>
        <v>18.615337933422637</v>
      </c>
      <c r="J24" s="6">
        <f>Input!F127/Input!F$6</f>
        <v>19.520136614315984</v>
      </c>
      <c r="K24" s="6">
        <f>Input!G127/Input!G$6</f>
        <v>19.822288593378175</v>
      </c>
      <c r="L24" s="6">
        <f>Input!H127/Input!H$6</f>
        <v>19.430197945920447</v>
      </c>
      <c r="M24" s="6">
        <f>Input!I127/Input!I$6</f>
        <v>20.355742693632184</v>
      </c>
      <c r="N24" s="6">
        <f>Input!J127/Input!J$6</f>
        <v>18.832389278289398</v>
      </c>
      <c r="O24" s="16">
        <f>AVERAGE(E24:N24)</f>
        <v>18.900676757577806</v>
      </c>
    </row>
    <row r="25" spans="2:15" s="4" customFormat="1" x14ac:dyDescent="0.2">
      <c r="B25" s="27" t="s">
        <v>288</v>
      </c>
      <c r="E25" s="8">
        <f>+E21+E23-E24</f>
        <v>22.638277806850969</v>
      </c>
      <c r="F25" s="8">
        <f t="shared" ref="F25:N25" si="5">+F21+F23-F24</f>
        <v>27.709145789042331</v>
      </c>
      <c r="G25" s="8">
        <f t="shared" si="5"/>
        <v>32.949459098849218</v>
      </c>
      <c r="H25" s="8">
        <f t="shared" si="5"/>
        <v>24.055309089677085</v>
      </c>
      <c r="I25" s="8">
        <f t="shared" si="5"/>
        <v>13.36486372673939</v>
      </c>
      <c r="J25" s="8">
        <f t="shared" si="5"/>
        <v>14.089968343717945</v>
      </c>
      <c r="K25" s="8">
        <f t="shared" si="5"/>
        <v>18.444672311535911</v>
      </c>
      <c r="L25" s="8">
        <f t="shared" si="5"/>
        <v>21.234886722897961</v>
      </c>
      <c r="M25" s="8">
        <f t="shared" si="5"/>
        <v>18.875108430245941</v>
      </c>
      <c r="N25" s="8">
        <f t="shared" si="5"/>
        <v>27.455928404531214</v>
      </c>
      <c r="O25" s="8">
        <f>AVERAGE(E25:N25)</f>
        <v>22.081761972408795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83.183894660290491</v>
      </c>
      <c r="F31" s="6">
        <f>Input!B35/Input!B36</f>
        <v>90.660946910262282</v>
      </c>
      <c r="G31" s="6">
        <f>Input!C35/Input!C36</f>
        <v>94.718662845368527</v>
      </c>
      <c r="H31" s="6">
        <f>Input!D35/Input!D36</f>
        <v>85.897169380953613</v>
      </c>
      <c r="I31" s="6">
        <f>Input!E35/Input!E36</f>
        <v>73.262290061884926</v>
      </c>
      <c r="J31" s="6">
        <f>Input!F35/Input!F36</f>
        <v>77.192730034685567</v>
      </c>
      <c r="K31" s="6">
        <f>Input!G35/Input!G36</f>
        <v>82.260805201393637</v>
      </c>
      <c r="L31" s="6">
        <f>Input!H35/Input!H36</f>
        <v>83.976181624584243</v>
      </c>
      <c r="M31" s="6">
        <f>Input!I35/Input!I36</f>
        <v>83.957985798851055</v>
      </c>
      <c r="N31" s="6">
        <f>Input!J35/Input!J36</f>
        <v>90.137252839720162</v>
      </c>
      <c r="O31" s="6">
        <f>AVERAGE(E31:N31)</f>
        <v>84.524791935799456</v>
      </c>
    </row>
    <row r="32" spans="2:15" x14ac:dyDescent="0.2">
      <c r="B32" s="26" t="s">
        <v>302</v>
      </c>
      <c r="E32" s="6">
        <f>Input!A131/Input!A$5-Input!A209/Input!A36</f>
        <v>32.134150135613844</v>
      </c>
      <c r="F32" s="6">
        <f>Input!B131/Input!B$5-Input!B209/Input!B36</f>
        <v>31.634578497065547</v>
      </c>
      <c r="G32" s="6">
        <f>Input!C131/Input!C$5-Input!C209/Input!C36</f>
        <v>31.442199942519402</v>
      </c>
      <c r="H32" s="6">
        <f>Input!D131/Input!D$5-Input!D209/Input!D36</f>
        <v>30.747511263769798</v>
      </c>
      <c r="I32" s="6">
        <f>Input!E131/Input!E$5-Input!E209/Input!E36</f>
        <v>28.417745682994607</v>
      </c>
      <c r="J32" s="6">
        <f>Input!F131/Input!F$5-Input!F209/Input!F36</f>
        <v>30.613092409373081</v>
      </c>
      <c r="K32" s="6">
        <f>Input!G131/Input!G$5-Input!G209/Input!G36</f>
        <v>30.420913978242073</v>
      </c>
      <c r="L32" s="6">
        <f>Input!H131/Input!H$5-Input!H209/Input!H36</f>
        <v>29.617375433119445</v>
      </c>
      <c r="M32" s="6">
        <f>Input!I131/Input!I$5-Input!I209/Input!I36</f>
        <v>29.868786595729034</v>
      </c>
      <c r="N32" s="6">
        <f>Input!J131/Input!J$5-Input!J209/Input!J36</f>
        <v>31.695137473091492</v>
      </c>
      <c r="O32" s="6">
        <f>AVERAGE(E32:N32)</f>
        <v>30.659149141151836</v>
      </c>
    </row>
    <row r="33" spans="2:15" s="4" customFormat="1" x14ac:dyDescent="0.2">
      <c r="B33" s="27" t="s">
        <v>283</v>
      </c>
      <c r="E33" s="8">
        <f>+E31-E32</f>
        <v>51.049744524676647</v>
      </c>
      <c r="F33" s="8">
        <f t="shared" ref="F33:N33" si="7">+F31-F32</f>
        <v>59.026368413196735</v>
      </c>
      <c r="G33" s="8">
        <f t="shared" si="7"/>
        <v>63.276462902849126</v>
      </c>
      <c r="H33" s="8">
        <f t="shared" si="7"/>
        <v>55.149658117183819</v>
      </c>
      <c r="I33" s="8">
        <f t="shared" si="7"/>
        <v>44.844544378890319</v>
      </c>
      <c r="J33" s="8">
        <f t="shared" si="7"/>
        <v>46.579637625312486</v>
      </c>
      <c r="K33" s="8">
        <f t="shared" si="7"/>
        <v>51.839891223151568</v>
      </c>
      <c r="L33" s="8">
        <f t="shared" si="7"/>
        <v>54.358806191464794</v>
      </c>
      <c r="M33" s="8">
        <f t="shared" si="7"/>
        <v>54.089199203122021</v>
      </c>
      <c r="N33" s="8">
        <f t="shared" si="7"/>
        <v>58.44211536662867</v>
      </c>
      <c r="O33" s="8">
        <f>AVERAGE(E33:N33)</f>
        <v>53.865642794647613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1.7422808652913446</v>
      </c>
      <c r="F35" s="6">
        <f>(Input!B136+Input!B144+Input!B204)/Input!B5*Input!B6/Input!B34</f>
        <v>0.85807578829160458</v>
      </c>
      <c r="G35" s="6">
        <f>(Input!C136+Input!C144+Input!C204)/Input!C5*Input!C6/Input!C34</f>
        <v>0.79944786708242688</v>
      </c>
      <c r="H35" s="6">
        <f>(Input!D136+Input!D144+Input!D204)/Input!D5*Input!D6/Input!D34</f>
        <v>1.3087553511201084</v>
      </c>
      <c r="I35" s="6">
        <f>(Input!E136+Input!E144+Input!E204)/Input!E5*Input!E6/Input!E34</f>
        <v>1.0397297779294883</v>
      </c>
      <c r="J35" s="6">
        <f>(Input!F136+Input!F144+Input!F204)/Input!F5*Input!F6/Input!F34</f>
        <v>0.88599955679520925</v>
      </c>
      <c r="K35" s="6">
        <f>(Input!G136+Input!G144+Input!G204)/Input!G5*Input!G6/Input!G34</f>
        <v>0.89017872866352077</v>
      </c>
      <c r="L35" s="6">
        <f>(Input!H136+Input!H144+Input!H204)/Input!H5*Input!H6/Input!H34</f>
        <v>0.81410228526815698</v>
      </c>
      <c r="M35" s="6">
        <f>(Input!I136+Input!I144+Input!I204)/Input!I5*Input!I6/Input!I34</f>
        <v>1.1773502183723918</v>
      </c>
      <c r="N35" s="6">
        <f>(Input!J136+Input!J144+Input!J204)/Input!J5*Input!J6/Input!J34</f>
        <v>1.0832612478179635</v>
      </c>
      <c r="O35" s="6">
        <f>AVERAGE(E35:N35)</f>
        <v>1.0599181686632215</v>
      </c>
    </row>
    <row r="36" spans="2:15" ht="13.15" customHeight="1" x14ac:dyDescent="0.2">
      <c r="B36" s="26" t="s">
        <v>298</v>
      </c>
      <c r="E36" s="6">
        <f>Input!A18/Input!A5</f>
        <v>7.1463813504418088</v>
      </c>
      <c r="F36" s="6">
        <f>Input!B18/Input!B5</f>
        <v>6.6746380144684556</v>
      </c>
      <c r="G36" s="6">
        <f>Input!C18/Input!C5</f>
        <v>6.5282933654681079</v>
      </c>
      <c r="H36" s="6">
        <f>Input!D18/Input!D5</f>
        <v>6.340869803660377</v>
      </c>
      <c r="I36" s="6">
        <f>Input!E18/Input!E5</f>
        <v>6.3614583628569408</v>
      </c>
      <c r="J36" s="6">
        <f>Input!F18/Input!F5</f>
        <v>6.9028011936331835</v>
      </c>
      <c r="K36" s="6">
        <f>Input!G18/Input!G5</f>
        <v>7.0132929841459308</v>
      </c>
      <c r="L36" s="6">
        <f>Input!H18/Input!H5</f>
        <v>6.9013895113631127</v>
      </c>
      <c r="M36" s="6">
        <f>Input!I18/Input!I5</f>
        <v>7.8935430492522745</v>
      </c>
      <c r="N36" s="6">
        <f>Input!J18/Input!J5</f>
        <v>7.6925888443325414</v>
      </c>
      <c r="O36" s="6">
        <f>AVERAGE(E36:N36)</f>
        <v>6.9455256479622731</v>
      </c>
    </row>
    <row r="37" spans="2:15" ht="13.15" customHeight="1" x14ac:dyDescent="0.2">
      <c r="B37" s="27" t="s">
        <v>313</v>
      </c>
      <c r="E37" s="8">
        <f>+E33+E35-E36</f>
        <v>45.645644039526182</v>
      </c>
      <c r="F37" s="8">
        <f t="shared" ref="F37:N37" si="8">+F33+F35-F36</f>
        <v>53.209806187019886</v>
      </c>
      <c r="G37" s="8">
        <f t="shared" si="8"/>
        <v>57.547617404463445</v>
      </c>
      <c r="H37" s="8">
        <f t="shared" si="8"/>
        <v>50.117543664643549</v>
      </c>
      <c r="I37" s="8">
        <f t="shared" si="8"/>
        <v>39.522815793962863</v>
      </c>
      <c r="J37" s="8">
        <f t="shared" si="8"/>
        <v>40.562835988474518</v>
      </c>
      <c r="K37" s="8">
        <f t="shared" si="8"/>
        <v>45.716776967669162</v>
      </c>
      <c r="L37" s="8">
        <f t="shared" si="8"/>
        <v>48.271518965369836</v>
      </c>
      <c r="M37" s="8">
        <f t="shared" si="8"/>
        <v>47.373006372242138</v>
      </c>
      <c r="N37" s="8">
        <f t="shared" si="8"/>
        <v>51.832787770114095</v>
      </c>
      <c r="O37" s="8">
        <f>AVERAGE(E37:N37)</f>
        <v>47.980035315348573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1.3538002983516046</v>
      </c>
      <c r="F39" s="6">
        <f>(Input!B129+Input!B202)/Input!B5*Input!B6/Input!B34</f>
        <v>1.8347984327530851</v>
      </c>
      <c r="G39" s="6">
        <f>(Input!C129+Input!C202)/Input!C5*Input!C6/Input!C34</f>
        <v>1.7743225616878926</v>
      </c>
      <c r="H39" s="6">
        <f>(Input!D129+Input!D202)/Input!D5*Input!D6/Input!D34</f>
        <v>1.1704998788354353</v>
      </c>
      <c r="I39" s="6">
        <f>(Input!E129+Input!E202)/Input!E5*Input!E6/Input!E34</f>
        <v>1.1600611985996778</v>
      </c>
      <c r="J39" s="6">
        <f>(Input!F129+Input!F202)/Input!F5*Input!F6/Input!F34</f>
        <v>1.2322267652042247</v>
      </c>
      <c r="K39" s="6">
        <f>(Input!G129+Input!G202)/Input!G5*Input!G6/Input!G34</f>
        <v>1.0733012114673781</v>
      </c>
      <c r="L39" s="6">
        <f>(Input!H129+Input!H202)/Input!H5*Input!H6/Input!H34</f>
        <v>0.68136461704612972</v>
      </c>
      <c r="M39" s="6">
        <f>(Input!I129+Input!I202)/Input!I5*Input!I6/Input!I34</f>
        <v>0.35037362997242655</v>
      </c>
      <c r="N39" s="6">
        <f>(Input!J129+Input!J202)/Input!J5*Input!J6/Input!J34</f>
        <v>1.2188959699863273</v>
      </c>
      <c r="O39" s="6">
        <f>AVERAGE(E39:N39)</f>
        <v>1.1849644563904183</v>
      </c>
    </row>
    <row r="40" spans="2:15" x14ac:dyDescent="0.2">
      <c r="B40" s="26" t="s">
        <v>285</v>
      </c>
      <c r="E40" s="6">
        <f>Input!A124/Input!A5</f>
        <v>8.0891790691117631</v>
      </c>
      <c r="F40" s="6">
        <f>Input!B124/Input!B5</f>
        <v>7.5231629187382953</v>
      </c>
      <c r="G40" s="6">
        <f>Input!C124/Input!C5</f>
        <v>7.3383552659859523</v>
      </c>
      <c r="H40" s="6">
        <f>Input!D124/Input!D5</f>
        <v>6.8995336880814557</v>
      </c>
      <c r="I40" s="6">
        <f>Input!E124/Input!E5</f>
        <v>7.5016973121708119</v>
      </c>
      <c r="J40" s="6">
        <f>Input!F124/Input!F5</f>
        <v>7.5896841688378762</v>
      </c>
      <c r="K40" s="6">
        <f>Input!G124/Input!G5</f>
        <v>7.2527388599015543</v>
      </c>
      <c r="L40" s="6">
        <f>Input!H124/Input!H5</f>
        <v>7.0990524014931431</v>
      </c>
      <c r="M40" s="6">
        <f>Input!I124/Input!I5</f>
        <v>7.3522038692394425</v>
      </c>
      <c r="N40" s="6">
        <f>Input!J124/Input!J5</f>
        <v>7.1602417190096403</v>
      </c>
      <c r="O40" s="6">
        <f>AVERAGE(E40:N40)</f>
        <v>7.3805849272569928</v>
      </c>
    </row>
    <row r="41" spans="2:15" s="4" customFormat="1" x14ac:dyDescent="0.2">
      <c r="B41" s="27" t="s">
        <v>301</v>
      </c>
      <c r="E41" s="8">
        <f>+E37+E39-E40</f>
        <v>38.910265268766025</v>
      </c>
      <c r="F41" s="8">
        <f t="shared" ref="F41:N41" si="9">+F37+F39-F40</f>
        <v>47.521441701034675</v>
      </c>
      <c r="G41" s="8">
        <f t="shared" si="9"/>
        <v>51.983584700165387</v>
      </c>
      <c r="H41" s="8">
        <f t="shared" si="9"/>
        <v>44.38850985539753</v>
      </c>
      <c r="I41" s="8">
        <f t="shared" si="9"/>
        <v>33.181179680391729</v>
      </c>
      <c r="J41" s="8">
        <f t="shared" si="9"/>
        <v>34.205378584840865</v>
      </c>
      <c r="K41" s="8">
        <f t="shared" si="9"/>
        <v>39.537339319234988</v>
      </c>
      <c r="L41" s="8">
        <f t="shared" si="9"/>
        <v>41.853831180922825</v>
      </c>
      <c r="M41" s="8">
        <f t="shared" si="9"/>
        <v>40.371176132975123</v>
      </c>
      <c r="N41" s="8">
        <f t="shared" si="9"/>
        <v>45.891442021090782</v>
      </c>
      <c r="O41" s="8">
        <f>AVERAGE(E41:N41)</f>
        <v>41.784414844481987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3.7668158294359713</v>
      </c>
      <c r="F43" s="6">
        <f>(Input!B137+Input!B139+Input!B205+Input!B208)/Input!B5*Input!B6/Input!B34</f>
        <v>3.563938232770369</v>
      </c>
      <c r="G43" s="6">
        <f>(Input!C137+Input!C139+Input!C205+Input!C208)/Input!C5*Input!C6/Input!C34</f>
        <v>2.5729298332705501</v>
      </c>
      <c r="H43" s="6">
        <f>(Input!D137+Input!D139+Input!D205+Input!D208)/Input!D5*Input!D6/Input!D34</f>
        <v>2.6049242667154617</v>
      </c>
      <c r="I43" s="6">
        <f>(Input!E137+Input!E139+Input!E205+Input!E208)/Input!E5*Input!E6/Input!E34</f>
        <v>2.822766552801899</v>
      </c>
      <c r="J43" s="6">
        <f>(Input!F137+Input!F139+Input!F205+Input!F208)/Input!F5*Input!F6/Input!F34</f>
        <v>2.7820985994337275</v>
      </c>
      <c r="K43" s="6">
        <f>(Input!G137+Input!G139+Input!G205+Input!G208)/Input!G5*Input!G6/Input!G34</f>
        <v>2.6237614372242581</v>
      </c>
      <c r="L43" s="6">
        <f>(Input!H137+Input!H139+Input!H205+Input!H208)/Input!H5*Input!H6/Input!H34</f>
        <v>2.5192206109352711</v>
      </c>
      <c r="M43" s="6">
        <f>(Input!I137+Input!I139+Input!I205+Input!I208)/Input!I5*Input!I6/Input!I34</f>
        <v>2.2121195501359345</v>
      </c>
      <c r="N43" s="6">
        <f>(Input!J137+Input!J139+Input!J205+Input!J208)/Input!J5*Input!J6/Input!J34</f>
        <v>2.1985716815389496</v>
      </c>
      <c r="O43" s="6">
        <f>AVERAGE(E43:N43)</f>
        <v>2.7667146594262393</v>
      </c>
    </row>
    <row r="44" spans="2:15" ht="13.15" customHeight="1" x14ac:dyDescent="0.2">
      <c r="B44" s="26" t="s">
        <v>300</v>
      </c>
      <c r="E44" s="6">
        <f>(Input!A19+Input!A20)/Input!A5</f>
        <v>4.7235986286824918</v>
      </c>
      <c r="F44" s="6">
        <f>(Input!B19+Input!B20)/Input!B5</f>
        <v>6.1263171373579928</v>
      </c>
      <c r="G44" s="6">
        <f>(Input!C19+Input!C20)/Input!C5</f>
        <v>4.8502212656936434</v>
      </c>
      <c r="H44" s="6">
        <f>(Input!D19+Input!D20)/Input!D5</f>
        <v>4.9389704038035038</v>
      </c>
      <c r="I44" s="6">
        <f>(Input!E19+Input!E20)/Input!E5</f>
        <v>4.6219738155128844</v>
      </c>
      <c r="J44" s="6">
        <f>(Input!F19+Input!F20)/Input!F5</f>
        <v>4.6643952626051028</v>
      </c>
      <c r="K44" s="6">
        <f>(Input!G19+Input!G20)/Input!G5</f>
        <v>5.3960692928600551</v>
      </c>
      <c r="L44" s="6">
        <f>(Input!H19+Input!H20)/Input!H5</f>
        <v>4.9190834168400084</v>
      </c>
      <c r="M44" s="6">
        <f>(Input!I19+Input!I20)/Input!I5</f>
        <v>5.27783683230283</v>
      </c>
      <c r="N44" s="6">
        <f>(Input!J19+Input!J20)/Input!J5</f>
        <v>5.4530528116574466</v>
      </c>
      <c r="O44" s="6">
        <f>AVERAGE(E44:N44)</f>
        <v>5.0971518867315968</v>
      </c>
    </row>
    <row r="45" spans="2:15" ht="13.15" customHeight="1" x14ac:dyDescent="0.2">
      <c r="B45" s="27" t="s">
        <v>314</v>
      </c>
      <c r="E45" s="8">
        <f>+E41+E43-E44</f>
        <v>37.9534824695195</v>
      </c>
      <c r="F45" s="8">
        <f t="shared" ref="F45:N45" si="10">+F41+F43-F44</f>
        <v>44.95906279644705</v>
      </c>
      <c r="G45" s="8">
        <f t="shared" si="10"/>
        <v>49.706293267742296</v>
      </c>
      <c r="H45" s="8">
        <f t="shared" si="10"/>
        <v>42.054463718309492</v>
      </c>
      <c r="I45" s="8">
        <f t="shared" si="10"/>
        <v>31.381972417680746</v>
      </c>
      <c r="J45" s="8">
        <f t="shared" si="10"/>
        <v>32.323081921669491</v>
      </c>
      <c r="K45" s="8">
        <f t="shared" si="10"/>
        <v>36.765031463599193</v>
      </c>
      <c r="L45" s="8">
        <f t="shared" si="10"/>
        <v>39.453968375018086</v>
      </c>
      <c r="M45" s="8">
        <f t="shared" si="10"/>
        <v>37.305458850808229</v>
      </c>
      <c r="N45" s="8">
        <f t="shared" si="10"/>
        <v>42.63696089097229</v>
      </c>
      <c r="O45" s="8">
        <f>AVERAGE(E45:N45)</f>
        <v>39.453977617176633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0.40444449737253568</v>
      </c>
      <c r="F47" s="6">
        <f>(Input!B142+Input!B141+Input!B147-Input!B143-Input!B144-Input!B207-Input!B208-SUM(Input!B136:B139)-SUM(Input!B202:'Input'!B205))/Input!B5*Input!B6/Input!B34</f>
        <v>0.2879028440141862</v>
      </c>
      <c r="G47" s="6">
        <f>(Input!C142+Input!C141+Input!C147-Input!C143-Input!C144-Input!C207-Input!C208-SUM(Input!C136:C139)-SUM(Input!C202:'Input'!C205))/Input!C5*Input!C6/Input!C34</f>
        <v>0.20607627228272934</v>
      </c>
      <c r="H47" s="6">
        <f>(Input!D142+Input!D141+Input!D147-Input!D143-Input!D144-Input!D207-Input!D208-SUM(Input!D136:D139)-SUM(Input!D202:'Input'!D205))/Input!D5*Input!D6/Input!D34</f>
        <v>0.29467119049543666</v>
      </c>
      <c r="I47" s="6">
        <f>(Input!E142+Input!E141+Input!E147-Input!E143-Input!E144-Input!E207-Input!E208-SUM(Input!E136:E139)-SUM(Input!E202:'Input'!E205))/Input!E5*Input!E6/Input!E34</f>
        <v>0.3955446242468903</v>
      </c>
      <c r="J47" s="6">
        <f>(Input!F142+Input!F141+Input!F147-Input!F143-Input!F144-Input!F207-Input!F208-SUM(Input!F136:F139)-SUM(Input!F202:'Input'!F205))/Input!F5*Input!F6/Input!F34</f>
        <v>0.31397776567553937</v>
      </c>
      <c r="K47" s="6">
        <f>(Input!G142+Input!G141+Input!G147-Input!G143-Input!G144-Input!G207-Input!G208-SUM(Input!G136:G139)-SUM(Input!G202:'Input'!G205))/Input!G5*Input!G6/Input!G34</f>
        <v>0.29484747337750389</v>
      </c>
      <c r="L47" s="6">
        <f>(Input!H142+Input!H141+Input!H147-Input!H143-Input!H144-Input!H207-Input!H208-SUM(Input!H136:H139)-SUM(Input!H202:'Input'!H205))/Input!H5*Input!H6/Input!H34</f>
        <v>0.21881071604017555</v>
      </c>
      <c r="M47" s="6">
        <f>(Input!I142+Input!I141+Input!I147-Input!I143-Input!I144-Input!I207-Input!I208-SUM(Input!I136:I139)-SUM(Input!I202:'Input'!I205))/Input!I5*Input!I6/Input!I34</f>
        <v>0.45642871793140399</v>
      </c>
      <c r="N47" s="6">
        <f>(Input!J142+Input!J141+Input!J147-Input!J143-Input!J144-Input!J207-Input!J208-SUM(Input!J136:J139)-SUM(Input!J202:'Input'!J205))/Input!J5*Input!J6/Input!J34</f>
        <v>0.46910041113784412</v>
      </c>
      <c r="O47" s="6">
        <f>AVERAGE(E47:N47)</f>
        <v>0.33418045125742452</v>
      </c>
    </row>
    <row r="48" spans="2:15" x14ac:dyDescent="0.2">
      <c r="B48" s="26" t="s">
        <v>287</v>
      </c>
      <c r="E48" s="6">
        <f>Input!A127/Input!A5</f>
        <v>20.63847488917283</v>
      </c>
      <c r="F48" s="6">
        <f>Input!B127/Input!B5</f>
        <v>19.620160598706669</v>
      </c>
      <c r="G48" s="6">
        <f>Input!C127/Input!C5</f>
        <v>19.878263647488012</v>
      </c>
      <c r="H48" s="6">
        <f>Input!D127/Input!D5</f>
        <v>20.636781702365855</v>
      </c>
      <c r="I48" s="6">
        <f>Input!E127/Input!E5</f>
        <v>20.810332229150429</v>
      </c>
      <c r="J48" s="6">
        <f>Input!F127/Input!F5</f>
        <v>21.210086911234775</v>
      </c>
      <c r="K48" s="6">
        <f>Input!G127/Input!G5</f>
        <v>22.212898050593569</v>
      </c>
      <c r="L48" s="6">
        <f>Input!H127/Input!H5</f>
        <v>22.221614912381273</v>
      </c>
      <c r="M48" s="6">
        <f>Input!I127/Input!I5</f>
        <v>23.129373504436867</v>
      </c>
      <c r="N48" s="6">
        <f>Input!J127/Input!J5</f>
        <v>23.373291572905117</v>
      </c>
      <c r="O48" s="16">
        <f>AVERAGE(E48:N48)</f>
        <v>21.373127801843541</v>
      </c>
    </row>
    <row r="49" spans="2:15" s="4" customFormat="1" x14ac:dyDescent="0.2">
      <c r="B49" s="27" t="s">
        <v>288</v>
      </c>
      <c r="E49" s="8">
        <f>+E45+E47-E48</f>
        <v>17.719452077719207</v>
      </c>
      <c r="F49" s="8">
        <f t="shared" ref="F49:N49" si="11">+F45+F47-F48</f>
        <v>25.626805041754565</v>
      </c>
      <c r="G49" s="8">
        <f t="shared" si="11"/>
        <v>30.034105892537013</v>
      </c>
      <c r="H49" s="8">
        <f t="shared" si="11"/>
        <v>21.712353206439072</v>
      </c>
      <c r="I49" s="8">
        <f t="shared" si="11"/>
        <v>10.967184812777209</v>
      </c>
      <c r="J49" s="8">
        <f t="shared" si="11"/>
        <v>11.426972776110254</v>
      </c>
      <c r="K49" s="8">
        <f t="shared" si="11"/>
        <v>14.846980886383125</v>
      </c>
      <c r="L49" s="8">
        <f t="shared" si="11"/>
        <v>17.451164178676986</v>
      </c>
      <c r="M49" s="8">
        <f t="shared" si="11"/>
        <v>14.632514064302764</v>
      </c>
      <c r="N49" s="8">
        <f t="shared" si="11"/>
        <v>19.732769729205017</v>
      </c>
      <c r="O49" s="8">
        <f>AVERAGE(E49:N49)</f>
        <v>18.415030266590524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641.14660616269441</v>
      </c>
      <c r="F7" s="6">
        <f>Input!B27/Input!B$7</f>
        <v>665.21895559817085</v>
      </c>
      <c r="G7" s="6">
        <f>Input!C27/Input!C$7</f>
        <v>706.86222536909941</v>
      </c>
      <c r="H7" s="6">
        <f>Input!D27/Input!D$7</f>
        <v>624.01965361564612</v>
      </c>
      <c r="I7" s="6">
        <f>Input!E27/Input!E$7</f>
        <v>494.23109071334437</v>
      </c>
      <c r="J7" s="6">
        <f>Input!F27/Input!F$7</f>
        <v>535.90422448356003</v>
      </c>
      <c r="K7" s="6">
        <f>Input!G27/Input!G$7</f>
        <v>587.61140769055942</v>
      </c>
      <c r="L7" s="6">
        <f>Input!H27/Input!H$7</f>
        <v>606.37710203496067</v>
      </c>
      <c r="M7" s="6">
        <f>Input!I27/Input!I$7</f>
        <v>614.5484706843506</v>
      </c>
      <c r="N7" s="6">
        <f>Input!J27/Input!J$7</f>
        <v>711.4182343761729</v>
      </c>
      <c r="O7" s="6">
        <f>AVERAGE(E7:N7)</f>
        <v>618.73379707285585</v>
      </c>
    </row>
    <row r="8" spans="1:15" x14ac:dyDescent="0.2">
      <c r="B8" s="26" t="s">
        <v>302</v>
      </c>
      <c r="E8" s="6">
        <f>(Input!A125-Input!A203-Input!A207)/Input!A$7</f>
        <v>235.21776122570165</v>
      </c>
      <c r="F8" s="6">
        <f>(Input!B125-Input!B203-Input!B207)/Input!B$7</f>
        <v>225.36275061979836</v>
      </c>
      <c r="G8" s="6">
        <f>(Input!C125-Input!C203-Input!C207)/Input!C$7</f>
        <v>228.24616935634432</v>
      </c>
      <c r="H8" s="6">
        <f>(Input!D125-Input!D203-Input!D207)/Input!D$7</f>
        <v>218.33136890556523</v>
      </c>
      <c r="I8" s="6">
        <f>(Input!E125-Input!E203-Input!E207)/Input!E$7</f>
        <v>176.42882547844005</v>
      </c>
      <c r="J8" s="6">
        <f>(Input!F125-Input!F203-Input!F207)/Input!F$7</f>
        <v>197.37571310845468</v>
      </c>
      <c r="K8" s="6">
        <f>(Input!G125-Input!G203-Input!G207)/Input!G$7</f>
        <v>200.60053265776367</v>
      </c>
      <c r="L8" s="6">
        <f>(Input!H125-Input!H203-Input!H207)/Input!H$7</f>
        <v>199.4321205536757</v>
      </c>
      <c r="M8" s="6">
        <f>(Input!I125-Input!I203-Input!I207)/Input!I$7</f>
        <v>201.81290121696333</v>
      </c>
      <c r="N8" s="6">
        <f>(Input!J125-Input!J203-Input!J207)/Input!J$7</f>
        <v>243.0667470804965</v>
      </c>
      <c r="O8" s="6">
        <f>AVERAGE(E8:N8)</f>
        <v>212.58748902032033</v>
      </c>
    </row>
    <row r="9" spans="1:15" s="4" customFormat="1" x14ac:dyDescent="0.2">
      <c r="B9" s="27" t="s">
        <v>283</v>
      </c>
      <c r="E9" s="8">
        <f t="shared" ref="E9:N9" si="1">+E7-E8</f>
        <v>405.92884493699273</v>
      </c>
      <c r="F9" s="8">
        <f t="shared" si="1"/>
        <v>439.85620497837249</v>
      </c>
      <c r="G9" s="8">
        <f t="shared" si="1"/>
        <v>478.61605601275505</v>
      </c>
      <c r="H9" s="8">
        <f t="shared" si="1"/>
        <v>405.68828471008089</v>
      </c>
      <c r="I9" s="8">
        <f t="shared" si="1"/>
        <v>317.80226523490433</v>
      </c>
      <c r="J9" s="8">
        <f t="shared" si="1"/>
        <v>338.52851137510538</v>
      </c>
      <c r="K9" s="8">
        <f t="shared" si="1"/>
        <v>387.01087503279575</v>
      </c>
      <c r="L9" s="8">
        <f t="shared" si="1"/>
        <v>406.94498148128497</v>
      </c>
      <c r="M9" s="8">
        <f t="shared" si="1"/>
        <v>412.73556946738728</v>
      </c>
      <c r="N9" s="8">
        <f t="shared" si="1"/>
        <v>468.35148729567641</v>
      </c>
      <c r="O9" s="8">
        <f>AVERAGE(E9:N9)</f>
        <v>406.14630805253557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11.54286731895812</v>
      </c>
      <c r="F11" s="6">
        <f>(Input!B136+Input!B144+Input!B204)/Input!B$7</f>
        <v>5.8258793522691041</v>
      </c>
      <c r="G11" s="6">
        <f>(Input!C136+Input!C144+Input!C204)/Input!C$7</f>
        <v>5.3617136333425437</v>
      </c>
      <c r="H11" s="6">
        <f>(Input!D136+Input!D144+Input!D204)/Input!D$7</f>
        <v>8.8023723287699625</v>
      </c>
      <c r="I11" s="6">
        <f>(Input!E136+Input!E144+Input!E204)/Input!E$7</f>
        <v>6.6727418187218088</v>
      </c>
      <c r="J11" s="6">
        <f>(Input!F136+Input!F144+Input!F204)/Input!F$7</f>
        <v>5.8207314882545216</v>
      </c>
      <c r="K11" s="6">
        <f>(Input!G136+Input!G144+Input!G204)/Input!G$7</f>
        <v>5.8708708853927689</v>
      </c>
      <c r="L11" s="6">
        <f>(Input!H136+Input!H144+Input!H204)/Input!H$7</f>
        <v>5.3422147276328129</v>
      </c>
      <c r="M11" s="6">
        <f>(Input!I136+Input!I144+Input!I204)/Input!I$7</f>
        <v>7.8070980375680152</v>
      </c>
      <c r="N11" s="6">
        <f>(Input!J136+Input!J144+Input!J204)/Input!J$7</f>
        <v>6.9463241477309348</v>
      </c>
      <c r="O11" s="6">
        <f>AVERAGE(E11:N11)</f>
        <v>6.9992813738640605</v>
      </c>
    </row>
    <row r="12" spans="1:15" ht="13.15" customHeight="1" x14ac:dyDescent="0.2">
      <c r="B12" s="26" t="s">
        <v>298</v>
      </c>
      <c r="E12" s="6">
        <f>Input!A18/Input!A$7</f>
        <v>45.734389052851654</v>
      </c>
      <c r="F12" s="6">
        <f>Input!B18/Input!B$7</f>
        <v>44.027347834155762</v>
      </c>
      <c r="G12" s="6">
        <f>Input!C18/Input!C$7</f>
        <v>42.530046692853986</v>
      </c>
      <c r="H12" s="6">
        <f>Input!D18/Input!D$7</f>
        <v>41.783005015141036</v>
      </c>
      <c r="I12" s="6">
        <f>Input!E18/Input!E$7</f>
        <v>39.9959587362872</v>
      </c>
      <c r="J12" s="6">
        <f>Input!F18/Input!F$7</f>
        <v>44.058431374364581</v>
      </c>
      <c r="K12" s="6">
        <f>Input!G18/Input!G$7</f>
        <v>45.015216531126995</v>
      </c>
      <c r="L12" s="6">
        <f>Input!H18/Input!H$7</f>
        <v>44.30034372715388</v>
      </c>
      <c r="M12" s="6">
        <f>Input!I18/Input!I$7</f>
        <v>50.527360453912635</v>
      </c>
      <c r="N12" s="6">
        <f>Input!J18/Input!J$7</f>
        <v>49.056037273952207</v>
      </c>
      <c r="O12" s="6">
        <f>AVERAGE(E12:N12)</f>
        <v>44.702813669179996</v>
      </c>
    </row>
    <row r="13" spans="1:15" ht="13.15" customHeight="1" x14ac:dyDescent="0.2">
      <c r="B13" s="27" t="s">
        <v>313</v>
      </c>
      <c r="E13" s="8">
        <f t="shared" ref="E13:N13" si="2">+E9+E11-E12</f>
        <v>371.73732320309921</v>
      </c>
      <c r="F13" s="8">
        <f t="shared" si="2"/>
        <v>401.65473649648584</v>
      </c>
      <c r="G13" s="8">
        <f t="shared" si="2"/>
        <v>441.44772295324361</v>
      </c>
      <c r="H13" s="8">
        <f t="shared" si="2"/>
        <v>372.70765202370978</v>
      </c>
      <c r="I13" s="8">
        <f t="shared" si="2"/>
        <v>284.47904831733894</v>
      </c>
      <c r="J13" s="8">
        <f t="shared" si="2"/>
        <v>300.2908114889953</v>
      </c>
      <c r="K13" s="8">
        <f t="shared" si="2"/>
        <v>347.86652938706152</v>
      </c>
      <c r="L13" s="8">
        <f t="shared" si="2"/>
        <v>367.98685248176395</v>
      </c>
      <c r="M13" s="8">
        <f t="shared" si="2"/>
        <v>370.01530705104267</v>
      </c>
      <c r="N13" s="8">
        <f t="shared" si="2"/>
        <v>426.24177416945514</v>
      </c>
      <c r="O13" s="8">
        <f>AVERAGE(E13:N13)</f>
        <v>368.44277575721969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8.9691263512931823</v>
      </c>
      <c r="F15" s="6">
        <f>(Input!B129+Input!B202)/Input!B$7</f>
        <v>12.457307910101878</v>
      </c>
      <c r="G15" s="6">
        <f>(Input!C129+Input!C202)/Input!C$7</f>
        <v>11.899974795940466</v>
      </c>
      <c r="H15" s="6">
        <f>(Input!D129+Input!D202)/Input!D$7</f>
        <v>7.8724994212795973</v>
      </c>
      <c r="I15" s="6">
        <f>(Input!E129+Input!E202)/Input!E$7</f>
        <v>7.4450006496760892</v>
      </c>
      <c r="J15" s="6">
        <f>(Input!F129+Input!F202)/Input!F$7</f>
        <v>8.0953326419689073</v>
      </c>
      <c r="K15" s="6">
        <f>(Input!G129+Input!G202)/Input!G$7</f>
        <v>7.0785929058549968</v>
      </c>
      <c r="L15" s="6">
        <f>(Input!H129+Input!H202)/Input!H$7</f>
        <v>4.4711778334742638</v>
      </c>
      <c r="M15" s="6">
        <f>(Input!I129+Input!I202)/Input!I$7</f>
        <v>2.3233539487976853</v>
      </c>
      <c r="N15" s="6">
        <f>(Input!J129+Input!J202)/Input!J$7</f>
        <v>7.8160707095752748</v>
      </c>
      <c r="O15" s="6">
        <f>AVERAGE(E15:N15)</f>
        <v>7.8428437167962342</v>
      </c>
    </row>
    <row r="16" spans="1:15" x14ac:dyDescent="0.2">
      <c r="B16" s="26" t="s">
        <v>285</v>
      </c>
      <c r="E16" s="6">
        <f>Input!A124/Input!A$7</f>
        <v>51.767971022435034</v>
      </c>
      <c r="F16" s="6">
        <f>Input!B124/Input!B$7</f>
        <v>49.624400591960942</v>
      </c>
      <c r="G16" s="6">
        <f>Input!C124/Input!C$7</f>
        <v>47.807378535102721</v>
      </c>
      <c r="H16" s="6">
        <f>Input!D124/Input!D$7</f>
        <v>45.464306888122117</v>
      </c>
      <c r="I16" s="6">
        <f>Input!E124/Input!E$7</f>
        <v>47.164904497614756</v>
      </c>
      <c r="J16" s="6">
        <f>Input!F124/Input!F$7</f>
        <v>48.442591598070351</v>
      </c>
      <c r="K16" s="6">
        <f>Input!G124/Input!G$7</f>
        <v>46.55211338813708</v>
      </c>
      <c r="L16" s="6">
        <f>Input!H124/Input!H$7</f>
        <v>45.56915111158645</v>
      </c>
      <c r="M16" s="6">
        <f>Input!I124/Input!I$7</f>
        <v>47.062194088737137</v>
      </c>
      <c r="N16" s="6">
        <f>Input!J124/Input!J$7</f>
        <v>45.661232098349785</v>
      </c>
      <c r="O16" s="6">
        <f>AVERAGE(E16:N16)</f>
        <v>47.51162438201164</v>
      </c>
    </row>
    <row r="17" spans="2:15" s="4" customFormat="1" x14ac:dyDescent="0.2">
      <c r="B17" s="27" t="s">
        <v>301</v>
      </c>
      <c r="E17" s="8">
        <f t="shared" ref="E17:N17" si="3">+E13+E15-E16</f>
        <v>328.93847853195734</v>
      </c>
      <c r="F17" s="8">
        <f t="shared" si="3"/>
        <v>364.48764381462678</v>
      </c>
      <c r="G17" s="8">
        <f t="shared" si="3"/>
        <v>405.54031921408136</v>
      </c>
      <c r="H17" s="8">
        <f t="shared" si="3"/>
        <v>335.11584455686727</v>
      </c>
      <c r="I17" s="8">
        <f t="shared" si="3"/>
        <v>244.75914446940027</v>
      </c>
      <c r="J17" s="8">
        <f t="shared" si="3"/>
        <v>259.94355253289388</v>
      </c>
      <c r="K17" s="8">
        <f t="shared" si="3"/>
        <v>308.39300890477944</v>
      </c>
      <c r="L17" s="8">
        <f t="shared" si="3"/>
        <v>326.88887920365175</v>
      </c>
      <c r="M17" s="8">
        <f t="shared" si="3"/>
        <v>325.27646691110317</v>
      </c>
      <c r="N17" s="8">
        <f t="shared" si="3"/>
        <v>388.39661278068064</v>
      </c>
      <c r="O17" s="8">
        <f>AVERAGE(E17:N17)</f>
        <v>328.77399509200421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24.955709610493759</v>
      </c>
      <c r="F19" s="6">
        <f>(Input!B137+Input!B139+Input!B205+Input!B208)/Input!B$7</f>
        <v>24.197249760883949</v>
      </c>
      <c r="G19" s="6">
        <f>(Input!C137+Input!C139+Input!C205+Input!C208)/Input!C$7</f>
        <v>17.256050747907128</v>
      </c>
      <c r="H19" s="6">
        <f>(Input!D137+Input!D139+Input!D205+Input!D208)/Input!D$7</f>
        <v>17.520091332771372</v>
      </c>
      <c r="I19" s="6">
        <f>(Input!E137+Input!E139+Input!E205+Input!E208)/Input!E$7</f>
        <v>18.115853581571475</v>
      </c>
      <c r="J19" s="6">
        <f>(Input!F137+Input!F139+Input!F205+Input!F208)/Input!F$7</f>
        <v>18.277490995286993</v>
      </c>
      <c r="K19" s="6">
        <f>(Input!G137+Input!G139+Input!G205+Input!G208)/Input!G$7</f>
        <v>17.304125717700295</v>
      </c>
      <c r="L19" s="6">
        <f>(Input!H137+Input!H139+Input!H205+Input!H208)/Input!H$7</f>
        <v>16.531359380058166</v>
      </c>
      <c r="M19" s="6">
        <f>(Input!I137+Input!I139+Input!I205+Input!I208)/Input!I$7</f>
        <v>14.668731469389835</v>
      </c>
      <c r="N19" s="6">
        <f>(Input!J137+Input!J139+Input!J205+Input!J208)/Input!J$7</f>
        <v>14.0981610786448</v>
      </c>
      <c r="O19" s="6">
        <f>AVERAGE(E19:N19)</f>
        <v>18.292482367470775</v>
      </c>
    </row>
    <row r="20" spans="2:15" ht="13.15" customHeight="1" x14ac:dyDescent="0.2">
      <c r="B20" s="26" t="s">
        <v>300</v>
      </c>
      <c r="E20" s="6">
        <f>(Input!A19+Input!A20)/Input!A$7</f>
        <v>30.229410777291644</v>
      </c>
      <c r="F20" s="6">
        <f>(Input!B19+Input!B20)/Input!B$7</f>
        <v>40.410505403309081</v>
      </c>
      <c r="G20" s="6">
        <f>(Input!C19+Input!C20)/Input!C$7</f>
        <v>31.597865682899322</v>
      </c>
      <c r="H20" s="6">
        <f>(Input!D19+Input!D20)/Input!D$7</f>
        <v>32.545223532681149</v>
      </c>
      <c r="I20" s="6">
        <f>(Input!E19+Input!E20)/Input!E$7</f>
        <v>29.059417426168956</v>
      </c>
      <c r="J20" s="6">
        <f>(Input!F19+Input!F20)/Input!F$7</f>
        <v>29.771383068361747</v>
      </c>
      <c r="K20" s="6">
        <f>(Input!G19+Input!G20)/Input!G$7</f>
        <v>34.63497506580233</v>
      </c>
      <c r="L20" s="6">
        <f>(Input!H19+Input!H20)/Input!H$7</f>
        <v>31.575827712630225</v>
      </c>
      <c r="M20" s="6">
        <f>(Input!I19+Input!I20)/Input!I$7</f>
        <v>33.783962712151506</v>
      </c>
      <c r="N20" s="6">
        <f>(Input!J19+Input!J20)/Input!J$7</f>
        <v>34.77440006202594</v>
      </c>
      <c r="O20" s="6">
        <f>AVERAGE(E20:N20)</f>
        <v>32.838297144332188</v>
      </c>
    </row>
    <row r="21" spans="2:15" ht="13.15" customHeight="1" x14ac:dyDescent="0.2">
      <c r="B21" s="27" t="s">
        <v>314</v>
      </c>
      <c r="E21" s="8">
        <f t="shared" ref="E21:N21" si="4">+E17+E19-E20</f>
        <v>323.66477736515947</v>
      </c>
      <c r="F21" s="8">
        <f t="shared" si="4"/>
        <v>348.27438817220167</v>
      </c>
      <c r="G21" s="8">
        <f t="shared" si="4"/>
        <v>391.19850427908915</v>
      </c>
      <c r="H21" s="8">
        <f t="shared" si="4"/>
        <v>320.09071235695751</v>
      </c>
      <c r="I21" s="8">
        <f t="shared" si="4"/>
        <v>233.81558062480278</v>
      </c>
      <c r="J21" s="8">
        <f t="shared" si="4"/>
        <v>248.44966045981911</v>
      </c>
      <c r="K21" s="8">
        <f t="shared" si="4"/>
        <v>291.06215955667739</v>
      </c>
      <c r="L21" s="8">
        <f t="shared" si="4"/>
        <v>311.84441087107973</v>
      </c>
      <c r="M21" s="8">
        <f t="shared" si="4"/>
        <v>306.16123566834153</v>
      </c>
      <c r="N21" s="8">
        <f t="shared" si="4"/>
        <v>367.72037379729949</v>
      </c>
      <c r="O21" s="8">
        <f>AVERAGE(E21:N21)</f>
        <v>314.22818031514282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2.6795043577966551</v>
      </c>
      <c r="F23" s="6">
        <f>(Input!B142+Input!B141+Input!B147-Input!B143-Input!B144-Input!B207-Input!B208-SUM(Input!B136:B139)-SUM(Input!B202:'Input'!B205))/Input!B7</f>
        <v>1.9547075646327388</v>
      </c>
      <c r="G23" s="6">
        <f>(Input!C142+Input!C141+Input!C147-Input!C143-Input!C144-Input!C207-Input!C208-SUM(Input!C136:C139)-SUM(Input!C202:'Input'!C205))/Input!C7</f>
        <v>1.3821063312597437</v>
      </c>
      <c r="H23" s="6">
        <f>(Input!D142+Input!D141+Input!D147-Input!D143-Input!D144-Input!D207-Input!D208-SUM(Input!D136:D139)-SUM(Input!D202:'Input'!D205))/Input!D7</f>
        <v>1.981887242014182</v>
      </c>
      <c r="I23" s="6">
        <f>(Input!E142+Input!E141+Input!E147-Input!E143-Input!E144-Input!E207-Input!E208-SUM(Input!E136:E139)-SUM(Input!E202:'Input'!E205))/Input!E7</f>
        <v>2.5385126129972435</v>
      </c>
      <c r="J23" s="6">
        <f>(Input!F142+Input!F141+Input!F147-Input!F143-Input!F144-Input!F207-Input!F208-SUM(Input!F136:F139)-SUM(Input!F202:'Input'!F205))/Input!F7</f>
        <v>2.0627327104880715</v>
      </c>
      <c r="K23" s="6">
        <f>(Input!G142+Input!G141+Input!G147-Input!G143-Input!G144-Input!G207-Input!G208-SUM(Input!G136:G139)-SUM(Input!G202:'Input'!G205))/Input!G7</f>
        <v>1.9445661768198836</v>
      </c>
      <c r="L23" s="6">
        <f>(Input!H142+Input!H141+Input!H147-Input!H143-Input!H144-Input!H207-Input!H208-SUM(Input!H136:H139)-SUM(Input!H202:'Input'!H205))/Input!H7</f>
        <v>1.4358562197238793</v>
      </c>
      <c r="M23" s="6">
        <f>(Input!I142+Input!I141+Input!I147-Input!I143-Input!I144-Input!I207-Input!I208-SUM(Input!I136:I139)-SUM(Input!I202:'Input'!I205))/Input!I7</f>
        <v>3.0266132306647808</v>
      </c>
      <c r="N23" s="6">
        <f>(Input!J142+Input!J141+Input!J147-Input!J143-Input!J144-Input!J207-Input!J208-SUM(Input!J136:J139)-SUM(Input!J202:'Input'!J205))/Input!J7</f>
        <v>3.0080680169820808</v>
      </c>
      <c r="O23" s="6">
        <f>AVERAGE(E23:N23)</f>
        <v>2.2014554463379254</v>
      </c>
    </row>
    <row r="24" spans="2:15" x14ac:dyDescent="0.2">
      <c r="B24" s="26" t="s">
        <v>287</v>
      </c>
      <c r="E24" s="6">
        <f>Input!A127/Input!A$7</f>
        <v>132.07915919300694</v>
      </c>
      <c r="F24" s="6">
        <f>Input!B127/Input!B$7</f>
        <v>129.41879894741351</v>
      </c>
      <c r="G24" s="6">
        <f>Input!C127/Input!C$7</f>
        <v>129.50145371414487</v>
      </c>
      <c r="H24" s="6">
        <f>Input!D127/Input!D$7</f>
        <v>135.98556350558798</v>
      </c>
      <c r="I24" s="6">
        <f>Input!E127/Input!E$7</f>
        <v>130.83936758673175</v>
      </c>
      <c r="J24" s="6">
        <f>Input!F127/Input!F$7</f>
        <v>135.37738266095056</v>
      </c>
      <c r="K24" s="6">
        <f>Input!G127/Input!G$7</f>
        <v>142.57473882692597</v>
      </c>
      <c r="L24" s="6">
        <f>Input!H127/Input!H$7</f>
        <v>142.64159082313589</v>
      </c>
      <c r="M24" s="6">
        <f>Input!I127/Input!I$7</f>
        <v>148.05343872072268</v>
      </c>
      <c r="N24" s="6">
        <f>Input!J127/Input!J$7</f>
        <v>149.05269029946095</v>
      </c>
      <c r="O24" s="16">
        <f>AVERAGE(E24:N24)</f>
        <v>137.55241842780811</v>
      </c>
    </row>
    <row r="25" spans="2:15" s="4" customFormat="1" x14ac:dyDescent="0.2">
      <c r="B25" s="27" t="s">
        <v>288</v>
      </c>
      <c r="E25" s="8">
        <f t="shared" ref="E25:N25" si="5">+E21+E23-E24</f>
        <v>194.26512252994917</v>
      </c>
      <c r="F25" s="8">
        <f t="shared" si="5"/>
        <v>220.81029678942087</v>
      </c>
      <c r="G25" s="8">
        <f t="shared" si="5"/>
        <v>263.07915689620404</v>
      </c>
      <c r="H25" s="8">
        <f t="shared" si="5"/>
        <v>186.08703609338372</v>
      </c>
      <c r="I25" s="8">
        <f t="shared" si="5"/>
        <v>105.51472565106826</v>
      </c>
      <c r="J25" s="8">
        <f t="shared" si="5"/>
        <v>115.13501050935662</v>
      </c>
      <c r="K25" s="8">
        <f t="shared" si="5"/>
        <v>150.4319869065713</v>
      </c>
      <c r="L25" s="8">
        <f t="shared" si="5"/>
        <v>170.63867626766771</v>
      </c>
      <c r="M25" s="8">
        <f t="shared" si="5"/>
        <v>161.13441017828364</v>
      </c>
      <c r="N25" s="8">
        <f t="shared" si="5"/>
        <v>221.6757515148206</v>
      </c>
      <c r="O25" s="8">
        <f>AVERAGE(E25:N25)</f>
        <v>178.87721733367258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552.99040959382285</v>
      </c>
      <c r="F31" s="6">
        <f>Input!B35/Input!B7</f>
        <v>615.69437551451585</v>
      </c>
      <c r="G31" s="6">
        <f>Input!C35/Input!C7</f>
        <v>635.2541994630601</v>
      </c>
      <c r="H31" s="6">
        <f>Input!D35/Input!D7</f>
        <v>577.43420380912414</v>
      </c>
      <c r="I31" s="6">
        <f>Input!E35/Input!E7</f>
        <v>471.24356932043878</v>
      </c>
      <c r="J31" s="6">
        <f>Input!F35/Input!F7</f>
        <v>507.83079982222057</v>
      </c>
      <c r="K31" s="6">
        <f>Input!G35/Input!G7</f>
        <v>543.50908232879237</v>
      </c>
      <c r="L31" s="6">
        <f>Input!H35/Input!H7</f>
        <v>551.65502000973174</v>
      </c>
      <c r="M31" s="6">
        <f>Input!I35/Input!I7</f>
        <v>558.51885717949381</v>
      </c>
      <c r="N31" s="6">
        <f>Input!J35/Input!J7</f>
        <v>577.55651697031328</v>
      </c>
      <c r="O31" s="6">
        <f>AVERAGE(E31:N31)</f>
        <v>559.16870340115133</v>
      </c>
    </row>
    <row r="32" spans="2:15" x14ac:dyDescent="0.2">
      <c r="B32" s="26" t="s">
        <v>302</v>
      </c>
      <c r="E32" s="6">
        <f>(Input!A131-Input!A209)/Input!A$7</f>
        <v>204.00260476376161</v>
      </c>
      <c r="F32" s="6">
        <f>(Input!B131-Input!B209)/Input!B$7</f>
        <v>207.48832894755628</v>
      </c>
      <c r="G32" s="6">
        <f>(Input!C131-Input!C209)/Input!C$7</f>
        <v>203.73169830554042</v>
      </c>
      <c r="H32" s="6">
        <f>(Input!D131-Input!D209)/Input!D$7</f>
        <v>201.83804550409181</v>
      </c>
      <c r="I32" s="6">
        <f>(Input!E131-Input!E209)/Input!E$7</f>
        <v>177.77611670038797</v>
      </c>
      <c r="J32" s="6">
        <f>(Input!F131-Input!F209)/Input!F$7</f>
        <v>194.20364383003545</v>
      </c>
      <c r="K32" s="6">
        <f>(Input!G131-Input!G209)/Input!G$7</f>
        <v>194.07765030566475</v>
      </c>
      <c r="L32" s="6">
        <f>(Input!H131-Input!H209)/Input!H$7</f>
        <v>189.20287385835664</v>
      </c>
      <c r="M32" s="6">
        <f>(Input!I131-Input!I209)/Input!I$7</f>
        <v>189.59861672886649</v>
      </c>
      <c r="N32" s="6">
        <f>(Input!J131-Input!J209)/Input!J$7</f>
        <v>201.92006558219842</v>
      </c>
      <c r="O32" s="6">
        <f>AVERAGE(E32:N32)</f>
        <v>196.38396445264601</v>
      </c>
    </row>
    <row r="33" spans="2:15" s="4" customFormat="1" x14ac:dyDescent="0.2">
      <c r="B33" s="27" t="s">
        <v>283</v>
      </c>
      <c r="E33" s="8">
        <f t="shared" ref="E33:N33" si="7">+E31-E32</f>
        <v>348.98780483006124</v>
      </c>
      <c r="F33" s="8">
        <f t="shared" si="7"/>
        <v>408.20604656695957</v>
      </c>
      <c r="G33" s="8">
        <f t="shared" si="7"/>
        <v>431.52250115751968</v>
      </c>
      <c r="H33" s="8">
        <f t="shared" si="7"/>
        <v>375.5961583050323</v>
      </c>
      <c r="I33" s="8">
        <f t="shared" si="7"/>
        <v>293.46745262005084</v>
      </c>
      <c r="J33" s="8">
        <f t="shared" si="7"/>
        <v>313.62715599218512</v>
      </c>
      <c r="K33" s="8">
        <f t="shared" si="7"/>
        <v>349.43143202312763</v>
      </c>
      <c r="L33" s="8">
        <f t="shared" si="7"/>
        <v>362.45214615137513</v>
      </c>
      <c r="M33" s="8">
        <f t="shared" si="7"/>
        <v>368.92024045062732</v>
      </c>
      <c r="N33" s="8">
        <f t="shared" si="7"/>
        <v>375.63645138811489</v>
      </c>
      <c r="O33" s="8">
        <f>AVERAGE(E33:N33)</f>
        <v>362.78473894850532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11.54286731895812</v>
      </c>
      <c r="F35" s="6">
        <f>(Input!B136+Input!B144+Input!B204)/Input!B7</f>
        <v>5.8258793522691041</v>
      </c>
      <c r="G35" s="6">
        <f>(Input!C136+Input!C144+Input!C204)/Input!C7</f>
        <v>5.3617136333425437</v>
      </c>
      <c r="H35" s="6">
        <f>(Input!D136+Input!D144+Input!D204)/Input!D7</f>
        <v>8.8023723287699625</v>
      </c>
      <c r="I35" s="6">
        <f>(Input!E136+Input!E144+Input!E204)/Input!E7</f>
        <v>6.6727418187218088</v>
      </c>
      <c r="J35" s="6">
        <f>(Input!F136+Input!F144+Input!F204)/Input!F7</f>
        <v>5.8207314882545216</v>
      </c>
      <c r="K35" s="6">
        <f>(Input!G136+Input!G144+Input!G204)/Input!G7</f>
        <v>5.8708708853927689</v>
      </c>
      <c r="L35" s="6">
        <f>(Input!H136+Input!H144+Input!H204)/Input!H7</f>
        <v>5.3422147276328129</v>
      </c>
      <c r="M35" s="6">
        <f>(Input!I136+Input!I144+Input!I204)/Input!I7</f>
        <v>7.8070980375680152</v>
      </c>
      <c r="N35" s="6">
        <f>(Input!J136+Input!J144+Input!J204)/Input!J7</f>
        <v>6.9463241477309348</v>
      </c>
      <c r="O35" s="6">
        <f>AVERAGE(E35:N35)</f>
        <v>6.9992813738640605</v>
      </c>
    </row>
    <row r="36" spans="2:15" ht="13.15" customHeight="1" x14ac:dyDescent="0.2">
      <c r="B36" s="26" t="s">
        <v>298</v>
      </c>
      <c r="E36" s="6">
        <f>Input!A18/Input!A7</f>
        <v>45.734389052851654</v>
      </c>
      <c r="F36" s="6">
        <f>Input!B18/Input!B7</f>
        <v>44.027347834155762</v>
      </c>
      <c r="G36" s="6">
        <f>Input!C18/Input!C7</f>
        <v>42.530046692853986</v>
      </c>
      <c r="H36" s="6">
        <f>Input!D18/Input!D7</f>
        <v>41.783005015141036</v>
      </c>
      <c r="I36" s="6">
        <f>Input!E18/Input!E7</f>
        <v>39.9959587362872</v>
      </c>
      <c r="J36" s="6">
        <f>Input!F18/Input!F7</f>
        <v>44.058431374364581</v>
      </c>
      <c r="K36" s="6">
        <f>Input!G18/Input!G7</f>
        <v>45.015216531126995</v>
      </c>
      <c r="L36" s="6">
        <f>Input!H18/Input!H7</f>
        <v>44.30034372715388</v>
      </c>
      <c r="M36" s="6">
        <f>Input!I18/Input!I7</f>
        <v>50.527360453912635</v>
      </c>
      <c r="N36" s="6">
        <f>Input!J18/Input!J7</f>
        <v>49.056037273952207</v>
      </c>
      <c r="O36" s="6">
        <f>AVERAGE(E36:N36)</f>
        <v>44.702813669179996</v>
      </c>
    </row>
    <row r="37" spans="2:15" ht="13.15" customHeight="1" x14ac:dyDescent="0.2">
      <c r="B37" s="27" t="s">
        <v>313</v>
      </c>
      <c r="E37" s="8">
        <f t="shared" ref="E37:N37" si="8">+E33+E35-E36</f>
        <v>314.79628309616771</v>
      </c>
      <c r="F37" s="8">
        <f t="shared" si="8"/>
        <v>370.00457808507292</v>
      </c>
      <c r="G37" s="8">
        <f t="shared" si="8"/>
        <v>394.35416809800824</v>
      </c>
      <c r="H37" s="8">
        <f t="shared" si="8"/>
        <v>342.6155256186612</v>
      </c>
      <c r="I37" s="8">
        <f t="shared" si="8"/>
        <v>260.14423570248545</v>
      </c>
      <c r="J37" s="8">
        <f t="shared" si="8"/>
        <v>275.38945610607504</v>
      </c>
      <c r="K37" s="8">
        <f t="shared" si="8"/>
        <v>310.28708637739339</v>
      </c>
      <c r="L37" s="8">
        <f t="shared" si="8"/>
        <v>323.49401715185411</v>
      </c>
      <c r="M37" s="8">
        <f t="shared" si="8"/>
        <v>326.19997803428271</v>
      </c>
      <c r="N37" s="8">
        <f t="shared" si="8"/>
        <v>333.52673826189363</v>
      </c>
      <c r="O37" s="8">
        <f>AVERAGE(E37:N37)</f>
        <v>325.08120665318944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8.9691263512931823</v>
      </c>
      <c r="F39" s="6">
        <f>(Input!B129+Input!B202)/Input!B7</f>
        <v>12.457307910101878</v>
      </c>
      <c r="G39" s="6">
        <f>(Input!C129+Input!C202)/Input!C7</f>
        <v>11.899974795940466</v>
      </c>
      <c r="H39" s="6">
        <f>(Input!D129+Input!D202)/Input!D7</f>
        <v>7.8724994212795973</v>
      </c>
      <c r="I39" s="6">
        <f>(Input!E129+Input!E202)/Input!E7</f>
        <v>7.4450006496760892</v>
      </c>
      <c r="J39" s="6">
        <f>(Input!F129+Input!F202)/Input!F7</f>
        <v>8.0953326419689073</v>
      </c>
      <c r="K39" s="6">
        <f>(Input!G129+Input!G202)/Input!G7</f>
        <v>7.0785929058549968</v>
      </c>
      <c r="L39" s="6">
        <f>(Input!H129+Input!H202)/Input!H7</f>
        <v>4.4711778334742638</v>
      </c>
      <c r="M39" s="6">
        <f>(Input!I129+Input!I202)/Input!I7</f>
        <v>2.3233539487976853</v>
      </c>
      <c r="N39" s="6">
        <f>(Input!J129+Input!J202)/Input!J7</f>
        <v>7.8160707095752748</v>
      </c>
      <c r="O39" s="6">
        <f>AVERAGE(E39:N39)</f>
        <v>7.8428437167962342</v>
      </c>
    </row>
    <row r="40" spans="2:15" x14ac:dyDescent="0.2">
      <c r="B40" s="26" t="s">
        <v>285</v>
      </c>
      <c r="E40" s="6">
        <f>Input!A124/Input!A7</f>
        <v>51.767971022435034</v>
      </c>
      <c r="F40" s="6">
        <f>Input!B124/Input!B7</f>
        <v>49.624400591960942</v>
      </c>
      <c r="G40" s="6">
        <f>Input!C124/Input!C7</f>
        <v>47.807378535102721</v>
      </c>
      <c r="H40" s="6">
        <f>Input!D124/Input!D7</f>
        <v>45.464306888122117</v>
      </c>
      <c r="I40" s="6">
        <f>Input!E124/Input!E7</f>
        <v>47.164904497614756</v>
      </c>
      <c r="J40" s="6">
        <f>Input!F124/Input!F7</f>
        <v>48.442591598070351</v>
      </c>
      <c r="K40" s="6">
        <f>Input!G124/Input!G7</f>
        <v>46.55211338813708</v>
      </c>
      <c r="L40" s="6">
        <f>Input!H124/Input!H7</f>
        <v>45.56915111158645</v>
      </c>
      <c r="M40" s="6">
        <f>Input!I124/Input!I7</f>
        <v>47.062194088737137</v>
      </c>
      <c r="N40" s="6">
        <f>Input!J124/Input!J7</f>
        <v>45.661232098349785</v>
      </c>
      <c r="O40" s="6">
        <f>AVERAGE(E40:N40)</f>
        <v>47.51162438201164</v>
      </c>
    </row>
    <row r="41" spans="2:15" s="4" customFormat="1" x14ac:dyDescent="0.2">
      <c r="B41" s="27" t="s">
        <v>301</v>
      </c>
      <c r="E41" s="8">
        <f t="shared" ref="E41:N41" si="9">+E37+E39-E40</f>
        <v>271.99743842502585</v>
      </c>
      <c r="F41" s="8">
        <f t="shared" si="9"/>
        <v>332.83748540321386</v>
      </c>
      <c r="G41" s="8">
        <f t="shared" si="9"/>
        <v>358.446764358846</v>
      </c>
      <c r="H41" s="8">
        <f t="shared" si="9"/>
        <v>305.02371815181868</v>
      </c>
      <c r="I41" s="8">
        <f t="shared" si="9"/>
        <v>220.42433185454678</v>
      </c>
      <c r="J41" s="8">
        <f t="shared" si="9"/>
        <v>235.04219714997362</v>
      </c>
      <c r="K41" s="8">
        <f t="shared" si="9"/>
        <v>270.81356589511131</v>
      </c>
      <c r="L41" s="8">
        <f t="shared" si="9"/>
        <v>282.39604387374192</v>
      </c>
      <c r="M41" s="8">
        <f t="shared" si="9"/>
        <v>281.46113789434321</v>
      </c>
      <c r="N41" s="8">
        <f t="shared" si="9"/>
        <v>295.68157687311913</v>
      </c>
      <c r="O41" s="8">
        <f>AVERAGE(E41:N41)</f>
        <v>285.41242598797396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24.955709610493759</v>
      </c>
      <c r="F43" s="6">
        <f>(Input!B137+Input!B139+Input!B205+Input!B208)/Input!B7</f>
        <v>24.197249760883949</v>
      </c>
      <c r="G43" s="6">
        <f>(Input!C137+Input!C139+Input!C205+Input!C208)/Input!C7</f>
        <v>17.256050747907128</v>
      </c>
      <c r="H43" s="6">
        <f>(Input!D137+Input!D139+Input!D205+Input!D208)/Input!D7</f>
        <v>17.520091332771372</v>
      </c>
      <c r="I43" s="6">
        <f>(Input!E137+Input!E139+Input!E205+Input!E208)/Input!E7</f>
        <v>18.115853581571475</v>
      </c>
      <c r="J43" s="6">
        <f>(Input!F137+Input!F139+Input!F205+Input!F208)/Input!F7</f>
        <v>18.277490995286993</v>
      </c>
      <c r="K43" s="6">
        <f>(Input!G137+Input!G139+Input!G205+Input!G208)/Input!G7</f>
        <v>17.304125717700295</v>
      </c>
      <c r="L43" s="6">
        <f>(Input!H137+Input!H139+Input!H205+Input!H208)/Input!H7</f>
        <v>16.531359380058166</v>
      </c>
      <c r="M43" s="6">
        <f>(Input!I137+Input!I139+Input!I205+Input!I208)/Input!I7</f>
        <v>14.668731469389835</v>
      </c>
      <c r="N43" s="6">
        <f>(Input!J137+Input!J139+Input!J205+Input!J208)/Input!J7</f>
        <v>14.0981610786448</v>
      </c>
      <c r="O43" s="6">
        <f>AVERAGE(E43:N43)</f>
        <v>18.292482367470775</v>
      </c>
    </row>
    <row r="44" spans="2:15" ht="13.15" customHeight="1" x14ac:dyDescent="0.2">
      <c r="B44" s="26" t="s">
        <v>300</v>
      </c>
      <c r="E44" s="6">
        <f>(Input!A19+Input!A20)/Input!A7</f>
        <v>30.229410777291644</v>
      </c>
      <c r="F44" s="6">
        <f>(Input!B19+Input!B20)/Input!B7</f>
        <v>40.410505403309081</v>
      </c>
      <c r="G44" s="6">
        <f>(Input!C19+Input!C20)/Input!C7</f>
        <v>31.597865682899322</v>
      </c>
      <c r="H44" s="6">
        <f>(Input!D19+Input!D20)/Input!D7</f>
        <v>32.545223532681149</v>
      </c>
      <c r="I44" s="6">
        <f>(Input!E19+Input!E20)/Input!E7</f>
        <v>29.059417426168956</v>
      </c>
      <c r="J44" s="6">
        <f>(Input!F19+Input!F20)/Input!F7</f>
        <v>29.771383068361747</v>
      </c>
      <c r="K44" s="6">
        <f>(Input!G19+Input!G20)/Input!G7</f>
        <v>34.63497506580233</v>
      </c>
      <c r="L44" s="6">
        <f>(Input!H19+Input!H20)/Input!H7</f>
        <v>31.575827712630225</v>
      </c>
      <c r="M44" s="6">
        <f>(Input!I19+Input!I20)/Input!I7</f>
        <v>33.783962712151506</v>
      </c>
      <c r="N44" s="6">
        <f>(Input!J19+Input!J20)/Input!J7</f>
        <v>34.77440006202594</v>
      </c>
      <c r="O44" s="6">
        <f>AVERAGE(E44:N44)</f>
        <v>32.838297144332188</v>
      </c>
    </row>
    <row r="45" spans="2:15" ht="13.15" customHeight="1" x14ac:dyDescent="0.2">
      <c r="B45" s="27" t="s">
        <v>314</v>
      </c>
      <c r="E45" s="8">
        <f t="shared" ref="E45:N45" si="10">+E41+E43-E44</f>
        <v>266.72373725822797</v>
      </c>
      <c r="F45" s="8">
        <f t="shared" si="10"/>
        <v>316.62422976078875</v>
      </c>
      <c r="G45" s="8">
        <f t="shared" si="10"/>
        <v>344.10494942385378</v>
      </c>
      <c r="H45" s="8">
        <f t="shared" si="10"/>
        <v>289.99858595190892</v>
      </c>
      <c r="I45" s="8">
        <f t="shared" si="10"/>
        <v>209.48076800994932</v>
      </c>
      <c r="J45" s="8">
        <f t="shared" si="10"/>
        <v>223.54830507689886</v>
      </c>
      <c r="K45" s="8">
        <f t="shared" si="10"/>
        <v>253.48271654700926</v>
      </c>
      <c r="L45" s="8">
        <f t="shared" si="10"/>
        <v>267.35157554116989</v>
      </c>
      <c r="M45" s="8">
        <f t="shared" si="10"/>
        <v>262.34590665158157</v>
      </c>
      <c r="N45" s="8">
        <f t="shared" si="10"/>
        <v>275.00533788973797</v>
      </c>
      <c r="O45" s="8">
        <f>AVERAGE(E45:N45)</f>
        <v>270.86661121111263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2.6795043577966551</v>
      </c>
      <c r="F47" s="6">
        <f>(Input!B142+Input!B141+Input!B147-Input!B143-Input!B144-Input!B207-Input!B208-SUM(Input!B136:B139)-SUM(Input!B202:'Input'!B205))/Input!B7</f>
        <v>1.9547075646327388</v>
      </c>
      <c r="G47" s="6">
        <f>(Input!C142+Input!C141+Input!C147-Input!C143-Input!C144-Input!C207-Input!C208-SUM(Input!C136:C139)-SUM(Input!C202:'Input'!C205))/Input!C7</f>
        <v>1.3821063312597437</v>
      </c>
      <c r="H47" s="6">
        <f>(Input!D142+Input!D141+Input!D147-Input!D143-Input!D144-Input!D207-Input!D208-SUM(Input!D136:D139)-SUM(Input!D202:'Input'!D205))/Input!D7</f>
        <v>1.981887242014182</v>
      </c>
      <c r="I47" s="6">
        <f>(Input!E142+Input!E141+Input!E147-Input!E143-Input!E144-Input!E207-Input!E208-SUM(Input!E136:E139)-SUM(Input!E202:'Input'!E205))/Input!E7</f>
        <v>2.5385126129972435</v>
      </c>
      <c r="J47" s="6">
        <f>(Input!F142+Input!F141+Input!F147-Input!F143-Input!F144-Input!F207-Input!F208-SUM(Input!F136:F139)-SUM(Input!F202:'Input'!F205))/Input!F7</f>
        <v>2.0627327104880715</v>
      </c>
      <c r="K47" s="6">
        <f>(Input!G142+Input!G141+Input!G147-Input!G143-Input!G144-Input!G207-Input!G208-SUM(Input!G136:G139)-SUM(Input!G202:'Input'!G205))/Input!G7</f>
        <v>1.9445661768198836</v>
      </c>
      <c r="L47" s="6">
        <f>(Input!H142+Input!H141+Input!H147-Input!H143-Input!H144-Input!H207-Input!H208-SUM(Input!H136:H139)-SUM(Input!H202:'Input'!H205))/Input!H7</f>
        <v>1.4358562197238793</v>
      </c>
      <c r="M47" s="6">
        <f>(Input!I142+Input!I141+Input!I147-Input!I143-Input!I144-Input!I207-Input!I208-SUM(Input!I136:I139)-SUM(Input!I202:'Input'!I205))/Input!I7</f>
        <v>3.0266132306647808</v>
      </c>
      <c r="N47" s="6">
        <f>(Input!J142+Input!J141+Input!J147-Input!J143-Input!J144-Input!J207-Input!J208-SUM(Input!J136:J139)-SUM(Input!J202:'Input'!J205))/Input!J7</f>
        <v>3.0080680169820808</v>
      </c>
      <c r="O47" s="6">
        <f>AVERAGE(E47:N47)</f>
        <v>2.2014554463379254</v>
      </c>
    </row>
    <row r="48" spans="2:15" x14ac:dyDescent="0.2">
      <c r="B48" s="26" t="s">
        <v>287</v>
      </c>
      <c r="E48" s="6">
        <f>Input!A127/Input!A7</f>
        <v>132.07915919300694</v>
      </c>
      <c r="F48" s="6">
        <f>Input!B127/Input!B7</f>
        <v>129.41879894741351</v>
      </c>
      <c r="G48" s="6">
        <f>Input!C127/Input!C7</f>
        <v>129.50145371414487</v>
      </c>
      <c r="H48" s="6">
        <f>Input!D127/Input!D7</f>
        <v>135.98556350558798</v>
      </c>
      <c r="I48" s="6">
        <f>Input!E127/Input!E7</f>
        <v>130.83936758673175</v>
      </c>
      <c r="J48" s="6">
        <f>Input!F127/Input!F7</f>
        <v>135.37738266095056</v>
      </c>
      <c r="K48" s="6">
        <f>Input!G127/Input!G7</f>
        <v>142.57473882692597</v>
      </c>
      <c r="L48" s="6">
        <f>Input!H127/Input!H7</f>
        <v>142.64159082313589</v>
      </c>
      <c r="M48" s="6">
        <f>Input!I127/Input!I7</f>
        <v>148.05343872072268</v>
      </c>
      <c r="N48" s="6">
        <f>Input!J127/Input!J7</f>
        <v>149.05269029946095</v>
      </c>
      <c r="O48" s="16">
        <f>AVERAGE(E48:N48)</f>
        <v>137.55241842780811</v>
      </c>
    </row>
    <row r="49" spans="2:15" s="4" customFormat="1" x14ac:dyDescent="0.2">
      <c r="B49" s="27" t="s">
        <v>288</v>
      </c>
      <c r="E49" s="8">
        <f t="shared" ref="E49:N49" si="11">+E45+E47-E48</f>
        <v>137.32408242301767</v>
      </c>
      <c r="F49" s="8">
        <f t="shared" si="11"/>
        <v>189.16013837800796</v>
      </c>
      <c r="G49" s="8">
        <f t="shared" si="11"/>
        <v>215.98560204096867</v>
      </c>
      <c r="H49" s="8">
        <f t="shared" si="11"/>
        <v>155.99490968833513</v>
      </c>
      <c r="I49" s="8">
        <f t="shared" si="11"/>
        <v>81.179913036214799</v>
      </c>
      <c r="J49" s="8">
        <f t="shared" si="11"/>
        <v>90.233655126436361</v>
      </c>
      <c r="K49" s="8">
        <f t="shared" si="11"/>
        <v>112.85254389690317</v>
      </c>
      <c r="L49" s="8">
        <f t="shared" si="11"/>
        <v>126.14584093775787</v>
      </c>
      <c r="M49" s="8">
        <f t="shared" si="11"/>
        <v>117.31908116152368</v>
      </c>
      <c r="N49" s="8">
        <f t="shared" si="11"/>
        <v>128.96071560725909</v>
      </c>
      <c r="O49" s="8">
        <f>AVERAGE(E49:N49)</f>
        <v>135.51564822964244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81.259206503908402</v>
      </c>
      <c r="F7" s="6">
        <f>Input!B132/Input!B$34</f>
        <v>89.502044361680291</v>
      </c>
      <c r="G7" s="6">
        <f>Input!C132/Input!C$34</f>
        <v>93.958967125317514</v>
      </c>
      <c r="H7" s="6">
        <f>Input!D132/Input!D$34</f>
        <v>85.961168780666924</v>
      </c>
      <c r="I7" s="6">
        <f>Input!E132/Input!E$34</f>
        <v>68.052212350560467</v>
      </c>
      <c r="J7" s="6">
        <f>Input!F132/Input!F$34</f>
        <v>75.134934426384959</v>
      </c>
      <c r="K7" s="6">
        <f>Input!G132/Input!G$34</f>
        <v>78.949921822108038</v>
      </c>
      <c r="L7" s="6">
        <f>Input!H132/Input!H$34</f>
        <v>81.464652620026072</v>
      </c>
      <c r="M7" s="6">
        <f>Input!I132/Input!I$34</f>
        <v>81.891893842643256</v>
      </c>
      <c r="N7" s="6">
        <f>Input!J132/Input!J$34</f>
        <v>89.792510372883086</v>
      </c>
      <c r="O7" s="6">
        <f>AVERAGE(E7:N7)</f>
        <v>82.596751220617904</v>
      </c>
    </row>
    <row r="8" spans="1:15" ht="12" customHeight="1" x14ac:dyDescent="0.2">
      <c r="B8" t="s">
        <v>180</v>
      </c>
      <c r="E8" s="6">
        <f>Input!A133/Input!A$34</f>
        <v>1.4658846927374358</v>
      </c>
      <c r="F8" s="6">
        <f>Input!B133/Input!B$34</f>
        <v>7.1348351775275279E-2</v>
      </c>
      <c r="G8" s="6">
        <f>Input!C133/Input!C$34</f>
        <v>-7.7990062164869409E-2</v>
      </c>
      <c r="H8" s="6">
        <f>Input!D133/Input!D$34</f>
        <v>-0.40035962399321284</v>
      </c>
      <c r="I8" s="6">
        <f>Input!E133/Input!E$34</f>
        <v>0.70995198740158449</v>
      </c>
      <c r="J8" s="6">
        <f>Input!F133/Input!F$34</f>
        <v>-0.15169902070444741</v>
      </c>
      <c r="K8" s="6">
        <f>Input!G133/Input!G$34</f>
        <v>0.45375298080115606</v>
      </c>
      <c r="L8" s="6">
        <f>Input!H133/Input!H$34</f>
        <v>-9.8472157428422566E-2</v>
      </c>
      <c r="M8" s="6">
        <f>Input!I133/Input!I$34</f>
        <v>-0.17416018630482505</v>
      </c>
      <c r="N8" s="6">
        <f>Input!J133/Input!J$34</f>
        <v>-0.43234418523666507</v>
      </c>
      <c r="O8" s="6">
        <f>AVERAGE(E8:N8)</f>
        <v>0.13659127768830093</v>
      </c>
    </row>
    <row r="9" spans="1:15" ht="12" customHeight="1" x14ac:dyDescent="0.2">
      <c r="B9" t="s">
        <v>181</v>
      </c>
      <c r="E9" s="6">
        <f>Input!A134/Input!A$34</f>
        <v>0.24102475949679139</v>
      </c>
      <c r="F9" s="6">
        <f>Input!B134/Input!B$34</f>
        <v>0.30027560152299293</v>
      </c>
      <c r="G9" s="6">
        <f>Input!C134/Input!C$34</f>
        <v>0.24548558961748074</v>
      </c>
      <c r="H9" s="6">
        <f>Input!D134/Input!D$34</f>
        <v>0.25901478463157585</v>
      </c>
      <c r="I9" s="6">
        <f>Input!E134/Input!E$34</f>
        <v>0.22167103205399047</v>
      </c>
      <c r="J9" s="6">
        <f>Input!F134/Input!F$34</f>
        <v>0.27037467355485378</v>
      </c>
      <c r="K9" s="6">
        <f>Input!G134/Input!G$34</f>
        <v>0.25921344633312143</v>
      </c>
      <c r="L9" s="6">
        <f>Input!H134/Input!H$34</f>
        <v>0.25388985563622346</v>
      </c>
      <c r="M9" s="6">
        <f>Input!I134/Input!I$34</f>
        <v>0.19385095490638418</v>
      </c>
      <c r="N9" s="6">
        <f>Input!J134/Input!J$34</f>
        <v>0.24098001906235733</v>
      </c>
      <c r="O9" s="6">
        <f>AVERAGE(E9:N9)</f>
        <v>0.24857807168157717</v>
      </c>
    </row>
    <row r="10" spans="1:15" ht="12" customHeight="1" x14ac:dyDescent="0.2">
      <c r="B10" t="s">
        <v>182</v>
      </c>
      <c r="E10" s="6">
        <f>Input!A135/Input!A$34</f>
        <v>-7.7515297090622368E-2</v>
      </c>
      <c r="F10" s="6">
        <f>Input!B135/Input!B$34</f>
        <v>-6.1643571681946396E-2</v>
      </c>
      <c r="G10" s="6">
        <f>Input!C135/Input!C$34</f>
        <v>-8.9287904388945585E-2</v>
      </c>
      <c r="H10" s="6">
        <f>Input!D135/Input!D$34</f>
        <v>-0.25129692957446059</v>
      </c>
      <c r="I10" s="6">
        <f>Input!E135/Input!E$34</f>
        <v>-9.6698603959599255E-2</v>
      </c>
      <c r="J10" s="6">
        <f>Input!F135/Input!F$34</f>
        <v>-0.18065274670245926</v>
      </c>
      <c r="K10" s="6">
        <f>Input!G135/Input!G$34</f>
        <v>-0.15440422652383701</v>
      </c>
      <c r="L10" s="6">
        <f>Input!H135/Input!H$34</f>
        <v>-0.82180544818261958</v>
      </c>
      <c r="M10" s="6">
        <f>Input!I135/Input!I$34</f>
        <v>-0.34819590555503338</v>
      </c>
      <c r="N10" s="6">
        <f>Input!J135/Input!J$34</f>
        <v>-0.21119506784429462</v>
      </c>
      <c r="O10" s="6">
        <f>AVERAGE(E10:N10)</f>
        <v>-0.2292695701503818</v>
      </c>
    </row>
    <row r="11" spans="1:15" ht="12.75" customHeight="1" x14ac:dyDescent="0.2">
      <c r="B11" s="28" t="s">
        <v>68</v>
      </c>
      <c r="E11" s="8">
        <f>Input!A27/Input!A$34</f>
        <v>82.888600659052003</v>
      </c>
      <c r="F11" s="8">
        <f>Input!B27/Input!B$34</f>
        <v>89.812024743296604</v>
      </c>
      <c r="G11" s="8">
        <f>Input!C27/Input!C$34</f>
        <v>94.037174748381176</v>
      </c>
      <c r="H11" s="8">
        <f>Input!D27/Input!D$34</f>
        <v>85.568527011730836</v>
      </c>
      <c r="I11" s="8">
        <f>Input!E27/Input!E$34</f>
        <v>68.887136766056443</v>
      </c>
      <c r="J11" s="8">
        <f>Input!F27/Input!F$34</f>
        <v>75.072957332532894</v>
      </c>
      <c r="K11" s="8">
        <f>Input!G27/Input!G$34</f>
        <v>79.508484022718477</v>
      </c>
      <c r="L11" s="8">
        <f>Input!H27/Input!H$34</f>
        <v>80.798264870051256</v>
      </c>
      <c r="M11" s="8">
        <f>Input!I27/Input!I$34</f>
        <v>81.563388705689789</v>
      </c>
      <c r="N11" s="8">
        <f>Input!J27/Input!J$34</f>
        <v>89.38995113886449</v>
      </c>
      <c r="O11" s="8">
        <f>AVERAGE(E11:N11)</f>
        <v>82.752650999837414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5.3340755203035772E-2</v>
      </c>
      <c r="F13" s="8">
        <f>Input!B28/Input!B34</f>
        <v>6.606339052178542E-2</v>
      </c>
      <c r="G13" s="8">
        <f>Input!C28/Input!C34</f>
        <v>6.5369878365090506E-2</v>
      </c>
      <c r="H13" s="8">
        <f>Input!D28/Input!D34</f>
        <v>5.4156233163072769E-2</v>
      </c>
      <c r="I13" s="8">
        <f>Input!E28/Input!E34</f>
        <v>7.4219436781143941E-2</v>
      </c>
      <c r="J13" s="8">
        <f>Input!F28/Input!F34</f>
        <v>8.3856086800693785E-2</v>
      </c>
      <c r="K13" s="8">
        <f>Input!G28/Input!G34</f>
        <v>0.21457638403235493</v>
      </c>
      <c r="L13" s="8">
        <f>Input!H28/Input!H34</f>
        <v>6.2590031471925045E-2</v>
      </c>
      <c r="M13" s="8">
        <f>Input!I28/Input!I34</f>
        <v>6.9626981124221235E-2</v>
      </c>
      <c r="N13" s="8">
        <f>Input!J28/Input!J34</f>
        <v>0.14444574522729473</v>
      </c>
      <c r="O13" s="8">
        <f>AVERAGE(E13:N13)</f>
        <v>8.8824492269061806E-2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0.94455858617303046</v>
      </c>
      <c r="F15" s="16">
        <f>Input!B136/Input!B$34</f>
        <v>0.48782485933164166</v>
      </c>
      <c r="G15" s="16">
        <f>Input!C136/Input!C$34</f>
        <v>0.40902161799539966</v>
      </c>
      <c r="H15" s="16">
        <f>Input!D136/Input!D$34</f>
        <v>0.94841451997718362</v>
      </c>
      <c r="I15" s="16">
        <f>Input!E136/Input!E$34</f>
        <v>0.52153317478978245</v>
      </c>
      <c r="J15" s="16">
        <f>Input!F136/Input!F$34</f>
        <v>0.43341673444171425</v>
      </c>
      <c r="K15" s="16">
        <f>Input!G136/Input!G$34</f>
        <v>0.49661868060115577</v>
      </c>
      <c r="L15" s="16">
        <f>Input!H136/Input!H$34</f>
        <v>0.40438828815302774</v>
      </c>
      <c r="M15" s="16">
        <f>Input!I136/Input!I$34</f>
        <v>0.51908411129333465</v>
      </c>
      <c r="N15" s="16">
        <f>Input!J136/Input!J$34</f>
        <v>0.38895376526813713</v>
      </c>
      <c r="O15" s="6">
        <f t="shared" ref="O15:O26" si="1">AVERAGE(E15:N15)</f>
        <v>0.55538143380244076</v>
      </c>
    </row>
    <row r="16" spans="1:15" ht="12" customHeight="1" x14ac:dyDescent="0.2">
      <c r="B16" t="s">
        <v>184</v>
      </c>
      <c r="E16" s="16">
        <f>Input!A137/Input!A$34</f>
        <v>1.1821550240428451</v>
      </c>
      <c r="F16" s="16">
        <f>Input!B137/Input!B$34</f>
        <v>1.2338533871749815</v>
      </c>
      <c r="G16" s="16">
        <f>Input!C137/Input!C$34</f>
        <v>1.1427363793763345</v>
      </c>
      <c r="H16" s="16">
        <f>Input!D137/Input!D$34</f>
        <v>1.1822484672790172</v>
      </c>
      <c r="I16" s="16">
        <f>Input!E137/Input!E$34</f>
        <v>1.366423086967046</v>
      </c>
      <c r="J16" s="16">
        <f>Input!F137/Input!F$34</f>
        <v>1.3223994101057717</v>
      </c>
      <c r="K16" s="16">
        <f>Input!G137/Input!G$34</f>
        <v>1.3929544327882781</v>
      </c>
      <c r="L16" s="16">
        <f>Input!H137/Input!H$34</f>
        <v>1.3837005588568962</v>
      </c>
      <c r="M16" s="16">
        <f>Input!I137/Input!I$34</f>
        <v>1.2067805366506321</v>
      </c>
      <c r="N16" s="16">
        <f>Input!J137/Input!J$34</f>
        <v>1.0919126704414246</v>
      </c>
      <c r="O16" s="6">
        <f t="shared" si="1"/>
        <v>1.2505163953683227</v>
      </c>
    </row>
    <row r="17" spans="2:15" ht="12" customHeight="1" x14ac:dyDescent="0.2">
      <c r="B17" t="s">
        <v>185</v>
      </c>
      <c r="E17" s="16">
        <f>Input!A138/Input!A$34</f>
        <v>0.13379294926596932</v>
      </c>
      <c r="F17" s="16">
        <f>Input!B138/Input!B$34</f>
        <v>0.15206770270375666</v>
      </c>
      <c r="G17" s="16">
        <f>Input!C138/Input!C$34</f>
        <v>0.16938734731680688</v>
      </c>
      <c r="H17" s="16">
        <f>Input!D138/Input!D$34</f>
        <v>0.14626339090517537</v>
      </c>
      <c r="I17" s="16">
        <f>Input!E138/Input!E$34</f>
        <v>0.15251006569406322</v>
      </c>
      <c r="J17" s="16">
        <f>Input!F138/Input!F$34</f>
        <v>0.1968336677303007</v>
      </c>
      <c r="K17" s="16">
        <f>Input!G138/Input!G$34</f>
        <v>0.34713206152398474</v>
      </c>
      <c r="L17" s="16">
        <f>Input!H138/Input!H$34</f>
        <v>0.13180484591920177</v>
      </c>
      <c r="M17" s="16">
        <f>Input!I138/Input!I$34</f>
        <v>0.12479897935001186</v>
      </c>
      <c r="N17" s="16">
        <f>Input!J138/Input!J$34</f>
        <v>0.14667291836401958</v>
      </c>
      <c r="O17" s="6">
        <f t="shared" si="1"/>
        <v>0.17012639287732903</v>
      </c>
    </row>
    <row r="18" spans="2:15" ht="12" customHeight="1" x14ac:dyDescent="0.2">
      <c r="B18" t="s">
        <v>186</v>
      </c>
      <c r="E18" s="16">
        <f>Input!A139/Input!A$34</f>
        <v>1.6959329615673435</v>
      </c>
      <c r="F18" s="16">
        <f>Input!B139/Input!B$34</f>
        <v>1.6576990177368007</v>
      </c>
      <c r="G18" s="16">
        <f>Input!C139/Input!C$34</f>
        <v>0.99147396981145375</v>
      </c>
      <c r="H18" s="16">
        <f>Input!D139/Input!D$34</f>
        <v>1.0429938861974846</v>
      </c>
      <c r="I18" s="16">
        <f>Input!E139/Input!E$34</f>
        <v>0.9665939173261836</v>
      </c>
      <c r="J18" s="16">
        <f>Input!F139/Input!F$34</f>
        <v>1.0855224573156639</v>
      </c>
      <c r="K18" s="16">
        <f>Input!G139/Input!G$34</f>
        <v>0.80135732098183909</v>
      </c>
      <c r="L18" s="16">
        <f>Input!H139/Input!H$34</f>
        <v>0.68845063679518226</v>
      </c>
      <c r="M18" s="16">
        <f>Input!I139/Input!I$34</f>
        <v>0.56922435764369517</v>
      </c>
      <c r="N18" s="16">
        <f>Input!J139/Input!J$34</f>
        <v>0.50485184989781051</v>
      </c>
      <c r="O18" s="6">
        <f t="shared" si="1"/>
        <v>1.0004100375273457</v>
      </c>
    </row>
    <row r="19" spans="2:15" ht="12" customHeight="1" x14ac:dyDescent="0.2">
      <c r="B19" t="s">
        <v>311</v>
      </c>
      <c r="E19" s="16">
        <f>E20-SUM(E15:E18)</f>
        <v>3.845597068485862E-3</v>
      </c>
      <c r="F19" s="16">
        <f t="shared" ref="F19:N19" si="2">F20-SUM(F15:F18)</f>
        <v>8.9141367323337661E-3</v>
      </c>
      <c r="G19" s="16">
        <f t="shared" si="2"/>
        <v>7.4625909256527123E-3</v>
      </c>
      <c r="H19" s="16">
        <f t="shared" si="2"/>
        <v>8.0030788548475229E-3</v>
      </c>
      <c r="I19" s="16">
        <f t="shared" si="2"/>
        <v>6.6447855920266363E-3</v>
      </c>
      <c r="J19" s="16">
        <f t="shared" si="2"/>
        <v>7.9248715268263048E-3</v>
      </c>
      <c r="K19" s="16">
        <f t="shared" si="2"/>
        <v>6.3679677472592289E-3</v>
      </c>
      <c r="L19" s="16">
        <f t="shared" si="2"/>
        <v>6.2941557690079364E-3</v>
      </c>
      <c r="M19" s="16">
        <f t="shared" si="2"/>
        <v>6.6038029997192993E-3</v>
      </c>
      <c r="N19" s="16">
        <f t="shared" si="2"/>
        <v>9.946963391246566E-3</v>
      </c>
      <c r="O19" s="6">
        <f t="shared" si="1"/>
        <v>7.2007950607405839E-3</v>
      </c>
    </row>
    <row r="20" spans="2:15" ht="12.75" customHeight="1" x14ac:dyDescent="0.2">
      <c r="B20" s="28" t="s">
        <v>187</v>
      </c>
      <c r="E20" s="8">
        <f>Input!A141/Input!A$34</f>
        <v>3.9602851181176746</v>
      </c>
      <c r="F20" s="8">
        <f>Input!B141/Input!B$34</f>
        <v>3.5403591036795143</v>
      </c>
      <c r="G20" s="8">
        <f>Input!C141/Input!C$34</f>
        <v>2.7200819054256473</v>
      </c>
      <c r="H20" s="8">
        <f>Input!D141/Input!D$34</f>
        <v>3.3279233432137083</v>
      </c>
      <c r="I20" s="8">
        <f>Input!E141/Input!E$34</f>
        <v>3.0137050303691018</v>
      </c>
      <c r="J20" s="8">
        <f>Input!F141/Input!F$34</f>
        <v>3.0460971411202764</v>
      </c>
      <c r="K20" s="8">
        <f>Input!G141/Input!G$34</f>
        <v>3.044430463642517</v>
      </c>
      <c r="L20" s="8">
        <f>Input!H141/Input!H$34</f>
        <v>2.614638485493316</v>
      </c>
      <c r="M20" s="8">
        <f>Input!I141/Input!I$34</f>
        <v>2.4264917879373931</v>
      </c>
      <c r="N20" s="8">
        <f>Input!J141/Input!J$34</f>
        <v>2.1423381673626385</v>
      </c>
      <c r="O20" s="8">
        <f t="shared" si="1"/>
        <v>2.9836350546361787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4.4151178681525495E-2</v>
      </c>
      <c r="F22" s="16">
        <f>Input!B202/Input!B$34</f>
        <v>9.3411018790220957E-2</v>
      </c>
      <c r="G22" s="16">
        <f>Input!C202/Input!C$34</f>
        <v>5.5740458379292375E-2</v>
      </c>
      <c r="H22" s="16">
        <f>Input!D202/Input!D$34</f>
        <v>6.2455650260384687E-2</v>
      </c>
      <c r="I22" s="16">
        <f>Input!E202/Input!E$34</f>
        <v>0.10334034954326592</v>
      </c>
      <c r="J22" s="16">
        <f>Input!F202/Input!F$34</f>
        <v>6.6458010188249622E-2</v>
      </c>
      <c r="K22" s="16">
        <f>Input!G202/Input!G$34</f>
        <v>8.9492321420811677E-2</v>
      </c>
      <c r="L22" s="16">
        <f>Input!H202/Input!H$34</f>
        <v>7.4122337975635111E-2</v>
      </c>
      <c r="M22" s="16">
        <f>Input!I202/Input!I$34</f>
        <v>9.6083518501364304E-2</v>
      </c>
      <c r="N22" s="16">
        <f>Input!J202/Input!J$34</f>
        <v>0.25119092095386097</v>
      </c>
      <c r="O22" s="6">
        <f t="shared" si="1"/>
        <v>9.3644576469461102E-2</v>
      </c>
    </row>
    <row r="23" spans="2:15" ht="12" customHeight="1" x14ac:dyDescent="0.2">
      <c r="B23" t="s">
        <v>305</v>
      </c>
      <c r="E23" s="16">
        <f>Input!A203/Input!A$34</f>
        <v>5.8488939787476388</v>
      </c>
      <c r="F23" s="16">
        <f>Input!B203/Input!B$34</f>
        <v>5.503302789192877</v>
      </c>
      <c r="G23" s="16">
        <f>Input!C203/Input!C$34</f>
        <v>5.3920188469160593</v>
      </c>
      <c r="H23" s="16">
        <f>Input!D203/Input!D$34</f>
        <v>5.2709152690177721</v>
      </c>
      <c r="I23" s="16">
        <f>Input!E203/Input!E$34</f>
        <v>4.8387231581976753</v>
      </c>
      <c r="J23" s="16">
        <f>Input!F203/Input!F$34</f>
        <v>5.3393866013708706</v>
      </c>
      <c r="K23" s="16">
        <f>Input!G203/Input!G$34</f>
        <v>5.7077151159615314</v>
      </c>
      <c r="L23" s="16">
        <f>Input!H203/Input!H$34</f>
        <v>5.5664664033611926</v>
      </c>
      <c r="M23" s="16">
        <f>Input!I203/Input!I$34</f>
        <v>5.8575281968292403</v>
      </c>
      <c r="N23" s="16">
        <f>Input!J203/Input!J$34</f>
        <v>5.7946038856196624</v>
      </c>
      <c r="O23" s="6">
        <f t="shared" si="1"/>
        <v>5.5119554245214522</v>
      </c>
    </row>
    <row r="24" spans="2:15" ht="12" customHeight="1" x14ac:dyDescent="0.2">
      <c r="B24" t="s">
        <v>306</v>
      </c>
      <c r="E24" s="16">
        <f>Input!A204/Input!A$34</f>
        <v>9.7187309163642918E-2</v>
      </c>
      <c r="F24" s="16">
        <f>Input!B204/Input!B$34</f>
        <v>3.4416288037031298E-2</v>
      </c>
      <c r="G24" s="16">
        <f>Input!C204/Input!C$34</f>
        <v>2.4577787304199537E-2</v>
      </c>
      <c r="H24" s="16">
        <f>Input!D204/Input!D$34</f>
        <v>8.4212380700104769E-2</v>
      </c>
      <c r="I24" s="16">
        <f>Input!E204/Input!E$34</f>
        <v>0.16646824467420612</v>
      </c>
      <c r="J24" s="16">
        <f>Input!F204/Input!F$34</f>
        <v>0.18599394491168561</v>
      </c>
      <c r="K24" s="16">
        <f>Input!G204/Input!G$34</f>
        <v>0.1551861529863385</v>
      </c>
      <c r="L24" s="16">
        <f>Input!H204/Input!H$34</f>
        <v>0.17370499578969603</v>
      </c>
      <c r="M24" s="16">
        <f>Input!I204/Input!I$34</f>
        <v>0.25243120800424873</v>
      </c>
      <c r="N24" s="16">
        <f>Input!J204/Input!J$34</f>
        <v>0.19295262052629777</v>
      </c>
      <c r="O24" s="6">
        <f t="shared" si="1"/>
        <v>0.13671309320974512</v>
      </c>
    </row>
    <row r="25" spans="2:15" ht="12" customHeight="1" x14ac:dyDescent="0.2">
      <c r="B25" t="s">
        <v>307</v>
      </c>
      <c r="E25" s="16">
        <f>Input!A205/Input!A$34</f>
        <v>0.31915464139766703</v>
      </c>
      <c r="F25" s="16">
        <f>Input!B205/Input!B$34</f>
        <v>0.36321995133456669</v>
      </c>
      <c r="G25" s="16">
        <f>Input!C205/Input!C$34</f>
        <v>0.15408768353712618</v>
      </c>
      <c r="H25" s="16">
        <f>Input!D205/Input!D$34</f>
        <v>0.13496713280707634</v>
      </c>
      <c r="I25" s="16">
        <f>Input!E205/Input!E$34</f>
        <v>0.15024231001102309</v>
      </c>
      <c r="J25" s="16">
        <f>Input!F205/Input!F$34</f>
        <v>0.14513073105254889</v>
      </c>
      <c r="K25" s="16">
        <f>Input!G205/Input!G$34</f>
        <v>0.13693597190299303</v>
      </c>
      <c r="L25" s="16">
        <f>Input!H205/Input!H$34</f>
        <v>0.12411738448956341</v>
      </c>
      <c r="M25" s="16">
        <f>Input!I205/Input!I$34</f>
        <v>0.13605311470433368</v>
      </c>
      <c r="N25" s="16">
        <f>Input!J205/Input!J$34</f>
        <v>0.1653970576133133</v>
      </c>
      <c r="O25" s="6">
        <f t="shared" si="1"/>
        <v>0.18293059788502117</v>
      </c>
    </row>
    <row r="26" spans="2:15" ht="12" customHeight="1" x14ac:dyDescent="0.2">
      <c r="B26" t="s">
        <v>308</v>
      </c>
      <c r="E26" s="16">
        <f>E27-SUM(E22:E25)</f>
        <v>0.24679017101555711</v>
      </c>
      <c r="F26" s="16">
        <f t="shared" ref="F26:N26" si="3">F27-SUM(F22:F25)</f>
        <v>0.21192593118644254</v>
      </c>
      <c r="G26" s="16">
        <f t="shared" si="3"/>
        <v>0.1287044154716499</v>
      </c>
      <c r="H26" s="16">
        <f t="shared" si="3"/>
        <v>0.18797894949776861</v>
      </c>
      <c r="I26" s="16">
        <f t="shared" si="3"/>
        <v>0.13693218319597555</v>
      </c>
      <c r="J26" s="16">
        <f t="shared" si="3"/>
        <v>0.1201919996911851</v>
      </c>
      <c r="K26" s="16">
        <f t="shared" si="3"/>
        <v>0.21949409411761334</v>
      </c>
      <c r="L26" s="16">
        <f t="shared" si="3"/>
        <v>0.15063387492424152</v>
      </c>
      <c r="M26" s="16">
        <f t="shared" si="3"/>
        <v>0.35182371487356967</v>
      </c>
      <c r="N26" s="16">
        <f t="shared" si="3"/>
        <v>0.33499802838107051</v>
      </c>
      <c r="O26" s="6">
        <f t="shared" si="1"/>
        <v>0.20894733623550737</v>
      </c>
    </row>
    <row r="27" spans="2:15" ht="12.75" customHeight="1" x14ac:dyDescent="0.2">
      <c r="B27" s="28" t="s">
        <v>188</v>
      </c>
      <c r="E27" s="8">
        <f>Input!A142/Input!A$34</f>
        <v>6.5561772790060315</v>
      </c>
      <c r="F27" s="8">
        <f>Input!B142/Input!B$34</f>
        <v>6.2062759785411377</v>
      </c>
      <c r="G27" s="8">
        <f>Input!C142/Input!C$34</f>
        <v>5.7551291916083267</v>
      </c>
      <c r="H27" s="8">
        <f>Input!D142/Input!D$34</f>
        <v>5.7405293822831069</v>
      </c>
      <c r="I27" s="8">
        <f>Input!E142/Input!E$34</f>
        <v>5.3957062456221463</v>
      </c>
      <c r="J27" s="8">
        <f>Input!F142/Input!F$34</f>
        <v>5.8571612872145398</v>
      </c>
      <c r="K27" s="8">
        <f>Input!G142/Input!G$34</f>
        <v>6.3088236563892881</v>
      </c>
      <c r="L27" s="8">
        <f>Input!H142/Input!H$34</f>
        <v>6.0890449965403288</v>
      </c>
      <c r="M27" s="8">
        <f>Input!I142/Input!I$34</f>
        <v>6.6939197529127572</v>
      </c>
      <c r="N27" s="8">
        <f>Input!J142/Input!J$34</f>
        <v>6.7391425130942055</v>
      </c>
      <c r="O27" s="8">
        <f>AVERAGE(E27:N27)</f>
        <v>6.1341910283211867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0.92826010273413195</v>
      </c>
      <c r="F29" s="16">
        <f>Input!B143/Input!B$34</f>
        <v>1.3703342639376028</v>
      </c>
      <c r="G29" s="16">
        <f>Input!C143/Input!C$34</f>
        <v>1.2926113989045331</v>
      </c>
      <c r="H29" s="16">
        <f>Input!D143/Input!D$34</f>
        <v>0.81663908948420005</v>
      </c>
      <c r="I29" s="16">
        <f>Input!E143/Input!E$34</f>
        <v>0.70763252570401469</v>
      </c>
      <c r="J29" s="16">
        <f>Input!F143/Input!F$34</f>
        <v>0.7868992053505659</v>
      </c>
      <c r="K29" s="16">
        <f>Input!G143/Input!G$34</f>
        <v>0.30658899610872714</v>
      </c>
      <c r="L29" s="16">
        <f>Input!H143/Input!H$34</f>
        <v>0.32725628870814422</v>
      </c>
      <c r="M29" s="16">
        <f>Input!I143/Input!I$34</f>
        <v>1.7848006668554066E-2</v>
      </c>
      <c r="N29" s="16">
        <f>Input!J143/Input!J$34</f>
        <v>0.43978244664868249</v>
      </c>
      <c r="O29" s="16">
        <f t="shared" ref="O29:O35" si="4">AVERAGE(E29:N29)</f>
        <v>0.69938523242491568</v>
      </c>
    </row>
    <row r="30" spans="2:15" ht="12" customHeight="1" x14ac:dyDescent="0.2">
      <c r="B30" t="s">
        <v>309</v>
      </c>
      <c r="E30" s="16">
        <f>Input!A207/Input!A$34</f>
        <v>0.44347035092963899</v>
      </c>
      <c r="F30" s="16">
        <f>Input!B207/Input!B$34</f>
        <v>0.26803269935341939</v>
      </c>
      <c r="G30" s="16">
        <f>Input!C207/Input!C$34</f>
        <v>0.30821257310500716</v>
      </c>
      <c r="H30" s="16">
        <f>Input!D207/Input!D$34</f>
        <v>0.39822394758468843</v>
      </c>
      <c r="I30" s="16">
        <f>Input!E207/Input!E$34</f>
        <v>0.77406347400331688</v>
      </c>
      <c r="J30" s="16">
        <f>Input!F207/Input!F$34</f>
        <v>0.51339550179838378</v>
      </c>
      <c r="K30" s="16">
        <f>Input!G207/Input!G$34</f>
        <v>0.19860150811247101</v>
      </c>
      <c r="L30" s="16">
        <f>Input!H207/Input!H$34</f>
        <v>8.5053590937363227E-2</v>
      </c>
      <c r="M30" s="16">
        <f>Input!I207/Input!I$34</f>
        <v>0.15682790978338867</v>
      </c>
      <c r="N30" s="16">
        <f>Input!J207/Input!J$34</f>
        <v>0.37689647291605355</v>
      </c>
      <c r="O30" s="16">
        <f t="shared" si="4"/>
        <v>0.35227780285237315</v>
      </c>
    </row>
    <row r="31" spans="2:15" ht="12" customHeight="1" x14ac:dyDescent="0.2">
      <c r="B31" t="s">
        <v>190</v>
      </c>
      <c r="E31" s="16">
        <f>Input!A144/Input!A$34</f>
        <v>0.45053700917386819</v>
      </c>
      <c r="F31" s="16">
        <f>Input!B144/Input!B$34</f>
        <v>0.26431794890205318</v>
      </c>
      <c r="G31" s="16">
        <f>Input!C144/Input!C$34</f>
        <v>0.27969433680995293</v>
      </c>
      <c r="H31" s="16">
        <f>Input!D144/Input!D$34</f>
        <v>0.17439603524707983</v>
      </c>
      <c r="I31" s="16">
        <f>Input!E144/Input!E$34</f>
        <v>0.24206163587196414</v>
      </c>
      <c r="J31" s="16">
        <f>Input!F144/Input!F$34</f>
        <v>0.19599533294846366</v>
      </c>
      <c r="K31" s="16">
        <f>Input!G144/Input!G$34</f>
        <v>0.1425705612423252</v>
      </c>
      <c r="L31" s="16">
        <f>Input!H144/Input!H$34</f>
        <v>0.13374375460540802</v>
      </c>
      <c r="M31" s="16">
        <f>Input!I144/Input!I$34</f>
        <v>0.26464928329672144</v>
      </c>
      <c r="N31" s="16">
        <f>Input!J144/Input!J$34</f>
        <v>0.29090168427824753</v>
      </c>
      <c r="O31" s="16">
        <f t="shared" si="4"/>
        <v>0.24388675823760844</v>
      </c>
    </row>
    <row r="32" spans="2:15" ht="12" customHeight="1" x14ac:dyDescent="0.2">
      <c r="B32" t="s">
        <v>310</v>
      </c>
      <c r="E32" s="16">
        <f>Input!A208/Input!A$34</f>
        <v>2.9076951361056824E-2</v>
      </c>
      <c r="F32" s="16">
        <f>Input!B208/Input!B$34</f>
        <v>1.2127926668878681E-2</v>
      </c>
      <c r="G32" s="16">
        <f>Input!C208/Input!C$34</f>
        <v>7.3547853338694841E-3</v>
      </c>
      <c r="H32" s="16">
        <f>Input!D208/Input!D$34</f>
        <v>4.222832119551885E-2</v>
      </c>
      <c r="I32" s="16">
        <f>Input!E208/Input!E$34</f>
        <v>4.1772612575034687E-2</v>
      </c>
      <c r="J32" s="16">
        <f>Input!F208/Input!F$34</f>
        <v>7.3774913564196073E-3</v>
      </c>
      <c r="K32" s="16">
        <f>Input!G208/Input!G$34</f>
        <v>1.0137729316908985E-2</v>
      </c>
      <c r="L32" s="16">
        <f>Input!H208/Input!H$34</f>
        <v>6.4946003435868869E-3</v>
      </c>
      <c r="M32" s="16">
        <f>Input!I208/Input!I$34</f>
        <v>3.478834036236101E-2</v>
      </c>
      <c r="N32" s="16">
        <f>Input!J208/Input!J$34</f>
        <v>9.2773156161151359E-3</v>
      </c>
      <c r="O32" s="16">
        <f t="shared" si="4"/>
        <v>2.0063607412975016E-2</v>
      </c>
    </row>
    <row r="33" spans="2:15" ht="12" customHeight="1" x14ac:dyDescent="0.2">
      <c r="B33" t="s">
        <v>191</v>
      </c>
      <c r="E33" s="16">
        <f>Input!A145/Input!A$34</f>
        <v>1.3314511146186403E-2</v>
      </c>
      <c r="F33" s="16">
        <f>Input!B145/Input!B$34</f>
        <v>1.0414217174092633E-2</v>
      </c>
      <c r="G33" s="16">
        <f>Input!C145/Input!C$34</f>
        <v>8.6588840326767298E-3</v>
      </c>
      <c r="H33" s="16">
        <f>Input!D145/Input!D$34</f>
        <v>4.4365201242067366E-2</v>
      </c>
      <c r="I33" s="16">
        <f>Input!E145/Input!E$34</f>
        <v>5.0873505006356914E-2</v>
      </c>
      <c r="J33" s="16">
        <f>Input!F145/Input!F$34</f>
        <v>7.4597657090942376E-2</v>
      </c>
      <c r="K33" s="16">
        <f>Input!G145/Input!G$34</f>
        <v>1.5224754591444449E-2</v>
      </c>
      <c r="L33" s="16">
        <f>Input!H145/Input!H$34</f>
        <v>1.337581330236493E-2</v>
      </c>
      <c r="M33" s="16">
        <f>Input!I145/Input!I$34</f>
        <v>1.4935555634186644E-2</v>
      </c>
      <c r="N33" s="16">
        <f>Input!J145/Input!J$34</f>
        <v>1.2276081910256384E-2</v>
      </c>
      <c r="O33" s="16">
        <f t="shared" si="4"/>
        <v>2.580361811305748E-2</v>
      </c>
    </row>
    <row r="34" spans="2:15" ht="12" customHeight="1" x14ac:dyDescent="0.2">
      <c r="B34" t="s">
        <v>192</v>
      </c>
      <c r="E34" s="16">
        <f>E35-SUM(E29:E33)</f>
        <v>8.246092304826691E-2</v>
      </c>
      <c r="F34" s="16">
        <f t="shared" ref="F34:N34" si="5">F35-SUM(F29:F33)</f>
        <v>3.265317377207233E-2</v>
      </c>
      <c r="G34" s="16">
        <f t="shared" si="5"/>
        <v>3.9042153340011154E-2</v>
      </c>
      <c r="H34" s="16">
        <f t="shared" si="5"/>
        <v>3.1418524929052838E-2</v>
      </c>
      <c r="I34" s="16">
        <f t="shared" si="5"/>
        <v>0.1593736154621499</v>
      </c>
      <c r="J34" s="16">
        <f t="shared" si="5"/>
        <v>8.6246516758608394E-2</v>
      </c>
      <c r="K34" s="16">
        <f t="shared" si="5"/>
        <v>2.2028410336932924E-2</v>
      </c>
      <c r="L34" s="16">
        <f t="shared" si="5"/>
        <v>2.102048333670592E-2</v>
      </c>
      <c r="M34" s="16">
        <f t="shared" si="5"/>
        <v>2.8331574141058025E-2</v>
      </c>
      <c r="N34" s="16">
        <f t="shared" si="5"/>
        <v>2.0743729674192801E-2</v>
      </c>
      <c r="O34" s="16">
        <f t="shared" si="4"/>
        <v>5.2331910479905118E-2</v>
      </c>
    </row>
    <row r="35" spans="2:15" ht="12.75" customHeight="1" x14ac:dyDescent="0.2">
      <c r="B35" s="28" t="s">
        <v>193</v>
      </c>
      <c r="E35" s="8">
        <f>Input!A147/Input!A$34</f>
        <v>1.9471198483931491</v>
      </c>
      <c r="F35" s="8">
        <f>Input!B147/Input!B$34</f>
        <v>1.9578802298081193</v>
      </c>
      <c r="G35" s="8">
        <f>Input!C147/Input!C$34</f>
        <v>1.9355741315260506</v>
      </c>
      <c r="H35" s="8">
        <f>Input!D147/Input!D$34</f>
        <v>1.5072711196826074</v>
      </c>
      <c r="I35" s="8">
        <f>Input!E147/Input!E$34</f>
        <v>1.975777368622837</v>
      </c>
      <c r="J35" s="8">
        <f>Input!F147/Input!F$34</f>
        <v>1.6645117053033835</v>
      </c>
      <c r="K35" s="8">
        <f>Input!G147/Input!G$34</f>
        <v>0.69515195970880972</v>
      </c>
      <c r="L35" s="8">
        <f>Input!H147/Input!H$34</f>
        <v>0.58694453123357315</v>
      </c>
      <c r="M35" s="8">
        <f>Input!I147/Input!I$34</f>
        <v>0.51738066988626985</v>
      </c>
      <c r="N35" s="8">
        <f>Input!J147/Input!J$34</f>
        <v>1.149877731043548</v>
      </c>
      <c r="O35" s="8">
        <f t="shared" si="4"/>
        <v>1.3937489295208347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95.405523659771887</v>
      </c>
      <c r="F37" s="30">
        <f t="shared" ref="F37:N37" si="6">+F11+F13+F20+F27+F35</f>
        <v>101.58260344584718</v>
      </c>
      <c r="G37" s="30">
        <f t="shared" si="6"/>
        <v>104.5133298553063</v>
      </c>
      <c r="H37" s="30">
        <f t="shared" si="6"/>
        <v>96.198407090073331</v>
      </c>
      <c r="I37" s="30">
        <f t="shared" si="6"/>
        <v>79.346544847451682</v>
      </c>
      <c r="J37" s="30">
        <f t="shared" si="6"/>
        <v>85.724583552971779</v>
      </c>
      <c r="K37" s="30">
        <f t="shared" si="6"/>
        <v>89.771466486491448</v>
      </c>
      <c r="L37" s="30">
        <f t="shared" si="6"/>
        <v>90.151482914790392</v>
      </c>
      <c r="M37" s="30">
        <f t="shared" si="6"/>
        <v>91.270807897550426</v>
      </c>
      <c r="N37" s="30">
        <f t="shared" si="6"/>
        <v>99.565755295592183</v>
      </c>
      <c r="O37" s="7">
        <f>AVERAGE(E37:N37)</f>
        <v>93.353050504584672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72.767245852920908</v>
      </c>
      <c r="F39" s="30">
        <f>Input!B24/Input!B$6</f>
        <v>73.873457643579286</v>
      </c>
      <c r="G39" s="30">
        <f>Input!C24/Input!C$6</f>
        <v>71.563870756457064</v>
      </c>
      <c r="H39" s="30">
        <f>Input!D24/Input!D$6</f>
        <v>72.143097987326769</v>
      </c>
      <c r="I39" s="30">
        <f>Input!E24/Input!E$6</f>
        <v>65.981681133917064</v>
      </c>
      <c r="J39" s="30">
        <f>Input!F24/Input!F$6</f>
        <v>71.634615222604936</v>
      </c>
      <c r="K39" s="30">
        <f>Input!G24/Input!G$6</f>
        <v>71.326794174955538</v>
      </c>
      <c r="L39" s="30">
        <f>Input!H24/Input!H$6</f>
        <v>68.916596217931115</v>
      </c>
      <c r="M39" s="30">
        <f>Input!I24/Input!I$6</f>
        <v>72.395699454264559</v>
      </c>
      <c r="N39" s="30">
        <f>Input!J24/Input!J$6</f>
        <v>72.109826891060962</v>
      </c>
      <c r="O39" s="7">
        <f>AVERAGE(E39:N39)</f>
        <v>71.271288533501817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22.638277806850979</v>
      </c>
      <c r="F41" s="11">
        <f t="shared" ref="F41:N41" si="7">+F37-F39</f>
        <v>27.709145802267898</v>
      </c>
      <c r="G41" s="11">
        <f t="shared" si="7"/>
        <v>32.949459098849232</v>
      </c>
      <c r="H41" s="11">
        <f t="shared" si="7"/>
        <v>24.055309102746563</v>
      </c>
      <c r="I41" s="11">
        <f t="shared" si="7"/>
        <v>13.364863713534618</v>
      </c>
      <c r="J41" s="11">
        <f t="shared" si="7"/>
        <v>14.089968330366844</v>
      </c>
      <c r="K41" s="11">
        <f t="shared" si="7"/>
        <v>18.444672311535911</v>
      </c>
      <c r="L41" s="11">
        <f t="shared" si="7"/>
        <v>21.234886696859277</v>
      </c>
      <c r="M41" s="11">
        <f t="shared" si="7"/>
        <v>18.875108443285868</v>
      </c>
      <c r="N41" s="11">
        <f t="shared" si="7"/>
        <v>27.455928404531221</v>
      </c>
      <c r="O41" s="11">
        <f>AVERAGE(E41:N41)</f>
        <v>22.081761971082841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2.1794723471115014</v>
      </c>
      <c r="F43" s="8">
        <f>(Input!B25+Input!B26)/Input!B$6</f>
        <v>2.8773784224601915</v>
      </c>
      <c r="G43" s="8">
        <f>(Input!C25+Input!C26)/Input!C$6</f>
        <v>2.9127578508642342</v>
      </c>
      <c r="H43" s="8">
        <f>(Input!D25+Input!D26)/Input!D$6</f>
        <v>3.1160348871082064</v>
      </c>
      <c r="I43" s="8">
        <f>(Input!E25+Input!E26)/Input!E$6</f>
        <v>3.0360111651210291</v>
      </c>
      <c r="J43" s="8">
        <f>(Input!F25+Input!F26)/Input!F$6</f>
        <v>3.022773369519439</v>
      </c>
      <c r="K43" s="8">
        <f>(Input!G25+Input!G26)/Input!G$6</f>
        <v>2.8407094498284224</v>
      </c>
      <c r="L43" s="8">
        <f>(Input!H25+Input!H26)/Input!H$6</f>
        <v>2.8303529177324682</v>
      </c>
      <c r="M43" s="8">
        <f>(Input!I25+Input!I26)/Input!I$6</f>
        <v>2.8849677150219084</v>
      </c>
      <c r="N43" s="8">
        <f>(Input!J25+Input!J26)/Input!J$6</f>
        <v>2.7324780758404543</v>
      </c>
      <c r="O43" s="8">
        <f>AVERAGE(E43:N43)</f>
        <v>2.8432936200607855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20.458805459739477</v>
      </c>
      <c r="F45" s="11">
        <f t="shared" ref="F45:N45" si="8">+F41-F43</f>
        <v>24.831767379807708</v>
      </c>
      <c r="G45" s="11">
        <f t="shared" si="8"/>
        <v>30.036701247984997</v>
      </c>
      <c r="H45" s="11">
        <f t="shared" si="8"/>
        <v>20.939274215638356</v>
      </c>
      <c r="I45" s="11">
        <f t="shared" si="8"/>
        <v>10.32885254841359</v>
      </c>
      <c r="J45" s="11">
        <f t="shared" si="8"/>
        <v>11.067194960847406</v>
      </c>
      <c r="K45" s="11">
        <f t="shared" si="8"/>
        <v>15.603962861707489</v>
      </c>
      <c r="L45" s="11">
        <f t="shared" si="8"/>
        <v>18.404533779126808</v>
      </c>
      <c r="M45" s="11">
        <f t="shared" si="8"/>
        <v>15.99014072826396</v>
      </c>
      <c r="N45" s="11">
        <f t="shared" si="8"/>
        <v>24.723450328690767</v>
      </c>
      <c r="O45" s="11">
        <f>AVERAGE(E45:N45)</f>
        <v>19.238468351022057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82.147396008082467</v>
      </c>
      <c r="F7" s="6">
        <f>Input!B149/Input!B$153</f>
        <v>90.36838534310705</v>
      </c>
      <c r="G7" s="6">
        <f>Input!C149/Input!C$153</f>
        <v>94.633939199129969</v>
      </c>
      <c r="H7" s="6">
        <f>Input!D149/Input!D$153</f>
        <v>86.340126117744063</v>
      </c>
      <c r="I7" s="6">
        <f>Input!E149/Input!E$153</f>
        <v>72.324950514207117</v>
      </c>
      <c r="J7" s="6">
        <f>Input!F149/Input!F$153</f>
        <v>77.385476804130974</v>
      </c>
      <c r="K7" s="6">
        <f>Input!G149/Input!G$153</f>
        <v>81.70918056712668</v>
      </c>
      <c r="L7" s="6">
        <f>Input!H149/Input!H$153</f>
        <v>84.787788695941245</v>
      </c>
      <c r="M7" s="6">
        <f>Input!I149/Input!I$153</f>
        <v>84.308072343687442</v>
      </c>
      <c r="N7" s="6">
        <f>Input!J149/Input!J$153</f>
        <v>90.678965311187739</v>
      </c>
      <c r="O7" s="6">
        <f>AVERAGE(E7:N7)</f>
        <v>84.468428090434458</v>
      </c>
    </row>
    <row r="8" spans="1:15" ht="12" customHeight="1" x14ac:dyDescent="0.2">
      <c r="B8" t="s">
        <v>180</v>
      </c>
      <c r="E8" s="6">
        <f>Input!A150/Input!A$153</f>
        <v>0.91250524788799581</v>
      </c>
      <c r="F8" s="6">
        <f>Input!B150/Input!B$153</f>
        <v>2.5540831941687103E-2</v>
      </c>
      <c r="G8" s="6">
        <f>Input!C150/Input!C$153</f>
        <v>-8.60275900382481E-2</v>
      </c>
      <c r="H8" s="6">
        <f>Input!D150/Input!D$153</f>
        <v>-0.46821140252093807</v>
      </c>
      <c r="I8" s="6">
        <f>Input!E150/Input!E$153</f>
        <v>0.78232804746596019</v>
      </c>
      <c r="J8" s="6">
        <f>Input!F150/Input!F$153</f>
        <v>-0.22802702107763409</v>
      </c>
      <c r="K8" s="6">
        <f>Input!G150/Input!G$153</f>
        <v>0.50700235659978166</v>
      </c>
      <c r="L8" s="6">
        <f>Input!H150/Input!H$153</f>
        <v>-0.11576628094725511</v>
      </c>
      <c r="M8" s="6">
        <f>Input!I150/Input!I$153</f>
        <v>-0.16254274526214676</v>
      </c>
      <c r="N8" s="6">
        <f>Input!J150/Input!J$153</f>
        <v>-0.49660908382646907</v>
      </c>
      <c r="O8" s="6">
        <f>AVERAGE(E8:N8)</f>
        <v>6.7019236022273346E-2</v>
      </c>
    </row>
    <row r="9" spans="1:15" ht="12" customHeight="1" x14ac:dyDescent="0.2">
      <c r="B9" t="s">
        <v>181</v>
      </c>
      <c r="E9" s="6">
        <f>Input!A151/Input!A$153</f>
        <v>0.20552118241052317</v>
      </c>
      <c r="F9" s="6">
        <f>Input!B151/Input!B$153</f>
        <v>0.33756788698506884</v>
      </c>
      <c r="G9" s="6">
        <f>Input!C151/Input!C$153</f>
        <v>0.26212543394113103</v>
      </c>
      <c r="H9" s="6">
        <f>Input!D151/Input!D$153</f>
        <v>0.2573402896824234</v>
      </c>
      <c r="I9" s="6">
        <f>Input!E151/Input!E$153</f>
        <v>0.25638144703189497</v>
      </c>
      <c r="J9" s="6">
        <f>Input!F151/Input!F$153</f>
        <v>0.27940370489848515</v>
      </c>
      <c r="K9" s="6">
        <f>Input!G151/Input!G$153</f>
        <v>0.28632155641926854</v>
      </c>
      <c r="L9" s="6">
        <f>Input!H151/Input!H$153</f>
        <v>0.26677175829015837</v>
      </c>
      <c r="M9" s="6">
        <f>Input!I151/Input!I$153</f>
        <v>0.21120886439938386</v>
      </c>
      <c r="N9" s="6">
        <f>Input!J151/Input!J$153</f>
        <v>0.25412417759192157</v>
      </c>
      <c r="O9" s="6">
        <f>AVERAGE(E9:N9)</f>
        <v>0.26167663016502585</v>
      </c>
    </row>
    <row r="10" spans="1:15" ht="12" customHeight="1" x14ac:dyDescent="0.2">
      <c r="B10" t="s">
        <v>182</v>
      </c>
      <c r="E10" s="6">
        <f>Input!A152/Input!A$153</f>
        <v>-8.152897902519507E-2</v>
      </c>
      <c r="F10" s="6">
        <f>Input!B152/Input!B$153</f>
        <v>-7.0547151771518504E-2</v>
      </c>
      <c r="G10" s="6">
        <f>Input!C152/Input!C$153</f>
        <v>-9.1372879315563579E-2</v>
      </c>
      <c r="H10" s="6">
        <f>Input!D152/Input!D$153</f>
        <v>-0.23208443076782886</v>
      </c>
      <c r="I10" s="6">
        <f>Input!E152/Input!E$153</f>
        <v>-0.10136994682004227</v>
      </c>
      <c r="J10" s="6">
        <f>Input!F152/Input!F$153</f>
        <v>-0.24412345326624793</v>
      </c>
      <c r="K10" s="6">
        <f>Input!G152/Input!G$153</f>
        <v>-0.24170163980947149</v>
      </c>
      <c r="L10" s="6">
        <f>Input!H152/Input!H$153</f>
        <v>-0.96261254869990809</v>
      </c>
      <c r="M10" s="6">
        <f>Input!I152/Input!I$153</f>
        <v>-0.39875266397361575</v>
      </c>
      <c r="N10" s="6">
        <f>Input!J152/Input!J$153</f>
        <v>-0.29922756523304817</v>
      </c>
      <c r="O10" s="6">
        <f>AVERAGE(E10:N10)</f>
        <v>-0.27233212586824396</v>
      </c>
    </row>
    <row r="11" spans="1:15" ht="12.75" customHeight="1" x14ac:dyDescent="0.2">
      <c r="B11" s="28" t="s">
        <v>68</v>
      </c>
      <c r="E11" s="8">
        <f>Input!A35/Input!A$153</f>
        <v>83.183893459355787</v>
      </c>
      <c r="F11" s="8">
        <f>Input!B35/Input!B$153</f>
        <v>90.660946910262282</v>
      </c>
      <c r="G11" s="8">
        <f>Input!C35/Input!C$153</f>
        <v>94.718664163717278</v>
      </c>
      <c r="H11" s="8">
        <f>Input!D35/Input!D$153</f>
        <v>85.897170574137732</v>
      </c>
      <c r="I11" s="8">
        <f>Input!E35/Input!E$153</f>
        <v>73.262290061884926</v>
      </c>
      <c r="J11" s="8">
        <f>Input!F35/Input!F$153</f>
        <v>77.192730034685567</v>
      </c>
      <c r="K11" s="8">
        <f>Input!G35/Input!G$153</f>
        <v>82.260802840336268</v>
      </c>
      <c r="L11" s="8">
        <f>Input!H35/Input!H$153</f>
        <v>83.976181624584243</v>
      </c>
      <c r="M11" s="8">
        <f>Input!I35/Input!I$153</f>
        <v>83.957985798851055</v>
      </c>
      <c r="N11" s="8">
        <f>Input!J35/Input!J$153</f>
        <v>90.137252839720162</v>
      </c>
      <c r="O11" s="8">
        <f>AVERAGE(E11:N11)</f>
        <v>84.524791830753529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6.2276782002619581E-2</v>
      </c>
      <c r="F13" s="8">
        <f>Input!B28/Input!B$34/Input!B$5*Input!B$6</f>
        <v>7.2070104036640464E-2</v>
      </c>
      <c r="G13" s="8">
        <f>Input!C28/Input!C$34/Input!C$5*Input!C$6</f>
        <v>7.3265482010050897E-2</v>
      </c>
      <c r="H13" s="8">
        <f>Input!D28/Input!D$34/Input!D$5*Input!D$6</f>
        <v>5.8720723392385404E-2</v>
      </c>
      <c r="I13" s="8">
        <f>Input!E28/Input!E$34/Input!E$5*Input!E$6</f>
        <v>8.2970888994871622E-2</v>
      </c>
      <c r="J13" s="8">
        <f>Input!F28/Input!F$34/Input!F$5*Input!F$6</f>
        <v>9.1115903757269232E-2</v>
      </c>
      <c r="K13" s="8">
        <f>Input!G28/Input!G$34/Input!G$5*Input!G$6</f>
        <v>0.24045474467403138</v>
      </c>
      <c r="L13" s="8">
        <f>Input!H28/Input!H$34/Input!H$5*Input!H$6</f>
        <v>7.1581956117691803E-2</v>
      </c>
      <c r="M13" s="8">
        <f>Input!I28/Input!I$34/Input!I$5*Input!I$6</f>
        <v>7.9114207555407615E-2</v>
      </c>
      <c r="N13" s="8">
        <f>Input!J28/Input!J$34/Input!J$5*Input!J$6</f>
        <v>0.17927478397843502</v>
      </c>
      <c r="O13" s="8">
        <f>AVERAGE(E13:N13)</f>
        <v>0.10108455765194031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1.1027978313372762</v>
      </c>
      <c r="F15" s="16">
        <f>Input!B136/Input!B$34/Input!B$5*Input!B$6</f>
        <v>0.53217959426555872</v>
      </c>
      <c r="G15" s="16">
        <f>Input!C136/Input!C$34/Input!C$5*Input!C$6</f>
        <v>0.45842468648323564</v>
      </c>
      <c r="H15" s="16">
        <f>Input!D136/Input!D$34/Input!D$5*Input!D$6</f>
        <v>1.0283504489909079</v>
      </c>
      <c r="I15" s="16">
        <f>Input!E136/Input!E$34/Input!E$5*Input!E$6</f>
        <v>0.5830288268048357</v>
      </c>
      <c r="J15" s="16">
        <f>Input!F136/Input!F$34/Input!F$5*Input!F$6</f>
        <v>0.47093966542992105</v>
      </c>
      <c r="K15" s="16">
        <f>Input!G136/Input!G$34/Input!G$5*Input!G$6</f>
        <v>0.55651193202276794</v>
      </c>
      <c r="L15" s="16">
        <f>Input!H136/Input!H$34/Input!H$5*Input!H$6</f>
        <v>0.46248426492743916</v>
      </c>
      <c r="M15" s="16">
        <f>Input!I136/Input!I$34/Input!I$5*Input!I$6</f>
        <v>0.58981342371153256</v>
      </c>
      <c r="N15" s="16">
        <f>Input!J136/Input!J$34/Input!J$5*Input!J$6</f>
        <v>0.48273905289712871</v>
      </c>
      <c r="O15" s="6">
        <f t="shared" ref="O15:O26" si="1">AVERAGE(E15:N15)</f>
        <v>0.62672697268706046</v>
      </c>
    </row>
    <row r="16" spans="1:15" ht="12" customHeight="1" x14ac:dyDescent="0.2">
      <c r="B16" t="s">
        <v>184</v>
      </c>
      <c r="E16" s="16">
        <f>Input!A137/Input!A$34/Input!A$5*Input!A$6</f>
        <v>1.3801981326546313</v>
      </c>
      <c r="F16" s="16">
        <f>Input!B137/Input!B$34/Input!B$5*Input!B$6</f>
        <v>1.3460396337111717</v>
      </c>
      <c r="G16" s="16">
        <f>Input!C137/Input!C$34/Input!C$5*Input!C$6</f>
        <v>1.2807600953123117</v>
      </c>
      <c r="H16" s="16">
        <f>Input!D137/Input!D$34/Input!D$5*Input!D$6</f>
        <v>1.2818927974388648</v>
      </c>
      <c r="I16" s="16">
        <f>Input!E137/Input!E$34/Input!E$5*Input!E$6</f>
        <v>1.5275424226551932</v>
      </c>
      <c r="J16" s="16">
        <f>Input!F137/Input!F$34/Input!F$5*Input!F$6</f>
        <v>1.4368857643720883</v>
      </c>
      <c r="K16" s="16">
        <f>Input!G137/Input!G$34/Input!G$5*Input!G$6</f>
        <v>1.5609476503628716</v>
      </c>
      <c r="L16" s="16">
        <f>Input!H137/Input!H$34/Input!H$5*Input!H$6</f>
        <v>1.5824883029264531</v>
      </c>
      <c r="M16" s="16">
        <f>Input!I137/Input!I$34/Input!I$5*Input!I$6</f>
        <v>1.3712139217995163</v>
      </c>
      <c r="N16" s="16">
        <f>Input!J137/Input!J$34/Input!J$5*Input!J$6</f>
        <v>1.3551967751536982</v>
      </c>
      <c r="O16" s="6">
        <f t="shared" si="1"/>
        <v>1.41231654963868</v>
      </c>
    </row>
    <row r="17" spans="2:15" ht="12" customHeight="1" x14ac:dyDescent="0.2">
      <c r="B17" t="s">
        <v>185</v>
      </c>
      <c r="E17" s="16">
        <f>Input!A138/Input!A$34/Input!A$5*Input!A$6</f>
        <v>0.156206906017898</v>
      </c>
      <c r="F17" s="16">
        <f>Input!B138/Input!B$34/Input!B$5*Input!B$6</f>
        <v>0.16589422776989596</v>
      </c>
      <c r="G17" s="16">
        <f>Input!C138/Input!C$34/Input!C$5*Input!C$6</f>
        <v>0.18984654642094617</v>
      </c>
      <c r="H17" s="16">
        <f>Input!D138/Input!D$34/Input!D$5*Input!D$6</f>
        <v>0.15859101747186266</v>
      </c>
      <c r="I17" s="16">
        <f>Input!E138/Input!E$34/Input!E$5*Input!E$6</f>
        <v>0.17049301746409271</v>
      </c>
      <c r="J17" s="16">
        <f>Input!F138/Input!F$34/Input!F$5*Input!F$6</f>
        <v>0.21387448674692994</v>
      </c>
      <c r="K17" s="16">
        <f>Input!G138/Input!G$34/Input!G$5*Input!G$6</f>
        <v>0.38899691407482168</v>
      </c>
      <c r="L17" s="16">
        <f>Input!H138/Input!H$34/Input!H$5*Input!H$6</f>
        <v>0.15074043701223352</v>
      </c>
      <c r="M17" s="16">
        <f>Input!I138/Input!I$34/Input!I$5*Input!I$6</f>
        <v>0.14180382655661633</v>
      </c>
      <c r="N17" s="16">
        <f>Input!J138/Input!J$34/Input!J$5*Input!J$6</f>
        <v>0.18203897742934377</v>
      </c>
      <c r="O17" s="6">
        <f t="shared" si="1"/>
        <v>0.1918486356964641</v>
      </c>
    </row>
    <row r="18" spans="2:15" ht="12" customHeight="1" x14ac:dyDescent="0.2">
      <c r="B18" t="s">
        <v>186</v>
      </c>
      <c r="E18" s="16">
        <f>Input!A139/Input!A$34/Input!A$5*Input!A$6</f>
        <v>1.9800478440278155</v>
      </c>
      <c r="F18" s="16">
        <f>Input!B139/Input!B$34/Input!B$5*Input!B$6</f>
        <v>1.8084227849360941</v>
      </c>
      <c r="G18" s="16">
        <f>Input!C139/Input!C$34/Input!C$5*Input!C$6</f>
        <v>1.111227680323285</v>
      </c>
      <c r="H18" s="16">
        <f>Input!D139/Input!D$34/Input!D$5*Input!D$6</f>
        <v>1.1309013185413466</v>
      </c>
      <c r="I18" s="16">
        <f>Input!E139/Input!E$34/Input!E$5*Input!E$6</f>
        <v>1.0805681112088976</v>
      </c>
      <c r="J18" s="16">
        <f>Input!F139/Input!F$34/Input!F$5*Input!F$6</f>
        <v>1.1795012565064042</v>
      </c>
      <c r="K18" s="16">
        <f>Input!G139/Input!G$34/Input!G$5*Input!G$6</f>
        <v>0.89800268971024844</v>
      </c>
      <c r="L18" s="16">
        <f>Input!H139/Input!H$34/Input!H$5*Input!H$6</f>
        <v>0.78735610309406379</v>
      </c>
      <c r="M18" s="16">
        <f>Input!I139/Input!I$34/Input!I$5*Input!I$6</f>
        <v>0.64678567487900063</v>
      </c>
      <c r="N18" s="16">
        <f>Input!J139/Input!J$34/Input!J$5*Input!J$6</f>
        <v>0.62658270888577805</v>
      </c>
      <c r="O18" s="6">
        <f t="shared" si="1"/>
        <v>1.1249396172112933</v>
      </c>
    </row>
    <row r="19" spans="2:15" ht="12" customHeight="1" x14ac:dyDescent="0.2">
      <c r="B19" t="s">
        <v>311</v>
      </c>
      <c r="E19" s="16">
        <f>E20-SUM(E15:E18)</f>
        <v>4.4898391369310175E-3</v>
      </c>
      <c r="F19" s="16">
        <f t="shared" ref="F19:N19" si="2">F20-SUM(F15:F18)</f>
        <v>9.7246410852052101E-3</v>
      </c>
      <c r="G19" s="16">
        <f t="shared" si="2"/>
        <v>8.3639488841966703E-3</v>
      </c>
      <c r="H19" s="16">
        <f t="shared" si="2"/>
        <v>8.6776083245645452E-3</v>
      </c>
      <c r="I19" s="16">
        <f t="shared" si="2"/>
        <v>7.4282936069227645E-3</v>
      </c>
      <c r="J19" s="16">
        <f t="shared" si="2"/>
        <v>8.6109650339780686E-3</v>
      </c>
      <c r="K19" s="16">
        <f t="shared" si="2"/>
        <v>7.1359579744285639E-3</v>
      </c>
      <c r="L19" s="16">
        <f t="shared" si="2"/>
        <v>7.1983983944332586E-3</v>
      </c>
      <c r="M19" s="16">
        <f t="shared" si="2"/>
        <v>7.5036233474308212E-3</v>
      </c>
      <c r="N19" s="16">
        <f t="shared" si="2"/>
        <v>1.234539453135941E-2</v>
      </c>
      <c r="O19" s="6">
        <f t="shared" si="1"/>
        <v>8.147867031945033E-3</v>
      </c>
    </row>
    <row r="20" spans="2:15" ht="12.75" customHeight="1" x14ac:dyDescent="0.2">
      <c r="B20" s="28" t="s">
        <v>187</v>
      </c>
      <c r="E20" s="8">
        <f>Input!A141/Input!A$34/Input!A$5*Input!A$6</f>
        <v>4.6237405531745521</v>
      </c>
      <c r="F20" s="8">
        <f>Input!B141/Input!B$34/Input!B$5*Input!B$6</f>
        <v>3.8622608817679258</v>
      </c>
      <c r="G20" s="8">
        <f>Input!C141/Input!C$34/Input!C$5*Input!C$6</f>
        <v>3.0486229574239752</v>
      </c>
      <c r="H20" s="8">
        <f>Input!D141/Input!D$34/Input!D$5*Input!D$6</f>
        <v>3.6084131907675463</v>
      </c>
      <c r="I20" s="8">
        <f>Input!E141/Input!E$34/Input!E$5*Input!E$6</f>
        <v>3.3690606717399421</v>
      </c>
      <c r="J20" s="8">
        <f>Input!F141/Input!F$34/Input!F$5*Input!F$6</f>
        <v>3.3098121380893217</v>
      </c>
      <c r="K20" s="8">
        <f>Input!G141/Input!G$34/Input!G$5*Input!G$6</f>
        <v>3.4115951441451382</v>
      </c>
      <c r="L20" s="8">
        <f>Input!H141/Input!H$34/Input!H$5*Input!H$6</f>
        <v>2.9902675063546229</v>
      </c>
      <c r="M20" s="8">
        <f>Input!I141/Input!I$34/Input!I$5*Input!I$6</f>
        <v>2.7571204702940966</v>
      </c>
      <c r="N20" s="8">
        <f>Input!J141/Input!J$34/Input!J$5*Input!J$6</f>
        <v>2.658902908897308</v>
      </c>
      <c r="O20" s="8">
        <f t="shared" si="1"/>
        <v>3.3639796422654427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5.1547701554693799E-2</v>
      </c>
      <c r="F22" s="16">
        <f>Input!B202/Input!B$34/Input!B$5*Input!B$6</f>
        <v>0.10190427389826102</v>
      </c>
      <c r="G22" s="16">
        <f>Input!C202/Input!C$34/Input!C$5*Input!C$6</f>
        <v>6.247298683671617E-2</v>
      </c>
      <c r="H22" s="16">
        <f>Input!D202/Input!D$34/Input!D$5*Input!D$6</f>
        <v>6.7719646456731619E-2</v>
      </c>
      <c r="I22" s="16">
        <f>Input!E202/Input!E$34/Input!E$5*Input!E$6</f>
        <v>0.11552554212893064</v>
      </c>
      <c r="J22" s="16">
        <f>Input!F202/Input!F$34/Input!F$5*Input!F$6</f>
        <v>7.2211593591344062E-2</v>
      </c>
      <c r="K22" s="16">
        <f>Input!G202/Input!G$34/Input!G$5*Input!G$6</f>
        <v>0.1002852825326896</v>
      </c>
      <c r="L22" s="16">
        <f>Input!H202/Input!H$34/Input!H$5*Input!H$6</f>
        <v>8.4771038127574291E-2</v>
      </c>
      <c r="M22" s="16">
        <f>Input!I202/Input!I$34/Input!I$5*Input!I$6</f>
        <v>0.10917565723277373</v>
      </c>
      <c r="N22" s="16">
        <f>Input!J202/Input!J$34/Input!J$5*Input!J$6</f>
        <v>0.31175856388491396</v>
      </c>
      <c r="O22" s="6">
        <f t="shared" si="1"/>
        <v>0.10773722862446289</v>
      </c>
    </row>
    <row r="23" spans="2:15" ht="12" customHeight="1" x14ac:dyDescent="0.2">
      <c r="B23" t="s">
        <v>305</v>
      </c>
      <c r="E23" s="16">
        <f>Input!A210/Input!A$36</f>
        <v>6.1610813184583204</v>
      </c>
      <c r="F23" s="16">
        <f>Input!B210/Input!B$36</f>
        <v>5.8039270727765189</v>
      </c>
      <c r="G23" s="16">
        <f>Input!C210/Input!C$36</f>
        <v>5.4439315991161141</v>
      </c>
      <c r="H23" s="16">
        <f>Input!D210/Input!D$36</f>
        <v>5.4220311493543312</v>
      </c>
      <c r="I23" s="16">
        <f>Input!E210/Input!E$36</f>
        <v>5.3304290173131923</v>
      </c>
      <c r="J23" s="16">
        <f>Input!F210/Input!F$36</f>
        <v>5.5764211878667505</v>
      </c>
      <c r="K23" s="16">
        <f>Input!G210/Input!G$36</f>
        <v>6.040507826164327</v>
      </c>
      <c r="L23" s="16">
        <f>Input!H210/Input!H$36</f>
        <v>5.9880049269082356</v>
      </c>
      <c r="M23" s="16">
        <f>Input!I210/Input!I$36</f>
        <v>6.1796394814398443</v>
      </c>
      <c r="N23" s="16">
        <f>Input!J210/Input!J$36</f>
        <v>6.2608699311695775</v>
      </c>
      <c r="O23" s="6">
        <f t="shared" si="1"/>
        <v>5.8206843510567214</v>
      </c>
    </row>
    <row r="24" spans="2:15" ht="12" customHeight="1" x14ac:dyDescent="0.2">
      <c r="B24" t="s">
        <v>306</v>
      </c>
      <c r="E24" s="16">
        <f>Input!A204/Input!A$34/Input!A$5*Input!A$6</f>
        <v>0.11346882591307814</v>
      </c>
      <c r="F24" s="16">
        <f>Input!B204/Input!B$34/Input!B$5*Input!B$6</f>
        <v>3.7545536791150393E-2</v>
      </c>
      <c r="G24" s="16">
        <f>Input!C204/Input!C$34/Input!C$5*Input!C$6</f>
        <v>2.754637883102317E-2</v>
      </c>
      <c r="H24" s="16">
        <f>Input!D204/Input!D$34/Input!D$5*Input!D$6</f>
        <v>9.1310115650305931E-2</v>
      </c>
      <c r="I24" s="16">
        <f>Input!E204/Input!E$34/Input!E$5*Input!E$6</f>
        <v>0.18609705016710315</v>
      </c>
      <c r="J24" s="16">
        <f>Input!F204/Input!F$34/Input!F$5*Input!F$6</f>
        <v>0.20209631799641489</v>
      </c>
      <c r="K24" s="16">
        <f>Input!G204/Input!G$34/Input!G$5*Input!G$6</f>
        <v>0.17390192756556386</v>
      </c>
      <c r="L24" s="16">
        <f>Input!H204/Input!H$34/Input!H$5*Input!H$6</f>
        <v>0.19866012356327437</v>
      </c>
      <c r="M24" s="16">
        <f>Input!I204/Input!I$34/Input!I$5*Input!I$6</f>
        <v>0.28682695502596051</v>
      </c>
      <c r="N24" s="16">
        <f>Input!J204/Input!J$34/Input!J$5*Input!J$6</f>
        <v>0.23947773129968594</v>
      </c>
      <c r="O24" s="6">
        <f t="shared" si="1"/>
        <v>0.15569309628035605</v>
      </c>
    </row>
    <row r="25" spans="2:15" ht="12" customHeight="1" x14ac:dyDescent="0.2">
      <c r="B25" t="s">
        <v>307</v>
      </c>
      <c r="E25" s="16">
        <f>Input!A205/Input!A$34/Input!A$5*Input!A$6</f>
        <v>0.37262172145465877</v>
      </c>
      <c r="F25" s="16">
        <f>Input!B205/Input!B$34/Input!B$5*Input!B$6</f>
        <v>0.39624517412913196</v>
      </c>
      <c r="G25" s="16">
        <f>Input!C205/Input!C$34/Input!C$5*Input!C$6</f>
        <v>0.17269893548078816</v>
      </c>
      <c r="H25" s="16">
        <f>Input!D205/Input!D$34/Input!D$5*Input!D$6</f>
        <v>0.14634266841940743</v>
      </c>
      <c r="I25" s="16">
        <f>Input!E205/Input!E$34/Input!E$5*Input!E$6</f>
        <v>0.16795786342351643</v>
      </c>
      <c r="J25" s="16">
        <f>Input!F205/Input!F$34/Input!F$5*Input!F$6</f>
        <v>0.1576953829748321</v>
      </c>
      <c r="K25" s="16">
        <f>Input!G205/Input!G$34/Input!G$5*Input!G$6</f>
        <v>0.15345073647834254</v>
      </c>
      <c r="L25" s="16">
        <f>Input!H205/Input!H$34/Input!H$5*Input!H$6</f>
        <v>0.1419485653072376</v>
      </c>
      <c r="M25" s="16">
        <f>Input!I205/Input!I$34/Input!I$5*Input!I$6</f>
        <v>0.15459142679293814</v>
      </c>
      <c r="N25" s="16">
        <f>Input!J205/Input!J$34/Input!J$5*Input!J$6</f>
        <v>0.20527791751592908</v>
      </c>
      <c r="O25" s="6">
        <f t="shared" si="1"/>
        <v>0.20688303919767823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0.28813423473708816</v>
      </c>
      <c r="F26" s="16">
        <f>(Input!B142-SUM(Input!B202:'Input'!B205))/Input!B$34/Input!B$5*Input!B$6</f>
        <v>0.23119497482697521</v>
      </c>
      <c r="G26" s="16">
        <f>(Input!C142-SUM(Input!C202:'Input'!C205))/Input!C$34/Input!C$5*Input!C$6</f>
        <v>0.14424978709135713</v>
      </c>
      <c r="H26" s="16">
        <f>(Input!D142-SUM(Input!D202:'Input'!D205))/Input!D$34/Input!D$5*Input!D$6</f>
        <v>0.20382251963152068</v>
      </c>
      <c r="I26" s="16">
        <f>(Input!E142-SUM(Input!E202:'Input'!E205))/Input!E$34/Input!E$5*Input!E$6</f>
        <v>0.15307829679819351</v>
      </c>
      <c r="J26" s="16">
        <f>(Input!F142-SUM(Input!F202:'Input'!F205))/Input!F$34/Input!F$5*Input!F$6</f>
        <v>0.13059758801152604</v>
      </c>
      <c r="K26" s="16">
        <f>(Input!G142-SUM(Input!G202:'Input'!G205))/Input!G$34/Input!G$5*Input!G$6</f>
        <v>0.24596554087960917</v>
      </c>
      <c r="L26" s="16">
        <f>(Input!H142-SUM(Input!H202:'Input'!H205))/Input!H$34/Input!H$5*Input!H$6</f>
        <v>0.17227451674155991</v>
      </c>
      <c r="M26" s="16">
        <f>(Input!I142-SUM(Input!I202:'Input'!I205))/Input!I$34/Input!I$5*Input!I$6</f>
        <v>0.39976247644233187</v>
      </c>
      <c r="N26" s="16">
        <f>(Input!J142-SUM(Input!J202:'Input'!J205))/Input!J$34/Input!J$5*Input!J$6</f>
        <v>0.41577340389441775</v>
      </c>
      <c r="O26" s="6">
        <f t="shared" si="1"/>
        <v>0.23848533390545792</v>
      </c>
    </row>
    <row r="27" spans="2:15" ht="12.75" customHeight="1" x14ac:dyDescent="0.2">
      <c r="B27" s="28" t="s">
        <v>188</v>
      </c>
      <c r="E27" s="8">
        <f>SUM(E22:E26)</f>
        <v>6.9868538021178388</v>
      </c>
      <c r="F27" s="8">
        <f t="shared" ref="F27:N27" si="3">SUM(F22:F26)</f>
        <v>6.5708170324220374</v>
      </c>
      <c r="G27" s="8">
        <f t="shared" si="3"/>
        <v>5.8508996873559989</v>
      </c>
      <c r="H27" s="8">
        <f t="shared" si="3"/>
        <v>5.9312260995122976</v>
      </c>
      <c r="I27" s="8">
        <f t="shared" si="3"/>
        <v>5.9530877698309368</v>
      </c>
      <c r="J27" s="8">
        <f t="shared" si="3"/>
        <v>6.139022070440868</v>
      </c>
      <c r="K27" s="8">
        <f t="shared" si="3"/>
        <v>6.7141113136205322</v>
      </c>
      <c r="L27" s="8">
        <f t="shared" si="3"/>
        <v>6.5856591706478813</v>
      </c>
      <c r="M27" s="8">
        <f t="shared" si="3"/>
        <v>7.1299959969338476</v>
      </c>
      <c r="N27" s="8">
        <f t="shared" si="3"/>
        <v>7.433157547764524</v>
      </c>
      <c r="O27" s="8">
        <f>AVERAGE(E27:N27)</f>
        <v>6.5294830490646776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1.0837689087763931</v>
      </c>
      <c r="F29" s="16">
        <f>Input!B143/Input!B$34/Input!B$5*Input!B$6</f>
        <v>1.4949298270482878</v>
      </c>
      <c r="G29" s="16">
        <f>Input!C143/Input!C$34/Input!C$5*Input!C$6</f>
        <v>1.4487375464201795</v>
      </c>
      <c r="H29" s="16">
        <f>Input!D143/Input!D$34/Input!D$5*Input!D$6</f>
        <v>0.88546849151445561</v>
      </c>
      <c r="I29" s="16">
        <f>Input!E143/Input!E$34/Input!E$5*Input!E$6</f>
        <v>0.7910717500117832</v>
      </c>
      <c r="J29" s="16">
        <f>Input!F143/Input!F$34/Input!F$5*Input!F$6</f>
        <v>0.85502478110868152</v>
      </c>
      <c r="K29" s="16">
        <f>Input!G143/Input!G$34/Input!G$5*Input!G$6</f>
        <v>0.34356427018583552</v>
      </c>
      <c r="L29" s="16">
        <f>Input!H143/Input!H$34/Input!H$5*Input!H$6</f>
        <v>0.37427118578862995</v>
      </c>
      <c r="M29" s="16">
        <f>Input!I143/Input!I$34/Input!I$5*Input!I$6</f>
        <v>2.0279938627628943E-2</v>
      </c>
      <c r="N29" s="16">
        <f>Input!J143/Input!J$34/Input!J$5*Input!J$6</f>
        <v>0.54582364469363454</v>
      </c>
      <c r="O29" s="16">
        <f t="shared" ref="O29:O35" si="4">AVERAGE(E29:N29)</f>
        <v>0.78429403441755097</v>
      </c>
    </row>
    <row r="30" spans="2:15" ht="11.25" customHeight="1" x14ac:dyDescent="0.2">
      <c r="B30" t="s">
        <v>309</v>
      </c>
      <c r="E30" s="16">
        <f>Input!A211/Input!A$36</f>
        <v>0.46772146762596623</v>
      </c>
      <c r="F30" s="16">
        <f>Input!B211/Input!B$36</f>
        <v>0.24938367750389187</v>
      </c>
      <c r="G30" s="16">
        <f>Input!C211/Input!C$36</f>
        <v>0.31396648184656051</v>
      </c>
      <c r="H30" s="16">
        <f>Input!D211/Input!D$36</f>
        <v>0.38564484995396087</v>
      </c>
      <c r="I30" s="16">
        <f>Input!E211/Input!E$36</f>
        <v>0.82485071656553566</v>
      </c>
      <c r="J30" s="16">
        <f>Input!F211/Input!F$36</f>
        <v>0.49446002039135417</v>
      </c>
      <c r="K30" s="16">
        <f>Input!G211/Input!G$36</f>
        <v>0.22021260359213893</v>
      </c>
      <c r="L30" s="16">
        <f>Input!H211/Input!H$36</f>
        <v>8.943937722781127E-2</v>
      </c>
      <c r="M30" s="16">
        <f>Input!I211/Input!I$36</f>
        <v>0.16627368413368809</v>
      </c>
      <c r="N30" s="16">
        <f>Input!J211/Input!J$36</f>
        <v>0.35084409527966626</v>
      </c>
      <c r="O30" s="6">
        <f t="shared" si="4"/>
        <v>0.35627969741205739</v>
      </c>
    </row>
    <row r="31" spans="2:15" ht="11.25" customHeight="1" x14ac:dyDescent="0.2">
      <c r="B31" t="s">
        <v>190</v>
      </c>
      <c r="E31" s="16">
        <f>Input!A144/Input!A$34/Input!A$5*Input!A$6</f>
        <v>0.52601420804099053</v>
      </c>
      <c r="F31" s="16">
        <f>Input!B144/Input!B$34/Input!B$5*Input!B$6</f>
        <v>0.2883506572348955</v>
      </c>
      <c r="G31" s="16">
        <f>Input!C144/Input!C$34/Input!C$5*Input!C$6</f>
        <v>0.31347680176816789</v>
      </c>
      <c r="H31" s="16">
        <f>Input!D144/Input!D$34/Input!D$5*Input!D$6</f>
        <v>0.18909478647889449</v>
      </c>
      <c r="I31" s="16">
        <f>Input!E144/Input!E$34/Input!E$5*Input!E$6</f>
        <v>0.27060390095754933</v>
      </c>
      <c r="J31" s="16">
        <f>Input!F144/Input!F$34/Input!F$5*Input!F$6</f>
        <v>0.21296357336887325</v>
      </c>
      <c r="K31" s="16">
        <f>Input!G144/Input!G$34/Input!G$5*Input!G$6</f>
        <v>0.159764869075189</v>
      </c>
      <c r="L31" s="16">
        <f>Input!H144/Input!H$34/Input!H$5*Input!H$6</f>
        <v>0.15295789677744359</v>
      </c>
      <c r="M31" s="16">
        <f>Input!I144/Input!I$34/Input!I$5*Input!I$6</f>
        <v>0.30070983963489872</v>
      </c>
      <c r="N31" s="16">
        <f>Input!J144/Input!J$34/Input!J$5*Input!J$6</f>
        <v>0.36104446362114873</v>
      </c>
      <c r="O31" s="6">
        <f t="shared" si="4"/>
        <v>0.27749809969580508</v>
      </c>
    </row>
    <row r="32" spans="2:15" ht="11.25" customHeight="1" x14ac:dyDescent="0.2">
      <c r="B32" t="s">
        <v>310</v>
      </c>
      <c r="E32" s="16">
        <f>Input!A208/Input!A$34/Input!A$5*Input!A$6</f>
        <v>3.3948131298865633E-2</v>
      </c>
      <c r="F32" s="16">
        <f>Input!B208/Input!B$34/Input!B$5*Input!B$6</f>
        <v>1.3230639993970608E-2</v>
      </c>
      <c r="G32" s="16">
        <f>Input!C208/Input!C$34/Input!C$5*Input!C$6</f>
        <v>8.2431221541657967E-3</v>
      </c>
      <c r="H32" s="16">
        <f>Input!D208/Input!D$34/Input!D$5*Input!D$6</f>
        <v>4.5787482315843064E-2</v>
      </c>
      <c r="I32" s="16">
        <f>Input!E208/Input!E$34/Input!E$5*Input!E$6</f>
        <v>4.6698155514291441E-2</v>
      </c>
      <c r="J32" s="16">
        <f>Input!F208/Input!F$34/Input!F$5*Input!F$6</f>
        <v>8.0161955804030315E-3</v>
      </c>
      <c r="K32" s="16">
        <f>Input!G208/Input!G$34/Input!G$5*Input!G$6</f>
        <v>1.1360360672795328E-2</v>
      </c>
      <c r="L32" s="16">
        <f>Input!H208/Input!H$34/Input!H$5*Input!H$6</f>
        <v>7.4276396075166262E-3</v>
      </c>
      <c r="M32" s="16">
        <f>Input!I208/Input!I$34/Input!I$5*Input!I$6</f>
        <v>3.9528526664479542E-2</v>
      </c>
      <c r="N32" s="16">
        <f>Input!J208/Input!J$34/Input!J$5*Input!J$6</f>
        <v>1.1514279983544463E-2</v>
      </c>
      <c r="O32" s="6">
        <f t="shared" si="4"/>
        <v>2.2575453378587552E-2</v>
      </c>
    </row>
    <row r="33" spans="2:15" ht="11.25" customHeight="1" x14ac:dyDescent="0.2">
      <c r="B33" t="s">
        <v>191</v>
      </c>
      <c r="E33" s="16">
        <f>Input!A145/Input!A$34/Input!A$5*Input!A$6</f>
        <v>1.5545053776728454E-2</v>
      </c>
      <c r="F33" s="16">
        <f>Input!B145/Input!B$34/Input!B$5*Input!B$6</f>
        <v>1.1361114064369997E-2</v>
      </c>
      <c r="G33" s="16">
        <f>Input!C145/Input!C$34/Input!C$5*Input!C$6</f>
        <v>9.7047344769419265E-3</v>
      </c>
      <c r="H33" s="16">
        <f>Input!D145/Input!D$34/Input!D$5*Input!D$6</f>
        <v>4.8104466618614748E-2</v>
      </c>
      <c r="I33" s="16">
        <f>Input!E145/Input!E$34/Input!E$5*Input!E$6</f>
        <v>5.6872163407939928E-2</v>
      </c>
      <c r="J33" s="16">
        <f>Input!F145/Input!F$34/Input!F$5*Input!F$6</f>
        <v>8.1055928118504122E-2</v>
      </c>
      <c r="K33" s="16">
        <f>Input!G145/Input!G$34/Input!G$5*Input!G$6</f>
        <v>1.7060891833551257E-2</v>
      </c>
      <c r="L33" s="16">
        <f>Input!H145/Input!H$34/Input!H$5*Input!H$6</f>
        <v>1.5297434085454956E-2</v>
      </c>
      <c r="M33" s="16">
        <f>Input!I145/Input!I$34/Input!I$5*Input!I$6</f>
        <v>1.6970643123105762E-2</v>
      </c>
      <c r="N33" s="16">
        <f>Input!J145/Input!J$34/Input!J$5*Input!J$6</f>
        <v>1.5236114633211926E-2</v>
      </c>
      <c r="O33" s="6">
        <f t="shared" si="4"/>
        <v>2.8720854413842312E-2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9.627536972178885E-2</v>
      </c>
      <c r="F34" s="16">
        <f>(Input!B147-Input!B143-Input!B144-Input!B145-Input!B207-Input!B208)/Input!B$34/Input!B$5*Input!B$6</f>
        <v>3.5622114037633733E-2</v>
      </c>
      <c r="G34" s="16">
        <f>(Input!C147-Input!C143-Input!C144-Input!C145-Input!C207-Input!C208)/Input!C$34/Input!C$5*Input!C$6</f>
        <v>4.3757801830235511E-2</v>
      </c>
      <c r="H34" s="16">
        <f>(Input!D147-Input!D143-Input!D144-Input!D145-Input!D207-Input!D208)/Input!D$34/Input!D$5*Input!D$6</f>
        <v>3.4066595920738227E-2</v>
      </c>
      <c r="I34" s="16">
        <f>(Input!E147-Input!E143-Input!E144-Input!E145-Input!E207-Input!E208)/Input!E$34/Input!E$5*Input!E$6</f>
        <v>0.17816587043383361</v>
      </c>
      <c r="J34" s="16">
        <f>(Input!F147-Input!F143-Input!F144-Input!F145-Input!F207-Input!F208)/Input!F$34/Input!F$5*Input!F$6</f>
        <v>9.3713284511530867E-2</v>
      </c>
      <c r="K34" s="16">
        <f>(Input!G147-Input!G143-Input!G144-Input!G145-Input!G207-Input!G208)/Input!G$34/Input!G$5*Input!G$6</f>
        <v>2.4685082689916628E-2</v>
      </c>
      <c r="L34" s="16">
        <f>(Input!H147-Input!H143-Input!H144-Input!H145-Input!H207-Input!H208)/Input!H$34/Input!H$5*Input!H$6</f>
        <v>2.4040366818727083E-2</v>
      </c>
      <c r="M34" s="16">
        <f>(Input!I147-Input!I143-Input!I144-Input!I145-Input!I207-Input!I208)/Input!I$34/Input!I$5*Input!I$6</f>
        <v>3.2191975018537107E-2</v>
      </c>
      <c r="N34" s="16">
        <f>(Input!J147-Input!J143-Input!J144-Input!J145-Input!J207-Input!J208)/Input!J$34/Input!J$5*Input!J$6</f>
        <v>2.5745498078854286E-2</v>
      </c>
      <c r="O34" s="6">
        <f t="shared" si="4"/>
        <v>5.8826395906179593E-2</v>
      </c>
    </row>
    <row r="35" spans="2:15" ht="12.75" customHeight="1" x14ac:dyDescent="0.2">
      <c r="B35" s="28" t="s">
        <v>193</v>
      </c>
      <c r="E35" s="8">
        <f>SUM(E29:E34)</f>
        <v>2.2232731392407326</v>
      </c>
      <c r="F35" s="8">
        <f t="shared" ref="F35:N35" si="5">SUM(F29:F34)</f>
        <v>2.0928780298830492</v>
      </c>
      <c r="G35" s="8">
        <f t="shared" si="5"/>
        <v>2.137886488496251</v>
      </c>
      <c r="H35" s="8">
        <f t="shared" si="5"/>
        <v>1.588166672802507</v>
      </c>
      <c r="I35" s="8">
        <f t="shared" si="5"/>
        <v>2.1682625568909333</v>
      </c>
      <c r="J35" s="8">
        <f t="shared" si="5"/>
        <v>1.745233783079347</v>
      </c>
      <c r="K35" s="8">
        <f t="shared" si="5"/>
        <v>0.7766480780494267</v>
      </c>
      <c r="L35" s="8">
        <f t="shared" si="5"/>
        <v>0.66343390030558336</v>
      </c>
      <c r="M35" s="8">
        <f t="shared" si="5"/>
        <v>0.57595460720233826</v>
      </c>
      <c r="N35" s="8">
        <f t="shared" si="5"/>
        <v>1.31020809629006</v>
      </c>
      <c r="O35" s="8">
        <f t="shared" si="4"/>
        <v>1.5281945352240227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97.080037735891523</v>
      </c>
      <c r="F37" s="30">
        <f t="shared" ref="F37:N37" si="6">+F11+F13+F20+F27+F35</f>
        <v>103.25897295837194</v>
      </c>
      <c r="G37" s="30">
        <f t="shared" si="6"/>
        <v>105.82933877900356</v>
      </c>
      <c r="H37" s="30">
        <f t="shared" si="6"/>
        <v>97.083697260612468</v>
      </c>
      <c r="I37" s="30">
        <f t="shared" si="6"/>
        <v>84.835671949341616</v>
      </c>
      <c r="J37" s="30">
        <f t="shared" si="6"/>
        <v>88.477913930052381</v>
      </c>
      <c r="K37" s="30">
        <f t="shared" si="6"/>
        <v>93.4036121208254</v>
      </c>
      <c r="L37" s="30">
        <f t="shared" si="6"/>
        <v>94.28712415801003</v>
      </c>
      <c r="M37" s="30">
        <f t="shared" si="6"/>
        <v>94.500171080836736</v>
      </c>
      <c r="N37" s="30">
        <f t="shared" si="6"/>
        <v>101.71879617665047</v>
      </c>
      <c r="O37" s="7">
        <f>AVERAGE(E37:N37)</f>
        <v>96.047533614959619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79.360586859107016</v>
      </c>
      <c r="F39" s="30">
        <f>(Input!B24-Input!B125)/Input!B$5+Input!B131/Input!B5</f>
        <v>77.632167902189309</v>
      </c>
      <c r="G39" s="30">
        <f>(Input!C24-Input!C125)/Input!C$5+Input!C131/Input!C5</f>
        <v>75.795231568117799</v>
      </c>
      <c r="H39" s="30">
        <f>(Input!D24-Input!D125)/Input!D$5+Input!D131/Input!D5</f>
        <v>75.371342846818251</v>
      </c>
      <c r="I39" s="30">
        <f>(Input!E24-Input!E125)/Input!E$5+Input!E131/Input!E5</f>
        <v>73.868487151326207</v>
      </c>
      <c r="J39" s="30">
        <f>(Input!F24-Input!F125)/Input!F$5+Input!F131/Input!F5</f>
        <v>77.0509411684491</v>
      </c>
      <c r="K39" s="30">
        <f>(Input!G24-Input!G125)/Input!G$5+Input!G131/Input!G5</f>
        <v>78.556633595499648</v>
      </c>
      <c r="L39" s="30">
        <f>(Input!H24-Input!H125)/Input!H$5+Input!H131/Input!H5</f>
        <v>76.83596000911254</v>
      </c>
      <c r="M39" s="30">
        <f>(Input!I24-Input!I125)/Input!I$5+Input!I131/Input!I5</f>
        <v>79.867657001717262</v>
      </c>
      <c r="N39" s="30">
        <f>(Input!J24-Input!J125)/Input!J$5+Input!J131/Input!J5</f>
        <v>81.986026447445482</v>
      </c>
      <c r="O39" s="7">
        <f>AVERAGE(E39:N39)</f>
        <v>77.632503454978263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17.719450876784506</v>
      </c>
      <c r="F41" s="11">
        <f t="shared" ref="F41:N41" si="7">+F37-F39</f>
        <v>25.626805056182633</v>
      </c>
      <c r="G41" s="11">
        <f t="shared" si="7"/>
        <v>30.034107210885765</v>
      </c>
      <c r="H41" s="11">
        <f t="shared" si="7"/>
        <v>21.712354413794216</v>
      </c>
      <c r="I41" s="11">
        <f t="shared" si="7"/>
        <v>10.96718479801541</v>
      </c>
      <c r="J41" s="11">
        <f t="shared" si="7"/>
        <v>11.426972761603281</v>
      </c>
      <c r="K41" s="11">
        <f t="shared" si="7"/>
        <v>14.846978525325753</v>
      </c>
      <c r="L41" s="11">
        <f t="shared" si="7"/>
        <v>17.45116414889749</v>
      </c>
      <c r="M41" s="11">
        <f t="shared" si="7"/>
        <v>14.632514079119474</v>
      </c>
      <c r="N41" s="11">
        <f t="shared" si="7"/>
        <v>19.732769729204989</v>
      </c>
      <c r="O41" s="11">
        <f>AVERAGE(E41:N41)</f>
        <v>18.415030159981349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2.5445932237958981</v>
      </c>
      <c r="F43" s="8">
        <f>(Input!B25+Input!B26)/Input!B$5</f>
        <v>3.1389996883539606</v>
      </c>
      <c r="G43" s="8">
        <f>(Input!C25+Input!C26)/Input!C$5</f>
        <v>3.2645709806933429</v>
      </c>
      <c r="H43" s="8">
        <f>(Input!D25+Input!D26)/Input!D$5</f>
        <v>3.3786659817335423</v>
      </c>
      <c r="I43" s="8">
        <f>(Input!E25+Input!E26)/Input!E$5</f>
        <v>3.3939969944967996</v>
      </c>
      <c r="J43" s="8">
        <f>(Input!F25+Input!F26)/Input!F$5</f>
        <v>3.2844691175702576</v>
      </c>
      <c r="K43" s="8">
        <f>(Input!G25+Input!G26)/Input!G$5</f>
        <v>3.1833049500387047</v>
      </c>
      <c r="L43" s="8">
        <f>(Input!H25+Input!H26)/Input!H$5</f>
        <v>3.2369723035781557</v>
      </c>
      <c r="M43" s="8">
        <f>(Input!I25+Input!I26)/Input!I$5</f>
        <v>3.2780673657197301</v>
      </c>
      <c r="N43" s="8">
        <f>(Input!J25+Input!J26)/Input!J$5</f>
        <v>3.3913384987648745</v>
      </c>
      <c r="O43" s="8">
        <f>AVERAGE(E43:N43)</f>
        <v>3.2094979104745263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15.174857652988608</v>
      </c>
      <c r="F45" s="11">
        <f t="shared" ref="F45:N45" si="8">+F41-F43</f>
        <v>22.48780536782867</v>
      </c>
      <c r="G45" s="11">
        <f t="shared" si="8"/>
        <v>26.769536230192422</v>
      </c>
      <c r="H45" s="11">
        <f t="shared" si="8"/>
        <v>18.333688432060676</v>
      </c>
      <c r="I45" s="11">
        <f t="shared" si="8"/>
        <v>7.5731878035186107</v>
      </c>
      <c r="J45" s="11">
        <f t="shared" si="8"/>
        <v>8.1425036440330238</v>
      </c>
      <c r="K45" s="11">
        <f t="shared" si="8"/>
        <v>11.663673575287048</v>
      </c>
      <c r="L45" s="11">
        <f t="shared" si="8"/>
        <v>14.214191845319334</v>
      </c>
      <c r="M45" s="11">
        <f t="shared" si="8"/>
        <v>11.354446713399744</v>
      </c>
      <c r="N45" s="11">
        <f t="shared" si="8"/>
        <v>16.341431230440115</v>
      </c>
      <c r="O45" s="11">
        <f>AVERAGE(E45:N45)</f>
        <v>15.205532249506827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628.54317789432775</v>
      </c>
      <c r="F7" s="6">
        <f>Input!B132/Input!B$7</f>
        <v>662.92299549367362</v>
      </c>
      <c r="G7" s="6">
        <f>Input!C132/Input!C$7</f>
        <v>706.27435132218636</v>
      </c>
      <c r="H7" s="6">
        <f>Input!D132/Input!D$7</f>
        <v>626.88304497229467</v>
      </c>
      <c r="I7" s="6">
        <f>Input!E132/Input!E$7</f>
        <v>488.24092151912828</v>
      </c>
      <c r="J7" s="6">
        <f>Input!F132/Input!F$7</f>
        <v>536.34664459856117</v>
      </c>
      <c r="K7" s="6">
        <f>Input!G132/Input!G$7</f>
        <v>583.4833259516389</v>
      </c>
      <c r="L7" s="6">
        <f>Input!H132/Input!H$7</f>
        <v>611.37822765704209</v>
      </c>
      <c r="M7" s="6">
        <f>Input!I132/Input!I$7</f>
        <v>617.02362936437044</v>
      </c>
      <c r="N7" s="6">
        <f>Input!J132/Input!J$7</f>
        <v>714.62203945547583</v>
      </c>
      <c r="O7" s="6">
        <f>AVERAGE(E7:N7)</f>
        <v>617.57183582286984</v>
      </c>
    </row>
    <row r="8" spans="1:15" ht="12" customHeight="1" x14ac:dyDescent="0.2">
      <c r="B8" t="s">
        <v>180</v>
      </c>
      <c r="E8" s="6">
        <f>Input!A133/Input!A$7</f>
        <v>11.338676106263994</v>
      </c>
      <c r="F8" s="6">
        <f>Input!B133/Input!B$7</f>
        <v>0.52846237669463092</v>
      </c>
      <c r="G8" s="6">
        <f>Input!C133/Input!C$7</f>
        <v>-0.58623867684288344</v>
      </c>
      <c r="H8" s="6">
        <f>Input!D133/Input!D$7</f>
        <v>-2.9196748221654536</v>
      </c>
      <c r="I8" s="6">
        <f>Input!E133/Input!E$7</f>
        <v>5.0935539138343886</v>
      </c>
      <c r="J8" s="6">
        <f>Input!F133/Input!F$7</f>
        <v>-1.0828952119927038</v>
      </c>
      <c r="K8" s="6">
        <f>Input!G133/Input!G$7</f>
        <v>3.3534839843779265</v>
      </c>
      <c r="L8" s="6">
        <f>Input!H133/Input!H$7</f>
        <v>-0.7390166304760577</v>
      </c>
      <c r="M8" s="6">
        <f>Input!I133/Input!I$7</f>
        <v>-1.3122293941701508</v>
      </c>
      <c r="N8" s="6">
        <f>Input!J133/Input!J$7</f>
        <v>-3.4408513818970685</v>
      </c>
      <c r="O8" s="6">
        <f>AVERAGE(E8:N8)</f>
        <v>1.0233270263626619</v>
      </c>
    </row>
    <row r="9" spans="1:15" ht="12" customHeight="1" x14ac:dyDescent="0.2">
      <c r="B9" t="s">
        <v>181</v>
      </c>
      <c r="E9" s="6">
        <f>Input!A134/Input!A$7</f>
        <v>1.8643360525313859</v>
      </c>
      <c r="F9" s="6">
        <f>Input!B134/Input!B$7</f>
        <v>2.2240788202656212</v>
      </c>
      <c r="G9" s="6">
        <f>Input!C134/Input!C$7</f>
        <v>1.8452754523661943</v>
      </c>
      <c r="H9" s="6">
        <f>Input!D134/Input!D$7</f>
        <v>1.888899129524209</v>
      </c>
      <c r="I9" s="6">
        <f>Input!E134/Input!E$7</f>
        <v>1.5903798748909472</v>
      </c>
      <c r="J9" s="6">
        <f>Input!F134/Input!F$7</f>
        <v>1.930054907915814</v>
      </c>
      <c r="K9" s="6">
        <f>Input!G134/Input!G$7</f>
        <v>1.9157298741679476</v>
      </c>
      <c r="L9" s="6">
        <f>Input!H134/Input!H$7</f>
        <v>1.9053997650119345</v>
      </c>
      <c r="M9" s="6">
        <f>Input!I134/Input!I$7</f>
        <v>1.4605916915527686</v>
      </c>
      <c r="N9" s="6">
        <f>Input!J134/Input!J$7</f>
        <v>1.9178618792950879</v>
      </c>
      <c r="O9" s="6">
        <f>AVERAGE(E9:N9)</f>
        <v>1.854260744752191</v>
      </c>
    </row>
    <row r="10" spans="1:15" ht="12" customHeight="1" x14ac:dyDescent="0.2">
      <c r="B10" t="s">
        <v>182</v>
      </c>
      <c r="E10" s="6">
        <f>Input!A135/Input!A$7</f>
        <v>-0.59958389042870242</v>
      </c>
      <c r="F10" s="6">
        <f>Input!B135/Input!B$7</f>
        <v>-0.45658109246296674</v>
      </c>
      <c r="G10" s="6">
        <f>Input!C135/Input!C$7</f>
        <v>-0.6711627286101548</v>
      </c>
      <c r="H10" s="6">
        <f>Input!D135/Input!D$7</f>
        <v>-1.8326156640073075</v>
      </c>
      <c r="I10" s="6">
        <f>Input!E135/Input!E$7</f>
        <v>-0.69376459450930894</v>
      </c>
      <c r="J10" s="6">
        <f>Input!F135/Input!F$7</f>
        <v>-1.2895798109241752</v>
      </c>
      <c r="K10" s="6">
        <f>Input!G135/Input!G$7</f>
        <v>-1.1411321196253608</v>
      </c>
      <c r="L10" s="6">
        <f>Input!H135/Input!H$7</f>
        <v>-6.1675087566172238</v>
      </c>
      <c r="M10" s="6">
        <f>Input!I135/Input!I$7</f>
        <v>-2.6235209774023418</v>
      </c>
      <c r="N10" s="6">
        <f>Input!J135/Input!J$7</f>
        <v>-1.6808155767009934</v>
      </c>
      <c r="O10" s="6">
        <f>AVERAGE(E10:N10)</f>
        <v>-1.7156265211288535</v>
      </c>
    </row>
    <row r="11" spans="1:15" ht="12.75" customHeight="1" x14ac:dyDescent="0.2">
      <c r="B11" s="28" t="s">
        <v>68</v>
      </c>
      <c r="E11" s="8">
        <f>Input!A27/Input!A$7</f>
        <v>641.14660616269441</v>
      </c>
      <c r="F11" s="8">
        <f>Input!B27/Input!B$7</f>
        <v>665.21895559817085</v>
      </c>
      <c r="G11" s="8">
        <f>Input!C27/Input!C$7</f>
        <v>706.86222536909941</v>
      </c>
      <c r="H11" s="8">
        <f>Input!D27/Input!D$7</f>
        <v>624.01965361564612</v>
      </c>
      <c r="I11" s="8">
        <f>Input!E27/Input!E$7</f>
        <v>494.23109071334437</v>
      </c>
      <c r="J11" s="8">
        <f>Input!F27/Input!F$7</f>
        <v>535.90422448356003</v>
      </c>
      <c r="K11" s="8">
        <f>Input!G27/Input!G$7</f>
        <v>587.61140769055942</v>
      </c>
      <c r="L11" s="8">
        <f>Input!H27/Input!H$7</f>
        <v>606.37710203496067</v>
      </c>
      <c r="M11" s="8">
        <f>Input!I27/Input!I$7</f>
        <v>614.5484706843506</v>
      </c>
      <c r="N11" s="8">
        <f>Input!J27/Input!J$7</f>
        <v>711.4182343761729</v>
      </c>
      <c r="O11" s="8">
        <f>AVERAGE(E11:N11)</f>
        <v>618.73379707285585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0.41259285229405884</v>
      </c>
      <c r="F13" s="8">
        <f>Input!B28/Input!B$7</f>
        <v>0.48931776977287544</v>
      </c>
      <c r="G13" s="8">
        <f>Input!C28/Input!C$7</f>
        <v>0.49137479743404</v>
      </c>
      <c r="H13" s="8">
        <f>Input!D28/Input!D$7</f>
        <v>0.39494140006542178</v>
      </c>
      <c r="I13" s="8">
        <f>Input!E28/Input!E$7</f>
        <v>0.53248770255972377</v>
      </c>
      <c r="J13" s="8">
        <f>Input!F28/Input!F$7</f>
        <v>0.59860211668626562</v>
      </c>
      <c r="K13" s="8">
        <f>Input!G28/Input!G$7</f>
        <v>1.5858374439937042</v>
      </c>
      <c r="L13" s="8">
        <f>Input!H28/Input!H$7</f>
        <v>0.46972743735602973</v>
      </c>
      <c r="M13" s="8">
        <f>Input!I28/Input!I$7</f>
        <v>0.52461227331612048</v>
      </c>
      <c r="N13" s="8">
        <f>Input!J28/Input!J$7</f>
        <v>1.1495848887210598</v>
      </c>
      <c r="O13" s="8">
        <f>AVERAGE(E13:N13)</f>
        <v>0.66490786821992987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7.3061980420891048</v>
      </c>
      <c r="F15" s="16">
        <f>Input!B136/Input!B$7</f>
        <v>3.6132170983445078</v>
      </c>
      <c r="G15" s="16">
        <f>Input!C136/Input!C$7</f>
        <v>3.074549314076187</v>
      </c>
      <c r="H15" s="16">
        <f>Input!D136/Input!D$7</f>
        <v>6.916436695925313</v>
      </c>
      <c r="I15" s="16">
        <f>Input!E136/Input!E$7</f>
        <v>3.7417422456518108</v>
      </c>
      <c r="J15" s="16">
        <f>Input!F136/Input!F$7</f>
        <v>3.0939217955721814</v>
      </c>
      <c r="K15" s="16">
        <f>Input!G136/Input!G$7</f>
        <v>3.6702850718432778</v>
      </c>
      <c r="L15" s="16">
        <f>Input!H136/Input!H$7</f>
        <v>3.0348646553423944</v>
      </c>
      <c r="M15" s="16">
        <f>Input!I136/Input!I$7</f>
        <v>3.9110972681988478</v>
      </c>
      <c r="N15" s="16">
        <f>Input!J136/Input!J$7</f>
        <v>3.0955246917090724</v>
      </c>
      <c r="O15" s="6">
        <f t="shared" ref="O15:O26" si="1">AVERAGE(E15:N15)</f>
        <v>4.1457836878752703</v>
      </c>
    </row>
    <row r="16" spans="1:15" ht="12" customHeight="1" x14ac:dyDescent="0.2">
      <c r="B16" t="s">
        <v>184</v>
      </c>
      <c r="E16" s="16">
        <f>Input!A137/Input!A$7</f>
        <v>9.1440158911703975</v>
      </c>
      <c r="F16" s="16">
        <f>Input!B137/Input!B$7</f>
        <v>9.1388949745180792</v>
      </c>
      <c r="G16" s="16">
        <f>Input!C137/Input!C$7</f>
        <v>8.5897644447265638</v>
      </c>
      <c r="H16" s="16">
        <f>Input!D137/Input!D$7</f>
        <v>8.6217012820372751</v>
      </c>
      <c r="I16" s="16">
        <f>Input!E137/Input!E$7</f>
        <v>9.8034089432554357</v>
      </c>
      <c r="J16" s="16">
        <f>Input!F137/Input!F$7</f>
        <v>9.4398762951508814</v>
      </c>
      <c r="K16" s="16">
        <f>Input!G137/Input!G$7</f>
        <v>10.294699052061475</v>
      </c>
      <c r="L16" s="16">
        <f>Input!H137/Input!H$7</f>
        <v>10.384435065694104</v>
      </c>
      <c r="M16" s="16">
        <f>Input!I137/Input!I$7</f>
        <v>9.0926228669377362</v>
      </c>
      <c r="N16" s="16">
        <f>Input!J137/Input!J$7</f>
        <v>8.6900884741693787</v>
      </c>
      <c r="O16" s="6">
        <f t="shared" si="1"/>
        <v>9.3199507289721311</v>
      </c>
    </row>
    <row r="17" spans="2:15" ht="12" customHeight="1" x14ac:dyDescent="0.2">
      <c r="B17" t="s">
        <v>185</v>
      </c>
      <c r="E17" s="16">
        <f>Input!A138/Input!A$7</f>
        <v>1.0348937570223768</v>
      </c>
      <c r="F17" s="16">
        <f>Input!B138/Input!B$7</f>
        <v>1.126333791738243</v>
      </c>
      <c r="G17" s="16">
        <f>Input!C138/Input!C$7</f>
        <v>1.2732572793057868</v>
      </c>
      <c r="H17" s="16">
        <f>Input!D138/Input!D$7</f>
        <v>1.0666448718555686</v>
      </c>
      <c r="I17" s="16">
        <f>Input!E138/Input!E$7</f>
        <v>1.0941841924526201</v>
      </c>
      <c r="J17" s="16">
        <f>Input!F138/Input!F$7</f>
        <v>1.4050864359855184</v>
      </c>
      <c r="K17" s="16">
        <f>Input!G138/Input!G$7</f>
        <v>2.5654967747636888</v>
      </c>
      <c r="L17" s="16">
        <f>Input!H138/Input!H$7</f>
        <v>0.98917273324113886</v>
      </c>
      <c r="M17" s="16">
        <f>Input!I138/Input!I$7</f>
        <v>0.94031186197107419</v>
      </c>
      <c r="N17" s="16">
        <f>Input!J138/Input!J$7</f>
        <v>1.1673100531315139</v>
      </c>
      <c r="O17" s="6">
        <f t="shared" si="1"/>
        <v>1.266269175146753</v>
      </c>
    </row>
    <row r="18" spans="2:15" ht="12" customHeight="1" x14ac:dyDescent="0.2">
      <c r="B18" t="s">
        <v>186</v>
      </c>
      <c r="E18" s="16">
        <f>Input!A139/Input!A$7</f>
        <v>13.118108569125717</v>
      </c>
      <c r="F18" s="16">
        <f>Input!B139/Input!B$7</f>
        <v>12.278231254966714</v>
      </c>
      <c r="G18" s="16">
        <f>Input!C139/Input!C$7</f>
        <v>7.452749389501669</v>
      </c>
      <c r="H18" s="16">
        <f>Input!D139/Input!D$7</f>
        <v>7.6061690707725313</v>
      </c>
      <c r="I18" s="16">
        <f>Input!E139/Input!E$7</f>
        <v>6.9348326620013738</v>
      </c>
      <c r="J18" s="16">
        <f>Input!F139/Input!F$7</f>
        <v>7.7489430457689421</v>
      </c>
      <c r="K18" s="16">
        <f>Input!G139/Input!G$7</f>
        <v>5.9224711580555907</v>
      </c>
      <c r="L18" s="16">
        <f>Input!H139/Input!H$7</f>
        <v>5.1667037987188538</v>
      </c>
      <c r="M18" s="16">
        <f>Input!I139/Input!I$7</f>
        <v>4.2888845598173617</v>
      </c>
      <c r="N18" s="16">
        <f>Input!J139/Input!J$7</f>
        <v>4.0179103702372529</v>
      </c>
      <c r="O18" s="6">
        <f t="shared" si="1"/>
        <v>7.4535003878965993</v>
      </c>
    </row>
    <row r="19" spans="2:15" ht="13.5" customHeight="1" x14ac:dyDescent="0.2">
      <c r="B19" t="s">
        <v>311</v>
      </c>
      <c r="E19" s="16">
        <f>E20-SUM(E15:E18)</f>
        <v>2.9745845502574753E-2</v>
      </c>
      <c r="F19" s="16">
        <f t="shared" ref="F19:N19" si="2">F20-SUM(F15:F18)</f>
        <v>6.6025153581506402E-2</v>
      </c>
      <c r="G19" s="16">
        <f t="shared" si="2"/>
        <v>5.6095088382232206E-2</v>
      </c>
      <c r="H19" s="16">
        <f t="shared" si="2"/>
        <v>5.8363497295868427E-2</v>
      </c>
      <c r="I19" s="16">
        <f t="shared" si="2"/>
        <v>4.7673045867131947E-2</v>
      </c>
      <c r="J19" s="16">
        <f t="shared" si="2"/>
        <v>5.657126454874728E-2</v>
      </c>
      <c r="K19" s="16">
        <f t="shared" si="2"/>
        <v>4.7062782520491453E-2</v>
      </c>
      <c r="L19" s="16">
        <f t="shared" si="2"/>
        <v>4.7236558125423045E-2</v>
      </c>
      <c r="M19" s="16">
        <f t="shared" si="2"/>
        <v>4.9757091981820878E-2</v>
      </c>
      <c r="N19" s="16">
        <f t="shared" si="2"/>
        <v>7.9163832657339839E-2</v>
      </c>
      <c r="O19" s="6">
        <f t="shared" si="1"/>
        <v>5.376941604631362E-2</v>
      </c>
    </row>
    <row r="20" spans="2:15" ht="12.75" customHeight="1" x14ac:dyDescent="0.2">
      <c r="B20" s="28" t="s">
        <v>187</v>
      </c>
      <c r="E20" s="8">
        <f>Input!A141/Input!A$7</f>
        <v>30.63296210491017</v>
      </c>
      <c r="F20" s="8">
        <f>Input!B141/Input!B$7</f>
        <v>26.222702273149054</v>
      </c>
      <c r="G20" s="8">
        <f>Input!C141/Input!C$7</f>
        <v>20.446415515992438</v>
      </c>
      <c r="H20" s="8">
        <f>Input!D141/Input!D$7</f>
        <v>24.269315417886556</v>
      </c>
      <c r="I20" s="8">
        <f>Input!E141/Input!E$7</f>
        <v>21.621841089228372</v>
      </c>
      <c r="J20" s="8">
        <f>Input!F141/Input!F$7</f>
        <v>21.744398837026271</v>
      </c>
      <c r="K20" s="8">
        <f>Input!G141/Input!G$7</f>
        <v>22.500014839244521</v>
      </c>
      <c r="L20" s="8">
        <f>Input!H141/Input!H$7</f>
        <v>19.622412811121915</v>
      </c>
      <c r="M20" s="8">
        <f>Input!I141/Input!I$7</f>
        <v>18.28267364890684</v>
      </c>
      <c r="N20" s="8">
        <f>Input!J141/Input!J$7</f>
        <v>17.04999742190456</v>
      </c>
      <c r="O20" s="8">
        <f t="shared" si="1"/>
        <v>22.239273395937069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0.34151111425056269</v>
      </c>
      <c r="F22" s="6">
        <f>Input!B202/Input!B$7</f>
        <v>0.69187595467977492</v>
      </c>
      <c r="G22" s="6">
        <f>Input!C202/Input!C$7</f>
        <v>0.41899200564570926</v>
      </c>
      <c r="H22" s="6">
        <f>Input!D202/Input!D$7</f>
        <v>0.4554659826793816</v>
      </c>
      <c r="I22" s="6">
        <f>Input!E202/Input!E$7</f>
        <v>0.74141582982198873</v>
      </c>
      <c r="J22" s="6">
        <f>Input!F202/Input!F$7</f>
        <v>0.4744068926564135</v>
      </c>
      <c r="K22" s="6">
        <f>Input!G202/Input!G$7</f>
        <v>0.66139745479932943</v>
      </c>
      <c r="L22" s="6">
        <f>Input!H202/Input!H$7</f>
        <v>0.55627541717645579</v>
      </c>
      <c r="M22" s="6">
        <f>Input!I202/Input!I$7</f>
        <v>0.72395201192598091</v>
      </c>
      <c r="N22" s="6">
        <f>Input!J202/Input!J$7</f>
        <v>1.9991262910381609</v>
      </c>
      <c r="O22" s="6">
        <f t="shared" si="1"/>
        <v>0.70644189546737579</v>
      </c>
    </row>
    <row r="23" spans="2:15" ht="12" customHeight="1" x14ac:dyDescent="0.2">
      <c r="B23" t="s">
        <v>305</v>
      </c>
      <c r="E23" s="6">
        <f>Input!A203/Input!A$7</f>
        <v>45.241426377849479</v>
      </c>
      <c r="F23" s="6">
        <f>Input!B203/Input!B$7</f>
        <v>40.761817186853136</v>
      </c>
      <c r="G23" s="6">
        <f>Input!C203/Input!C$7</f>
        <v>40.530933128962637</v>
      </c>
      <c r="H23" s="6">
        <f>Input!D203/Input!D$7</f>
        <v>38.438837681043303</v>
      </c>
      <c r="I23" s="6">
        <f>Input!E203/Input!E$7</f>
        <v>34.715442336606465</v>
      </c>
      <c r="J23" s="6">
        <f>Input!F203/Input!F$7</f>
        <v>38.114920971490477</v>
      </c>
      <c r="K23" s="6">
        <f>Input!G203/Input!G$7</f>
        <v>42.183152593231469</v>
      </c>
      <c r="L23" s="6">
        <f>Input!H203/Input!H$7</f>
        <v>41.775374405301747</v>
      </c>
      <c r="M23" s="6">
        <f>Input!I203/Input!I$7</f>
        <v>44.13420104872074</v>
      </c>
      <c r="N23" s="6">
        <f>Input!J203/Input!J$7</f>
        <v>46.116893595935096</v>
      </c>
      <c r="O23" s="6">
        <f t="shared" si="1"/>
        <v>41.201299932599454</v>
      </c>
    </row>
    <row r="24" spans="2:15" ht="12" customHeight="1" x14ac:dyDescent="0.2">
      <c r="B24" t="s">
        <v>306</v>
      </c>
      <c r="E24" s="6">
        <f>Input!A204/Input!A$7</f>
        <v>0.7517476822737188</v>
      </c>
      <c r="F24" s="6">
        <f>Input!B204/Input!B$7</f>
        <v>0.25491427510956516</v>
      </c>
      <c r="G24" s="6">
        <f>Input!C204/Input!C$7</f>
        <v>0.18474724995705974</v>
      </c>
      <c r="H24" s="6">
        <f>Input!D204/Input!D$7</f>
        <v>0.61412977960254067</v>
      </c>
      <c r="I24" s="6">
        <f>Input!E204/Input!E$7</f>
        <v>1.1943272140033041</v>
      </c>
      <c r="J24" s="6">
        <f>Input!F204/Input!F$7</f>
        <v>1.3277076639598515</v>
      </c>
      <c r="K24" s="6">
        <f>Input!G204/Input!G$7</f>
        <v>1.1469109860568942</v>
      </c>
      <c r="L24" s="6">
        <f>Input!H204/Input!H$7</f>
        <v>1.3036261623359797</v>
      </c>
      <c r="M24" s="6">
        <f>Input!I204/Input!I$7</f>
        <v>1.9019711575714908</v>
      </c>
      <c r="N24" s="6">
        <f>Input!J204/Input!J$7</f>
        <v>1.5356313641992017</v>
      </c>
      <c r="O24" s="6">
        <f t="shared" si="1"/>
        <v>1.0215713535069606</v>
      </c>
    </row>
    <row r="25" spans="2:15" ht="12" customHeight="1" x14ac:dyDescent="0.2">
      <c r="B25" t="s">
        <v>307</v>
      </c>
      <c r="E25" s="6">
        <f>Input!A205/Input!A$7</f>
        <v>2.4686737807877268</v>
      </c>
      <c r="F25" s="6">
        <f>Input!B205/Input!B$7</f>
        <v>2.6902945053271723</v>
      </c>
      <c r="G25" s="6">
        <f>Input!C205/Input!C$7</f>
        <v>1.1582521824848588</v>
      </c>
      <c r="H25" s="6">
        <f>Input!D205/Input!D$7</f>
        <v>0.98426543502639041</v>
      </c>
      <c r="I25" s="6">
        <f>Input!E205/Input!E$7</f>
        <v>1.0779141685074156</v>
      </c>
      <c r="J25" s="6">
        <f>Input!F205/Input!F$7</f>
        <v>1.0360078334058649</v>
      </c>
      <c r="K25" s="6">
        <f>Input!G205/Input!G$7</f>
        <v>1.0120321145904476</v>
      </c>
      <c r="L25" s="6">
        <f>Input!H205/Input!H$7</f>
        <v>0.93147965541073252</v>
      </c>
      <c r="M25" s="6">
        <f>Input!I205/Input!I$7</f>
        <v>1.0251074029683878</v>
      </c>
      <c r="N25" s="6">
        <f>Input!J205/Input!J$7</f>
        <v>1.3163278556387876</v>
      </c>
      <c r="O25" s="6">
        <f t="shared" si="1"/>
        <v>1.3700354934147785</v>
      </c>
    </row>
    <row r="26" spans="2:15" ht="12" customHeight="1" x14ac:dyDescent="0.2">
      <c r="B26" t="s">
        <v>308</v>
      </c>
      <c r="E26" s="16">
        <f>E27-SUM(E22:E25)</f>
        <v>1.9089317387777101</v>
      </c>
      <c r="F26" s="16">
        <f t="shared" ref="F26:N26" si="3">F27-SUM(F22:F25)</f>
        <v>1.5696912190874173</v>
      </c>
      <c r="G26" s="16">
        <f t="shared" si="3"/>
        <v>0.96745026398918554</v>
      </c>
      <c r="H26" s="16">
        <f t="shared" si="3"/>
        <v>1.3708610285712837</v>
      </c>
      <c r="I26" s="16">
        <f t="shared" si="3"/>
        <v>0.98242060030071343</v>
      </c>
      <c r="J26" s="16">
        <f t="shared" si="3"/>
        <v>0.85798405540793254</v>
      </c>
      <c r="K26" s="16">
        <f t="shared" si="3"/>
        <v>1.6221820250951069</v>
      </c>
      <c r="L26" s="16">
        <f t="shared" si="3"/>
        <v>1.1304813623382017</v>
      </c>
      <c r="M26" s="16">
        <f t="shared" si="3"/>
        <v>2.6508551122883546</v>
      </c>
      <c r="N26" s="16">
        <f t="shared" si="3"/>
        <v>2.6661129448446843</v>
      </c>
      <c r="O26" s="6">
        <f t="shared" si="1"/>
        <v>1.5726970350700591</v>
      </c>
    </row>
    <row r="27" spans="2:15" ht="12.75" customHeight="1" x14ac:dyDescent="0.2">
      <c r="B27" s="28" t="s">
        <v>188</v>
      </c>
      <c r="E27" s="8">
        <f>Input!A142/Input!A$7</f>
        <v>50.712290693939195</v>
      </c>
      <c r="F27" s="8">
        <f>Input!B142/Input!B$7</f>
        <v>45.968593141057063</v>
      </c>
      <c r="G27" s="8">
        <f>Input!C142/Input!C$7</f>
        <v>43.260374831039456</v>
      </c>
      <c r="H27" s="8">
        <f>Input!D142/Input!D$7</f>
        <v>41.863559906922895</v>
      </c>
      <c r="I27" s="8">
        <f>Input!E142/Input!E$7</f>
        <v>38.711520149239881</v>
      </c>
      <c r="J27" s="8">
        <f>Input!F142/Input!F$7</f>
        <v>41.811027416920531</v>
      </c>
      <c r="K27" s="8">
        <f>Input!G142/Input!G$7</f>
        <v>46.625675173773246</v>
      </c>
      <c r="L27" s="8">
        <f>Input!H142/Input!H$7</f>
        <v>45.697237002563121</v>
      </c>
      <c r="M27" s="8">
        <f>Input!I142/Input!I$7</f>
        <v>50.436086733474951</v>
      </c>
      <c r="N27" s="8">
        <f>Input!J142/Input!J$7</f>
        <v>53.634092051655934</v>
      </c>
      <c r="O27" s="8">
        <f>AVERAGE(E27:N27)</f>
        <v>45.872045710058629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7.1801286277261838</v>
      </c>
      <c r="F29" s="16">
        <f>Input!B143/Input!B$7</f>
        <v>10.149780393910987</v>
      </c>
      <c r="G29" s="16">
        <f>Input!C143/Input!C$7</f>
        <v>9.7163507135549292</v>
      </c>
      <c r="H29" s="16">
        <f>Input!D143/Input!D$7</f>
        <v>5.9554471666792255</v>
      </c>
      <c r="I29" s="16">
        <f>Input!E143/Input!E$7</f>
        <v>5.0769129248417579</v>
      </c>
      <c r="J29" s="16">
        <f>Input!F143/Input!F$7</f>
        <v>5.6172371966407093</v>
      </c>
      <c r="K29" s="16">
        <f>Input!G143/Input!G$7</f>
        <v>2.2658612322982745</v>
      </c>
      <c r="L29" s="16">
        <f>Input!H143/Input!H$7</f>
        <v>2.4560022457006392</v>
      </c>
      <c r="M29" s="16">
        <f>Input!I143/Input!I$7</f>
        <v>0.13447780158450973</v>
      </c>
      <c r="N29" s="16">
        <f>Input!J143/Input!J$7</f>
        <v>3.5000494766845387</v>
      </c>
      <c r="O29" s="16">
        <f t="shared" ref="O29:O35" si="4">AVERAGE(E29:N29)</f>
        <v>5.2052247779621759</v>
      </c>
    </row>
    <row r="30" spans="2:15" ht="12" customHeight="1" x14ac:dyDescent="0.2">
      <c r="B30" t="s">
        <v>309</v>
      </c>
      <c r="E30" s="16">
        <f>Input!A207/Input!A$7</f>
        <v>3.4302607134346208</v>
      </c>
      <c r="F30" s="16">
        <f>Input!B207/Input!B$7</f>
        <v>1.9852623614673399</v>
      </c>
      <c r="G30" s="16">
        <f>Input!C207/Input!C$7</f>
        <v>2.3167840366821748</v>
      </c>
      <c r="H30" s="16">
        <f>Input!D207/Input!D$7</f>
        <v>2.9041001231584245</v>
      </c>
      <c r="I30" s="16">
        <f>Input!E207/Input!E$7</f>
        <v>5.5535220797059752</v>
      </c>
      <c r="J30" s="16">
        <f>Input!F207/Input!F$7</f>
        <v>3.6648458782025761</v>
      </c>
      <c r="K30" s="16">
        <f>Input!G207/Input!G$7</f>
        <v>1.4677743285621132</v>
      </c>
      <c r="L30" s="16">
        <f>Input!H207/Input!H$7</f>
        <v>0.63831259338567758</v>
      </c>
      <c r="M30" s="16">
        <f>Input!I207/Input!I$7</f>
        <v>1.1816374190357979</v>
      </c>
      <c r="N30" s="16">
        <f>Input!J207/Input!J$7</f>
        <v>2.9995656098750154</v>
      </c>
      <c r="O30" s="6">
        <f t="shared" si="4"/>
        <v>2.6142065143509718</v>
      </c>
    </row>
    <row r="31" spans="2:15" ht="12" customHeight="1" x14ac:dyDescent="0.2">
      <c r="B31" t="s">
        <v>190</v>
      </c>
      <c r="E31" s="16">
        <f>Input!A144/Input!A$7</f>
        <v>3.4849215945952969</v>
      </c>
      <c r="F31" s="16">
        <f>Input!B144/Input!B$7</f>
        <v>1.9577479788150314</v>
      </c>
      <c r="G31" s="16">
        <f>Input!C144/Input!C$7</f>
        <v>2.1024170693092965</v>
      </c>
      <c r="H31" s="16">
        <f>Input!D144/Input!D$7</f>
        <v>1.2718058532421088</v>
      </c>
      <c r="I31" s="16">
        <f>Input!E144/Input!E$7</f>
        <v>1.7366723590666939</v>
      </c>
      <c r="J31" s="16">
        <f>Input!F144/Input!F$7</f>
        <v>1.3991020287224882</v>
      </c>
      <c r="K31" s="16">
        <f>Input!G144/Input!G$7</f>
        <v>1.0536748274925973</v>
      </c>
      <c r="L31" s="16">
        <f>Input!H144/Input!H$7</f>
        <v>1.0037239099544391</v>
      </c>
      <c r="M31" s="16">
        <f>Input!I144/Input!I$7</f>
        <v>1.9940296117976768</v>
      </c>
      <c r="N31" s="16">
        <f>Input!J144/Input!J$7</f>
        <v>2.31516809182266</v>
      </c>
      <c r="O31" s="6">
        <f t="shared" si="4"/>
        <v>1.8319263324818291</v>
      </c>
    </row>
    <row r="32" spans="2:15" ht="12" customHeight="1" x14ac:dyDescent="0.2">
      <c r="B32" t="s">
        <v>310</v>
      </c>
      <c r="E32" s="16">
        <f>Input!A208/Input!A$7</f>
        <v>0.22491136940991924</v>
      </c>
      <c r="F32" s="16">
        <f>Input!B208/Input!B$7</f>
        <v>8.98290260719775E-2</v>
      </c>
      <c r="G32" s="16">
        <f>Input!C208/Input!C$7</f>
        <v>5.5284731194037651E-2</v>
      </c>
      <c r="H32" s="16">
        <f>Input!D208/Input!D$7</f>
        <v>0.3079555449351763</v>
      </c>
      <c r="I32" s="16">
        <f>Input!E208/Input!E$7</f>
        <v>0.29969780780725042</v>
      </c>
      <c r="J32" s="16">
        <f>Input!F208/Input!F$7</f>
        <v>5.2663820961305202E-2</v>
      </c>
      <c r="K32" s="16">
        <f>Input!G208/Input!G$7</f>
        <v>7.492339299278547E-2</v>
      </c>
      <c r="L32" s="16">
        <f>Input!H208/Input!H$7</f>
        <v>4.8740860234477684E-2</v>
      </c>
      <c r="M32" s="16">
        <f>Input!I208/Input!I$7</f>
        <v>0.26211663966634874</v>
      </c>
      <c r="N32" s="16">
        <f>Input!J208/Input!J$7</f>
        <v>7.3834378599381412E-2</v>
      </c>
      <c r="O32" s="6">
        <f t="shared" si="4"/>
        <v>0.14899575718726596</v>
      </c>
    </row>
    <row r="33" spans="2:15" ht="12" customHeight="1" x14ac:dyDescent="0.2">
      <c r="B33" t="s">
        <v>191</v>
      </c>
      <c r="E33" s="16">
        <f>Input!A145/Input!A$7</f>
        <v>0.10298827059714064</v>
      </c>
      <c r="F33" s="16">
        <f>Input!B145/Input!B$7</f>
        <v>7.7135936882878342E-2</v>
      </c>
      <c r="G33" s="16">
        <f>Input!C145/Input!C$7</f>
        <v>6.5087430082071879E-2</v>
      </c>
      <c r="H33" s="16">
        <f>Input!D145/Input!D$7</f>
        <v>0.32353902162962245</v>
      </c>
      <c r="I33" s="16">
        <f>Input!E145/Input!E$7</f>
        <v>0.36499220388691922</v>
      </c>
      <c r="J33" s="16">
        <f>Input!F145/Input!F$7</f>
        <v>0.53251131954925512</v>
      </c>
      <c r="K33" s="16">
        <f>Input!G145/Input!G$7</f>
        <v>0.11251930642603766</v>
      </c>
      <c r="L33" s="16">
        <f>Input!H145/Input!H$7</f>
        <v>0.10038318175140756</v>
      </c>
      <c r="M33" s="16">
        <f>Input!I145/Input!I$7</f>
        <v>0.11253361366495243</v>
      </c>
      <c r="N33" s="16">
        <f>Input!J145/Input!J$7</f>
        <v>9.7700338867897626E-2</v>
      </c>
      <c r="O33" s="6">
        <f t="shared" si="4"/>
        <v>0.1889390623338183</v>
      </c>
    </row>
    <row r="34" spans="2:15" ht="12" customHeight="1" x14ac:dyDescent="0.2">
      <c r="B34" t="s">
        <v>192</v>
      </c>
      <c r="E34" s="16">
        <f>E35-SUM(E29:E33)</f>
        <v>0.63783850291922661</v>
      </c>
      <c r="F34" s="16">
        <f t="shared" ref="F34:N34" si="5">F35-SUM(F29:F33)</f>
        <v>0.24185525508091565</v>
      </c>
      <c r="G34" s="16">
        <f t="shared" si="5"/>
        <v>0.29347354880626142</v>
      </c>
      <c r="H34" s="16">
        <f t="shared" si="5"/>
        <v>0.22912369451742975</v>
      </c>
      <c r="I34" s="16">
        <f t="shared" si="5"/>
        <v>1.1434267629424752</v>
      </c>
      <c r="J34" s="16">
        <f t="shared" si="5"/>
        <v>0.61566607098213844</v>
      </c>
      <c r="K34" s="16">
        <f t="shared" si="5"/>
        <v>0.16280206277825471</v>
      </c>
      <c r="L34" s="16">
        <f t="shared" si="5"/>
        <v>0.15775511750884696</v>
      </c>
      <c r="M34" s="16">
        <f t="shared" si="5"/>
        <v>0.21346741272966385</v>
      </c>
      <c r="N34" s="16">
        <f t="shared" si="5"/>
        <v>0.16509090061214771</v>
      </c>
      <c r="O34" s="6">
        <f t="shared" si="4"/>
        <v>0.38604993288773604</v>
      </c>
    </row>
    <row r="35" spans="2:15" ht="12.75" customHeight="1" x14ac:dyDescent="0.2">
      <c r="B35" s="28" t="s">
        <v>193</v>
      </c>
      <c r="E35" s="8">
        <f>Input!A147/Input!A$7</f>
        <v>15.061049078682389</v>
      </c>
      <c r="F35" s="8">
        <f>Input!B147/Input!B$7</f>
        <v>14.501610952229132</v>
      </c>
      <c r="G35" s="8">
        <f>Input!C147/Input!C$7</f>
        <v>14.54939752962877</v>
      </c>
      <c r="H35" s="8">
        <f>Input!D147/Input!D$7</f>
        <v>10.991971404161987</v>
      </c>
      <c r="I35" s="8">
        <f>Input!E147/Input!E$7</f>
        <v>14.175224138251071</v>
      </c>
      <c r="J35" s="8">
        <f>Input!F147/Input!F$7</f>
        <v>11.882026315058473</v>
      </c>
      <c r="K35" s="8">
        <f>Input!G147/Input!G$7</f>
        <v>5.1375551505500621</v>
      </c>
      <c r="L35" s="8">
        <f>Input!H147/Input!H$7</f>
        <v>4.4049179085354879</v>
      </c>
      <c r="M35" s="8">
        <f>Input!I147/Input!I$7</f>
        <v>3.8982624984789496</v>
      </c>
      <c r="N35" s="8">
        <f>Input!J147/Input!J$7</f>
        <v>9.1514087964616397</v>
      </c>
      <c r="O35" s="8">
        <f t="shared" si="4"/>
        <v>10.375342377203795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737.96550089252014</v>
      </c>
      <c r="F37" s="30">
        <f t="shared" ref="F37:N37" si="6">+F11+F13+F20+F27+F35</f>
        <v>752.40117973437907</v>
      </c>
      <c r="G37" s="30">
        <f t="shared" si="6"/>
        <v>785.60978804319404</v>
      </c>
      <c r="H37" s="30">
        <f t="shared" si="6"/>
        <v>701.53944174468302</v>
      </c>
      <c r="I37" s="30">
        <f t="shared" si="6"/>
        <v>569.27216379262336</v>
      </c>
      <c r="J37" s="30">
        <f t="shared" si="6"/>
        <v>611.94027916925165</v>
      </c>
      <c r="K37" s="30">
        <f t="shared" si="6"/>
        <v>663.46049029812093</v>
      </c>
      <c r="L37" s="30">
        <f t="shared" si="6"/>
        <v>676.57139719453721</v>
      </c>
      <c r="M37" s="30">
        <f t="shared" si="6"/>
        <v>687.69010583852764</v>
      </c>
      <c r="N37" s="30">
        <f t="shared" si="6"/>
        <v>792.40331753491603</v>
      </c>
      <c r="O37" s="7">
        <f>AVERAGE(E37:N37)</f>
        <v>697.88536642427528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543.70037836257097</v>
      </c>
      <c r="F39" s="30">
        <f>Input!B24/Input!B$7</f>
        <v>531.59088284978748</v>
      </c>
      <c r="G39" s="30">
        <f>Input!C24/Input!C$7</f>
        <v>522.53063114699012</v>
      </c>
      <c r="H39" s="30">
        <f>Input!D24/Input!D$7</f>
        <v>515.45240555791963</v>
      </c>
      <c r="I39" s="30">
        <f>Input!E24/Input!E$7</f>
        <v>463.75743823436596</v>
      </c>
      <c r="J39" s="30">
        <f>Input!F24/Input!F$7</f>
        <v>496.80526875248842</v>
      </c>
      <c r="K39" s="30">
        <f>Input!G24/Input!G$7</f>
        <v>513.02850339154963</v>
      </c>
      <c r="L39" s="30">
        <f>Input!H24/Input!H$7</f>
        <v>505.9327211180256</v>
      </c>
      <c r="M39" s="30">
        <f>Input!I24/Input!I$7</f>
        <v>526.55569556540058</v>
      </c>
      <c r="N39" s="30">
        <f>Input!J24/Input!J$7</f>
        <v>570.72756602009554</v>
      </c>
      <c r="O39" s="7">
        <f>AVERAGE(E39:N39)</f>
        <v>519.00814909991936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194.26512252994917</v>
      </c>
      <c r="F41" s="11">
        <f t="shared" ref="F41:N41" si="7">+F37-F39</f>
        <v>220.81029688459159</v>
      </c>
      <c r="G41" s="11">
        <f t="shared" si="7"/>
        <v>263.07915689620393</v>
      </c>
      <c r="H41" s="11">
        <f t="shared" si="7"/>
        <v>186.08703618676338</v>
      </c>
      <c r="I41" s="11">
        <f t="shared" si="7"/>
        <v>105.5147255582574</v>
      </c>
      <c r="J41" s="11">
        <f t="shared" si="7"/>
        <v>115.13501041676324</v>
      </c>
      <c r="K41" s="11">
        <f t="shared" si="7"/>
        <v>150.4319869065713</v>
      </c>
      <c r="L41" s="11">
        <f t="shared" si="7"/>
        <v>170.63867607651162</v>
      </c>
      <c r="M41" s="11">
        <f t="shared" si="7"/>
        <v>161.13441027312706</v>
      </c>
      <c r="N41" s="11">
        <f t="shared" si="7"/>
        <v>221.67575151482049</v>
      </c>
      <c r="O41" s="11">
        <f>AVERAGE(E41:N41)</f>
        <v>178.87721732435594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16.284523701094816</v>
      </c>
      <c r="F43" s="8">
        <f>(Input!B25+Input!B26)/Input!B$7</f>
        <v>20.705517037911196</v>
      </c>
      <c r="G43" s="8">
        <f>(Input!C25+Input!C26)/Input!C$7</f>
        <v>21.267787531645094</v>
      </c>
      <c r="H43" s="8">
        <f>(Input!D25+Input!D26)/Input!D$7</f>
        <v>22.263636067368189</v>
      </c>
      <c r="I43" s="8">
        <f>(Input!E25+Input!E26)/Input!E$7</f>
        <v>21.338843390937946</v>
      </c>
      <c r="J43" s="8">
        <f>(Input!F25+Input!F26)/Input!F$7</f>
        <v>20.963744016148301</v>
      </c>
      <c r="K43" s="8">
        <f>(Input!G25+Input!G26)/Input!G$7</f>
        <v>20.432222343275058</v>
      </c>
      <c r="L43" s="8">
        <f>(Input!H25+Input!H26)/Input!H$7</f>
        <v>20.77827739583217</v>
      </c>
      <c r="M43" s="8">
        <f>(Input!I25+Input!I26)/Input!I$7</f>
        <v>20.983237862447378</v>
      </c>
      <c r="N43" s="8">
        <f>(Input!J25+Input!J26)/Input!J$7</f>
        <v>21.626741162250919</v>
      </c>
      <c r="O43" s="8">
        <f>AVERAGE(E43:N43)</f>
        <v>20.664453050891101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177.98059882885434</v>
      </c>
      <c r="F45" s="11">
        <f t="shared" ref="F45:N45" si="8">+F41-F43</f>
        <v>200.1047798466804</v>
      </c>
      <c r="G45" s="11">
        <f t="shared" si="8"/>
        <v>241.81136936455883</v>
      </c>
      <c r="H45" s="11">
        <f t="shared" si="8"/>
        <v>163.82340011939519</v>
      </c>
      <c r="I45" s="11">
        <f t="shared" si="8"/>
        <v>84.175882167319457</v>
      </c>
      <c r="J45" s="11">
        <f t="shared" si="8"/>
        <v>94.17126640061494</v>
      </c>
      <c r="K45" s="11">
        <f t="shared" si="8"/>
        <v>129.99976456329625</v>
      </c>
      <c r="L45" s="11">
        <f t="shared" si="8"/>
        <v>149.86039868067945</v>
      </c>
      <c r="M45" s="11">
        <f t="shared" si="8"/>
        <v>140.15117241067969</v>
      </c>
      <c r="N45" s="11">
        <f t="shared" si="8"/>
        <v>200.04901035256958</v>
      </c>
      <c r="O45" s="11">
        <f>AVERAGE(E45:N45)</f>
        <v>158.21276427346481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546.099975324806</v>
      </c>
      <c r="F7" s="6">
        <f>Input!B149/Input!B$7</f>
        <v>613.7075386511475</v>
      </c>
      <c r="G7" s="6">
        <f>Input!C149/Input!C$7</f>
        <v>634.68597048697984</v>
      </c>
      <c r="H7" s="6">
        <f>Input!D149/Input!D$7</f>
        <v>580.41192333044876</v>
      </c>
      <c r="I7" s="6">
        <f>Input!E149/Input!E$7</f>
        <v>465.21433881536205</v>
      </c>
      <c r="J7" s="6">
        <f>Input!F149/Input!F$7</f>
        <v>509.09883045213383</v>
      </c>
      <c r="K7" s="6">
        <f>Input!G149/Input!G$7</f>
        <v>539.86443378231297</v>
      </c>
      <c r="L7" s="6">
        <f>Input!H149/Input!H$7</f>
        <v>556.9866164996871</v>
      </c>
      <c r="M7" s="6">
        <f>Input!I149/Input!I$7</f>
        <v>560.847759368791</v>
      </c>
      <c r="N7" s="6">
        <f>Input!J149/Input!J$7</f>
        <v>581.02755206804954</v>
      </c>
      <c r="O7" s="6">
        <f>AVERAGE(E7:N7)</f>
        <v>558.79449387797195</v>
      </c>
    </row>
    <row r="8" spans="1:15" ht="12" customHeight="1" x14ac:dyDescent="0.2">
      <c r="B8" t="s">
        <v>180</v>
      </c>
      <c r="E8" s="6">
        <f>Input!A150/Input!A$7</f>
        <v>6.0661581202934416</v>
      </c>
      <c r="F8" s="6">
        <f>Input!B150/Input!B$7</f>
        <v>0.17345226482162657</v>
      </c>
      <c r="G8" s="6">
        <f>Input!C150/Input!C$7</f>
        <v>-0.57696535655342884</v>
      </c>
      <c r="H8" s="6">
        <f>Input!D150/Input!D$7</f>
        <v>-3.1474992321858002</v>
      </c>
      <c r="I8" s="6">
        <f>Input!E150/Input!E$7</f>
        <v>5.0321531193733406</v>
      </c>
      <c r="J8" s="6">
        <f>Input!F150/Input!F$7</f>
        <v>-1.5001301863906147</v>
      </c>
      <c r="K8" s="6">
        <f>Input!G150/Input!G$7</f>
        <v>3.3498382711986192</v>
      </c>
      <c r="L8" s="6">
        <f>Input!H150/Input!H$7</f>
        <v>-0.76049004368774709</v>
      </c>
      <c r="M8" s="6">
        <f>Input!I150/Input!I$7</f>
        <v>-1.0812930713241828</v>
      </c>
      <c r="N8" s="6">
        <f>Input!J150/Input!J$7</f>
        <v>-3.1820341059278756</v>
      </c>
      <c r="O8" s="6">
        <f>AVERAGE(E8:N8)</f>
        <v>0.43731897796173785</v>
      </c>
    </row>
    <row r="9" spans="1:15" ht="12" customHeight="1" x14ac:dyDescent="0.2">
      <c r="B9" t="s">
        <v>181</v>
      </c>
      <c r="E9" s="6">
        <f>Input!A151/Input!A$7</f>
        <v>1.3662650077437495</v>
      </c>
      <c r="F9" s="6">
        <f>Input!B151/Input!B$7</f>
        <v>2.2924826670600384</v>
      </c>
      <c r="G9" s="6">
        <f>Input!C151/Input!C$7</f>
        <v>1.7580091966812788</v>
      </c>
      <c r="H9" s="6">
        <f>Input!D151/Input!D$7</f>
        <v>1.7299415602115273</v>
      </c>
      <c r="I9" s="6">
        <f>Input!E151/Input!E$7</f>
        <v>1.6491172758153436</v>
      </c>
      <c r="J9" s="6">
        <f>Input!F151/Input!F$7</f>
        <v>1.8381239641107787</v>
      </c>
      <c r="K9" s="6">
        <f>Input!G151/Input!G$7</f>
        <v>1.8917681448166142</v>
      </c>
      <c r="L9" s="6">
        <f>Input!H151/Input!H$7</f>
        <v>1.7524728656453394</v>
      </c>
      <c r="M9" s="6">
        <f>Input!I151/Input!I$7</f>
        <v>1.405037679836012</v>
      </c>
      <c r="N9" s="6">
        <f>Input!J151/Input!J$7</f>
        <v>1.6283065021841774</v>
      </c>
      <c r="O9" s="6">
        <f>AVERAGE(E9:N9)</f>
        <v>1.7311524864104861</v>
      </c>
    </row>
    <row r="10" spans="1:15" ht="12" customHeight="1" x14ac:dyDescent="0.2">
      <c r="B10" t="s">
        <v>182</v>
      </c>
      <c r="E10" s="6">
        <f>Input!A152/Input!A$7</f>
        <v>-0.54198885902037652</v>
      </c>
      <c r="F10" s="6">
        <f>Input!B152/Input!B$7</f>
        <v>-0.47909806851329295</v>
      </c>
      <c r="G10" s="6">
        <f>Input!C152/Input!C$7</f>
        <v>-0.6128148640474359</v>
      </c>
      <c r="H10" s="6">
        <f>Input!D152/Input!D$7</f>
        <v>-1.5601618493504184</v>
      </c>
      <c r="I10" s="6">
        <f>Input!E152/Input!E$7</f>
        <v>-0.65203989011192998</v>
      </c>
      <c r="J10" s="6">
        <f>Input!F152/Input!F$7</f>
        <v>-1.606024407633404</v>
      </c>
      <c r="K10" s="6">
        <f>Input!G152/Input!G$7</f>
        <v>-1.5969578695358275</v>
      </c>
      <c r="L10" s="6">
        <f>Input!H152/Input!H$7</f>
        <v>-6.3235793119129662</v>
      </c>
      <c r="M10" s="6">
        <f>Input!I152/Input!I$7</f>
        <v>-2.6526467978090809</v>
      </c>
      <c r="N10" s="6">
        <f>Input!J152/Input!J$7</f>
        <v>-1.9173074939926584</v>
      </c>
      <c r="O10" s="6">
        <f>AVERAGE(E10:N10)</f>
        <v>-1.7942619411927392</v>
      </c>
    </row>
    <row r="11" spans="1:15" ht="12.75" customHeight="1" x14ac:dyDescent="0.2">
      <c r="B11" s="28" t="s">
        <v>68</v>
      </c>
      <c r="E11" s="8">
        <f>Input!A35/Input!A$7</f>
        <v>552.99040959382285</v>
      </c>
      <c r="F11" s="8">
        <f>Input!B35/Input!B$7</f>
        <v>615.69437551451585</v>
      </c>
      <c r="G11" s="8">
        <f>Input!C35/Input!C$7</f>
        <v>635.2541994630601</v>
      </c>
      <c r="H11" s="8">
        <f>Input!D35/Input!D$7</f>
        <v>577.43420380912414</v>
      </c>
      <c r="I11" s="8">
        <f>Input!E35/Input!E$7</f>
        <v>471.24356932043878</v>
      </c>
      <c r="J11" s="8">
        <f>Input!F35/Input!F$7</f>
        <v>507.83079982222057</v>
      </c>
      <c r="K11" s="8">
        <f>Input!G35/Input!G$7</f>
        <v>543.50908232879237</v>
      </c>
      <c r="L11" s="8">
        <f>Input!H35/Input!H$7</f>
        <v>551.65502000973174</v>
      </c>
      <c r="M11" s="8">
        <f>Input!I35/Input!I$7</f>
        <v>558.51885717949381</v>
      </c>
      <c r="N11" s="8">
        <f>Input!J35/Input!J$7</f>
        <v>577.55651697031328</v>
      </c>
      <c r="O11" s="8">
        <f>AVERAGE(E11:N11)</f>
        <v>559.16870340115133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0.41259285229405884</v>
      </c>
      <c r="F13" s="8">
        <f>Input!B28/Input!B7</f>
        <v>0.48931776977287544</v>
      </c>
      <c r="G13" s="8">
        <f>Input!C28/Input!C7</f>
        <v>0.49137479743404</v>
      </c>
      <c r="H13" s="8">
        <f>Input!D28/Input!D7</f>
        <v>0.39494140006542178</v>
      </c>
      <c r="I13" s="8">
        <f>Input!E28/Input!E7</f>
        <v>0.53248770255972377</v>
      </c>
      <c r="J13" s="8">
        <f>Input!F28/Input!F7</f>
        <v>0.59860211668626562</v>
      </c>
      <c r="K13" s="8">
        <f>Input!G28/Input!G7</f>
        <v>1.5858374439937042</v>
      </c>
      <c r="L13" s="8">
        <f>Input!H28/Input!H7</f>
        <v>0.46972743735602973</v>
      </c>
      <c r="M13" s="8">
        <f>Input!I28/Input!I7</f>
        <v>0.52461227331612048</v>
      </c>
      <c r="N13" s="8">
        <f>Input!J28/Input!J7</f>
        <v>1.1495848887210598</v>
      </c>
      <c r="O13" s="8">
        <f>AVERAGE(E13:N13)</f>
        <v>0.66490786821992987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7.3061980420891048</v>
      </c>
      <c r="F15" s="16">
        <f>Input!B136/Input!B$7</f>
        <v>3.6132170983445078</v>
      </c>
      <c r="G15" s="16">
        <f>Input!C136/Input!C$7</f>
        <v>3.074549314076187</v>
      </c>
      <c r="H15" s="16">
        <f>Input!D136/Input!D$7</f>
        <v>6.916436695925313</v>
      </c>
      <c r="I15" s="16">
        <f>Input!E136/Input!E$7</f>
        <v>3.7417422456518108</v>
      </c>
      <c r="J15" s="16">
        <f>Input!F136/Input!F$7</f>
        <v>3.0939217955721814</v>
      </c>
      <c r="K15" s="16">
        <f>Input!G136/Input!G$7</f>
        <v>3.6702850718432778</v>
      </c>
      <c r="L15" s="16">
        <f>Input!H136/Input!H$7</f>
        <v>3.0348646553423944</v>
      </c>
      <c r="M15" s="16">
        <f>Input!I136/Input!I$7</f>
        <v>3.9110972681988478</v>
      </c>
      <c r="N15" s="16">
        <f>Input!J136/Input!J$7</f>
        <v>3.0955246917090724</v>
      </c>
      <c r="O15" s="6">
        <f t="shared" ref="O15:O26" si="1">AVERAGE(E15:N15)</f>
        <v>4.1457836878752703</v>
      </c>
    </row>
    <row r="16" spans="1:15" ht="12" customHeight="1" x14ac:dyDescent="0.2">
      <c r="B16" t="s">
        <v>184</v>
      </c>
      <c r="E16" s="16">
        <f>Input!A137/Input!A$7</f>
        <v>9.1440158911703975</v>
      </c>
      <c r="F16" s="16">
        <f>Input!B137/Input!B$7</f>
        <v>9.1388949745180792</v>
      </c>
      <c r="G16" s="16">
        <f>Input!C137/Input!C$7</f>
        <v>8.5897644447265638</v>
      </c>
      <c r="H16" s="16">
        <f>Input!D137/Input!D$7</f>
        <v>8.6217012820372751</v>
      </c>
      <c r="I16" s="16">
        <f>Input!E137/Input!E$7</f>
        <v>9.8034089432554357</v>
      </c>
      <c r="J16" s="16">
        <f>Input!F137/Input!F$7</f>
        <v>9.4398762951508814</v>
      </c>
      <c r="K16" s="16">
        <f>Input!G137/Input!G$7</f>
        <v>10.294699052061475</v>
      </c>
      <c r="L16" s="16">
        <f>Input!H137/Input!H$7</f>
        <v>10.384435065694104</v>
      </c>
      <c r="M16" s="16">
        <f>Input!I137/Input!I$7</f>
        <v>9.0926228669377362</v>
      </c>
      <c r="N16" s="16">
        <f>Input!J137/Input!J$7</f>
        <v>8.6900884741693787</v>
      </c>
      <c r="O16" s="6">
        <f t="shared" si="1"/>
        <v>9.3199507289721311</v>
      </c>
    </row>
    <row r="17" spans="2:15" ht="12" customHeight="1" x14ac:dyDescent="0.2">
      <c r="B17" t="s">
        <v>185</v>
      </c>
      <c r="E17" s="16">
        <f>Input!A138/Input!A$7</f>
        <v>1.0348937570223768</v>
      </c>
      <c r="F17" s="16">
        <f>Input!B138/Input!B$7</f>
        <v>1.126333791738243</v>
      </c>
      <c r="G17" s="16">
        <f>Input!C138/Input!C$7</f>
        <v>1.2732572793057868</v>
      </c>
      <c r="H17" s="16">
        <f>Input!D138/Input!D$7</f>
        <v>1.0666448718555686</v>
      </c>
      <c r="I17" s="16">
        <f>Input!E138/Input!E$7</f>
        <v>1.0941841924526201</v>
      </c>
      <c r="J17" s="16">
        <f>Input!F138/Input!F$7</f>
        <v>1.4050864359855184</v>
      </c>
      <c r="K17" s="16">
        <f>Input!G138/Input!G$7</f>
        <v>2.5654967747636888</v>
      </c>
      <c r="L17" s="16">
        <f>Input!H138/Input!H$7</f>
        <v>0.98917273324113886</v>
      </c>
      <c r="M17" s="16">
        <f>Input!I138/Input!I$7</f>
        <v>0.94031186197107419</v>
      </c>
      <c r="N17" s="16">
        <f>Input!J138/Input!J$7</f>
        <v>1.1673100531315139</v>
      </c>
      <c r="O17" s="6">
        <f t="shared" si="1"/>
        <v>1.266269175146753</v>
      </c>
    </row>
    <row r="18" spans="2:15" ht="12" customHeight="1" x14ac:dyDescent="0.2">
      <c r="B18" t="s">
        <v>186</v>
      </c>
      <c r="E18" s="16">
        <f>Input!A139/Input!A$7</f>
        <v>13.118108569125717</v>
      </c>
      <c r="F18" s="16">
        <f>Input!B139/Input!B$7</f>
        <v>12.278231254966714</v>
      </c>
      <c r="G18" s="16">
        <f>Input!C139/Input!C$7</f>
        <v>7.452749389501669</v>
      </c>
      <c r="H18" s="16">
        <f>Input!D139/Input!D$7</f>
        <v>7.6061690707725313</v>
      </c>
      <c r="I18" s="16">
        <f>Input!E139/Input!E$7</f>
        <v>6.9348326620013738</v>
      </c>
      <c r="J18" s="16">
        <f>Input!F139/Input!F$7</f>
        <v>7.7489430457689421</v>
      </c>
      <c r="K18" s="16">
        <f>Input!G139/Input!G$7</f>
        <v>5.9224711580555907</v>
      </c>
      <c r="L18" s="16">
        <f>Input!H139/Input!H$7</f>
        <v>5.1667037987188538</v>
      </c>
      <c r="M18" s="16">
        <f>Input!I139/Input!I$7</f>
        <v>4.2888845598173617</v>
      </c>
      <c r="N18" s="16">
        <f>Input!J139/Input!J$7</f>
        <v>4.0179103702372529</v>
      </c>
      <c r="O18" s="6">
        <f t="shared" si="1"/>
        <v>7.4535003878965993</v>
      </c>
    </row>
    <row r="19" spans="2:15" ht="13.5" customHeight="1" x14ac:dyDescent="0.2">
      <c r="B19" t="s">
        <v>311</v>
      </c>
      <c r="E19" s="16">
        <f>E20-SUM(E15:E18)</f>
        <v>2.9745845502574753E-2</v>
      </c>
      <c r="F19" s="16">
        <f t="shared" ref="F19:N19" si="2">F20-SUM(F15:F18)</f>
        <v>6.6025153581506402E-2</v>
      </c>
      <c r="G19" s="16">
        <f t="shared" si="2"/>
        <v>5.6095088382232206E-2</v>
      </c>
      <c r="H19" s="16">
        <f t="shared" si="2"/>
        <v>5.8363497295868427E-2</v>
      </c>
      <c r="I19" s="16">
        <f t="shared" si="2"/>
        <v>4.7673045867131947E-2</v>
      </c>
      <c r="J19" s="16">
        <f t="shared" si="2"/>
        <v>5.657126454874728E-2</v>
      </c>
      <c r="K19" s="16">
        <f t="shared" si="2"/>
        <v>4.7062782520491453E-2</v>
      </c>
      <c r="L19" s="16">
        <f t="shared" si="2"/>
        <v>4.7236558125423045E-2</v>
      </c>
      <c r="M19" s="16">
        <f t="shared" si="2"/>
        <v>4.9757091981820878E-2</v>
      </c>
      <c r="N19" s="16">
        <f t="shared" si="2"/>
        <v>7.9163832657339839E-2</v>
      </c>
      <c r="O19" s="6">
        <f t="shared" si="1"/>
        <v>5.376941604631362E-2</v>
      </c>
    </row>
    <row r="20" spans="2:15" ht="12.75" customHeight="1" x14ac:dyDescent="0.2">
      <c r="B20" s="28" t="s">
        <v>187</v>
      </c>
      <c r="E20" s="8">
        <f>Input!A141/Input!A$7</f>
        <v>30.63296210491017</v>
      </c>
      <c r="F20" s="8">
        <f>Input!B141/Input!B$7</f>
        <v>26.222702273149054</v>
      </c>
      <c r="G20" s="8">
        <f>Input!C141/Input!C$7</f>
        <v>20.446415515992438</v>
      </c>
      <c r="H20" s="8">
        <f>Input!D141/Input!D$7</f>
        <v>24.269315417886556</v>
      </c>
      <c r="I20" s="8">
        <f>Input!E141/Input!E$7</f>
        <v>21.621841089228372</v>
      </c>
      <c r="J20" s="8">
        <f>Input!F141/Input!F$7</f>
        <v>21.744398837026271</v>
      </c>
      <c r="K20" s="8">
        <f>Input!G141/Input!G$7</f>
        <v>22.500014839244521</v>
      </c>
      <c r="L20" s="8">
        <f>Input!H141/Input!H$7</f>
        <v>19.622412811121915</v>
      </c>
      <c r="M20" s="8">
        <f>Input!I141/Input!I$7</f>
        <v>18.28267364890684</v>
      </c>
      <c r="N20" s="8">
        <f>Input!J141/Input!J$7</f>
        <v>17.04999742190456</v>
      </c>
      <c r="O20" s="8">
        <f t="shared" si="1"/>
        <v>22.239273395937069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0.34151111425056269</v>
      </c>
      <c r="F22" s="16">
        <f>Input!B202/Input!B$7</f>
        <v>0.69187595467977492</v>
      </c>
      <c r="G22" s="16">
        <f>Input!C202/Input!C$7</f>
        <v>0.41899200564570926</v>
      </c>
      <c r="H22" s="16">
        <f>Input!D202/Input!D$7</f>
        <v>0.4554659826793816</v>
      </c>
      <c r="I22" s="16">
        <f>Input!E202/Input!E$7</f>
        <v>0.74141582982198873</v>
      </c>
      <c r="J22" s="16">
        <f>Input!F202/Input!F$7</f>
        <v>0.4744068926564135</v>
      </c>
      <c r="K22" s="16">
        <f>Input!G202/Input!G$7</f>
        <v>0.66139745479932943</v>
      </c>
      <c r="L22" s="16">
        <f>Input!H202/Input!H$7</f>
        <v>0.55627541717645579</v>
      </c>
      <c r="M22" s="16">
        <f>Input!I202/Input!I$7</f>
        <v>0.72395201192598091</v>
      </c>
      <c r="N22" s="16">
        <f>Input!J202/Input!J$7</f>
        <v>1.9991262910381609</v>
      </c>
      <c r="O22" s="6">
        <f t="shared" si="1"/>
        <v>0.70644189546737579</v>
      </c>
    </row>
    <row r="23" spans="2:15" ht="12" customHeight="1" x14ac:dyDescent="0.2">
      <c r="B23" t="s">
        <v>305</v>
      </c>
      <c r="E23" s="16">
        <f>Input!A210/Input!A$7</f>
        <v>40.957674508374829</v>
      </c>
      <c r="F23" s="16">
        <f>Input!B210/Input!B$7</f>
        <v>39.415485679208565</v>
      </c>
      <c r="G23" s="16">
        <f>Input!C210/Input!C$7</f>
        <v>36.511077184165124</v>
      </c>
      <c r="H23" s="16">
        <f>Input!D210/Input!D$7</f>
        <v>36.449003643767455</v>
      </c>
      <c r="I23" s="16">
        <f>Input!E210/Input!E$7</f>
        <v>34.28681241066954</v>
      </c>
      <c r="J23" s="16">
        <f>Input!F210/Input!F$7</f>
        <v>36.685817831646588</v>
      </c>
      <c r="K23" s="16">
        <f>Input!G210/Input!G$7</f>
        <v>39.910512149264022</v>
      </c>
      <c r="L23" s="16">
        <f>Input!H210/Input!H$7</f>
        <v>39.336308389674173</v>
      </c>
      <c r="M23" s="16">
        <f>Input!I210/Input!I$7</f>
        <v>41.109194653908588</v>
      </c>
      <c r="N23" s="16">
        <f>Input!J210/Input!J$7</f>
        <v>40.116667823018297</v>
      </c>
      <c r="O23" s="6">
        <f t="shared" si="1"/>
        <v>38.477855427369725</v>
      </c>
    </row>
    <row r="24" spans="2:15" ht="12" customHeight="1" x14ac:dyDescent="0.2">
      <c r="B24" t="s">
        <v>306</v>
      </c>
      <c r="E24" s="16">
        <f>Input!A204/Input!A$7</f>
        <v>0.7517476822737188</v>
      </c>
      <c r="F24" s="16">
        <f>Input!B204/Input!B$7</f>
        <v>0.25491427510956516</v>
      </c>
      <c r="G24" s="16">
        <f>Input!C204/Input!C$7</f>
        <v>0.18474724995705974</v>
      </c>
      <c r="H24" s="16">
        <f>Input!D204/Input!D$7</f>
        <v>0.61412977960254067</v>
      </c>
      <c r="I24" s="16">
        <f>Input!E204/Input!E$7</f>
        <v>1.1943272140033041</v>
      </c>
      <c r="J24" s="16">
        <f>Input!F204/Input!F$7</f>
        <v>1.3277076639598515</v>
      </c>
      <c r="K24" s="16">
        <f>Input!G204/Input!G$7</f>
        <v>1.1469109860568942</v>
      </c>
      <c r="L24" s="16">
        <f>Input!H204/Input!H$7</f>
        <v>1.3036261623359797</v>
      </c>
      <c r="M24" s="16">
        <f>Input!I204/Input!I$7</f>
        <v>1.9019711575714908</v>
      </c>
      <c r="N24" s="16">
        <f>Input!J204/Input!J$7</f>
        <v>1.5356313641992017</v>
      </c>
      <c r="O24" s="6">
        <f t="shared" si="1"/>
        <v>1.0215713535069606</v>
      </c>
    </row>
    <row r="25" spans="2:15" ht="12" customHeight="1" x14ac:dyDescent="0.2">
      <c r="B25" t="s">
        <v>307</v>
      </c>
      <c r="E25" s="16">
        <f>Input!A205/Input!A$7</f>
        <v>2.4686737807877268</v>
      </c>
      <c r="F25" s="16">
        <f>Input!B205/Input!B$7</f>
        <v>2.6902945053271723</v>
      </c>
      <c r="G25" s="16">
        <f>Input!C205/Input!C$7</f>
        <v>1.1582521824848588</v>
      </c>
      <c r="H25" s="16">
        <f>Input!D205/Input!D$7</f>
        <v>0.98426543502639041</v>
      </c>
      <c r="I25" s="16">
        <f>Input!E205/Input!E$7</f>
        <v>1.0779141685074156</v>
      </c>
      <c r="J25" s="16">
        <f>Input!F205/Input!F$7</f>
        <v>1.0360078334058649</v>
      </c>
      <c r="K25" s="16">
        <f>Input!G205/Input!G$7</f>
        <v>1.0120321145904476</v>
      </c>
      <c r="L25" s="16">
        <f>Input!H205/Input!H$7</f>
        <v>0.93147965541073252</v>
      </c>
      <c r="M25" s="16">
        <f>Input!I205/Input!I$7</f>
        <v>1.0251074029683878</v>
      </c>
      <c r="N25" s="16">
        <f>Input!J205/Input!J$7</f>
        <v>1.3163278556387876</v>
      </c>
      <c r="O25" s="6">
        <f t="shared" si="1"/>
        <v>1.3700354934147785</v>
      </c>
    </row>
    <row r="26" spans="2:15" ht="12" customHeight="1" x14ac:dyDescent="0.2">
      <c r="B26" t="s">
        <v>308</v>
      </c>
      <c r="E26" s="16">
        <f>(Input!A142-SUM(Input!A202:'Input'!A205))/Input!A$7</f>
        <v>1.9089317387777114</v>
      </c>
      <c r="F26" s="16">
        <f>(Input!B142-SUM(Input!B202:'Input'!B205))/Input!B$7</f>
        <v>1.5696912190874228</v>
      </c>
      <c r="G26" s="16">
        <f>(Input!C142-SUM(Input!C202:'Input'!C205))/Input!C$7</f>
        <v>0.96745026398919032</v>
      </c>
      <c r="H26" s="16">
        <f>(Input!D142-SUM(Input!D202:'Input'!D205))/Input!D$7</f>
        <v>1.3708610285712735</v>
      </c>
      <c r="I26" s="16">
        <f>(Input!E142-SUM(Input!E202:'Input'!E205))/Input!E$7</f>
        <v>0.98242060030071277</v>
      </c>
      <c r="J26" s="16">
        <f>(Input!F142-SUM(Input!F202:'Input'!F205))/Input!F$7</f>
        <v>0.85798405540792833</v>
      </c>
      <c r="K26" s="16">
        <f>(Input!G142-SUM(Input!G202:'Input'!G205))/Input!G$7</f>
        <v>1.622182025095112</v>
      </c>
      <c r="L26" s="16">
        <f>(Input!H142-SUM(Input!H202:'Input'!H205))/Input!H$7</f>
        <v>1.1304813623381986</v>
      </c>
      <c r="M26" s="16">
        <f>(Input!I142-SUM(Input!I202:'Input'!I205))/Input!I$7</f>
        <v>2.6508551122883492</v>
      </c>
      <c r="N26" s="16">
        <f>(Input!J142-SUM(Input!J202:'Input'!J205))/Input!J$7</f>
        <v>2.6661129448446874</v>
      </c>
      <c r="O26" s="6">
        <f t="shared" si="1"/>
        <v>1.5726970350700586</v>
      </c>
    </row>
    <row r="27" spans="2:15" ht="12.75" customHeight="1" x14ac:dyDescent="0.2">
      <c r="B27" s="28" t="s">
        <v>188</v>
      </c>
      <c r="E27" s="8">
        <f>SUM(E22:E26)</f>
        <v>46.428538824464546</v>
      </c>
      <c r="F27" s="8">
        <f t="shared" ref="F27:N27" si="3">SUM(F22:F26)</f>
        <v>44.622261633412499</v>
      </c>
      <c r="G27" s="8">
        <f t="shared" si="3"/>
        <v>39.240518886241951</v>
      </c>
      <c r="H27" s="8">
        <f t="shared" si="3"/>
        <v>39.873725869647039</v>
      </c>
      <c r="I27" s="8">
        <f t="shared" si="3"/>
        <v>38.282890223302957</v>
      </c>
      <c r="J27" s="8">
        <f t="shared" si="3"/>
        <v>40.381924277076635</v>
      </c>
      <c r="K27" s="8">
        <f t="shared" si="3"/>
        <v>44.353034729805806</v>
      </c>
      <c r="L27" s="8">
        <f t="shared" si="3"/>
        <v>43.258170986935546</v>
      </c>
      <c r="M27" s="8">
        <f t="shared" si="3"/>
        <v>47.411080338662792</v>
      </c>
      <c r="N27" s="8">
        <f t="shared" si="3"/>
        <v>47.633866278739134</v>
      </c>
      <c r="O27" s="8">
        <f>AVERAGE(E27:N27)</f>
        <v>43.148601204828893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7.1801286277261838</v>
      </c>
      <c r="F29" s="16">
        <f>Input!B143/Input!B$7</f>
        <v>10.149780393910987</v>
      </c>
      <c r="G29" s="16">
        <f>Input!C143/Input!C$7</f>
        <v>9.7163507135549292</v>
      </c>
      <c r="H29" s="16">
        <f>Input!D143/Input!D$7</f>
        <v>5.9554471666792255</v>
      </c>
      <c r="I29" s="16">
        <f>Input!E143/Input!E$7</f>
        <v>5.0769129248417579</v>
      </c>
      <c r="J29" s="16">
        <f>Input!F143/Input!F$7</f>
        <v>5.6172371966407093</v>
      </c>
      <c r="K29" s="16">
        <f>Input!G143/Input!G$7</f>
        <v>2.2658612322982745</v>
      </c>
      <c r="L29" s="16">
        <f>Input!H143/Input!H$7</f>
        <v>2.4560022457006392</v>
      </c>
      <c r="M29" s="16">
        <f>Input!I143/Input!I$7</f>
        <v>0.13447780158450973</v>
      </c>
      <c r="N29" s="16">
        <f>Input!J143/Input!J$7</f>
        <v>3.5000494766845387</v>
      </c>
      <c r="O29" s="16">
        <f t="shared" ref="O29:O35" si="4">AVERAGE(E29:N29)</f>
        <v>5.2052247779621759</v>
      </c>
    </row>
    <row r="30" spans="2:15" ht="12" customHeight="1" x14ac:dyDescent="0.2">
      <c r="B30" t="s">
        <v>309</v>
      </c>
      <c r="E30" s="16">
        <f>Input!A211/Input!A$7</f>
        <v>3.1093216663462697</v>
      </c>
      <c r="F30" s="16">
        <f>Input!B211/Input!B$7</f>
        <v>1.6936082493849602</v>
      </c>
      <c r="G30" s="16">
        <f>Input!C211/Input!C$7</f>
        <v>2.105694063790541</v>
      </c>
      <c r="H30" s="16">
        <f>Input!D211/Input!D$7</f>
        <v>2.5924547745997253</v>
      </c>
      <c r="I30" s="16">
        <f>Input!E211/Input!E$7</f>
        <v>5.3056708369684262</v>
      </c>
      <c r="J30" s="16">
        <f>Input!F211/Input!F$7</f>
        <v>3.2529232678080353</v>
      </c>
      <c r="K30" s="16">
        <f>Input!G211/Input!G$7</f>
        <v>1.4549766417016528</v>
      </c>
      <c r="L30" s="16">
        <f>Input!H211/Input!H$7</f>
        <v>0.58754375919161661</v>
      </c>
      <c r="M30" s="16">
        <f>Input!I211/Input!I$7</f>
        <v>1.1061126247581139</v>
      </c>
      <c r="N30" s="16">
        <f>Input!J211/Input!J$7</f>
        <v>2.2480415952951276</v>
      </c>
      <c r="O30" s="6">
        <f t="shared" si="4"/>
        <v>2.3456347479844473</v>
      </c>
    </row>
    <row r="31" spans="2:15" ht="12" customHeight="1" x14ac:dyDescent="0.2">
      <c r="B31" t="s">
        <v>190</v>
      </c>
      <c r="E31" s="16">
        <f>Input!A144/Input!A$7</f>
        <v>3.4849215945952969</v>
      </c>
      <c r="F31" s="16">
        <f>Input!B144/Input!B$7</f>
        <v>1.9577479788150314</v>
      </c>
      <c r="G31" s="16">
        <f>Input!C144/Input!C$7</f>
        <v>2.1024170693092965</v>
      </c>
      <c r="H31" s="16">
        <f>Input!D144/Input!D$7</f>
        <v>1.2718058532421088</v>
      </c>
      <c r="I31" s="16">
        <f>Input!E144/Input!E$7</f>
        <v>1.7366723590666939</v>
      </c>
      <c r="J31" s="16">
        <f>Input!F144/Input!F$7</f>
        <v>1.3991020287224882</v>
      </c>
      <c r="K31" s="16">
        <f>Input!G144/Input!G$7</f>
        <v>1.0536748274925973</v>
      </c>
      <c r="L31" s="16">
        <f>Input!H144/Input!H$7</f>
        <v>1.0037239099544391</v>
      </c>
      <c r="M31" s="16">
        <f>Input!I144/Input!I$7</f>
        <v>1.9940296117976768</v>
      </c>
      <c r="N31" s="16">
        <f>Input!J144/Input!J$7</f>
        <v>2.31516809182266</v>
      </c>
      <c r="O31" s="6">
        <f t="shared" si="4"/>
        <v>1.8319263324818291</v>
      </c>
    </row>
    <row r="32" spans="2:15" ht="12" customHeight="1" x14ac:dyDescent="0.2">
      <c r="B32" t="s">
        <v>310</v>
      </c>
      <c r="E32" s="16">
        <f>Input!A208/Input!A$7</f>
        <v>0.22491136940991924</v>
      </c>
      <c r="F32" s="16">
        <f>Input!B208/Input!B$7</f>
        <v>8.98290260719775E-2</v>
      </c>
      <c r="G32" s="16">
        <f>Input!C208/Input!C$7</f>
        <v>5.5284731194037651E-2</v>
      </c>
      <c r="H32" s="16">
        <f>Input!D208/Input!D$7</f>
        <v>0.3079555449351763</v>
      </c>
      <c r="I32" s="16">
        <f>Input!E208/Input!E$7</f>
        <v>0.29969780780725042</v>
      </c>
      <c r="J32" s="16">
        <f>Input!F208/Input!F$7</f>
        <v>5.2663820961305202E-2</v>
      </c>
      <c r="K32" s="16">
        <f>Input!G208/Input!G$7</f>
        <v>7.492339299278547E-2</v>
      </c>
      <c r="L32" s="16">
        <f>Input!H208/Input!H$7</f>
        <v>4.8740860234477684E-2</v>
      </c>
      <c r="M32" s="16">
        <f>Input!I208/Input!I$7</f>
        <v>0.26211663966634874</v>
      </c>
      <c r="N32" s="16">
        <f>Input!J208/Input!J$7</f>
        <v>7.3834378599381412E-2</v>
      </c>
      <c r="O32" s="6">
        <f t="shared" si="4"/>
        <v>0.14899575718726596</v>
      </c>
    </row>
    <row r="33" spans="2:15" ht="12" customHeight="1" x14ac:dyDescent="0.2">
      <c r="B33" t="s">
        <v>191</v>
      </c>
      <c r="E33" s="16">
        <f>Input!A145/Input!A$7</f>
        <v>0.10298827059714064</v>
      </c>
      <c r="F33" s="16">
        <f>Input!B145/Input!B$7</f>
        <v>7.7135936882878342E-2</v>
      </c>
      <c r="G33" s="16">
        <f>Input!C145/Input!C$7</f>
        <v>6.5087430082071879E-2</v>
      </c>
      <c r="H33" s="16">
        <f>Input!D145/Input!D$7</f>
        <v>0.32353902162962245</v>
      </c>
      <c r="I33" s="16">
        <f>Input!E145/Input!E$7</f>
        <v>0.36499220388691922</v>
      </c>
      <c r="J33" s="16">
        <f>Input!F145/Input!F$7</f>
        <v>0.53251131954925512</v>
      </c>
      <c r="K33" s="16">
        <f>Input!G145/Input!G$7</f>
        <v>0.11251930642603766</v>
      </c>
      <c r="L33" s="16">
        <f>Input!H145/Input!H$7</f>
        <v>0.10038318175140756</v>
      </c>
      <c r="M33" s="16">
        <f>Input!I145/Input!I$7</f>
        <v>0.11253361366495243</v>
      </c>
      <c r="N33" s="16">
        <f>Input!J145/Input!J$7</f>
        <v>9.7700338867897626E-2</v>
      </c>
      <c r="O33" s="6">
        <f t="shared" si="4"/>
        <v>0.1889390623338183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0.63783850291922706</v>
      </c>
      <c r="F34" s="16">
        <f>(Input!B147-Input!B143-Input!B144-Input!B145-Input!B207-Input!B208)/Input!B$7</f>
        <v>0.24185525508091793</v>
      </c>
      <c r="G34" s="16">
        <f>(Input!C147-Input!C143-Input!C144-Input!C145-Input!C207-Input!C208)/Input!C$7</f>
        <v>0.29347354880625998</v>
      </c>
      <c r="H34" s="16">
        <f>(Input!D147-Input!D143-Input!D144-Input!D145-Input!D207-Input!D208)/Input!D$7</f>
        <v>0.2291236945174287</v>
      </c>
      <c r="I34" s="16">
        <f>(Input!E147-Input!E143-Input!E144-Input!E145-Input!E207-Input!E208)/Input!E$7</f>
        <v>1.1434267629424748</v>
      </c>
      <c r="J34" s="16">
        <f>(Input!F147-Input!F143-Input!F144-Input!F145-Input!F207-Input!F208)/Input!F$7</f>
        <v>0.61566607098213844</v>
      </c>
      <c r="K34" s="16">
        <f>(Input!G147-Input!G143-Input!G144-Input!G145-Input!G207-Input!G208)/Input!G$7</f>
        <v>0.16280206277825368</v>
      </c>
      <c r="L34" s="16">
        <f>(Input!H147-Input!H143-Input!H144-Input!H145-Input!H207-Input!H208)/Input!H$7</f>
        <v>0.15775511750884702</v>
      </c>
      <c r="M34" s="16">
        <f>(Input!I147-Input!I143-Input!I144-Input!I145-Input!I207-Input!I208)/Input!I$7</f>
        <v>0.21346741272966419</v>
      </c>
      <c r="N34" s="16">
        <f>(Input!J147-Input!J143-Input!J144-Input!J145-Input!J207-Input!J208)/Input!J$7</f>
        <v>0.16509090061214715</v>
      </c>
      <c r="O34" s="6">
        <f t="shared" si="4"/>
        <v>0.38604993288773592</v>
      </c>
    </row>
    <row r="35" spans="2:15" ht="12.75" customHeight="1" x14ac:dyDescent="0.2">
      <c r="B35" s="28" t="s">
        <v>193</v>
      </c>
      <c r="E35" s="8">
        <f>SUM(E29:E34)</f>
        <v>14.740110031594039</v>
      </c>
      <c r="F35" s="8">
        <f t="shared" ref="F35:N35" si="5">SUM(F29:F34)</f>
        <v>14.209956840146754</v>
      </c>
      <c r="G35" s="8">
        <f t="shared" si="5"/>
        <v>14.338307556737135</v>
      </c>
      <c r="H35" s="8">
        <f t="shared" si="5"/>
        <v>10.680326055603286</v>
      </c>
      <c r="I35" s="8">
        <f t="shared" si="5"/>
        <v>13.927372895513523</v>
      </c>
      <c r="J35" s="8">
        <f t="shared" si="5"/>
        <v>11.470103704663932</v>
      </c>
      <c r="K35" s="8">
        <f t="shared" si="5"/>
        <v>5.1247574636896003</v>
      </c>
      <c r="L35" s="8">
        <f t="shared" si="5"/>
        <v>4.3541490743414268</v>
      </c>
      <c r="M35" s="8">
        <f t="shared" si="5"/>
        <v>3.8227377042012658</v>
      </c>
      <c r="N35" s="8">
        <f t="shared" si="5"/>
        <v>8.3998847818817524</v>
      </c>
      <c r="O35" s="8">
        <f t="shared" si="4"/>
        <v>10.10677061083727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645.20461340708562</v>
      </c>
      <c r="F37" s="30">
        <f t="shared" ref="F37:N37" si="6">+F11+F13+F20+F27+F35</f>
        <v>701.23861403099704</v>
      </c>
      <c r="G37" s="30">
        <f t="shared" si="6"/>
        <v>709.77081621946559</v>
      </c>
      <c r="H37" s="30">
        <f t="shared" si="6"/>
        <v>652.65251255232647</v>
      </c>
      <c r="I37" s="30">
        <f t="shared" si="6"/>
        <v>545.60816123104325</v>
      </c>
      <c r="J37" s="30">
        <f t="shared" si="6"/>
        <v>582.02582875767382</v>
      </c>
      <c r="K37" s="30">
        <f t="shared" si="6"/>
        <v>617.07272680552592</v>
      </c>
      <c r="L37" s="30">
        <f t="shared" si="6"/>
        <v>619.35948031948658</v>
      </c>
      <c r="M37" s="30">
        <f t="shared" si="6"/>
        <v>628.55996114458094</v>
      </c>
      <c r="N37" s="30">
        <f t="shared" si="6"/>
        <v>651.78985034155971</v>
      </c>
      <c r="O37" s="7">
        <f>AVERAGE(E37:N37)</f>
        <v>635.32825648097457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507.88053098406795</v>
      </c>
      <c r="F39" s="30">
        <f>(Input!B24-Input!B125)/Input!B$7+Input!B131/Input!B7</f>
        <v>512.07847555781848</v>
      </c>
      <c r="G39" s="30">
        <f>(Input!C24-Input!C125)/Input!C$7+Input!C131/Input!C7</f>
        <v>493.78521417849703</v>
      </c>
      <c r="H39" s="30">
        <f>(Input!D24-Input!D125)/Input!D$7+Input!D131/Input!D7</f>
        <v>496.65760277061167</v>
      </c>
      <c r="I39" s="30">
        <f>(Input!E24-Input!E125)/Input!E$7+Input!E131/Input!E7</f>
        <v>464.42824828763946</v>
      </c>
      <c r="J39" s="30">
        <f>(Input!F24-Input!F125)/Input!F$7+Input!F131/Input!F7</f>
        <v>491.79217372383073</v>
      </c>
      <c r="K39" s="30">
        <f>(Input!G24-Input!G125)/Input!G$7+Input!G131/Input!G7</f>
        <v>504.22018290862286</v>
      </c>
      <c r="L39" s="30">
        <f>(Input!H24-Input!H125)/Input!H$7+Input!H131/Input!H7</f>
        <v>493.21363957288497</v>
      </c>
      <c r="M39" s="30">
        <f>(Input!I24-Input!I125)/Input!I$7+Input!I131/Input!I7</f>
        <v>511.24087988821384</v>
      </c>
      <c r="N39" s="30">
        <f>(Input!J24-Input!J125)/Input!J$7+Input!J131/Input!J7</f>
        <v>522.82913473430074</v>
      </c>
      <c r="O39" s="7">
        <f>AVERAGE(E39:N39)</f>
        <v>499.8126082606488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137.32408242301767</v>
      </c>
      <c r="F41" s="11">
        <f t="shared" ref="F41:N41" si="7">+F37-F39</f>
        <v>189.16013847317856</v>
      </c>
      <c r="G41" s="11">
        <f t="shared" si="7"/>
        <v>215.98560204096856</v>
      </c>
      <c r="H41" s="11">
        <f t="shared" si="7"/>
        <v>155.9949097817148</v>
      </c>
      <c r="I41" s="11">
        <f t="shared" si="7"/>
        <v>81.179912943403792</v>
      </c>
      <c r="J41" s="11">
        <f t="shared" si="7"/>
        <v>90.233655033843092</v>
      </c>
      <c r="K41" s="11">
        <f t="shared" si="7"/>
        <v>112.85254389690306</v>
      </c>
      <c r="L41" s="11">
        <f t="shared" si="7"/>
        <v>126.14584074660161</v>
      </c>
      <c r="M41" s="11">
        <f t="shared" si="7"/>
        <v>117.3190812563671</v>
      </c>
      <c r="N41" s="11">
        <f t="shared" si="7"/>
        <v>128.96071560725898</v>
      </c>
      <c r="O41" s="11">
        <f>AVERAGE(E41:N41)</f>
        <v>135.51564822032569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16.284523701094816</v>
      </c>
      <c r="F43" s="8">
        <f>(Input!B25+Input!B26)/Input!B$7</f>
        <v>20.705517037911196</v>
      </c>
      <c r="G43" s="8">
        <f>(Input!C25+Input!C26)/Input!C$7</f>
        <v>21.267787531645094</v>
      </c>
      <c r="H43" s="8">
        <f>(Input!D25+Input!D26)/Input!D$7</f>
        <v>22.263636067368189</v>
      </c>
      <c r="I43" s="8">
        <f>(Input!E25+Input!E26)/Input!E$7</f>
        <v>21.338843390937946</v>
      </c>
      <c r="J43" s="8">
        <f>(Input!F25+Input!F26)/Input!F$7</f>
        <v>20.963744016148301</v>
      </c>
      <c r="K43" s="8">
        <f>(Input!G25+Input!G26)/Input!G$7</f>
        <v>20.432222343275058</v>
      </c>
      <c r="L43" s="8">
        <f>(Input!H25+Input!H26)/Input!H$7</f>
        <v>20.77827739583217</v>
      </c>
      <c r="M43" s="8">
        <f>(Input!I25+Input!I26)/Input!I$7</f>
        <v>20.983237862447378</v>
      </c>
      <c r="N43" s="8">
        <f>(Input!J25+Input!J26)/Input!J$7</f>
        <v>21.626741162250919</v>
      </c>
      <c r="O43" s="8">
        <f>AVERAGE(E43:N43)</f>
        <v>20.664453050891101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121.03955872192286</v>
      </c>
      <c r="F45" s="11">
        <f t="shared" ref="F45:N45" si="8">+F41-F43</f>
        <v>168.45462143526737</v>
      </c>
      <c r="G45" s="11">
        <f t="shared" si="8"/>
        <v>194.71781450932346</v>
      </c>
      <c r="H45" s="11">
        <f t="shared" si="8"/>
        <v>133.7312737143466</v>
      </c>
      <c r="I45" s="11">
        <f t="shared" si="8"/>
        <v>59.841069552465846</v>
      </c>
      <c r="J45" s="11">
        <f t="shared" si="8"/>
        <v>69.269911017694795</v>
      </c>
      <c r="K45" s="11">
        <f t="shared" si="8"/>
        <v>92.420321553628</v>
      </c>
      <c r="L45" s="11">
        <f t="shared" si="8"/>
        <v>105.36756335076944</v>
      </c>
      <c r="M45" s="11">
        <f t="shared" si="8"/>
        <v>96.335843393919717</v>
      </c>
      <c r="N45" s="11">
        <f t="shared" si="8"/>
        <v>107.33397444500805</v>
      </c>
      <c r="O45" s="11">
        <f>AVERAGE(E45:N45)</f>
        <v>114.85119516943462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4: Alpenostrand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88.277399456244595</v>
      </c>
      <c r="F7" s="6">
        <f>(Input!B$132+Input!B$28+Input!B$141)/Input!B$6</f>
        <v>95.836337216053494</v>
      </c>
      <c r="G7" s="6">
        <f>(Input!C$132+Input!C$28+Input!C$141)/Input!C$6</f>
        <v>99.596296588970063</v>
      </c>
      <c r="H7" s="6">
        <f>(Input!D$132+Input!D$28+Input!D$141)/Input!D$6</f>
        <v>91.191039812016882</v>
      </c>
      <c r="I7" s="6">
        <f>(Input!E$132+Input!E$28+Input!E$141)/Input!E$6</f>
        <v>72.617135342337491</v>
      </c>
      <c r="J7" s="6">
        <f>(Input!F$132+Input!F$28+Input!F$141)/Input!F$6</f>
        <v>80.557756338791236</v>
      </c>
      <c r="K7" s="6">
        <f>(Input!G$132+Input!G$28+Input!G$141)/Input!G$6</f>
        <v>84.470865529924396</v>
      </c>
      <c r="L7" s="6">
        <f>(Input!H$132+Input!H$28+Input!H$141)/Input!H$6</f>
        <v>86.016947613832869</v>
      </c>
      <c r="M7" s="6">
        <f>(Input!I$132+Input!I$28+Input!I$141)/Input!I$6</f>
        <v>87.41985745190911</v>
      </c>
      <c r="N7" s="6">
        <f>(Input!J$132+Input!J$28+Input!J$141)/Input!J$6</f>
        <v>92.589956108269504</v>
      </c>
      <c r="O7" s="6">
        <f>AVERAGE(E7:N7)</f>
        <v>87.857359145834963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90.044451439271697</v>
      </c>
      <c r="F8" s="6">
        <f>(Input!B$132+Input!B$133+Input!B$134+Input!B$28+Input!B$141)/Input!B$6</f>
        <v>96.218848922115455</v>
      </c>
      <c r="G8" s="6">
        <f>(Input!C$132+Input!C$133+Input!C$134+Input!C$28+Input!C$141)/Input!C$6</f>
        <v>99.768729628700939</v>
      </c>
      <c r="H8" s="6">
        <f>(Input!D$132+Input!D$133+Input!D$134+Input!D$28+Input!D$141)/Input!D$6</f>
        <v>91.04677168755893</v>
      </c>
      <c r="I8" s="6">
        <f>(Input!E$132+Input!E$133+Input!E$134+Input!E$28+Input!E$141)/Input!E$6</f>
        <v>73.568100548732772</v>
      </c>
      <c r="J8" s="6">
        <f>(Input!F$132+Input!F$133+Input!F$134+Input!F$28+Input!F$141)/Input!F$6</f>
        <v>80.679908744706609</v>
      </c>
      <c r="K8" s="6">
        <f>(Input!G$132+Input!G$133+Input!G$134+Input!G$28+Input!G$141)/Input!G$6</f>
        <v>85.203448865680087</v>
      </c>
      <c r="L8" s="6">
        <f>(Input!H$132+Input!H$133+Input!H$134+Input!H$28+Input!H$141)/Input!H$6</f>
        <v>86.175828730161101</v>
      </c>
      <c r="M8" s="6">
        <f>(Input!I$132+Input!I$133+Input!I$134+Input!I$28+Input!I$141)/Input!I$6</f>
        <v>87.440255659320243</v>
      </c>
      <c r="N8" s="6">
        <f>(Input!J$132+Input!J$133+Input!J$134+Input!J$28+Input!J$141)/Input!J$6</f>
        <v>92.397530657094322</v>
      </c>
      <c r="O8" s="6">
        <f>AVERAGE(E8:N8)</f>
        <v>88.254387488334217</v>
      </c>
    </row>
    <row r="9" spans="1:15" ht="12" customHeight="1" x14ac:dyDescent="0.2">
      <c r="B9" s="19" t="s">
        <v>209</v>
      </c>
      <c r="E9" s="6">
        <f>(Input!A$148-Input!A$154+Input!A$155)/Input!A$6</f>
        <v>43.349719297767869</v>
      </c>
      <c r="F9" s="6">
        <f>(Input!B$148-Input!B$154+Input!B$155)/Input!B$6</f>
        <v>48.299231098567176</v>
      </c>
      <c r="G9" s="6">
        <f>(Input!C$148-Input!C$154+Input!C$155)/Input!C$6</f>
        <v>53.171839103303142</v>
      </c>
      <c r="H9" s="6">
        <f>(Input!D$148-Input!D$154+Input!D$155)/Input!D$6</f>
        <v>44.626336993612519</v>
      </c>
      <c r="I9" s="6">
        <f>(Input!E$148-Input!E$154+Input!E$155)/Input!E$6</f>
        <v>33.367190551543267</v>
      </c>
      <c r="J9" s="6">
        <f>(Input!F$148-Input!F$154+Input!F$155)/Input!F$6</f>
        <v>36.441336814534402</v>
      </c>
      <c r="K9" s="6">
        <f>(Input!G$148-Input!G$154+Input!G$155)/Input!G$6</f>
        <v>40.783270157915162</v>
      </c>
      <c r="L9" s="6">
        <f>(Input!H$148-Input!H$154+Input!H$155)/Input!H$6</f>
        <v>42.875258640587923</v>
      </c>
      <c r="M9" s="6">
        <f>(Input!I$148-Input!I$154+Input!I$155)/Input!I$6</f>
        <v>43.551015450062202</v>
      </c>
      <c r="N9" s="6">
        <f>(Input!J$148-Input!J$154+Input!J$155)/Input!J$6</f>
        <v>48.345639806001259</v>
      </c>
      <c r="O9" s="6">
        <f>AVERAGE(E9:N9)</f>
        <v>43.481083791389494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28.139295139778216</v>
      </c>
      <c r="F10" s="6">
        <f>(Input!B$132+Input!B$135+Input!B$28+Input!B$141+Input!B$142+Input!B$147-Input!B$156+Input!B$157)/Input!B$6</f>
        <v>34.299000550870382</v>
      </c>
      <c r="G10" s="6">
        <f>(Input!C$132+Input!C$135+Input!C$28+Input!C$141+Input!C$142+Input!C$147-Input!C$156+Input!C$157)/Input!C$6</f>
        <v>39.655561873871036</v>
      </c>
      <c r="H10" s="6">
        <f>(Input!D$132+Input!D$135+Input!D$28+Input!D$141+Input!D$142+Input!D$147-Input!D$156+Input!D$157)/Input!D$6</f>
        <v>30.207092550734643</v>
      </c>
      <c r="I10" s="6">
        <f>(Input!E$132+Input!E$135+Input!E$28+Input!E$141+Input!E$142+Input!E$147-Input!E$156+Input!E$157)/Input!E$6</f>
        <v>18.309696521822683</v>
      </c>
      <c r="J10" s="6">
        <f>(Input!F$132+Input!F$135+Input!F$28+Input!F$141+Input!F$142+Input!F$147-Input!F$156+Input!F$157)/Input!F$6</f>
        <v>20.859760219875508</v>
      </c>
      <c r="K10" s="6">
        <f>(Input!G$132+Input!G$135+Input!G$28+Input!G$141+Input!G$142+Input!G$147-Input!G$156+Input!G$157)/Input!G$6</f>
        <v>24.641524979255173</v>
      </c>
      <c r="L10" s="6">
        <f>(Input!H$132+Input!H$135+Input!H$28+Input!H$141+Input!H$142+Input!H$147-Input!H$156+Input!H$157)/Input!H$6</f>
        <v>27.725918253098257</v>
      </c>
      <c r="M10" s="6">
        <f>(Input!I$132+Input!I$135+Input!I$28+Input!I$141+Input!I$142+Input!I$147-Input!I$156+Input!I$157)/Input!I$6</f>
        <v>27.252091477775352</v>
      </c>
      <c r="N10" s="6">
        <f>(Input!J$132+Input!J$135+Input!J$28+Input!J$141+Input!J$142+Input!J$147-Input!J$156+Input!J$157)/Input!J$6</f>
        <v>32.969733793806242</v>
      </c>
      <c r="O10" s="6">
        <f>AVERAGE(E10:N10)</f>
        <v>28.405967536088752</v>
      </c>
    </row>
    <row r="11" spans="1:15" ht="12" customHeight="1" x14ac:dyDescent="0.2">
      <c r="B11" t="s">
        <v>211</v>
      </c>
      <c r="E11" s="6">
        <f>Input!A$148/Input!A34-Input!A$24/Input!A$6</f>
        <v>22.638277806850994</v>
      </c>
      <c r="F11" s="6">
        <f>Input!B$148/Input!B34-Input!B$24/Input!B$6</f>
        <v>27.70914578941877</v>
      </c>
      <c r="G11" s="6">
        <f>Input!C$148/Input!C34-Input!C$24/Input!C$6</f>
        <v>32.949459098849218</v>
      </c>
      <c r="H11" s="6">
        <f>Input!D$148/Input!D34-Input!D$24/Input!D$6</f>
        <v>24.055309102746563</v>
      </c>
      <c r="I11" s="6">
        <f>Input!E$148/Input!E34-Input!E$24/Input!E$6</f>
        <v>13.364863700598406</v>
      </c>
      <c r="J11" s="6">
        <f>Input!F$148/Input!F34-Input!F$24/Input!F$6</f>
        <v>14.089968330366858</v>
      </c>
      <c r="K11" s="6">
        <f>Input!G$148/Input!G34-Input!G$24/Input!G$6</f>
        <v>18.44467233719557</v>
      </c>
      <c r="L11" s="6">
        <f>Input!H$148/Input!H34-Input!H$24/Input!H$6</f>
        <v>21.234886684123751</v>
      </c>
      <c r="M11" s="6">
        <f>Input!I$148/Input!I34-Input!I$24/Input!I$6</f>
        <v>18.875108430698177</v>
      </c>
      <c r="N11" s="6">
        <f>Input!J$148/Input!J34-Input!J$24/Input!J$6</f>
        <v>27.455928416440727</v>
      </c>
      <c r="O11" s="6">
        <f>AVERAGE(E11:N11)</f>
        <v>22.081761969728898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659.58873285153209</v>
      </c>
      <c r="F15" s="6">
        <f>(Input!B$132+Input!B$28+Input!B$141)/Input!B$7</f>
        <v>689.63501553659546</v>
      </c>
      <c r="G15" s="6">
        <f>(Input!C$132+Input!C$28+Input!C$141)/Input!C$7</f>
        <v>727.21214163561274</v>
      </c>
      <c r="H15" s="6">
        <f>(Input!D$132+Input!D$28+Input!D$141)/Input!D$7</f>
        <v>651.54730179024659</v>
      </c>
      <c r="I15" s="6">
        <f>(Input!E$132+Input!E$28+Input!E$141)/Input!E$7</f>
        <v>510.39525031091642</v>
      </c>
      <c r="J15" s="6">
        <f>(Input!F$132+Input!F$28+Input!F$141)/Input!F$7</f>
        <v>558.68964555227365</v>
      </c>
      <c r="K15" s="6">
        <f>(Input!G$132+Input!G$28+Input!G$141)/Input!G$7</f>
        <v>607.56917823487709</v>
      </c>
      <c r="L15" s="6">
        <f>(Input!H$132+Input!H$28+Input!H$141)/Input!H$7</f>
        <v>631.47036790551999</v>
      </c>
      <c r="M15" s="6">
        <f>(Input!I$132+Input!I$28+Input!I$141)/Input!I$7</f>
        <v>635.83091528659338</v>
      </c>
      <c r="N15" s="6">
        <f>(Input!J$132+Input!J$28+Input!J$141)/Input!J$7</f>
        <v>732.82162176610143</v>
      </c>
      <c r="O15" s="6">
        <f>AVERAGE(E15:N15)</f>
        <v>640.47601708702689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672.7917450103273</v>
      </c>
      <c r="F16" s="6">
        <f>(Input!B$132+Input!B$133+Input!B$134+Input!B$28+Input!B$141)/Input!B$7</f>
        <v>692.3875567335557</v>
      </c>
      <c r="G16" s="6">
        <f>(Input!C$132+Input!C$133+Input!C$134+Input!C$28+Input!C$141)/Input!C$7</f>
        <v>728.47117841113595</v>
      </c>
      <c r="H16" s="6">
        <f>(Input!D$132+Input!D$133+Input!D$134+Input!D$28+Input!D$141)/Input!D$7</f>
        <v>650.51652609760527</v>
      </c>
      <c r="I16" s="6">
        <f>(Input!E$132+Input!E$133+Input!E$134+Input!E$28+Input!E$141)/Input!E$7</f>
        <v>517.07918409964179</v>
      </c>
      <c r="J16" s="6">
        <f>(Input!F$132+Input!F$133+Input!F$134+Input!F$28+Input!F$141)/Input!F$7</f>
        <v>559.53680524819674</v>
      </c>
      <c r="K16" s="6">
        <f>(Input!G$132+Input!G$133+Input!G$134+Input!G$28+Input!G$141)/Input!G$7</f>
        <v>612.83839209342295</v>
      </c>
      <c r="L16" s="6">
        <f>(Input!H$132+Input!H$133+Input!H$134+Input!H$28+Input!H$141)/Input!H$7</f>
        <v>632.63675104005586</v>
      </c>
      <c r="M16" s="6">
        <f>(Input!I$132+Input!I$133+Input!I$134+Input!I$28+Input!I$141)/Input!I$7</f>
        <v>635.979277583976</v>
      </c>
      <c r="N16" s="6">
        <f>(Input!J$132+Input!J$133+Input!J$134+Input!J$28+Input!J$141)/Input!J$7</f>
        <v>731.29863226349948</v>
      </c>
      <c r="O16" s="6">
        <f>AVERAGE(E16:N16)</f>
        <v>643.35360485814169</v>
      </c>
    </row>
    <row r="17" spans="2:15" ht="12" customHeight="1" x14ac:dyDescent="0.2">
      <c r="B17" s="19" t="s">
        <v>209</v>
      </c>
      <c r="E17" s="6">
        <f>(Input!A$148-Input!A$154+Input!A$155)/Input!A$7</f>
        <v>323.89928336365023</v>
      </c>
      <c r="F17" s="6">
        <f>(Input!B$148-Input!B$154+Input!B$155)/Input!B$7</f>
        <v>347.55962045976901</v>
      </c>
      <c r="G17" s="6">
        <f>(Input!C$148-Input!C$154+Input!C$155)/Input!C$7</f>
        <v>388.23940561359746</v>
      </c>
      <c r="H17" s="6">
        <f>(Input!D$148-Input!D$154+Input!D$155)/Input!D$7</f>
        <v>318.84897372492651</v>
      </c>
      <c r="I17" s="6">
        <f>(Input!E$148-Input!E$154+Input!E$155)/Input!E$7</f>
        <v>234.52392460044919</v>
      </c>
      <c r="J17" s="6">
        <f>(Input!F$148-Input!F$154+Input!F$155)/Input!F$7</f>
        <v>252.73044426337282</v>
      </c>
      <c r="K17" s="6">
        <f>(Input!G$148-Input!G$154+Input!G$155)/Input!G$7</f>
        <v>293.33969505494753</v>
      </c>
      <c r="L17" s="6">
        <f>(Input!H$148-Input!H$154+Input!H$155)/Input!H$7</f>
        <v>314.75722051153537</v>
      </c>
      <c r="M17" s="6">
        <f>(Input!I$148-Input!I$154+Input!I$155)/Input!I$7</f>
        <v>316.75963359362459</v>
      </c>
      <c r="N17" s="6">
        <f>(Input!J$148-Input!J$154+Input!J$155)/Input!J$7</f>
        <v>382.64118115063428</v>
      </c>
      <c r="O17" s="6">
        <f>AVERAGE(E17:N17)</f>
        <v>317.32993823365069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210.25043939792516</v>
      </c>
      <c r="F18" s="6">
        <f>(Input!B$132+Input!B$135+Input!B$28+Input!B$141+Input!B$142+Input!B$147-Input!B$156+Input!B$157)/Input!B$7</f>
        <v>246.81443870777392</v>
      </c>
      <c r="G18" s="6">
        <f>(Input!C$132+Input!C$135+Input!C$28+Input!C$141+Input!C$142+Input!C$147-Input!C$156+Input!C$157)/Input!C$7</f>
        <v>289.54897988902746</v>
      </c>
      <c r="H18" s="6">
        <f>(Input!D$132+Input!D$135+Input!D$28+Input!D$141+Input!D$142+Input!D$147-Input!D$156+Input!D$157)/Input!D$7</f>
        <v>215.8254767895065</v>
      </c>
      <c r="I18" s="6">
        <f>(Input!E$132+Input!E$135+Input!E$28+Input!E$141+Input!E$142+Input!E$147-Input!E$156+Input!E$157)/Input!E$7</f>
        <v>128.69114287305334</v>
      </c>
      <c r="J18" s="6">
        <f>(Input!F$132+Input!F$135+Input!F$28+Input!F$141+Input!F$142+Input!F$147-Input!F$156+Input!F$157)/Input!F$7</f>
        <v>144.6680316484412</v>
      </c>
      <c r="K18" s="6">
        <f>(Input!G$132+Input!G$135+Input!G$28+Input!G$141+Input!G$142+Input!G$147-Input!G$156+Input!G$157)/Input!G$7</f>
        <v>177.23780842279314</v>
      </c>
      <c r="L18" s="6">
        <f>(Input!H$132+Input!H$135+Input!H$28+Input!H$141+Input!H$142+Input!H$147-Input!H$156+Input!H$157)/Input!H$7</f>
        <v>203.5423981609265</v>
      </c>
      <c r="M18" s="6">
        <f>(Input!I$132+Input!I$135+Input!I$28+Input!I$141+Input!I$142+Input!I$147-Input!I$156+Input!I$157)/Input!I$7</f>
        <v>198.21265754545641</v>
      </c>
      <c r="N18" s="6">
        <f>(Input!J$132+Input!J$135+Input!J$28+Input!J$141+Input!J$142+Input!J$147-Input!J$156+Input!J$157)/Input!J$7</f>
        <v>260.9455150807209</v>
      </c>
      <c r="O18" s="6">
        <f>AVERAGE(E18:N18)</f>
        <v>207.57368885156242</v>
      </c>
    </row>
    <row r="19" spans="2:15" ht="12" customHeight="1" x14ac:dyDescent="0.2">
      <c r="B19" t="s">
        <v>211</v>
      </c>
      <c r="E19" s="6">
        <f>(Input!A$148-Input!A$24)/Input!A$7</f>
        <v>194.26512252994928</v>
      </c>
      <c r="F19" s="6">
        <f>(Input!B$148-Input!B$24)/Input!B$7</f>
        <v>220.81029678942085</v>
      </c>
      <c r="G19" s="6">
        <f>(Input!C$148-Input!C$24)/Input!C$7</f>
        <v>263.07915689620398</v>
      </c>
      <c r="H19" s="6">
        <f>(Input!D$148-Input!D$24)/Input!D$7</f>
        <v>186.08703618676341</v>
      </c>
      <c r="I19" s="6">
        <f>(Input!E$148-Input!E$24)/Input!E$7</f>
        <v>105.5147254654465</v>
      </c>
      <c r="J19" s="6">
        <f>(Input!F$148-Input!F$24)/Input!F$7</f>
        <v>115.13501041676314</v>
      </c>
      <c r="K19" s="6">
        <f>(Input!G$148-Input!G$24)/Input!G$7</f>
        <v>150.43198709621021</v>
      </c>
      <c r="L19" s="6">
        <f>(Input!H$148-Input!H$24)/Input!H$7</f>
        <v>170.63867598093373</v>
      </c>
      <c r="M19" s="6">
        <f>(Input!I$148-Input!I$24)/Input!I$7</f>
        <v>161.13441017828367</v>
      </c>
      <c r="N19" s="6">
        <f>(Input!J$148-Input!J$24)/Input!J$7</f>
        <v>221.67575160960351</v>
      </c>
      <c r="O19" s="6">
        <f>AVERAGE(E19:N19)</f>
        <v>178.87721731495782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135.73017975727836</v>
      </c>
      <c r="F23" s="16">
        <f>Input!B148/Input!B24*100</f>
        <v>141.53763804331754</v>
      </c>
      <c r="G23" s="16">
        <f>Input!C148/Input!C24*100</f>
        <v>150.34712631462915</v>
      </c>
      <c r="H23" s="16">
        <f>Input!D148/Input!D24*100</f>
        <v>136.10169128716066</v>
      </c>
      <c r="I23" s="16">
        <f>Input!E148/Input!E24*100</f>
        <v>122.75213651929033</v>
      </c>
      <c r="J23" s="16">
        <f>Input!F148/Input!F24*100</f>
        <v>123.17507837746466</v>
      </c>
      <c r="K23" s="16">
        <f>Input!G148/Input!G24*100</f>
        <v>129.32234487981239</v>
      </c>
      <c r="L23" s="16">
        <f>Input!H148/Input!H24*100</f>
        <v>133.72754298315616</v>
      </c>
      <c r="M23" s="16">
        <f>Input!I148/Input!I24*100</f>
        <v>130.6015890693694</v>
      </c>
      <c r="N23" s="16">
        <f>Input!J148/Input!J24*100</f>
        <v>138.84090497948688</v>
      </c>
      <c r="O23" s="16">
        <f>AVERAGE(E23:N23)</f>
        <v>134.21362322109653</v>
      </c>
    </row>
    <row r="24" spans="2:15" ht="12" customHeight="1" x14ac:dyDescent="0.2">
      <c r="B24" t="s">
        <v>215</v>
      </c>
      <c r="E24" s="16">
        <f>+E11/E7*100</f>
        <v>25.644477461155656</v>
      </c>
      <c r="F24" s="16">
        <f t="shared" ref="F24:N24" si="1">+F11/F7*100</f>
        <v>28.912984984965835</v>
      </c>
      <c r="G24" s="16">
        <f t="shared" si="1"/>
        <v>33.08301636438383</v>
      </c>
      <c r="H24" s="16">
        <f t="shared" si="1"/>
        <v>26.379027097766048</v>
      </c>
      <c r="I24" s="16">
        <f t="shared" si="1"/>
        <v>18.404559251191472</v>
      </c>
      <c r="J24" s="16">
        <f t="shared" si="1"/>
        <v>17.490517326612871</v>
      </c>
      <c r="K24" s="16">
        <f t="shared" si="1"/>
        <v>21.835543203545623</v>
      </c>
      <c r="L24" s="16">
        <f t="shared" si="1"/>
        <v>24.686863778817525</v>
      </c>
      <c r="M24" s="16">
        <f t="shared" si="1"/>
        <v>21.591328310140106</v>
      </c>
      <c r="N24" s="16">
        <f t="shared" si="1"/>
        <v>29.653247037222165</v>
      </c>
      <c r="O24" s="6">
        <f>AVERAGE(E24:N24)</f>
        <v>24.768156481580114</v>
      </c>
    </row>
    <row r="25" spans="2:15" ht="12" customHeight="1" x14ac:dyDescent="0.2">
      <c r="B25" t="s">
        <v>216</v>
      </c>
      <c r="E25" s="16">
        <f>+E9/E8*100</f>
        <v>48.142576921581934</v>
      </c>
      <c r="F25" s="16">
        <f t="shared" ref="F25:N25" si="2">+F9/F8*100</f>
        <v>50.19726554582158</v>
      </c>
      <c r="G25" s="16">
        <f t="shared" si="2"/>
        <v>53.295094867086448</v>
      </c>
      <c r="H25" s="16">
        <f t="shared" si="2"/>
        <v>49.014738432192509</v>
      </c>
      <c r="I25" s="16">
        <f t="shared" si="2"/>
        <v>45.355514554083484</v>
      </c>
      <c r="J25" s="16">
        <f t="shared" si="2"/>
        <v>45.167796272359205</v>
      </c>
      <c r="K25" s="16">
        <f t="shared" si="2"/>
        <v>47.865750390231732</v>
      </c>
      <c r="L25" s="16">
        <f t="shared" si="2"/>
        <v>49.753230427109081</v>
      </c>
      <c r="M25" s="16">
        <f t="shared" si="2"/>
        <v>49.806596654684078</v>
      </c>
      <c r="N25" s="16">
        <f t="shared" si="2"/>
        <v>52.323519321551551</v>
      </c>
      <c r="O25" s="6">
        <f>AVERAGE(E25:N25)</f>
        <v>49.092208338670162</v>
      </c>
    </row>
    <row r="26" spans="2:15" ht="12" customHeight="1" x14ac:dyDescent="0.2">
      <c r="B26" t="s">
        <v>217</v>
      </c>
      <c r="E26" s="16">
        <f>+E10/E8*100</f>
        <v>31.250448739482945</v>
      </c>
      <c r="F26" s="16">
        <f t="shared" ref="F26:N26" si="3">+F10/F8*100</f>
        <v>35.646862267739017</v>
      </c>
      <c r="G26" s="16">
        <f t="shared" si="3"/>
        <v>39.747486032400211</v>
      </c>
      <c r="H26" s="16">
        <f t="shared" si="3"/>
        <v>33.177554778542778</v>
      </c>
      <c r="I26" s="16">
        <f t="shared" si="3"/>
        <v>24.888091965476296</v>
      </c>
      <c r="J26" s="16">
        <f t="shared" si="3"/>
        <v>25.854962585395974</v>
      </c>
      <c r="K26" s="16">
        <f t="shared" si="3"/>
        <v>28.920806971207906</v>
      </c>
      <c r="L26" s="16">
        <f t="shared" si="3"/>
        <v>32.173660133765942</v>
      </c>
      <c r="M26" s="16">
        <f t="shared" si="3"/>
        <v>31.166527673424699</v>
      </c>
      <c r="N26" s="16">
        <f t="shared" si="3"/>
        <v>35.682483676066525</v>
      </c>
      <c r="O26" s="6">
        <f>AVERAGE(E26:N26)</f>
        <v>31.850888482350229</v>
      </c>
    </row>
    <row r="27" spans="2:15" ht="12" customHeight="1" x14ac:dyDescent="0.2">
      <c r="B27" t="s">
        <v>218</v>
      </c>
      <c r="E27" s="16">
        <f>+E11/E8*100</f>
        <v>25.141224634056254</v>
      </c>
      <c r="F27" s="16">
        <f t="shared" ref="F27:N27" si="4">+F11/F8*100</f>
        <v>28.79804331461915</v>
      </c>
      <c r="G27" s="16">
        <f t="shared" si="4"/>
        <v>33.025838077194976</v>
      </c>
      <c r="H27" s="16">
        <f t="shared" si="4"/>
        <v>26.420825974254281</v>
      </c>
      <c r="I27" s="16">
        <f t="shared" si="4"/>
        <v>18.166655929556438</v>
      </c>
      <c r="J27" s="16">
        <f t="shared" si="4"/>
        <v>17.464036027793966</v>
      </c>
      <c r="K27" s="16">
        <f t="shared" si="4"/>
        <v>21.647800156860875</v>
      </c>
      <c r="L27" s="16">
        <f t="shared" si="4"/>
        <v>24.641348968764426</v>
      </c>
      <c r="M27" s="16">
        <f t="shared" si="4"/>
        <v>21.586291449373505</v>
      </c>
      <c r="N27" s="16">
        <f t="shared" si="4"/>
        <v>29.715002361194216</v>
      </c>
      <c r="O27" s="6">
        <f>AVERAGE(E27:N27)</f>
        <v>24.660706689366812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31.891624655488847</v>
      </c>
      <c r="F31" s="17">
        <f>Input!B14/(Input!B97+Input!B98)*2</f>
        <v>30.910026146553154</v>
      </c>
      <c r="G31" s="17">
        <f>Input!C14/(Input!C97+Input!C98)*2</f>
        <v>31.018056984824721</v>
      </c>
      <c r="H31" s="17">
        <f>Input!D14/(Input!D97+Input!D98)*2</f>
        <v>30.533819672921833</v>
      </c>
      <c r="I31" s="17">
        <f>Input!E14/(Input!E97+Input!E98)*2</f>
        <v>34.15487875899813</v>
      </c>
      <c r="J31" s="17">
        <f>Input!F14/(Input!F97+Input!F98)*2</f>
        <v>35.698789301289658</v>
      </c>
      <c r="K31" s="17">
        <f>Input!G14/(Input!G97+Input!G98)*2</f>
        <v>35.271509295425204</v>
      </c>
      <c r="L31" s="17">
        <f>Input!H14/(Input!H97+Input!H98)*2</f>
        <v>34.502891708671527</v>
      </c>
      <c r="M31" s="17">
        <f>Input!I14/(Input!I97+Input!I98)*2</f>
        <v>35.15023267808273</v>
      </c>
      <c r="N31" s="17">
        <f>Input!J14/(Input!J97+Input!J98)*2</f>
        <v>37.234174053132733</v>
      </c>
      <c r="O31" s="6">
        <f t="shared" ref="O31:O37" si="5">AVERAGE(E31:N31)</f>
        <v>33.636600325538851</v>
      </c>
    </row>
    <row r="32" spans="2:15" x14ac:dyDescent="0.2">
      <c r="B32" t="s">
        <v>221</v>
      </c>
      <c r="E32" s="17">
        <f>'DB-fm'!E9</f>
        <v>51.18604333179357</v>
      </c>
      <c r="F32" s="17">
        <f>'DB-fm'!F9</f>
        <v>58.32500832675872</v>
      </c>
      <c r="G32" s="17">
        <f>'DB-fm'!G9</f>
        <v>62.609385911791065</v>
      </c>
      <c r="H32" s="17">
        <f>'DB-fm'!H9</f>
        <v>54.893459174964875</v>
      </c>
      <c r="I32" s="17">
        <f>'DB-fm'!I9</f>
        <v>43.668968902527311</v>
      </c>
      <c r="J32" s="17">
        <f>'DB-fm'!J9</f>
        <v>46.441783924927364</v>
      </c>
      <c r="K32" s="17">
        <f>'DB-fm'!K9</f>
        <v>51.456310096673633</v>
      </c>
      <c r="L32" s="17">
        <f>'DB-fm'!L9</f>
        <v>53.5062942175025</v>
      </c>
      <c r="M32" s="17">
        <f>'DB-fm'!M9</f>
        <v>53.600222367093167</v>
      </c>
      <c r="N32" s="17">
        <f>'DB-fm'!N9</f>
        <v>58.644923051604287</v>
      </c>
      <c r="O32" s="6">
        <f t="shared" si="5"/>
        <v>53.433239930563651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4.1351842930115925</v>
      </c>
      <c r="F33" s="17">
        <f>(Input!B24-Input!B125-Input!B28-Input!B141-Input!B142-Input!B147+Input!B203+Input!B207)/F32/Input!B7</f>
        <v>3.75560868961395</v>
      </c>
      <c r="G33" s="17">
        <f>(Input!C24-Input!C125-Input!C28-Input!C141-Input!C142-Input!C147+Input!C203+Input!C207)/G32/Input!C7</f>
        <v>3.4425652955647266</v>
      </c>
      <c r="H33" s="17">
        <f>(Input!D24-Input!D125-Input!D28-Input!D141-Input!D142-Input!D147+Input!D203+Input!D207)/H32/Input!D7</f>
        <v>4.0004993641113167</v>
      </c>
      <c r="I33" s="17">
        <f>(Input!E24-Input!E125-Input!E28-Input!E141-Input!E142-Input!E147+Input!E203+Input!E207)/I32/Input!E7</f>
        <v>4.8612904085390687</v>
      </c>
      <c r="J33" s="17">
        <f>(Input!F24-Input!F125-Input!F28-Input!F141-Input!F142-Input!F147+Input!F203+Input!F207)/J32/Input!F7</f>
        <v>4.810183461502155</v>
      </c>
      <c r="K33" s="17">
        <f>(Input!G24-Input!G125-Input!G28-Input!G141-Input!G142-Input!G147+Input!G203+Input!G207)/K32/Input!G7</f>
        <v>4.5976652364258426</v>
      </c>
      <c r="L33" s="17">
        <f>(Input!H24-Input!H125-Input!H28-Input!H141-Input!H142-Input!H147+Input!H203+Input!H207)/L32/Input!H7</f>
        <v>4.4164207007906544</v>
      </c>
      <c r="M33" s="17">
        <f>(Input!I24-Input!I125-Input!I28-Input!I141-Input!I142-Input!I147+Input!I203+Input!I207)/M32/Input!I7</f>
        <v>4.6940320036568739</v>
      </c>
      <c r="N33" s="17">
        <f>(Input!J24-Input!J125-Input!J28-Input!J141-Input!J142-Input!J147+Input!J203+Input!J207)/N32/Input!J7</f>
        <v>4.2062590066627736</v>
      </c>
      <c r="O33" s="6">
        <f t="shared" si="5"/>
        <v>4.2919708459878958</v>
      </c>
    </row>
    <row r="34" spans="1:15" x14ac:dyDescent="0.2">
      <c r="B34" t="s">
        <v>223</v>
      </c>
      <c r="E34" s="17">
        <f>E33*Input!A7/Input!A5*100</f>
        <v>64.615718115458947</v>
      </c>
      <c r="F34" s="17">
        <f>F33*Input!B7/Input!B5*100</f>
        <v>56.935813216799012</v>
      </c>
      <c r="G34" s="17">
        <f>G33*Input!C7/Input!C5*100</f>
        <v>52.842820374806024</v>
      </c>
      <c r="H34" s="17">
        <f>H33*Input!D7/Input!D5*100</f>
        <v>60.710438629925711</v>
      </c>
      <c r="I34" s="17">
        <f>I33*Input!E7/Input!E5*100</f>
        <v>77.320053077312068</v>
      </c>
      <c r="J34" s="17">
        <f>J33*Input!F7/Input!F5*100</f>
        <v>75.362964826231376</v>
      </c>
      <c r="K34" s="17">
        <f>K33*Input!G7/Input!G5*100</f>
        <v>71.630830263318799</v>
      </c>
      <c r="L34" s="17">
        <f>L33*Input!H7/Input!H5*100</f>
        <v>68.801812667474167</v>
      </c>
      <c r="M34" s="17">
        <f>M33*Input!I7/Input!I5*100</f>
        <v>73.331643217796952</v>
      </c>
      <c r="N34" s="17">
        <f>N33*Input!J7/Input!J5*100</f>
        <v>65.959304723963655</v>
      </c>
      <c r="O34" s="6">
        <f t="shared" si="5"/>
        <v>66.751139911308655</v>
      </c>
    </row>
    <row r="35" spans="1:15" x14ac:dyDescent="0.2">
      <c r="B35" t="s">
        <v>224</v>
      </c>
      <c r="E35" s="17">
        <f>Input!A6/E33/Input!A7*100</f>
        <v>180.68779910683364</v>
      </c>
      <c r="F35" s="17">
        <f>Input!B6/F33/Input!B7*100</f>
        <v>191.60584886818216</v>
      </c>
      <c r="G35" s="17">
        <f>Input!C6/G33/Input!C7*100</f>
        <v>212.09759555836629</v>
      </c>
      <c r="H35" s="17">
        <f>Input!D6/H33/Input!D7*100</f>
        <v>178.59922790979201</v>
      </c>
      <c r="I35" s="17">
        <f>Input!E6/I33/Input!E7*100</f>
        <v>144.58257177951509</v>
      </c>
      <c r="J35" s="17">
        <f>Input!F6/J33/Input!F7*100</f>
        <v>144.17887077350599</v>
      </c>
      <c r="K35" s="17">
        <f>Input!G6/K33/Input!G7*100</f>
        <v>156.44130985289814</v>
      </c>
      <c r="L35" s="17">
        <f>Input!H6/L33/Input!H7*100</f>
        <v>166.22583064480395</v>
      </c>
      <c r="M35" s="17">
        <f>Input!I6/M33/Input!I7*100</f>
        <v>154.94783056963931</v>
      </c>
      <c r="N35" s="17">
        <f>Input!J6/N33/Input!J7*100</f>
        <v>188.16480073898595</v>
      </c>
      <c r="O35" s="6">
        <f t="shared" si="5"/>
        <v>171.75316858025221</v>
      </c>
    </row>
    <row r="36" spans="1:15" x14ac:dyDescent="0.2">
      <c r="B36" t="s">
        <v>225</v>
      </c>
      <c r="E36" s="17">
        <f>(Input!A5-E33*Input!A7)/Input!A5*100</f>
        <v>35.384281884541046</v>
      </c>
      <c r="F36" s="17">
        <f>(Input!B5-F33*Input!B7)/Input!B5*100</f>
        <v>43.064186783200988</v>
      </c>
      <c r="G36" s="17">
        <f>(Input!C5-G33*Input!C7)/Input!C5*100</f>
        <v>47.157179625193983</v>
      </c>
      <c r="H36" s="17">
        <f>(Input!D5-H33*Input!D7)/Input!D5*100</f>
        <v>39.289561370074281</v>
      </c>
      <c r="I36" s="17">
        <f>(Input!E5-I33*Input!E7)/Input!E5*100</f>
        <v>22.679946922687936</v>
      </c>
      <c r="J36" s="17">
        <f>(Input!F5-J33*Input!F7)/Input!F5*100</f>
        <v>24.637035173768616</v>
      </c>
      <c r="K36" s="17">
        <f>(Input!G5-K33*Input!G7)/Input!G5*100</f>
        <v>28.369169736681204</v>
      </c>
      <c r="L36" s="17">
        <f>(Input!H5-L33*Input!H7)/Input!H5*100</f>
        <v>31.198187332525841</v>
      </c>
      <c r="M36" s="17">
        <f>(Input!I5-M33*Input!I7)/Input!I5*100</f>
        <v>26.668356782203052</v>
      </c>
      <c r="N36" s="17">
        <f>(Input!J5-N33*Input!J7)/Input!J5*100</f>
        <v>34.040695276036352</v>
      </c>
      <c r="O36" s="6">
        <f t="shared" si="5"/>
        <v>33.24886008869133</v>
      </c>
    </row>
    <row r="37" spans="1:15" x14ac:dyDescent="0.2">
      <c r="B37" t="s">
        <v>226</v>
      </c>
      <c r="E37" s="17">
        <f>(Input!A6-E33*Input!A7)/Input!A6*100</f>
        <v>44.655920048661443</v>
      </c>
      <c r="F37" s="17">
        <f>(Input!B6-F33*Input!B7)/Input!B6*100</f>
        <v>47.809526384136461</v>
      </c>
      <c r="G37" s="17">
        <f>(Input!C6-G33*Input!C7)/Input!C6*100</f>
        <v>52.851893612117173</v>
      </c>
      <c r="H37" s="17">
        <f>(Input!D6-H33*Input!D7)/Input!D6*100</f>
        <v>44.008716515555932</v>
      </c>
      <c r="I37" s="17">
        <f>(Input!E6-I33*Input!E7)/Input!E6*100</f>
        <v>30.835370564235376</v>
      </c>
      <c r="J37" s="17">
        <f>(Input!F6-J33*Input!F7)/Input!F6*100</f>
        <v>30.641709521298466</v>
      </c>
      <c r="K37" s="17">
        <f>(Input!G6-K33*Input!G7)/Input!G6*100</f>
        <v>36.078264689786828</v>
      </c>
      <c r="L37" s="17">
        <f>(Input!H6-L33*Input!H7)/Input!H6*100</f>
        <v>39.840878152275359</v>
      </c>
      <c r="M37" s="17">
        <f>(Input!I6-M33*Input!I7)/Input!I6*100</f>
        <v>35.462149013402097</v>
      </c>
      <c r="N37" s="17">
        <f>(Input!J6-N33*Input!J7)/Input!J6*100</f>
        <v>46.855097442631866</v>
      </c>
      <c r="O37" s="6">
        <f t="shared" si="5"/>
        <v>40.9039525944101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4: Alpenostrand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0.83614286014871342</v>
      </c>
      <c r="F44" s="17">
        <f>(Input!B124-Input!B28-Input!B138-Input!B202-Input!B143)/F$32/Kenndat!F$12</f>
        <v>0.63724110374121123</v>
      </c>
      <c r="G44" s="17">
        <f>(Input!C124-Input!C28-Input!C138-Input!C202-Input!C143)/G$32/Kenndat!G$12</f>
        <v>0.57351470895675893</v>
      </c>
      <c r="H44" s="17">
        <f>(Input!D124-Input!D28-Input!D138-Input!D202-Input!D143)/H$32/Kenndat!H$12</f>
        <v>0.68481396566800656</v>
      </c>
      <c r="I44" s="17">
        <f>(Input!E124-Input!E28-Input!E138-Input!E202-Input!E143)/I$32/Kenndat!I$12</f>
        <v>0.90956816353041736</v>
      </c>
      <c r="J44" s="17">
        <f>(Input!F124-Input!F28-Input!F138-Input!F202-Input!F143)/J$32/Kenndat!J$12</f>
        <v>0.86877065319718039</v>
      </c>
      <c r="K44" s="17">
        <f>(Input!G124-Input!G28-Input!G138-Input!G202-Input!G143)/K$32/Kenndat!K$12</f>
        <v>0.76712691617648332</v>
      </c>
      <c r="L44" s="17">
        <f>(Input!H124-Input!H28-Input!H138-Input!H202-Input!H143)/L$32/Kenndat!L$12</f>
        <v>0.76809605073843057</v>
      </c>
      <c r="M44" s="17">
        <f>(Input!I124-Input!I28-Input!I138-Input!I202-Input!I143)/M$32/Kenndat!M$12</f>
        <v>0.8346763905853869</v>
      </c>
      <c r="N44" s="17">
        <f>(Input!J124-Input!J28-Input!J138-Input!J202-Input!J143)/N$32/Kenndat!N$12</f>
        <v>0.64532715569381616</v>
      </c>
      <c r="O44" s="6">
        <f t="shared" ref="O44:O60" si="7">AVERAGE(E44:N44)</f>
        <v>0.75252779684364046</v>
      </c>
    </row>
    <row r="45" spans="1:15" ht="12.75" customHeight="1" x14ac:dyDescent="0.2">
      <c r="B45" t="s">
        <v>61</v>
      </c>
      <c r="E45" s="17">
        <f>(Input!A18-Input!A136-Input!A204-Input!A144)/E$32/Kenndat!E$12</f>
        <v>0.66798524574873508</v>
      </c>
      <c r="F45" s="17">
        <f>(Input!B18-Input!B136-Input!B204-Input!B144)/F$32/Kenndat!F$12</f>
        <v>0.65497579130838013</v>
      </c>
      <c r="G45" s="17">
        <f>(Input!C18-Input!C136-Input!C204-Input!C144)/G$32/Kenndat!G$12</f>
        <v>0.59365433022897007</v>
      </c>
      <c r="H45" s="17">
        <f>(Input!D18-Input!D136-Input!D204-Input!D144)/H$32/Kenndat!H$12</f>
        <v>0.60081170292529995</v>
      </c>
      <c r="I45" s="17">
        <f>(Input!E18-Input!E136-Input!E204-Input!E144)/I$32/Kenndat!I$12</f>
        <v>0.76308687278478038</v>
      </c>
      <c r="J45" s="17">
        <f>(Input!F18-Input!F136-Input!F204-Input!F144)/J$32/Kenndat!J$12</f>
        <v>0.82334692284691058</v>
      </c>
      <c r="K45" s="17">
        <f>(Input!G18-Input!G136-Input!G204-Input!G144)/K$32/Kenndat!K$12</f>
        <v>0.76072974475223198</v>
      </c>
      <c r="L45" s="17">
        <f>(Input!H18-Input!H136-Input!H204-Input!H144)/L$32/Kenndat!L$12</f>
        <v>0.72810366647999758</v>
      </c>
      <c r="M45" s="17">
        <f>(Input!I18-Input!I136-Input!I204-Input!I144)/M$32/Kenndat!M$12</f>
        <v>0.79701651466602697</v>
      </c>
      <c r="N45" s="17">
        <f>(Input!J18-Input!J136-Input!J204-Input!J144)/N$32/Kenndat!N$12</f>
        <v>0.71804533001376869</v>
      </c>
      <c r="O45" s="6">
        <f t="shared" si="7"/>
        <v>0.71077561217551011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0.10303006099950281</v>
      </c>
      <c r="F46" s="17">
        <f>(Input!B19+Input!B20-Input!B137-Input!B205-Input!B139-Input!B208)/F$32/Kenndat!F$12</f>
        <v>0.27798119721805026</v>
      </c>
      <c r="G46" s="17">
        <f>(Input!C19+Input!C20-Input!C137-Input!C205-Input!C139-Input!C208)/G$32/Kenndat!G$12</f>
        <v>0.22906812974013274</v>
      </c>
      <c r="H46" s="17">
        <f>(Input!D19+Input!D20-Input!D137-Input!D205-Input!D139-Input!D208)/H$32/Kenndat!H$12</f>
        <v>0.27371443566745096</v>
      </c>
      <c r="I46" s="17">
        <f>(Input!E19+Input!E20-Input!E137-Input!E205-Input!E139-Input!E208)/I$32/Kenndat!I$12</f>
        <v>0.25060275338821042</v>
      </c>
      <c r="J46" s="17">
        <f>(Input!F19+Input!F20-Input!F137-Input!F205-Input!F139-Input!F208)/J$32/Kenndat!J$12</f>
        <v>0.24749032232815399</v>
      </c>
      <c r="K46" s="17">
        <f>(Input!G19+Input!G20-Input!G137-Input!G205-Input!G139-Input!G208)/K$32/Kenndat!K$12</f>
        <v>0.33680707605231841</v>
      </c>
      <c r="L46" s="17">
        <f>(Input!H19+Input!H20-Input!H137-Input!H205-Input!H139-Input!H208)/L$32/Kenndat!L$12</f>
        <v>0.28117193598600676</v>
      </c>
      <c r="M46" s="17">
        <f>(Input!I19+Input!I20-Input!I137-Input!I205-Input!I139-Input!I208)/M$32/Kenndat!M$12</f>
        <v>0.3566259690462984</v>
      </c>
      <c r="N46" s="17">
        <f>(Input!J19+Input!J20-Input!J137-Input!J205-Input!J139-Input!J208)/N$32/Kenndat!N$12</f>
        <v>0.35256656343784765</v>
      </c>
      <c r="O46" s="6">
        <f t="shared" si="7"/>
        <v>0.2709058443863972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2.5280261261146415</v>
      </c>
      <c r="F47" s="17">
        <f>(Input!B127-(Input!B142+Input!B141+Input!B147-Input!B143-Input!B144-Input!B207-Input!B208-SUM(Input!B136:B139)-SUM(Input!B202:'Input'!B205)))/F$32/Kenndat!F$12</f>
        <v>2.185410598978037</v>
      </c>
      <c r="G47" s="17">
        <f>(Input!C127-(Input!C142+Input!C141+Input!C147-Input!C143-Input!C144-Input!C207-Input!C208-SUM(Input!C136:C139)-SUM(Input!C202:'Input'!C205)))/G$32/Kenndat!G$12</f>
        <v>2.0463281266388647</v>
      </c>
      <c r="H47" s="17">
        <f>(Input!D127-(Input!D142+Input!D141+Input!D147-Input!D143-Input!D144-Input!D207-Input!D208-SUM(Input!D136:D139)-SUM(Input!D202:'Input'!D205)))/H$32/Kenndat!H$12</f>
        <v>2.4411592615516664</v>
      </c>
      <c r="I47" s="17">
        <f>(Input!E127-(Input!E142+Input!E141+Input!E147-Input!E143-Input!E144-Input!E207-Input!E208-SUM(Input!E136:E139)-SUM(Input!E202:'Input'!E205)))/I$32/Kenndat!I$12</f>
        <v>2.9380326167103337</v>
      </c>
      <c r="J47" s="17">
        <f>(Input!F127-(Input!F142+Input!F141+Input!F147-Input!F143-Input!F144-Input!F207-Input!F208-SUM(Input!F136:F139)-SUM(Input!F202:'Input'!F205)))/J$32/Kenndat!J$12</f>
        <v>2.8705755611361563</v>
      </c>
      <c r="K47" s="17">
        <f>(Input!G127-(Input!G142+Input!G141+Input!G147-Input!G143-Input!G144-Input!G207-Input!G208-SUM(Input!G136:G139)-SUM(Input!G202:'Input'!G205)))/K$32/Kenndat!K$12</f>
        <v>2.7330014994448089</v>
      </c>
      <c r="L47" s="17">
        <f>(Input!H127-(Input!H142+Input!H141+Input!H147-Input!H143-Input!H144-Input!H207-Input!H208-SUM(Input!H136:H139)-SUM(Input!H202:'Input'!H205)))/L$32/Kenndat!L$12</f>
        <v>2.6390490440136301</v>
      </c>
      <c r="M47" s="17">
        <f>(Input!I127-(Input!I142+Input!I141+Input!I147-Input!I143-Input!I144-Input!I207-Input!I208-SUM(Input!I136:I139)-SUM(Input!I202:'Input'!I205)))/M$32/Kenndat!M$12</f>
        <v>2.7057131311286193</v>
      </c>
      <c r="N47" s="17">
        <f>(Input!J127-(Input!J142+Input!J141+Input!J147-Input!J143-Input!J144-Input!J207-Input!J208-SUM(Input!J136:J139)-SUM(Input!J202:'Input'!J205)))/N$32/Kenndat!N$12</f>
        <v>2.49031995751734</v>
      </c>
      <c r="O47" s="6">
        <f t="shared" si="7"/>
        <v>2.55776159232341</v>
      </c>
    </row>
    <row r="48" spans="1:15" ht="12.75" customHeight="1" x14ac:dyDescent="0.2">
      <c r="B48" s="4" t="s">
        <v>317</v>
      </c>
      <c r="E48" s="33">
        <f>SUM(E44:E47)</f>
        <v>4.1351842930115925</v>
      </c>
      <c r="F48" s="33">
        <f t="shared" ref="F48:N48" si="8">SUM(F44:F47)</f>
        <v>3.7556086912456785</v>
      </c>
      <c r="G48" s="33">
        <f t="shared" si="8"/>
        <v>3.4425652955647266</v>
      </c>
      <c r="H48" s="33">
        <f t="shared" si="8"/>
        <v>4.0004993658124235</v>
      </c>
      <c r="I48" s="33">
        <f t="shared" si="8"/>
        <v>4.8612904064137421</v>
      </c>
      <c r="J48" s="33">
        <f t="shared" si="8"/>
        <v>4.8101834595084014</v>
      </c>
      <c r="K48" s="33">
        <f t="shared" si="8"/>
        <v>4.5976652364258426</v>
      </c>
      <c r="L48" s="33">
        <f t="shared" si="8"/>
        <v>4.4164206972180651</v>
      </c>
      <c r="M48" s="33">
        <f t="shared" si="8"/>
        <v>4.6940320054263314</v>
      </c>
      <c r="N48" s="33">
        <f t="shared" si="8"/>
        <v>4.2062590066627727</v>
      </c>
      <c r="O48" s="8">
        <f t="shared" si="7"/>
        <v>4.2919708457289572</v>
      </c>
    </row>
    <row r="49" spans="2:15" ht="12.75" customHeight="1" x14ac:dyDescent="0.2">
      <c r="B49" t="s">
        <v>318</v>
      </c>
      <c r="E49" s="17">
        <f>(Input!A212/E$32/Kenndat!E$12)*(-1)</f>
        <v>0.2337617446428491</v>
      </c>
      <c r="F49" s="17">
        <f>(Input!B212/F$32/Kenndat!F$12)*(-1)</f>
        <v>0.32425160070932535</v>
      </c>
      <c r="G49" s="17">
        <f>(Input!C212/G$32/Kenndat!G$12)*(-1)</f>
        <v>0.19687371051133418</v>
      </c>
      <c r="H49" s="17">
        <f>(Input!D212/H$32/Kenndat!H$12)*(-1)</f>
        <v>0.23508781172253629</v>
      </c>
      <c r="I49" s="17">
        <f>(Input!E212/I$32/Kenndat!I$12)*(-1)</f>
        <v>0.30313399188495482</v>
      </c>
      <c r="J49" s="17">
        <f>(Input!F212/J$32/Kenndat!J$12)*(-1)</f>
        <v>0.34630126947919537</v>
      </c>
      <c r="K49" s="17">
        <f>(Input!G212/K$32/Kenndat!K$12)*(-1)</f>
        <v>0.26808167161225477</v>
      </c>
      <c r="L49" s="17">
        <f>(Input!H212/L$32/Kenndat!L$12)*(-1)</f>
        <v>0.3264048777463438</v>
      </c>
      <c r="M49" s="17">
        <f>(Input!I212/M$32/Kenndat!M$12)*(-1)</f>
        <v>0.33327577736525438</v>
      </c>
      <c r="N49" s="17">
        <f>(Input!J212/N$32/Kenndat!N$12)*(-1)</f>
        <v>0.39847238652676847</v>
      </c>
      <c r="O49" s="6">
        <f t="shared" si="7"/>
        <v>0.29656448422008164</v>
      </c>
    </row>
    <row r="50" spans="2:15" ht="12.75" customHeight="1" x14ac:dyDescent="0.2">
      <c r="B50" s="4" t="s">
        <v>319</v>
      </c>
      <c r="E50" s="33">
        <f>E48+E49</f>
        <v>4.3689460376544416</v>
      </c>
      <c r="F50" s="33">
        <f t="shared" ref="F50:N50" si="9">F48+F49</f>
        <v>4.0798602919550042</v>
      </c>
      <c r="G50" s="33">
        <f t="shared" si="9"/>
        <v>3.6394390060760609</v>
      </c>
      <c r="H50" s="33">
        <f t="shared" si="9"/>
        <v>4.2355871775349598</v>
      </c>
      <c r="I50" s="33">
        <f t="shared" si="9"/>
        <v>5.1644243982986966</v>
      </c>
      <c r="J50" s="33">
        <f t="shared" si="9"/>
        <v>5.1564847289875964</v>
      </c>
      <c r="K50" s="33">
        <f t="shared" si="9"/>
        <v>4.8657469080380977</v>
      </c>
      <c r="L50" s="33">
        <f t="shared" si="9"/>
        <v>4.7428255749644093</v>
      </c>
      <c r="M50" s="33">
        <f t="shared" si="9"/>
        <v>5.0273077827915857</v>
      </c>
      <c r="N50" s="33">
        <f t="shared" si="9"/>
        <v>4.6047313931895415</v>
      </c>
      <c r="O50" s="8">
        <f t="shared" si="7"/>
        <v>4.588535329949039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13.065432524235849</v>
      </c>
      <c r="F54" s="17">
        <f>F44*Kenndat!F$12/Kenndat!F$15*100</f>
        <v>9.6607084111326742</v>
      </c>
      <c r="G54" s="17">
        <f>G44*Kenndat!G$12/Kenndat!G$15*100</f>
        <v>8.8033580036249308</v>
      </c>
      <c r="H54" s="17">
        <f>H44*Kenndat!H$12/Kenndat!H$15*100</f>
        <v>10.392541643320383</v>
      </c>
      <c r="I54" s="17">
        <f>I44*Kenndat!I$12/Kenndat!I$15*100</f>
        <v>14.466911616321291</v>
      </c>
      <c r="J54" s="17">
        <f>J44*Kenndat!J$12/Kenndat!J$15*100</f>
        <v>13.61135863173809</v>
      </c>
      <c r="K54" s="17">
        <f>K44*Kenndat!K$12/Kenndat!K$15*100</f>
        <v>11.951704853957166</v>
      </c>
      <c r="L54" s="17">
        <f>L44*Kenndat!L$12/Kenndat!L$15*100</f>
        <v>11.965889160892516</v>
      </c>
      <c r="M54" s="17">
        <f>M44*Kenndat!M$12/Kenndat!M$15*100</f>
        <v>13.039576898717783</v>
      </c>
      <c r="N54" s="17">
        <f>N44*Kenndat!N$12/Kenndat!N$15*100</f>
        <v>10.119521988929609</v>
      </c>
      <c r="O54" s="6">
        <f t="shared" si="7"/>
        <v>11.707700373287029</v>
      </c>
    </row>
    <row r="55" spans="2:15" ht="12.75" customHeight="1" x14ac:dyDescent="0.2">
      <c r="B55" t="s">
        <v>61</v>
      </c>
      <c r="E55" s="17">
        <f>E45*Kenndat!E$12/Kenndat!E$15*100</f>
        <v>10.437828954208799</v>
      </c>
      <c r="F55" s="17">
        <f>F45*Kenndat!F$12/Kenndat!F$15*100</f>
        <v>9.9295699838452496</v>
      </c>
      <c r="G55" s="17">
        <f>G45*Kenndat!G$12/Kenndat!G$15*100</f>
        <v>9.1124979321181385</v>
      </c>
      <c r="H55" s="17">
        <f>H45*Kenndat!H$12/Kenndat!H$15*100</f>
        <v>9.1177472357105032</v>
      </c>
      <c r="I55" s="17">
        <f>I45*Kenndat!I$12/Kenndat!I$15*100</f>
        <v>12.137089650657336</v>
      </c>
      <c r="J55" s="17">
        <f>J45*Kenndat!J$12/Kenndat!J$15*100</f>
        <v>12.899687856587539</v>
      </c>
      <c r="K55" s="17">
        <f>K45*Kenndat!K$12/Kenndat!K$15*100</f>
        <v>11.852038028102719</v>
      </c>
      <c r="L55" s="17">
        <f>L45*Kenndat!L$12/Kenndat!L$15*100</f>
        <v>11.342862344316426</v>
      </c>
      <c r="M55" s="17">
        <f>M45*Kenndat!M$12/Kenndat!M$15*100</f>
        <v>12.451242481229036</v>
      </c>
      <c r="N55" s="17">
        <f>N45*Kenndat!N$12/Kenndat!N$15*100</f>
        <v>11.259832229298173</v>
      </c>
      <c r="O55" s="6">
        <f t="shared" si="7"/>
        <v>11.054039669607391</v>
      </c>
    </row>
    <row r="56" spans="2:15" ht="12.75" customHeight="1" x14ac:dyDescent="0.2">
      <c r="B56" t="s">
        <v>316</v>
      </c>
      <c r="E56" s="17">
        <f>E46*Kenndat!E$12/Kenndat!E$15*100</f>
        <v>1.6099309987739285</v>
      </c>
      <c r="F56" s="17">
        <f>F46*Kenndat!F$12/Kenndat!F$15*100</f>
        <v>4.2142530893483459</v>
      </c>
      <c r="G56" s="17">
        <f>G46*Kenndat!G$12/Kenndat!G$15*100</f>
        <v>3.5161587346057663</v>
      </c>
      <c r="H56" s="17">
        <f>H46*Kenndat!H$12/Kenndat!H$15*100</f>
        <v>4.1538122959819432</v>
      </c>
      <c r="I56" s="17">
        <f>I46*Kenndat!I$12/Kenndat!I$15*100</f>
        <v>3.9859001550825064</v>
      </c>
      <c r="J56" s="17">
        <f>J46*Kenndat!J$12/Kenndat!J$15*100</f>
        <v>3.8775245488505119</v>
      </c>
      <c r="K56" s="17">
        <f>K46*Kenndat!K$12/Kenndat!K$15*100</f>
        <v>5.2473960707377092</v>
      </c>
      <c r="L56" s="17">
        <f>L46*Kenndat!L$12/Kenndat!L$15*100</f>
        <v>4.3802753808297723</v>
      </c>
      <c r="M56" s="17">
        <f>M46*Kenndat!M$12/Kenndat!M$15*100</f>
        <v>5.5713229700885343</v>
      </c>
      <c r="N56" s="17">
        <f>N46*Kenndat!N$12/Kenndat!N$15*100</f>
        <v>5.5286765166960326</v>
      </c>
      <c r="O56" s="6">
        <f t="shared" si="7"/>
        <v>4.2085250760995043</v>
      </c>
    </row>
    <row r="57" spans="2:15" ht="12.75" customHeight="1" x14ac:dyDescent="0.2">
      <c r="B57" t="s">
        <v>65</v>
      </c>
      <c r="E57" s="17">
        <f>E47*Kenndat!E$12/Kenndat!E$15*100</f>
        <v>39.502525638240385</v>
      </c>
      <c r="F57" s="17">
        <f>F47*Kenndat!F$12/Kenndat!F$15*100</f>
        <v>33.131281757210097</v>
      </c>
      <c r="G57" s="17">
        <f>G47*Kenndat!G$12/Kenndat!G$15*100</f>
        <v>31.410805704457179</v>
      </c>
      <c r="H57" s="17">
        <f>H47*Kenndat!H$12/Kenndat!H$15*100</f>
        <v>37.046337480728411</v>
      </c>
      <c r="I57" s="17">
        <f>I47*Kenndat!I$12/Kenndat!I$15*100</f>
        <v>46.730151621447078</v>
      </c>
      <c r="J57" s="17">
        <f>J47*Kenndat!J$12/Kenndat!J$15*100</f>
        <v>44.974393757818341</v>
      </c>
      <c r="K57" s="17">
        <f>K47*Kenndat!K$12/Kenndat!K$15*100</f>
        <v>42.579691310521198</v>
      </c>
      <c r="L57" s="17">
        <f>L47*Kenndat!L$12/Kenndat!L$15*100</f>
        <v>41.112785725779375</v>
      </c>
      <c r="M57" s="17">
        <f>M47*Kenndat!M$12/Kenndat!M$15*100</f>
        <v>42.269500895404619</v>
      </c>
      <c r="N57" s="17">
        <f>N47*Kenndat!N$12/Kenndat!N$15*100</f>
        <v>39.051273989039821</v>
      </c>
      <c r="O57" s="6">
        <f t="shared" si="7"/>
        <v>39.780874788064651</v>
      </c>
    </row>
    <row r="58" spans="2:15" ht="12.75" customHeight="1" x14ac:dyDescent="0.2">
      <c r="B58" s="4" t="s">
        <v>317</v>
      </c>
      <c r="E58" s="33">
        <f>E48*Kenndat!E$12/Kenndat!E$15*100</f>
        <v>64.615718115458947</v>
      </c>
      <c r="F58" s="33">
        <f>F48*Kenndat!F$12/Kenndat!F$15*100</f>
        <v>56.935813241536358</v>
      </c>
      <c r="G58" s="33">
        <f>G48*Kenndat!G$12/Kenndat!G$15*100</f>
        <v>52.842820374806024</v>
      </c>
      <c r="H58" s="33">
        <f>H48*Kenndat!H$12/Kenndat!H$15*100</f>
        <v>60.710438655741228</v>
      </c>
      <c r="I58" s="33">
        <f>I48*Kenndat!I$12/Kenndat!I$15*100</f>
        <v>77.320053043508224</v>
      </c>
      <c r="J58" s="33">
        <f>J48*Kenndat!J$12/Kenndat!J$15*100</f>
        <v>75.362964794994497</v>
      </c>
      <c r="K58" s="33">
        <f>K48*Kenndat!K$12/Kenndat!K$15*100</f>
        <v>71.630830263318799</v>
      </c>
      <c r="L58" s="33">
        <f>L48*Kenndat!L$12/Kenndat!L$15*100</f>
        <v>68.801812611818079</v>
      </c>
      <c r="M58" s="33">
        <f>M48*Kenndat!M$12/Kenndat!M$15*100</f>
        <v>73.331643245439977</v>
      </c>
      <c r="N58" s="33">
        <f>N48*Kenndat!N$12/Kenndat!N$15*100</f>
        <v>65.959304723963641</v>
      </c>
      <c r="O58" s="8">
        <f t="shared" si="7"/>
        <v>66.751139907058572</v>
      </c>
    </row>
    <row r="59" spans="2:15" ht="12.75" customHeight="1" x14ac:dyDescent="0.2">
      <c r="B59" t="s">
        <v>318</v>
      </c>
      <c r="E59" s="17">
        <f>E49*Kenndat!E$12/Kenndat!E$15*100</f>
        <v>3.6527230536126174</v>
      </c>
      <c r="F59" s="17">
        <f>F49*Kenndat!F$12/Kenndat!F$15*100</f>
        <v>4.9157220836902358</v>
      </c>
      <c r="G59" s="17">
        <f>G49*Kenndat!G$12/Kenndat!G$15*100</f>
        <v>3.0219796076127579</v>
      </c>
      <c r="H59" s="17">
        <f>H49*Kenndat!H$12/Kenndat!H$15*100</f>
        <v>3.5676256555024004</v>
      </c>
      <c r="I59" s="17">
        <f>I49*Kenndat!I$12/Kenndat!I$15*100</f>
        <v>4.8214227853805509</v>
      </c>
      <c r="J59" s="17">
        <f>J49*Kenndat!J$12/Kenndat!J$15*100</f>
        <v>5.4256330553533054</v>
      </c>
      <c r="K59" s="17">
        <f>K49*Kenndat!K$12/Kenndat!K$15*100</f>
        <v>4.1766661399846177</v>
      </c>
      <c r="L59" s="17">
        <f>L49*Kenndat!L$12/Kenndat!L$15*100</f>
        <v>5.0849429377127313</v>
      </c>
      <c r="M59" s="17">
        <f>M49*Kenndat!M$12/Kenndat!M$15*100</f>
        <v>5.2065389370679851</v>
      </c>
      <c r="N59" s="17">
        <f>N49*Kenndat!N$12/Kenndat!N$15*100</f>
        <v>6.2485361755829993</v>
      </c>
      <c r="O59" s="6">
        <f t="shared" si="7"/>
        <v>4.6121790431500198</v>
      </c>
    </row>
    <row r="60" spans="2:15" ht="12.75" customHeight="1" x14ac:dyDescent="0.2">
      <c r="B60" s="4" t="s">
        <v>319</v>
      </c>
      <c r="E60" s="33">
        <f>E50*Kenndat!E$12/Kenndat!E$15*100</f>
        <v>68.268441169071565</v>
      </c>
      <c r="F60" s="33">
        <f>F50*Kenndat!F$12/Kenndat!F$15*100</f>
        <v>61.851535325226607</v>
      </c>
      <c r="G60" s="33">
        <f>G50*Kenndat!G$12/Kenndat!G$15*100</f>
        <v>55.864799982418781</v>
      </c>
      <c r="H60" s="33">
        <f>H50*Kenndat!H$12/Kenndat!H$15*100</f>
        <v>64.278064311243639</v>
      </c>
      <c r="I60" s="33">
        <f>I50*Kenndat!I$12/Kenndat!I$15*100</f>
        <v>82.141475828888773</v>
      </c>
      <c r="J60" s="33">
        <f>J50*Kenndat!J$12/Kenndat!J$15*100</f>
        <v>80.788597850347799</v>
      </c>
      <c r="K60" s="33">
        <f>K50*Kenndat!K$12/Kenndat!K$15*100</f>
        <v>75.807496403303418</v>
      </c>
      <c r="L60" s="33">
        <f>L50*Kenndat!L$12/Kenndat!L$15*100</f>
        <v>73.886755549530818</v>
      </c>
      <c r="M60" s="33">
        <f>M50*Kenndat!M$12/Kenndat!M$15*100</f>
        <v>78.538182182507953</v>
      </c>
      <c r="N60" s="33">
        <f>N50*Kenndat!N$12/Kenndat!N$15*100</f>
        <v>72.207840899546653</v>
      </c>
      <c r="O60" s="8">
        <f t="shared" si="7"/>
        <v>71.363318950208594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2025-12-17T15:12:38Z</dcterms:modified>
</cp:coreProperties>
</file>