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C0E05935-C717-4EEA-A496-689E575D9E7A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K15" i="12" s="1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G26" i="20" s="1"/>
  <c r="H10" i="20"/>
  <c r="H26" i="20" s="1"/>
  <c r="I10" i="20"/>
  <c r="I26" i="20" s="1"/>
  <c r="J10" i="20"/>
  <c r="K10" i="20"/>
  <c r="L10" i="20"/>
  <c r="M10" i="20"/>
  <c r="M26" i="20" s="1"/>
  <c r="N10" i="20"/>
  <c r="E11" i="20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H22" i="13" s="1"/>
  <c r="I20" i="13"/>
  <c r="I21" i="13" s="1"/>
  <c r="J20" i="13"/>
  <c r="K20" i="13"/>
  <c r="L20" i="13"/>
  <c r="L22" i="13" s="1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N19" i="18" l="1"/>
  <c r="N30" i="4"/>
  <c r="N26" i="20"/>
  <c r="M34" i="18"/>
  <c r="L13" i="13"/>
  <c r="K27" i="19"/>
  <c r="K33" i="23"/>
  <c r="K19" i="18"/>
  <c r="K19" i="17"/>
  <c r="K30" i="4"/>
  <c r="K36" i="3"/>
  <c r="K28" i="11" s="1"/>
  <c r="K24" i="3"/>
  <c r="K10" i="4"/>
  <c r="K13" i="13"/>
  <c r="J30" i="4"/>
  <c r="I34" i="18"/>
  <c r="H26" i="18"/>
  <c r="H19" i="16"/>
  <c r="H24" i="20"/>
  <c r="G27" i="19"/>
  <c r="G26" i="18"/>
  <c r="G33" i="23"/>
  <c r="O7" i="18"/>
  <c r="G13" i="13"/>
  <c r="F30" i="5"/>
  <c r="F19" i="5"/>
  <c r="F12" i="12"/>
  <c r="E19" i="16"/>
  <c r="E15" i="8"/>
  <c r="O17" i="16"/>
  <c r="E13" i="13"/>
  <c r="E24" i="20"/>
  <c r="M24" i="7"/>
  <c r="E15" i="4"/>
  <c r="J15" i="5"/>
  <c r="N19" i="4"/>
  <c r="E33" i="25"/>
  <c r="E37" i="25" s="1"/>
  <c r="E41" i="25" s="1"/>
  <c r="K24" i="6"/>
  <c r="H34" i="18"/>
  <c r="J24" i="2"/>
  <c r="H13" i="7"/>
  <c r="J10" i="4"/>
  <c r="E25" i="20"/>
  <c r="E29" i="2"/>
  <c r="N24" i="3"/>
  <c r="L13" i="7"/>
  <c r="J36" i="6"/>
  <c r="N36" i="3"/>
  <c r="N28" i="11" s="1"/>
  <c r="N10" i="4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F20" i="12"/>
  <c r="F21" i="12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13" i="14" s="1"/>
  <c r="J17" i="14" s="1"/>
  <c r="J21" i="14" s="1"/>
  <c r="J25" i="14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F37" i="19" s="1"/>
  <c r="F41" i="19" s="1"/>
  <c r="F45" i="19" s="1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4" i="16"/>
  <c r="O39" i="17"/>
  <c r="K27" i="1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H31" i="7" s="1"/>
  <c r="H12" i="10" s="1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O16" i="7"/>
  <c r="N16" i="13"/>
  <c r="N10" i="13"/>
  <c r="N13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M26" i="10"/>
  <c r="M27" i="10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M13" i="14"/>
  <c r="M17" i="14" s="1"/>
  <c r="M21" i="14" s="1"/>
  <c r="M25" i="14" s="1"/>
  <c r="L20" i="12"/>
  <c r="K26" i="11"/>
  <c r="K27" i="13"/>
  <c r="J32" i="20"/>
  <c r="I18" i="13"/>
  <c r="I26" i="11"/>
  <c r="I13" i="14"/>
  <c r="I17" i="14" s="1"/>
  <c r="I21" i="14" s="1"/>
  <c r="I25" i="14" s="1"/>
  <c r="I44" i="20"/>
  <c r="I54" i="20" s="1"/>
  <c r="I46" i="20"/>
  <c r="I56" i="20" s="1"/>
  <c r="H37" i="17"/>
  <c r="H41" i="17" s="1"/>
  <c r="H45" i="17" s="1"/>
  <c r="G26" i="11"/>
  <c r="G28" i="11"/>
  <c r="F31" i="6"/>
  <c r="F30" i="13"/>
  <c r="E26" i="11"/>
  <c r="E30" i="13"/>
  <c r="K13" i="14"/>
  <c r="K17" i="14" s="1"/>
  <c r="K21" i="14" s="1"/>
  <c r="K25" i="14" s="1"/>
  <c r="I34" i="20"/>
  <c r="N31" i="6"/>
  <c r="N38" i="6" s="1"/>
  <c r="N42" i="6" s="1"/>
  <c r="I37" i="20"/>
  <c r="N27" i="11"/>
  <c r="F27" i="13"/>
  <c r="K31" i="6"/>
  <c r="I47" i="20"/>
  <c r="I57" i="20" s="1"/>
  <c r="I37" i="19"/>
  <c r="I41" i="19" s="1"/>
  <c r="I45" i="19" s="1"/>
  <c r="E28" i="11"/>
  <c r="I27" i="11"/>
  <c r="I49" i="20"/>
  <c r="I59" i="20" s="1"/>
  <c r="I35" i="20"/>
  <c r="I45" i="20"/>
  <c r="I55" i="20" s="1"/>
  <c r="J26" i="13"/>
  <c r="N26" i="11"/>
  <c r="M31" i="6"/>
  <c r="M38" i="6" s="1"/>
  <c r="M42" i="6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I12" i="1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I38" i="3"/>
  <c r="I42" i="3" s="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I16" i="11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M22" i="10"/>
  <c r="K11" i="11"/>
  <c r="K10" i="11"/>
  <c r="K12" i="11"/>
  <c r="K9" i="11"/>
  <c r="I48" i="20"/>
  <c r="O27" i="11"/>
  <c r="I9" i="11"/>
  <c r="I11" i="11"/>
  <c r="I22" i="11"/>
  <c r="H22" i="11"/>
  <c r="H16" i="11"/>
  <c r="F18" i="11"/>
  <c r="L21" i="11"/>
  <c r="H20" i="11"/>
  <c r="E38" i="3"/>
  <c r="E42" i="3" s="1"/>
  <c r="L22" i="11"/>
  <c r="H17" i="11"/>
  <c r="L20" i="11"/>
  <c r="E9" i="11"/>
  <c r="L17" i="11"/>
  <c r="E11" i="11"/>
  <c r="J12" i="10"/>
  <c r="J11" i="10"/>
  <c r="I11" i="10"/>
  <c r="I19" i="11"/>
  <c r="H38" i="3"/>
  <c r="H42" i="3" s="1"/>
  <c r="J38" i="7"/>
  <c r="J42" i="7" s="1"/>
  <c r="H19" i="11"/>
  <c r="N35" i="20"/>
  <c r="N18" i="11"/>
  <c r="F19" i="10"/>
  <c r="E12" i="11"/>
  <c r="M16" i="11"/>
  <c r="N22" i="11"/>
  <c r="H18" i="11"/>
  <c r="I21" i="11"/>
  <c r="I18" i="11"/>
  <c r="L33" i="20"/>
  <c r="L35" i="20" s="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4" i="20" l="1"/>
  <c r="L37" i="20"/>
  <c r="L36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<sst xmlns="http://schemas.openxmlformats.org/spreadsheetml/2006/main" count="981" uniqueCount="336">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</sst>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7</v>
      </c>
      <c r="B1">
        <v>7</v>
      </c>
      <c r="C1">
        <v>7</v>
      </c>
      <c r="D1">
        <v>7</v>
      </c>
      <c r="E1">
        <v>7</v>
      </c>
      <c r="F1">
        <v>8</v>
      </c>
      <c r="G1">
        <v>7</v>
      </c>
      <c r="H1">
        <v>7</v>
      </c>
      <c r="I1">
        <v>7</v>
      </c>
      <c r="J1">
        <v>7</v>
      </c>
      <c r="K1">
        <v>7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6</v>
      </c>
      <c r="B4">
        <v>6</v>
      </c>
      <c r="C4">
        <v>6</v>
      </c>
      <c r="D4">
        <v>6</v>
      </c>
      <c r="E4">
        <v>6</v>
      </c>
      <c r="F4">
        <v>6</v>
      </c>
      <c r="G4">
        <v>6</v>
      </c>
      <c r="H4">
        <v>6</v>
      </c>
      <c r="I4">
        <v>6</v>
      </c>
      <c r="J4">
        <v>6</v>
      </c>
      <c r="K4" t="s">
        <v>22</v>
      </c>
      <c r="N4" s="13">
        <v>33</v>
      </c>
      <c r="O4" s="4" t="s">
        <v>327</v>
      </c>
    </row>
    <row r="5" spans="1:15" x14ac:dyDescent="0.2">
      <c r="A5">
        <v>211283</v>
      </c>
      <c r="B5">
        <v>212010</v>
      </c>
      <c r="C5">
        <v>212010</v>
      </c>
      <c r="D5">
        <v>212010</v>
      </c>
      <c r="E5">
        <v>212010</v>
      </c>
      <c r="F5">
        <v>212010</v>
      </c>
      <c r="G5">
        <v>203110</v>
      </c>
      <c r="H5">
        <v>204610</v>
      </c>
      <c r="I5">
        <v>206110</v>
      </c>
      <c r="J5">
        <v>206110</v>
      </c>
      <c r="K5">
        <v>206110</v>
      </c>
      <c r="L5" t="s">
        <v>23</v>
      </c>
      <c r="N5" s="13">
        <v>34</v>
      </c>
      <c r="O5" s="4" t="s">
        <v>328</v>
      </c>
    </row>
    <row r="6" spans="1:15" x14ac:dyDescent="0.2">
      <c r="A6">
        <v>310795.28000000003</v>
      </c>
      <c r="B6">
        <v>267702.65000000002</v>
      </c>
      <c r="C6">
        <v>259396.55</v>
      </c>
      <c r="D6">
        <v>247969.26</v>
      </c>
      <c r="E6">
        <v>276321.52</v>
      </c>
      <c r="F6">
        <v>221424.62</v>
      </c>
      <c r="G6">
        <v>229607.63</v>
      </c>
      <c r="H6">
        <v>221839</v>
      </c>
      <c r="I6">
        <v>223723</v>
      </c>
      <c r="J6">
        <v>219881</v>
      </c>
      <c r="K6">
        <v>222396.79999999999</v>
      </c>
      <c r="L6" t="s">
        <v>24</v>
      </c>
      <c r="N6" s="13">
        <v>35</v>
      </c>
      <c r="O6" s="4" t="s">
        <v>329</v>
      </c>
    </row>
    <row r="7" spans="1:15" x14ac:dyDescent="0.2">
      <c r="A7">
        <v>43898.53</v>
      </c>
      <c r="B7">
        <v>43898.53</v>
      </c>
      <c r="C7">
        <v>44225.38</v>
      </c>
      <c r="D7">
        <v>44225.38</v>
      </c>
      <c r="E7">
        <v>44225.38</v>
      </c>
      <c r="F7">
        <v>45715.22</v>
      </c>
      <c r="G7">
        <v>44170.22</v>
      </c>
      <c r="H7">
        <v>44493.22</v>
      </c>
      <c r="I7">
        <v>43952</v>
      </c>
      <c r="J7">
        <v>43952</v>
      </c>
      <c r="K7">
        <v>43607</v>
      </c>
      <c r="L7" t="s">
        <v>25</v>
      </c>
      <c r="N7" s="13">
        <v>36</v>
      </c>
      <c r="O7" s="4" t="s">
        <v>330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0</v>
      </c>
      <c r="F8">
        <v>125.66</v>
      </c>
      <c r="G8">
        <v>0</v>
      </c>
      <c r="H8">
        <v>0</v>
      </c>
      <c r="I8">
        <v>0</v>
      </c>
      <c r="J8">
        <v>0</v>
      </c>
      <c r="K8" t="s">
        <v>26</v>
      </c>
      <c r="N8" s="13">
        <v>41</v>
      </c>
      <c r="O8" s="4" t="s">
        <v>331</v>
      </c>
    </row>
    <row r="9" spans="1:15" x14ac:dyDescent="0.2">
      <c r="A9">
        <v>943716.8</v>
      </c>
      <c r="B9">
        <v>703796.2</v>
      </c>
      <c r="C9">
        <v>706901.78</v>
      </c>
      <c r="D9">
        <v>583440.15</v>
      </c>
      <c r="E9">
        <v>511937.91</v>
      </c>
      <c r="F9">
        <v>658138.11</v>
      </c>
      <c r="G9">
        <v>529382.92000000004</v>
      </c>
      <c r="H9">
        <v>506207.08</v>
      </c>
      <c r="I9">
        <v>570609.5</v>
      </c>
      <c r="J9">
        <v>516823.8</v>
      </c>
      <c r="K9" t="s">
        <v>27</v>
      </c>
      <c r="N9" s="13">
        <v>42</v>
      </c>
      <c r="O9" s="4" t="s">
        <v>332</v>
      </c>
    </row>
    <row r="10" spans="1:15" x14ac:dyDescent="0.2">
      <c r="A10">
        <v>374344.4</v>
      </c>
      <c r="B10">
        <v>344761.65</v>
      </c>
      <c r="C10">
        <v>304276.53000000003</v>
      </c>
      <c r="D10">
        <v>206466.26</v>
      </c>
      <c r="E10">
        <v>129540.49</v>
      </c>
      <c r="F10">
        <v>118878.89</v>
      </c>
      <c r="G10">
        <v>125064.27</v>
      </c>
      <c r="H10">
        <v>118604.94</v>
      </c>
      <c r="I10">
        <v>161858.51</v>
      </c>
      <c r="J10">
        <v>131901.9</v>
      </c>
      <c r="K10" t="s">
        <v>28</v>
      </c>
      <c r="N10" s="13">
        <v>43</v>
      </c>
      <c r="O10" s="4" t="s">
        <v>323</v>
      </c>
    </row>
    <row r="11" spans="1:15" x14ac:dyDescent="0.2">
      <c r="A11">
        <v>739048.85</v>
      </c>
      <c r="B11">
        <v>781471.35</v>
      </c>
      <c r="C11">
        <v>678568.07</v>
      </c>
      <c r="D11">
        <v>444916.58</v>
      </c>
      <c r="E11">
        <v>298881.58</v>
      </c>
      <c r="F11">
        <v>365899.69</v>
      </c>
      <c r="G11">
        <v>215852.79</v>
      </c>
      <c r="H11">
        <v>279983.23</v>
      </c>
      <c r="I11">
        <v>269687.61</v>
      </c>
      <c r="J11">
        <v>226044.89</v>
      </c>
      <c r="K11" t="s">
        <v>29</v>
      </c>
      <c r="O11" s="4" t="s">
        <v>334</v>
      </c>
    </row>
    <row r="12" spans="1:15" x14ac:dyDescent="0.2">
      <c r="A12">
        <v>319185.15999999997</v>
      </c>
      <c r="B12">
        <v>350578.23</v>
      </c>
      <c r="C12">
        <v>299570.15999999997</v>
      </c>
      <c r="D12">
        <v>256188.31</v>
      </c>
      <c r="E12">
        <v>162771.95000000001</v>
      </c>
      <c r="F12">
        <v>199024.95</v>
      </c>
      <c r="G12">
        <v>185127.47</v>
      </c>
      <c r="H12">
        <v>235922.36</v>
      </c>
      <c r="I12">
        <v>217265.71</v>
      </c>
      <c r="J12">
        <v>216452.55</v>
      </c>
      <c r="K12" t="s">
        <v>30</v>
      </c>
      <c r="O12" s="4" t="s">
        <v>335</v>
      </c>
    </row>
    <row r="13" spans="1:15" x14ac:dyDescent="0.2">
      <c r="A13">
        <v>22584.880000000001</v>
      </c>
      <c r="B13">
        <v>24121.67</v>
      </c>
      <c r="C13">
        <v>20388.43</v>
      </c>
      <c r="D13">
        <v>21104.76</v>
      </c>
      <c r="E13">
        <v>19467.12</v>
      </c>
      <c r="F13">
        <v>31333.84</v>
      </c>
      <c r="G13">
        <v>28839.9</v>
      </c>
      <c r="H13">
        <v>23731.87</v>
      </c>
      <c r="I13">
        <v>20861.439999999999</v>
      </c>
      <c r="J13">
        <v>22920.799999999999</v>
      </c>
      <c r="K13" t="s">
        <v>31</v>
      </c>
    </row>
    <row r="14" spans="1:15" x14ac:dyDescent="0.2">
      <c r="A14">
        <v>11304875.220000001</v>
      </c>
      <c r="B14">
        <v>9007679.8399999999</v>
      </c>
      <c r="C14">
        <v>7840931.3399999999</v>
      </c>
      <c r="D14">
        <v>7119613.3300000001</v>
      </c>
      <c r="E14">
        <v>8219384.3300000001</v>
      </c>
      <c r="F14">
        <v>6274889.9000000004</v>
      </c>
      <c r="G14">
        <v>6235566.75</v>
      </c>
      <c r="H14">
        <v>5982357.7000000002</v>
      </c>
      <c r="I14">
        <v>6022972.96</v>
      </c>
      <c r="J14">
        <v>6053039.8700000001</v>
      </c>
      <c r="K14" t="s">
        <v>32</v>
      </c>
    </row>
    <row r="15" spans="1:15" x14ac:dyDescent="0.2">
      <c r="A15">
        <v>410025.42</v>
      </c>
      <c r="B15">
        <v>349473.8</v>
      </c>
      <c r="C15">
        <v>834674.5</v>
      </c>
      <c r="D15">
        <v>492478.89</v>
      </c>
      <c r="E15">
        <v>810631.62</v>
      </c>
      <c r="F15">
        <v>365808.58</v>
      </c>
      <c r="G15">
        <v>361607.87</v>
      </c>
      <c r="H15">
        <v>378434.14</v>
      </c>
      <c r="I15">
        <v>480542.21</v>
      </c>
      <c r="J15">
        <v>572295.68999999994</v>
      </c>
      <c r="K15" t="s">
        <v>33</v>
      </c>
    </row>
    <row r="16" spans="1:15" x14ac:dyDescent="0.2">
      <c r="A16">
        <v>47641.599999999999</v>
      </c>
      <c r="B16">
        <v>62675.11</v>
      </c>
      <c r="C16">
        <v>65322.65</v>
      </c>
      <c r="D16">
        <v>31299.68</v>
      </c>
      <c r="E16">
        <v>31982.12</v>
      </c>
      <c r="F16">
        <v>41620.720000000001</v>
      </c>
      <c r="G16">
        <v>54198.17</v>
      </c>
      <c r="H16">
        <v>43118.080000000002</v>
      </c>
      <c r="I16">
        <v>40367.65</v>
      </c>
      <c r="J16">
        <v>71528.639999999999</v>
      </c>
      <c r="K16" t="s">
        <v>34</v>
      </c>
    </row>
    <row r="17" spans="1:11" x14ac:dyDescent="0.2">
      <c r="A17">
        <v>127232.98</v>
      </c>
      <c r="B17">
        <v>116885.96</v>
      </c>
      <c r="C17">
        <v>108681.32</v>
      </c>
      <c r="D17">
        <v>85427.15</v>
      </c>
      <c r="E17">
        <v>72155.490000000005</v>
      </c>
      <c r="F17">
        <v>79469.009999999995</v>
      </c>
      <c r="G17">
        <v>82421.37</v>
      </c>
      <c r="H17">
        <v>85455.21</v>
      </c>
      <c r="I17">
        <v>85473.43</v>
      </c>
      <c r="J17">
        <v>91449.66</v>
      </c>
      <c r="K17" t="s">
        <v>35</v>
      </c>
    </row>
    <row r="18" spans="1:11" x14ac:dyDescent="0.2">
      <c r="A18">
        <v>3410983.46</v>
      </c>
      <c r="B18">
        <v>2348784.31</v>
      </c>
      <c r="C18">
        <v>2269275.62</v>
      </c>
      <c r="D18">
        <v>1557923.36</v>
      </c>
      <c r="E18">
        <v>1556831.74</v>
      </c>
      <c r="F18">
        <v>1765475.54</v>
      </c>
      <c r="G18">
        <v>1412030.19</v>
      </c>
      <c r="H18">
        <v>1429449.45</v>
      </c>
      <c r="I18">
        <v>1403607.14</v>
      </c>
      <c r="J18">
        <v>1271782.8600000001</v>
      </c>
      <c r="K18" t="s">
        <v>36</v>
      </c>
    </row>
    <row r="19" spans="1:11" x14ac:dyDescent="0.2">
      <c r="A19">
        <v>1409178.23</v>
      </c>
      <c r="B19">
        <v>1288824.6200000001</v>
      </c>
      <c r="C19">
        <v>1143073.2</v>
      </c>
      <c r="D19">
        <v>905061.92</v>
      </c>
      <c r="E19">
        <v>832820.14</v>
      </c>
      <c r="F19">
        <v>1126047.5</v>
      </c>
      <c r="G19">
        <v>891919.01</v>
      </c>
      <c r="H19">
        <v>882768.66</v>
      </c>
      <c r="I19">
        <v>773800.12</v>
      </c>
      <c r="J19">
        <v>914376.87</v>
      </c>
      <c r="K19" t="s">
        <v>37</v>
      </c>
    </row>
    <row r="20" spans="1:11" x14ac:dyDescent="0.2">
      <c r="A20">
        <v>1284.0999999999999</v>
      </c>
      <c r="B20">
        <v>3142.5</v>
      </c>
      <c r="C20">
        <v>6568.7</v>
      </c>
      <c r="D20">
        <v>1447.76</v>
      </c>
      <c r="E20">
        <v>1859.88</v>
      </c>
      <c r="F20">
        <v>1941.5</v>
      </c>
      <c r="G20">
        <v>3053.08</v>
      </c>
      <c r="H20">
        <v>662.5</v>
      </c>
      <c r="I20">
        <v>272</v>
      </c>
      <c r="J20">
        <v>406.36</v>
      </c>
      <c r="K20" t="s">
        <v>38</v>
      </c>
    </row>
    <row r="21" spans="1:11" x14ac:dyDescent="0.2">
      <c r="A21">
        <v>438843.26</v>
      </c>
      <c r="B21">
        <v>428556.16</v>
      </c>
      <c r="C21">
        <v>386423.39</v>
      </c>
      <c r="D21">
        <v>382194.26</v>
      </c>
      <c r="E21">
        <v>290197.96999999997</v>
      </c>
      <c r="F21">
        <v>316166.8</v>
      </c>
      <c r="G21">
        <v>277999.09999999998</v>
      </c>
      <c r="H21">
        <v>257022.51</v>
      </c>
      <c r="I21">
        <v>313750.44</v>
      </c>
      <c r="J21">
        <v>304617.32</v>
      </c>
      <c r="K21" t="s">
        <v>39</v>
      </c>
    </row>
    <row r="22" spans="1:11" x14ac:dyDescent="0.2">
      <c r="A22">
        <v>3636979.99</v>
      </c>
      <c r="B22">
        <v>3320578.71</v>
      </c>
      <c r="C22">
        <v>3496771.64</v>
      </c>
      <c r="D22">
        <v>2876753.33</v>
      </c>
      <c r="E22">
        <v>2679416.7200000002</v>
      </c>
      <c r="F22">
        <v>2737330.19</v>
      </c>
      <c r="G22">
        <v>2789093.11</v>
      </c>
      <c r="H22">
        <v>2743603.72</v>
      </c>
      <c r="I22">
        <v>2602744.96</v>
      </c>
      <c r="J22">
        <v>2774375.72</v>
      </c>
      <c r="K22" t="s">
        <v>40</v>
      </c>
    </row>
    <row r="23" spans="1:11" x14ac:dyDescent="0.2">
      <c r="A23">
        <v>571987.36</v>
      </c>
      <c r="B23">
        <v>551437.21</v>
      </c>
      <c r="C23">
        <v>652671.66</v>
      </c>
      <c r="D23">
        <v>674437.76</v>
      </c>
      <c r="E23">
        <v>547931.41</v>
      </c>
      <c r="F23">
        <v>530259.48</v>
      </c>
      <c r="G23">
        <v>620655.55000000005</v>
      </c>
      <c r="H23">
        <v>552390.9</v>
      </c>
      <c r="I23">
        <v>554516.39</v>
      </c>
      <c r="J23">
        <v>671262.62</v>
      </c>
      <c r="K23" t="s">
        <v>41</v>
      </c>
    </row>
    <row r="24" spans="1:11" x14ac:dyDescent="0.2">
      <c r="A24">
        <v>23757911.710000001</v>
      </c>
      <c r="B24">
        <v>19682767.32</v>
      </c>
      <c r="C24">
        <v>18814098.989999998</v>
      </c>
      <c r="D24">
        <v>15638753.5</v>
      </c>
      <c r="E24">
        <v>16165810.470000001</v>
      </c>
      <c r="F24">
        <v>14612410.359999999</v>
      </c>
      <c r="G24">
        <v>13812811.550000001</v>
      </c>
      <c r="H24">
        <v>13519712.35</v>
      </c>
      <c r="I24">
        <v>13518330.07</v>
      </c>
      <c r="J24">
        <v>13839279.550000001</v>
      </c>
      <c r="K24" t="s">
        <v>42</v>
      </c>
    </row>
    <row r="25" spans="1:11" x14ac:dyDescent="0.2">
      <c r="A25">
        <v>203279.51</v>
      </c>
      <c r="B25">
        <v>193754.56</v>
      </c>
      <c r="C25">
        <v>175268.65</v>
      </c>
      <c r="D25">
        <v>171736.02</v>
      </c>
      <c r="E25">
        <v>183335.81</v>
      </c>
      <c r="F25">
        <v>181305.47</v>
      </c>
      <c r="G25">
        <v>199822.74</v>
      </c>
      <c r="H25">
        <v>205157.45</v>
      </c>
      <c r="I25">
        <v>192909.48</v>
      </c>
      <c r="J25">
        <v>209195.7</v>
      </c>
      <c r="K25" t="s">
        <v>43</v>
      </c>
    </row>
    <row r="26" spans="1:11" x14ac:dyDescent="0.2">
      <c r="A26">
        <v>398980.24</v>
      </c>
      <c r="B26">
        <v>398980.24</v>
      </c>
      <c r="C26">
        <v>398980.24</v>
      </c>
      <c r="D26">
        <v>385264.68</v>
      </c>
      <c r="E26">
        <v>385264.68</v>
      </c>
      <c r="F26">
        <v>381409.04</v>
      </c>
      <c r="G26">
        <v>368544.8</v>
      </c>
      <c r="H26">
        <v>365098.76</v>
      </c>
      <c r="I26">
        <v>350360.2</v>
      </c>
      <c r="J26">
        <v>350659</v>
      </c>
      <c r="K26" t="s">
        <v>44</v>
      </c>
    </row>
    <row r="27" spans="1:11" x14ac:dyDescent="0.2">
      <c r="A27" s="35">
        <v>27406936.469999999</v>
      </c>
      <c r="B27" s="35">
        <v>24243335.989999998</v>
      </c>
      <c r="C27" s="35">
        <v>24718290.68</v>
      </c>
      <c r="D27" s="35">
        <v>20273832.710000001</v>
      </c>
      <c r="E27" s="35">
        <v>17431429.18</v>
      </c>
      <c r="F27" s="35">
        <v>15789545.119999999</v>
      </c>
      <c r="G27" s="35">
        <v>17021147.98</v>
      </c>
      <c r="H27" s="35">
        <v>16339801.960000001</v>
      </c>
      <c r="I27" s="35">
        <v>16280907.73</v>
      </c>
      <c r="J27" s="35">
        <v>16622548.470000001</v>
      </c>
      <c r="K27" t="s">
        <v>45</v>
      </c>
    </row>
    <row r="28" spans="1:11" x14ac:dyDescent="0.2">
      <c r="A28" s="35">
        <v>15175.94</v>
      </c>
      <c r="B28" s="35">
        <v>13229.85</v>
      </c>
      <c r="C28" s="35">
        <v>18765.25</v>
      </c>
      <c r="D28" s="35">
        <v>10376.11</v>
      </c>
      <c r="E28" s="35">
        <v>17699.28</v>
      </c>
      <c r="F28" s="35">
        <v>6669.52</v>
      </c>
      <c r="G28" s="35">
        <v>26081.32</v>
      </c>
      <c r="H28" s="35">
        <v>15599.8</v>
      </c>
      <c r="I28" s="35">
        <v>13628.83</v>
      </c>
      <c r="J28" s="35">
        <v>9957.24</v>
      </c>
      <c r="K28" t="s">
        <v>46</v>
      </c>
    </row>
    <row r="29" spans="1:11" x14ac:dyDescent="0.2">
      <c r="A29" s="35">
        <v>1948801.93</v>
      </c>
      <c r="B29" s="35">
        <v>1563180.16</v>
      </c>
      <c r="C29" s="35">
        <v>1876064.22</v>
      </c>
      <c r="D29" s="35">
        <v>2052352.64</v>
      </c>
      <c r="E29" s="35">
        <v>1678759.29</v>
      </c>
      <c r="F29" s="35">
        <v>1112327.48</v>
      </c>
      <c r="G29" s="35">
        <v>1241112.69</v>
      </c>
      <c r="H29" s="35">
        <v>1009064.34</v>
      </c>
      <c r="I29" s="35">
        <v>1062404.2</v>
      </c>
      <c r="J29" s="35">
        <v>1437289.42</v>
      </c>
      <c r="K29" t="s">
        <v>47</v>
      </c>
    </row>
    <row r="30" spans="1:11" x14ac:dyDescent="0.2">
      <c r="A30">
        <v>7486461.5999999996</v>
      </c>
      <c r="B30">
        <v>7090960.7699999996</v>
      </c>
      <c r="C30">
        <v>6443875.8700000001</v>
      </c>
      <c r="D30">
        <v>6065240.9800000004</v>
      </c>
      <c r="E30">
        <v>6322904.9000000004</v>
      </c>
      <c r="F30">
        <v>6020499</v>
      </c>
      <c r="G30">
        <v>5529483.5700000003</v>
      </c>
      <c r="H30">
        <v>5537563.7699999996</v>
      </c>
      <c r="I30">
        <v>5550719.46</v>
      </c>
      <c r="J30">
        <v>5659468.9299999997</v>
      </c>
      <c r="K30" t="s">
        <v>76</v>
      </c>
    </row>
    <row r="31" spans="1:11" x14ac:dyDescent="0.2">
      <c r="A31">
        <v>363325.16</v>
      </c>
      <c r="B31">
        <v>367598.37</v>
      </c>
      <c r="C31">
        <v>612924.44999999995</v>
      </c>
      <c r="D31">
        <v>432977.66</v>
      </c>
      <c r="E31">
        <v>575585.52</v>
      </c>
      <c r="F31">
        <v>341213.08</v>
      </c>
      <c r="G31">
        <v>309224.19</v>
      </c>
      <c r="H31">
        <v>343842.51</v>
      </c>
      <c r="I31">
        <v>394100.85</v>
      </c>
      <c r="J31">
        <v>439627.24</v>
      </c>
      <c r="K31" t="s">
        <v>77</v>
      </c>
    </row>
    <row r="32" spans="1:11" x14ac:dyDescent="0.2">
      <c r="A32">
        <v>39797.410000000003</v>
      </c>
      <c r="B32">
        <v>44283.17</v>
      </c>
      <c r="C32">
        <v>57143.53</v>
      </c>
      <c r="D32">
        <v>23895.95</v>
      </c>
      <c r="E32">
        <v>29543.11</v>
      </c>
      <c r="F32">
        <v>45998.91</v>
      </c>
      <c r="G32">
        <v>51385.15</v>
      </c>
      <c r="H32">
        <v>35166.379999999997</v>
      </c>
      <c r="I32">
        <v>36664.82</v>
      </c>
      <c r="J32">
        <v>67438.759999999995</v>
      </c>
      <c r="K32" t="s">
        <v>78</v>
      </c>
    </row>
    <row r="33" spans="1:12" x14ac:dyDescent="0.2">
      <c r="A33">
        <v>84317.43</v>
      </c>
      <c r="B33">
        <v>82306.94</v>
      </c>
      <c r="C33">
        <v>88404.39</v>
      </c>
      <c r="D33">
        <v>67438.97</v>
      </c>
      <c r="E33">
        <v>46065.79</v>
      </c>
      <c r="F33">
        <v>76709.95</v>
      </c>
      <c r="G33">
        <v>74469.73</v>
      </c>
      <c r="H33">
        <v>80663.259999999995</v>
      </c>
      <c r="I33">
        <v>80868.5</v>
      </c>
      <c r="J33">
        <v>89948.09</v>
      </c>
      <c r="K33" t="s">
        <v>79</v>
      </c>
    </row>
    <row r="34" spans="1:12" x14ac:dyDescent="0.2">
      <c r="A34" s="35">
        <v>323790.03999999998</v>
      </c>
      <c r="B34" s="35">
        <v>284439.5</v>
      </c>
      <c r="C34" s="35">
        <v>275885.71999999997</v>
      </c>
      <c r="D34" s="35">
        <v>259069.96</v>
      </c>
      <c r="E34" s="35">
        <v>285183.11</v>
      </c>
      <c r="F34" s="35">
        <v>231302.24</v>
      </c>
      <c r="G34" s="35">
        <v>239619.1</v>
      </c>
      <c r="H34" s="35">
        <v>232305.54</v>
      </c>
      <c r="I34" s="35">
        <v>234104.24</v>
      </c>
      <c r="J34" s="35">
        <v>233899.79</v>
      </c>
      <c r="K34" t="s">
        <v>80</v>
      </c>
    </row>
    <row r="35" spans="1:12" x14ac:dyDescent="0.2">
      <c r="A35" s="35">
        <v>18702374.440000001</v>
      </c>
      <c r="B35" s="35">
        <v>19220547.350000001</v>
      </c>
      <c r="C35" s="35">
        <v>20261539.609999999</v>
      </c>
      <c r="D35" s="35">
        <v>17407298.59</v>
      </c>
      <c r="E35" s="35">
        <v>13579719.26</v>
      </c>
      <c r="F35" s="35">
        <v>15111972.09</v>
      </c>
      <c r="G35" s="35">
        <v>15091897.859999999</v>
      </c>
      <c r="H35" s="35">
        <v>15089679.880000001</v>
      </c>
      <c r="I35" s="35">
        <v>15029282.5</v>
      </c>
      <c r="J35" s="35">
        <v>15652307</v>
      </c>
      <c r="K35" t="s">
        <v>117</v>
      </c>
    </row>
    <row r="36" spans="1:12" x14ac:dyDescent="0.2">
      <c r="A36" s="35">
        <v>220345.74</v>
      </c>
      <c r="B36" s="35">
        <v>226324.13</v>
      </c>
      <c r="C36" s="35">
        <v>225392.35</v>
      </c>
      <c r="D36" s="35">
        <v>221316.83</v>
      </c>
      <c r="E36" s="35">
        <v>219721.53</v>
      </c>
      <c r="F36" s="35">
        <v>221608.87</v>
      </c>
      <c r="G36" s="35">
        <v>211910.57</v>
      </c>
      <c r="H36" s="35">
        <v>214021.84</v>
      </c>
      <c r="I36" s="35">
        <v>215057.18</v>
      </c>
      <c r="J36" s="35">
        <v>219464.83</v>
      </c>
      <c r="K36" t="s">
        <v>118</v>
      </c>
    </row>
    <row r="37" spans="1:12" x14ac:dyDescent="0.2">
      <c r="A37">
        <v>310261.96999999997</v>
      </c>
      <c r="B37">
        <v>325214.73</v>
      </c>
      <c r="C37">
        <v>266717.36</v>
      </c>
      <c r="D37">
        <v>320925.18</v>
      </c>
      <c r="E37">
        <v>264205.23</v>
      </c>
      <c r="F37">
        <v>394018.08</v>
      </c>
      <c r="G37">
        <v>418750.23</v>
      </c>
      <c r="H37">
        <v>401931.82</v>
      </c>
      <c r="I37">
        <v>449037.98</v>
      </c>
      <c r="J37">
        <v>464822.51</v>
      </c>
      <c r="K37" t="s">
        <v>146</v>
      </c>
      <c r="L37" t="s">
        <v>166</v>
      </c>
    </row>
    <row r="38" spans="1:12" x14ac:dyDescent="0.2">
      <c r="A38">
        <v>275623.06</v>
      </c>
      <c r="B38">
        <v>337269.21</v>
      </c>
      <c r="C38">
        <v>278213.31</v>
      </c>
      <c r="D38">
        <v>252100.88</v>
      </c>
      <c r="E38">
        <v>220827.66</v>
      </c>
      <c r="F38">
        <v>402093.12</v>
      </c>
      <c r="G38">
        <v>381672.06</v>
      </c>
      <c r="H38">
        <v>432807.01</v>
      </c>
      <c r="I38">
        <v>458221.48</v>
      </c>
      <c r="J38">
        <v>480267.2</v>
      </c>
      <c r="K38" t="s">
        <v>147</v>
      </c>
      <c r="L38" t="s">
        <v>166</v>
      </c>
    </row>
    <row r="39" spans="1:12" x14ac:dyDescent="0.2">
      <c r="A39">
        <v>1209.97</v>
      </c>
      <c r="B39">
        <v>843.6</v>
      </c>
      <c r="C39">
        <v>712.08</v>
      </c>
      <c r="D39">
        <v>581.33000000000004</v>
      </c>
      <c r="E39">
        <v>577.79</v>
      </c>
      <c r="F39">
        <v>945.87</v>
      </c>
      <c r="G39">
        <v>2017.54</v>
      </c>
      <c r="H39">
        <v>1943.66</v>
      </c>
      <c r="I39">
        <v>1730.02</v>
      </c>
      <c r="J39">
        <v>2744.5</v>
      </c>
      <c r="K39" t="s">
        <v>148</v>
      </c>
      <c r="L39" t="s">
        <v>166</v>
      </c>
    </row>
    <row r="40" spans="1:12" x14ac:dyDescent="0.2">
      <c r="A40">
        <v>1864761.72</v>
      </c>
      <c r="B40">
        <v>1754219.21</v>
      </c>
      <c r="C40">
        <v>1727261.88</v>
      </c>
      <c r="D40">
        <v>1446492.17</v>
      </c>
      <c r="E40">
        <v>1339651.3</v>
      </c>
      <c r="F40">
        <v>1345000.79</v>
      </c>
      <c r="G40">
        <v>1393969.18</v>
      </c>
      <c r="H40">
        <v>1352663.95</v>
      </c>
      <c r="I40">
        <v>1331652.1200000001</v>
      </c>
      <c r="J40">
        <v>1380398.66</v>
      </c>
      <c r="K40" t="s">
        <v>149</v>
      </c>
      <c r="L40" t="s">
        <v>166</v>
      </c>
    </row>
    <row r="41" spans="1:12" x14ac:dyDescent="0.2">
      <c r="A41">
        <v>485184.69</v>
      </c>
      <c r="B41">
        <v>450937.07</v>
      </c>
      <c r="C41">
        <v>439678.74</v>
      </c>
      <c r="D41">
        <v>403853.26</v>
      </c>
      <c r="E41">
        <v>385555.04</v>
      </c>
      <c r="F41">
        <v>379082.47</v>
      </c>
      <c r="G41">
        <v>444351.49</v>
      </c>
      <c r="H41">
        <v>399651.72</v>
      </c>
      <c r="I41">
        <v>394663.28</v>
      </c>
      <c r="J41">
        <v>401409.83</v>
      </c>
      <c r="K41" t="s">
        <v>150</v>
      </c>
      <c r="L41" t="s">
        <v>166</v>
      </c>
    </row>
    <row r="42" spans="1:12" x14ac:dyDescent="0.2">
      <c r="A42">
        <v>13625.5</v>
      </c>
      <c r="B42">
        <v>11064</v>
      </c>
      <c r="C42">
        <v>10590</v>
      </c>
      <c r="D42">
        <v>18872.439999999999</v>
      </c>
      <c r="E42">
        <v>25402.58</v>
      </c>
      <c r="F42">
        <v>30005.86</v>
      </c>
      <c r="G42">
        <v>12551.23</v>
      </c>
      <c r="H42">
        <v>15643.39</v>
      </c>
      <c r="I42">
        <v>4939.6899999999996</v>
      </c>
      <c r="J42">
        <v>7553.98</v>
      </c>
      <c r="K42" t="s">
        <v>151</v>
      </c>
      <c r="L42" t="s">
        <v>166</v>
      </c>
    </row>
    <row r="43" spans="1:12" x14ac:dyDescent="0.2">
      <c r="A43">
        <v>382981.52</v>
      </c>
      <c r="B43">
        <v>401329.24</v>
      </c>
      <c r="C43">
        <v>366372.19</v>
      </c>
      <c r="D43">
        <v>302338.90000000002</v>
      </c>
      <c r="E43">
        <v>232778.3</v>
      </c>
      <c r="F43">
        <v>288322.78999999998</v>
      </c>
      <c r="G43">
        <v>283622.77</v>
      </c>
      <c r="H43">
        <v>255095.87</v>
      </c>
      <c r="I43">
        <v>258827.31</v>
      </c>
      <c r="J43">
        <v>281683.59999999998</v>
      </c>
      <c r="K43" t="s">
        <v>152</v>
      </c>
      <c r="L43" t="s">
        <v>166</v>
      </c>
    </row>
    <row r="44" spans="1:12" x14ac:dyDescent="0.2">
      <c r="A44">
        <v>899191.18</v>
      </c>
      <c r="B44">
        <v>644538.85</v>
      </c>
      <c r="C44">
        <v>682326.74</v>
      </c>
      <c r="D44">
        <v>579816.68000000005</v>
      </c>
      <c r="E44">
        <v>536775.54</v>
      </c>
      <c r="F44">
        <v>590596.67000000004</v>
      </c>
      <c r="G44">
        <v>538143.11</v>
      </c>
      <c r="H44">
        <v>511421.98</v>
      </c>
      <c r="I44">
        <v>568424.66</v>
      </c>
      <c r="J44">
        <v>538983.68000000005</v>
      </c>
      <c r="K44" t="s">
        <v>153</v>
      </c>
      <c r="L44" t="s">
        <v>166</v>
      </c>
    </row>
    <row r="45" spans="1:12" x14ac:dyDescent="0.2">
      <c r="A45">
        <v>13372575.140000001</v>
      </c>
      <c r="B45">
        <v>10926172.5</v>
      </c>
      <c r="C45">
        <v>10231129.369999999</v>
      </c>
      <c r="D45">
        <v>8504104.1799999997</v>
      </c>
      <c r="E45">
        <v>9566533.1199999992</v>
      </c>
      <c r="F45">
        <v>7202500.1900000004</v>
      </c>
      <c r="G45">
        <v>6860207.9199999999</v>
      </c>
      <c r="H45">
        <v>6712751.8300000001</v>
      </c>
      <c r="I45">
        <v>6775229.29</v>
      </c>
      <c r="J45">
        <v>6784090.1699999999</v>
      </c>
      <c r="K45" t="s">
        <v>154</v>
      </c>
      <c r="L45" t="s">
        <v>166</v>
      </c>
    </row>
    <row r="46" spans="1:12" x14ac:dyDescent="0.2">
      <c r="A46">
        <v>3401564.64</v>
      </c>
      <c r="B46">
        <v>2404447.98</v>
      </c>
      <c r="C46">
        <v>2256677.2200000002</v>
      </c>
      <c r="D46">
        <v>1365892.34</v>
      </c>
      <c r="E46">
        <v>1274723.3600000001</v>
      </c>
      <c r="F46">
        <v>1690511.08</v>
      </c>
      <c r="G46">
        <v>1245048.5900000001</v>
      </c>
      <c r="H46">
        <v>1259422.46</v>
      </c>
      <c r="I46">
        <v>1083693.42</v>
      </c>
      <c r="J46">
        <v>1090343.75</v>
      </c>
      <c r="K46" t="s">
        <v>155</v>
      </c>
      <c r="L46" t="s">
        <v>166</v>
      </c>
    </row>
    <row r="47" spans="1:12" x14ac:dyDescent="0.2">
      <c r="A47">
        <v>179040.02</v>
      </c>
      <c r="B47">
        <v>84420.29</v>
      </c>
      <c r="C47">
        <v>207452.93</v>
      </c>
      <c r="D47">
        <v>65528.14</v>
      </c>
      <c r="E47">
        <v>75074.52</v>
      </c>
      <c r="F47">
        <v>60646.67</v>
      </c>
      <c r="G47">
        <v>46823.839999999997</v>
      </c>
      <c r="H47">
        <v>47040.57</v>
      </c>
      <c r="I47">
        <v>45168.78</v>
      </c>
      <c r="J47">
        <v>88658.47</v>
      </c>
      <c r="K47" t="s">
        <v>156</v>
      </c>
      <c r="L47" t="s">
        <v>166</v>
      </c>
    </row>
    <row r="48" spans="1:12" x14ac:dyDescent="0.2">
      <c r="A48">
        <v>195581.45</v>
      </c>
      <c r="B48">
        <v>172058.77</v>
      </c>
      <c r="C48">
        <v>161408.32000000001</v>
      </c>
      <c r="D48">
        <v>162744.43</v>
      </c>
      <c r="E48">
        <v>178038.6</v>
      </c>
      <c r="F48">
        <v>194887.43</v>
      </c>
      <c r="G48">
        <v>122727.78</v>
      </c>
      <c r="H48">
        <v>153549.29</v>
      </c>
      <c r="I48">
        <v>147813.01</v>
      </c>
      <c r="J48">
        <v>146119.44</v>
      </c>
      <c r="K48" t="s">
        <v>157</v>
      </c>
      <c r="L48" t="s">
        <v>166</v>
      </c>
    </row>
    <row r="49" spans="1:12" x14ac:dyDescent="0.2">
      <c r="A49">
        <v>573508.75</v>
      </c>
      <c r="B49">
        <v>456372.9</v>
      </c>
      <c r="C49">
        <v>455404.26</v>
      </c>
      <c r="D49">
        <v>455550.46</v>
      </c>
      <c r="E49">
        <v>431274.57</v>
      </c>
      <c r="F49">
        <v>424036.9</v>
      </c>
      <c r="G49">
        <v>444122.82</v>
      </c>
      <c r="H49">
        <v>390262.95</v>
      </c>
      <c r="I49">
        <v>398538.55</v>
      </c>
      <c r="J49">
        <v>460759.86</v>
      </c>
      <c r="K49" t="s">
        <v>158</v>
      </c>
      <c r="L49" t="s">
        <v>166</v>
      </c>
    </row>
    <row r="50" spans="1:12" x14ac:dyDescent="0.2">
      <c r="A50">
        <v>445748.82</v>
      </c>
      <c r="B50">
        <v>470433.8</v>
      </c>
      <c r="C50">
        <v>484439.31</v>
      </c>
      <c r="D50">
        <v>485466.34</v>
      </c>
      <c r="E50">
        <v>477658.99</v>
      </c>
      <c r="F50">
        <v>469487.92</v>
      </c>
      <c r="G50">
        <v>476849.34</v>
      </c>
      <c r="H50">
        <v>462074.81</v>
      </c>
      <c r="I50">
        <v>411143.67999999999</v>
      </c>
      <c r="J50">
        <v>422174.18</v>
      </c>
      <c r="K50" t="s">
        <v>159</v>
      </c>
      <c r="L50" t="s">
        <v>166</v>
      </c>
    </row>
    <row r="51" spans="1:12" x14ac:dyDescent="0.2">
      <c r="A51">
        <v>33823.14</v>
      </c>
      <c r="B51">
        <v>17397.48</v>
      </c>
      <c r="C51">
        <v>17824.830000000002</v>
      </c>
      <c r="D51">
        <v>19436.240000000002</v>
      </c>
      <c r="E51">
        <v>16091.58</v>
      </c>
      <c r="F51">
        <v>25182.14</v>
      </c>
      <c r="G51">
        <v>16858.599999999999</v>
      </c>
      <c r="H51">
        <v>24950.77</v>
      </c>
      <c r="I51">
        <v>23846.76</v>
      </c>
      <c r="J51">
        <v>23043.87</v>
      </c>
      <c r="K51" t="s">
        <v>160</v>
      </c>
      <c r="L51" t="s">
        <v>166</v>
      </c>
    </row>
    <row r="52" spans="1:12" x14ac:dyDescent="0.2">
      <c r="A52">
        <v>2749.36</v>
      </c>
      <c r="B52">
        <v>3514.92</v>
      </c>
      <c r="C52">
        <v>1365.08</v>
      </c>
      <c r="D52">
        <v>2956.52</v>
      </c>
      <c r="E52">
        <v>1791.6</v>
      </c>
      <c r="F52">
        <v>4052.31</v>
      </c>
      <c r="G52">
        <v>6932.17</v>
      </c>
      <c r="H52">
        <v>4983.78</v>
      </c>
      <c r="I52">
        <v>6558.4</v>
      </c>
      <c r="J52">
        <v>6466.34</v>
      </c>
      <c r="K52" t="s">
        <v>161</v>
      </c>
      <c r="L52" t="s">
        <v>166</v>
      </c>
    </row>
    <row r="53" spans="1:12" x14ac:dyDescent="0.2">
      <c r="A53">
        <v>131376.01999999999</v>
      </c>
      <c r="B53">
        <v>105710</v>
      </c>
      <c r="C53">
        <v>125656.22</v>
      </c>
      <c r="D53">
        <v>98698.32</v>
      </c>
      <c r="E53">
        <v>98961.36</v>
      </c>
      <c r="F53">
        <v>112829.16</v>
      </c>
      <c r="G53">
        <v>106670.53</v>
      </c>
      <c r="H53">
        <v>96948.33</v>
      </c>
      <c r="I53">
        <v>106534.67</v>
      </c>
      <c r="J53">
        <v>100376.94</v>
      </c>
      <c r="K53" t="s">
        <v>162</v>
      </c>
      <c r="L53" t="s">
        <v>166</v>
      </c>
    </row>
    <row r="54" spans="1:12" x14ac:dyDescent="0.2">
      <c r="A54">
        <v>30667.48</v>
      </c>
      <c r="B54">
        <v>29722.45</v>
      </c>
      <c r="C54">
        <v>25601.79</v>
      </c>
      <c r="D54">
        <v>28231.78</v>
      </c>
      <c r="E54">
        <v>28747.31</v>
      </c>
      <c r="F54">
        <v>23611.94</v>
      </c>
      <c r="G54">
        <v>26823.73</v>
      </c>
      <c r="H54">
        <v>26354.46</v>
      </c>
      <c r="I54">
        <v>25186.82</v>
      </c>
      <c r="J54">
        <v>25309.07</v>
      </c>
      <c r="K54" t="s">
        <v>163</v>
      </c>
      <c r="L54" t="s">
        <v>166</v>
      </c>
    </row>
    <row r="55" spans="1:12" x14ac:dyDescent="0.2">
      <c r="A55">
        <v>418300</v>
      </c>
      <c r="B55">
        <v>354081.52</v>
      </c>
      <c r="C55">
        <v>378449.49</v>
      </c>
      <c r="D55">
        <v>389155.71</v>
      </c>
      <c r="E55">
        <v>280699.46999999997</v>
      </c>
      <c r="F55">
        <v>286031.68</v>
      </c>
      <c r="G55">
        <v>339965.69</v>
      </c>
      <c r="H55">
        <v>303226.46000000002</v>
      </c>
      <c r="I55">
        <v>331487.86</v>
      </c>
      <c r="J55">
        <v>437070.79</v>
      </c>
      <c r="K55" t="s">
        <v>164</v>
      </c>
      <c r="L55" t="s">
        <v>166</v>
      </c>
    </row>
    <row r="56" spans="1:12" x14ac:dyDescent="0.2">
      <c r="A56">
        <v>740137.28</v>
      </c>
      <c r="B56">
        <v>733018.8</v>
      </c>
      <c r="C56">
        <v>696817.87</v>
      </c>
      <c r="D56">
        <v>736008.2</v>
      </c>
      <c r="E56">
        <v>730442.55</v>
      </c>
      <c r="F56">
        <v>688567.29</v>
      </c>
      <c r="G56">
        <v>644702.93000000005</v>
      </c>
      <c r="H56">
        <v>666987.24</v>
      </c>
      <c r="I56">
        <v>695632.29</v>
      </c>
      <c r="J56">
        <v>697002.71</v>
      </c>
      <c r="K56" t="s">
        <v>165</v>
      </c>
      <c r="L56" t="s">
        <v>166</v>
      </c>
    </row>
    <row r="57" spans="1:12" x14ac:dyDescent="0.2">
      <c r="A57">
        <v>127807.62</v>
      </c>
      <c r="B57">
        <v>133795.16</v>
      </c>
      <c r="C57">
        <v>100956.5</v>
      </c>
      <c r="D57">
        <v>122943.46</v>
      </c>
      <c r="E57">
        <v>99580.23</v>
      </c>
      <c r="F57">
        <v>194529.85</v>
      </c>
      <c r="G57">
        <v>228399.1</v>
      </c>
      <c r="H57">
        <v>210484.78</v>
      </c>
      <c r="I57">
        <v>263908.06</v>
      </c>
      <c r="J57">
        <v>282727.26</v>
      </c>
      <c r="K57" t="s">
        <v>146</v>
      </c>
      <c r="L57" t="s">
        <v>60</v>
      </c>
    </row>
    <row r="58" spans="1:12" x14ac:dyDescent="0.2">
      <c r="A58">
        <v>109342.55</v>
      </c>
      <c r="B58">
        <v>150857.25</v>
      </c>
      <c r="C58">
        <v>106459.99</v>
      </c>
      <c r="D58">
        <v>95738.36</v>
      </c>
      <c r="E58">
        <v>92594.66</v>
      </c>
      <c r="F58">
        <v>208985.02</v>
      </c>
      <c r="G58">
        <v>222059.4</v>
      </c>
      <c r="H58">
        <v>237087.57</v>
      </c>
      <c r="I58">
        <v>274354.53000000003</v>
      </c>
      <c r="J58">
        <v>298888.61</v>
      </c>
      <c r="K58" t="s">
        <v>147</v>
      </c>
      <c r="L58" t="s">
        <v>60</v>
      </c>
    </row>
    <row r="59" spans="1:12" x14ac:dyDescent="0.2">
      <c r="A59">
        <v>228.07</v>
      </c>
      <c r="B59">
        <v>22.36</v>
      </c>
      <c r="C59">
        <v>0</v>
      </c>
      <c r="D59">
        <v>0</v>
      </c>
      <c r="E59">
        <v>0</v>
      </c>
      <c r="F59">
        <v>36.89</v>
      </c>
      <c r="G59">
        <v>1817.54</v>
      </c>
      <c r="H59">
        <v>1743.66</v>
      </c>
      <c r="I59">
        <v>1530.02</v>
      </c>
      <c r="J59">
        <v>2210.9699999999998</v>
      </c>
      <c r="K59" t="s">
        <v>148</v>
      </c>
      <c r="L59" t="s">
        <v>60</v>
      </c>
    </row>
    <row r="60" spans="1:12" x14ac:dyDescent="0.2">
      <c r="A60">
        <v>11897.77</v>
      </c>
      <c r="B60">
        <v>11260.17</v>
      </c>
      <c r="C60">
        <v>9332.14</v>
      </c>
      <c r="D60">
        <v>9084.32</v>
      </c>
      <c r="E60">
        <v>7037.06</v>
      </c>
      <c r="F60">
        <v>8098.45</v>
      </c>
      <c r="G60">
        <v>8553.2199999999993</v>
      </c>
      <c r="H60">
        <v>8358.56</v>
      </c>
      <c r="I60">
        <v>7715.53</v>
      </c>
      <c r="J60">
        <v>8801.2900000000009</v>
      </c>
      <c r="K60" t="s">
        <v>149</v>
      </c>
      <c r="L60" t="s">
        <v>60</v>
      </c>
    </row>
    <row r="61" spans="1:12" x14ac:dyDescent="0.2">
      <c r="A61">
        <v>3009.55</v>
      </c>
      <c r="B61">
        <v>2629.33</v>
      </c>
      <c r="C61">
        <v>2319.7199999999998</v>
      </c>
      <c r="D61">
        <v>2387.31</v>
      </c>
      <c r="E61">
        <v>1897.59</v>
      </c>
      <c r="F61">
        <v>2067.11</v>
      </c>
      <c r="G61">
        <v>3671.1</v>
      </c>
      <c r="H61">
        <v>2397.56</v>
      </c>
      <c r="I61">
        <v>2206.29</v>
      </c>
      <c r="J61">
        <v>2507.5500000000002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48213.51</v>
      </c>
      <c r="B63">
        <v>57991</v>
      </c>
      <c r="C63">
        <v>59684.17</v>
      </c>
      <c r="D63">
        <v>40670.53</v>
      </c>
      <c r="E63">
        <v>33284.239999999998</v>
      </c>
      <c r="F63">
        <v>48638.91</v>
      </c>
      <c r="G63">
        <v>54021.82</v>
      </c>
      <c r="H63">
        <v>52666.67</v>
      </c>
      <c r="I63">
        <v>56107.040000000001</v>
      </c>
      <c r="J63">
        <v>60259.360000000001</v>
      </c>
      <c r="K63" t="s">
        <v>152</v>
      </c>
      <c r="L63" t="s">
        <v>60</v>
      </c>
    </row>
    <row r="64" spans="1:12" x14ac:dyDescent="0.2">
      <c r="A64">
        <v>47284.19</v>
      </c>
      <c r="B64">
        <v>58716.49</v>
      </c>
      <c r="C64">
        <v>47582.44</v>
      </c>
      <c r="D64">
        <v>43122.04</v>
      </c>
      <c r="E64">
        <v>48583.88</v>
      </c>
      <c r="F64">
        <v>48942.48</v>
      </c>
      <c r="G64">
        <v>55661.01</v>
      </c>
      <c r="H64">
        <v>42449.53</v>
      </c>
      <c r="I64">
        <v>45069.82</v>
      </c>
      <c r="J64">
        <v>53604.86</v>
      </c>
      <c r="K64" t="s">
        <v>153</v>
      </c>
      <c r="L64" t="s">
        <v>60</v>
      </c>
    </row>
    <row r="65" spans="1:12" x14ac:dyDescent="0.2">
      <c r="A65">
        <v>11396299.23</v>
      </c>
      <c r="B65">
        <v>9035449.0600000005</v>
      </c>
      <c r="C65">
        <v>8423361.0399999991</v>
      </c>
      <c r="D65">
        <v>7331512.9400000004</v>
      </c>
      <c r="E65">
        <v>8758045.1600000001</v>
      </c>
      <c r="F65">
        <v>6155420.1600000001</v>
      </c>
      <c r="G65">
        <v>6087158.4400000004</v>
      </c>
      <c r="H65">
        <v>5856150.0999999996</v>
      </c>
      <c r="I65">
        <v>5880859.6399999997</v>
      </c>
      <c r="J65">
        <v>5981541.6900000004</v>
      </c>
      <c r="K65" t="s">
        <v>154</v>
      </c>
      <c r="L65" t="s">
        <v>60</v>
      </c>
    </row>
    <row r="66" spans="1:12" x14ac:dyDescent="0.2">
      <c r="A66">
        <v>77164.84</v>
      </c>
      <c r="B66">
        <v>41183.86</v>
      </c>
      <c r="C66">
        <v>51693.57</v>
      </c>
      <c r="D66">
        <v>42740.86</v>
      </c>
      <c r="E66">
        <v>39863.11</v>
      </c>
      <c r="F66">
        <v>40670.769999999997</v>
      </c>
      <c r="G66">
        <v>23390.14</v>
      </c>
      <c r="H66">
        <v>26574.959999999999</v>
      </c>
      <c r="I66">
        <v>30333.72</v>
      </c>
      <c r="J66">
        <v>24764.59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0</v>
      </c>
      <c r="F67">
        <v>500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3424.25</v>
      </c>
      <c r="B68">
        <v>3284.76</v>
      </c>
      <c r="C68">
        <v>9767.5400000000009</v>
      </c>
      <c r="D68">
        <v>5620.6</v>
      </c>
      <c r="E68">
        <v>17475.93</v>
      </c>
      <c r="F68">
        <v>13236.84</v>
      </c>
      <c r="G68">
        <v>8489.58</v>
      </c>
      <c r="H68">
        <v>5954.49</v>
      </c>
      <c r="I68">
        <v>16681.11</v>
      </c>
      <c r="J68">
        <v>19276.14</v>
      </c>
      <c r="K68" t="s">
        <v>157</v>
      </c>
      <c r="L68" t="s">
        <v>60</v>
      </c>
    </row>
    <row r="69" spans="1:12" x14ac:dyDescent="0.2">
      <c r="A69">
        <v>7440.71</v>
      </c>
      <c r="B69">
        <v>244.97</v>
      </c>
      <c r="C69">
        <v>241.2</v>
      </c>
      <c r="D69">
        <v>74.38</v>
      </c>
      <c r="E69">
        <v>268.19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13.78</v>
      </c>
      <c r="E70">
        <v>50.22</v>
      </c>
      <c r="F70">
        <v>112.45</v>
      </c>
      <c r="G70">
        <v>140.47999999999999</v>
      </c>
      <c r="H70">
        <v>128.63</v>
      </c>
      <c r="I70">
        <v>92.17</v>
      </c>
      <c r="J70">
        <v>106.52</v>
      </c>
      <c r="K70" t="s">
        <v>159</v>
      </c>
      <c r="L70" t="s">
        <v>60</v>
      </c>
    </row>
    <row r="71" spans="1:12" x14ac:dyDescent="0.2">
      <c r="A71">
        <v>1377.18</v>
      </c>
      <c r="B71">
        <v>1600.37</v>
      </c>
      <c r="C71">
        <v>2227.66</v>
      </c>
      <c r="D71">
        <v>2117.1999999999998</v>
      </c>
      <c r="E71">
        <v>2138.4899999999998</v>
      </c>
      <c r="F71">
        <v>2361.9699999999998</v>
      </c>
      <c r="G71">
        <v>2784.94</v>
      </c>
      <c r="H71">
        <v>3917.31</v>
      </c>
      <c r="I71">
        <v>3589.03</v>
      </c>
      <c r="J71">
        <v>3950.78</v>
      </c>
      <c r="K71" t="s">
        <v>160</v>
      </c>
      <c r="L71" t="s">
        <v>60</v>
      </c>
    </row>
    <row r="72" spans="1:12" x14ac:dyDescent="0.2">
      <c r="A72">
        <v>220.28</v>
      </c>
      <c r="B72">
        <v>160.91999999999999</v>
      </c>
      <c r="C72">
        <v>98.51</v>
      </c>
      <c r="D72">
        <v>219.27</v>
      </c>
      <c r="E72">
        <v>6.55</v>
      </c>
      <c r="F72">
        <v>18.25</v>
      </c>
      <c r="G72">
        <v>22.69</v>
      </c>
      <c r="H72">
        <v>21.27</v>
      </c>
      <c r="I72">
        <v>5.85</v>
      </c>
      <c r="J72">
        <v>15.12</v>
      </c>
      <c r="K72" t="s">
        <v>161</v>
      </c>
      <c r="L72" t="s">
        <v>60</v>
      </c>
    </row>
    <row r="73" spans="1:12" x14ac:dyDescent="0.2">
      <c r="A73">
        <v>12867.41</v>
      </c>
      <c r="B73">
        <v>11915.68</v>
      </c>
      <c r="C73">
        <v>12633.41</v>
      </c>
      <c r="D73">
        <v>9408.7800000000007</v>
      </c>
      <c r="E73">
        <v>11426.66</v>
      </c>
      <c r="F73">
        <v>11526.33</v>
      </c>
      <c r="G73">
        <v>11492.26</v>
      </c>
      <c r="H73">
        <v>11118.64</v>
      </c>
      <c r="I73">
        <v>12611.85</v>
      </c>
      <c r="J73">
        <v>12985.71</v>
      </c>
      <c r="K73" t="s">
        <v>162</v>
      </c>
      <c r="L73" t="s">
        <v>60</v>
      </c>
    </row>
    <row r="74" spans="1:12" x14ac:dyDescent="0.2">
      <c r="A74">
        <v>26.44</v>
      </c>
      <c r="B74">
        <v>36.54</v>
      </c>
      <c r="C74">
        <v>29.78</v>
      </c>
      <c r="D74">
        <v>42.02</v>
      </c>
      <c r="E74">
        <v>86.74</v>
      </c>
      <c r="F74">
        <v>159.56</v>
      </c>
      <c r="G74">
        <v>70.599999999999994</v>
      </c>
      <c r="H74">
        <v>47.56</v>
      </c>
      <c r="I74">
        <v>40.79</v>
      </c>
      <c r="J74">
        <v>39.79</v>
      </c>
      <c r="K74" t="s">
        <v>163</v>
      </c>
      <c r="L74" t="s">
        <v>60</v>
      </c>
    </row>
    <row r="75" spans="1:12" x14ac:dyDescent="0.2">
      <c r="A75">
        <v>7078.36</v>
      </c>
      <c r="B75">
        <v>365.63</v>
      </c>
      <c r="C75">
        <v>54.99</v>
      </c>
      <c r="D75">
        <v>404.42</v>
      </c>
      <c r="E75">
        <v>135.86000000000001</v>
      </c>
      <c r="F75">
        <v>1050.6400000000001</v>
      </c>
      <c r="G75">
        <v>184.32</v>
      </c>
      <c r="H75">
        <v>12.59</v>
      </c>
      <c r="I75">
        <v>14.19</v>
      </c>
      <c r="J75">
        <v>0</v>
      </c>
      <c r="K75" t="s">
        <v>164</v>
      </c>
      <c r="L75" t="s">
        <v>60</v>
      </c>
    </row>
    <row r="76" spans="1:12" x14ac:dyDescent="0.2">
      <c r="A76">
        <v>36093.26</v>
      </c>
      <c r="B76">
        <v>27201.16</v>
      </c>
      <c r="C76">
        <v>23167.15</v>
      </c>
      <c r="D76">
        <v>22718.78</v>
      </c>
      <c r="E76">
        <v>21678.99</v>
      </c>
      <c r="F76">
        <v>25432.53</v>
      </c>
      <c r="G76">
        <v>25877.52</v>
      </c>
      <c r="H76">
        <v>30251.25</v>
      </c>
      <c r="I76">
        <v>34236.61</v>
      </c>
      <c r="J76">
        <v>36633.620000000003</v>
      </c>
      <c r="K76" t="s">
        <v>165</v>
      </c>
      <c r="L76" t="s">
        <v>60</v>
      </c>
    </row>
    <row r="77" spans="1:12" x14ac:dyDescent="0.2">
      <c r="A77">
        <v>100384.41</v>
      </c>
      <c r="B77">
        <v>111594.38</v>
      </c>
      <c r="C77">
        <v>92359.44</v>
      </c>
      <c r="D77">
        <v>106552.22</v>
      </c>
      <c r="E77">
        <v>83552.289999999994</v>
      </c>
      <c r="F77">
        <v>196661.18</v>
      </c>
      <c r="G77">
        <v>213579.18</v>
      </c>
      <c r="H77">
        <v>197637.78</v>
      </c>
      <c r="I77">
        <v>242217.63</v>
      </c>
      <c r="J77">
        <v>279168.12</v>
      </c>
      <c r="K77" t="s">
        <v>146</v>
      </c>
      <c r="L77" t="s">
        <v>167</v>
      </c>
    </row>
    <row r="78" spans="1:12" x14ac:dyDescent="0.2">
      <c r="A78">
        <v>86417.58</v>
      </c>
      <c r="B78">
        <v>124645.11</v>
      </c>
      <c r="C78">
        <v>97329.88</v>
      </c>
      <c r="D78">
        <v>87001.86</v>
      </c>
      <c r="E78">
        <v>79427.199999999997</v>
      </c>
      <c r="F78">
        <v>207097.98</v>
      </c>
      <c r="G78">
        <v>206978.39</v>
      </c>
      <c r="H78">
        <v>225535.98</v>
      </c>
      <c r="I78">
        <v>257733.55</v>
      </c>
      <c r="J78">
        <v>295912.17</v>
      </c>
      <c r="K78" t="s">
        <v>147</v>
      </c>
      <c r="L78" t="s">
        <v>167</v>
      </c>
    </row>
    <row r="79" spans="1:12" x14ac:dyDescent="0.2">
      <c r="A79">
        <v>224.46</v>
      </c>
      <c r="B79">
        <v>20.28</v>
      </c>
      <c r="C79">
        <v>0</v>
      </c>
      <c r="D79">
        <v>0</v>
      </c>
      <c r="E79">
        <v>0</v>
      </c>
      <c r="F79">
        <v>35.07</v>
      </c>
      <c r="G79">
        <v>1633.07</v>
      </c>
      <c r="H79">
        <v>1644.72</v>
      </c>
      <c r="I79">
        <v>1495.24</v>
      </c>
      <c r="J79">
        <v>2110.0500000000002</v>
      </c>
      <c r="K79" t="s">
        <v>148</v>
      </c>
      <c r="L79" t="s">
        <v>167</v>
      </c>
    </row>
    <row r="80" spans="1:12" x14ac:dyDescent="0.2">
      <c r="A80">
        <v>7355.15</v>
      </c>
      <c r="B80">
        <v>7663.98</v>
      </c>
      <c r="C80">
        <v>7467.83</v>
      </c>
      <c r="D80">
        <v>7125.64</v>
      </c>
      <c r="E80">
        <v>4505.1099999999997</v>
      </c>
      <c r="F80">
        <v>8066.83</v>
      </c>
      <c r="G80">
        <v>7983.18</v>
      </c>
      <c r="H80">
        <v>8086.76</v>
      </c>
      <c r="I80">
        <v>7621.48</v>
      </c>
      <c r="J80">
        <v>9064.66</v>
      </c>
      <c r="K80" t="s">
        <v>149</v>
      </c>
      <c r="L80" t="s">
        <v>167</v>
      </c>
    </row>
    <row r="81" spans="1:12" x14ac:dyDescent="0.2">
      <c r="A81">
        <v>1860.07</v>
      </c>
      <c r="B81">
        <v>1799.23</v>
      </c>
      <c r="C81">
        <v>1855.72</v>
      </c>
      <c r="D81">
        <v>1872.5</v>
      </c>
      <c r="E81">
        <v>1204.07</v>
      </c>
      <c r="F81">
        <v>2062.8000000000002</v>
      </c>
      <c r="G81">
        <v>3386.65</v>
      </c>
      <c r="H81">
        <v>2324.11</v>
      </c>
      <c r="I81">
        <v>2181.14</v>
      </c>
      <c r="J81">
        <v>2584.16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33445.64</v>
      </c>
      <c r="B83">
        <v>43271.07</v>
      </c>
      <c r="C83">
        <v>49733.21</v>
      </c>
      <c r="D83">
        <v>33699.65</v>
      </c>
      <c r="E83">
        <v>24515.68</v>
      </c>
      <c r="F83">
        <v>48749.38</v>
      </c>
      <c r="G83">
        <v>49244.31</v>
      </c>
      <c r="H83">
        <v>49846.53</v>
      </c>
      <c r="I83">
        <v>52800.03</v>
      </c>
      <c r="J83">
        <v>59331.87</v>
      </c>
      <c r="K83" t="s">
        <v>152</v>
      </c>
      <c r="L83" t="s">
        <v>167</v>
      </c>
    </row>
    <row r="84" spans="1:12" x14ac:dyDescent="0.2">
      <c r="A84">
        <v>34661.800000000003</v>
      </c>
      <c r="B84">
        <v>41412.629999999997</v>
      </c>
      <c r="C84">
        <v>40529.4</v>
      </c>
      <c r="D84">
        <v>34676.769999999997</v>
      </c>
      <c r="E84">
        <v>41851.78</v>
      </c>
      <c r="F84">
        <v>48728.94</v>
      </c>
      <c r="G84">
        <v>51388.35</v>
      </c>
      <c r="H84">
        <v>39621.65</v>
      </c>
      <c r="I84">
        <v>42720.77</v>
      </c>
      <c r="J84">
        <v>52252.79</v>
      </c>
      <c r="K84" t="s">
        <v>153</v>
      </c>
      <c r="L84" t="s">
        <v>167</v>
      </c>
    </row>
    <row r="85" spans="1:12" x14ac:dyDescent="0.2">
      <c r="A85">
        <v>7605331.5300000003</v>
      </c>
      <c r="B85">
        <v>7187493.29</v>
      </c>
      <c r="C85">
        <v>6824794.54</v>
      </c>
      <c r="D85">
        <v>6247509.29</v>
      </c>
      <c r="E85">
        <v>6655285.4100000001</v>
      </c>
      <c r="F85">
        <v>5879357.3200000003</v>
      </c>
      <c r="G85">
        <v>5367328.72</v>
      </c>
      <c r="H85">
        <v>5399642.7699999996</v>
      </c>
      <c r="I85">
        <v>5370120.0599999996</v>
      </c>
      <c r="J85">
        <v>5470615.8499999996</v>
      </c>
      <c r="K85" t="s">
        <v>154</v>
      </c>
      <c r="L85" t="s">
        <v>167</v>
      </c>
    </row>
    <row r="86" spans="1:12" x14ac:dyDescent="0.2">
      <c r="A86">
        <v>55759.71</v>
      </c>
      <c r="B86">
        <v>33621.35</v>
      </c>
      <c r="C86">
        <v>47017.31</v>
      </c>
      <c r="D86">
        <v>38081.230000000003</v>
      </c>
      <c r="E86">
        <v>36730.01</v>
      </c>
      <c r="F86">
        <v>40543.870000000003</v>
      </c>
      <c r="G86">
        <v>20678.689999999999</v>
      </c>
      <c r="H86">
        <v>24808.53</v>
      </c>
      <c r="I86">
        <v>28291.73</v>
      </c>
      <c r="J86">
        <v>24093.17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0</v>
      </c>
      <c r="F87">
        <v>572.76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2013.13</v>
      </c>
      <c r="B88">
        <v>2532.9899999999998</v>
      </c>
      <c r="C88">
        <v>9139.11</v>
      </c>
      <c r="D88">
        <v>4471.26</v>
      </c>
      <c r="E88">
        <v>22265.58</v>
      </c>
      <c r="F88">
        <v>14839.42</v>
      </c>
      <c r="G88">
        <v>8308.07</v>
      </c>
      <c r="H88">
        <v>5924.31</v>
      </c>
      <c r="I88">
        <v>11666.13</v>
      </c>
      <c r="J88">
        <v>12164.4</v>
      </c>
      <c r="K88" t="s">
        <v>157</v>
      </c>
      <c r="L88" t="s">
        <v>167</v>
      </c>
    </row>
    <row r="89" spans="1:12" x14ac:dyDescent="0.2">
      <c r="A89">
        <v>6489.81</v>
      </c>
      <c r="B89">
        <v>237.05</v>
      </c>
      <c r="C89">
        <v>231.23</v>
      </c>
      <c r="D89">
        <v>73.7</v>
      </c>
      <c r="E89">
        <v>242.42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11.22</v>
      </c>
      <c r="E90">
        <v>68.73</v>
      </c>
      <c r="F90">
        <v>128.81</v>
      </c>
      <c r="G90">
        <v>140.53</v>
      </c>
      <c r="H90">
        <v>131.44</v>
      </c>
      <c r="I90">
        <v>94.4</v>
      </c>
      <c r="J90">
        <v>111.43</v>
      </c>
      <c r="K90" t="s">
        <v>159</v>
      </c>
      <c r="L90" t="s">
        <v>167</v>
      </c>
    </row>
    <row r="91" spans="1:12" x14ac:dyDescent="0.2">
      <c r="A91">
        <v>1099.8399999999999</v>
      </c>
      <c r="B91">
        <v>1313.93</v>
      </c>
      <c r="C91">
        <v>1898.64</v>
      </c>
      <c r="D91">
        <v>1894.42</v>
      </c>
      <c r="E91">
        <v>2220.84</v>
      </c>
      <c r="F91">
        <v>2398.7199999999998</v>
      </c>
      <c r="G91">
        <v>2581.88</v>
      </c>
      <c r="H91">
        <v>3979.07</v>
      </c>
      <c r="I91">
        <v>3511.9</v>
      </c>
      <c r="J91">
        <v>3822.57</v>
      </c>
      <c r="K91" t="s">
        <v>160</v>
      </c>
      <c r="L91" t="s">
        <v>167</v>
      </c>
    </row>
    <row r="92" spans="1:12" x14ac:dyDescent="0.2">
      <c r="A92">
        <v>141.19</v>
      </c>
      <c r="B92">
        <v>97.94</v>
      </c>
      <c r="C92">
        <v>77.63</v>
      </c>
      <c r="D92">
        <v>169.45</v>
      </c>
      <c r="E92">
        <v>3.4</v>
      </c>
      <c r="F92">
        <v>17.350000000000001</v>
      </c>
      <c r="G92">
        <v>20.39</v>
      </c>
      <c r="H92">
        <v>20.059999999999999</v>
      </c>
      <c r="I92">
        <v>5.72</v>
      </c>
      <c r="J92">
        <v>15.57</v>
      </c>
      <c r="K92" t="s">
        <v>161</v>
      </c>
      <c r="L92" t="s">
        <v>167</v>
      </c>
    </row>
    <row r="93" spans="1:12" x14ac:dyDescent="0.2">
      <c r="A93">
        <v>8352.07</v>
      </c>
      <c r="B93">
        <v>8915.23</v>
      </c>
      <c r="C93">
        <v>10676.64</v>
      </c>
      <c r="D93">
        <v>7653.54</v>
      </c>
      <c r="E93">
        <v>8394.67</v>
      </c>
      <c r="F93">
        <v>10413.16</v>
      </c>
      <c r="G93">
        <v>9260.93</v>
      </c>
      <c r="H93">
        <v>9575.16</v>
      </c>
      <c r="I93">
        <v>10576.22</v>
      </c>
      <c r="J93">
        <v>11000.88</v>
      </c>
      <c r="K93" t="s">
        <v>162</v>
      </c>
      <c r="L93" t="s">
        <v>167</v>
      </c>
    </row>
    <row r="94" spans="1:12" x14ac:dyDescent="0.2">
      <c r="A94">
        <v>14.44</v>
      </c>
      <c r="B94">
        <v>31.48</v>
      </c>
      <c r="C94">
        <v>27.39</v>
      </c>
      <c r="D94">
        <v>34.22</v>
      </c>
      <c r="E94">
        <v>74.91</v>
      </c>
      <c r="F94">
        <v>167.81</v>
      </c>
      <c r="G94">
        <v>70.63</v>
      </c>
      <c r="H94">
        <v>48.6</v>
      </c>
      <c r="I94">
        <v>41.51</v>
      </c>
      <c r="J94">
        <v>41.62</v>
      </c>
      <c r="K94" t="s">
        <v>163</v>
      </c>
      <c r="L94" t="s">
        <v>167</v>
      </c>
    </row>
    <row r="95" spans="1:12" x14ac:dyDescent="0.2">
      <c r="A95">
        <v>3876.86</v>
      </c>
      <c r="B95">
        <v>346.32</v>
      </c>
      <c r="C95">
        <v>48.68</v>
      </c>
      <c r="D95">
        <v>307.97000000000003</v>
      </c>
      <c r="E95">
        <v>124.22</v>
      </c>
      <c r="F95">
        <v>1218.8399999999999</v>
      </c>
      <c r="G95">
        <v>97.72</v>
      </c>
      <c r="H95">
        <v>10.41</v>
      </c>
      <c r="I95">
        <v>14.44</v>
      </c>
      <c r="J95">
        <v>0</v>
      </c>
      <c r="K95" t="s">
        <v>164</v>
      </c>
      <c r="L95" t="s">
        <v>167</v>
      </c>
    </row>
    <row r="96" spans="1:12" x14ac:dyDescent="0.2">
      <c r="A96">
        <v>26473.89</v>
      </c>
      <c r="B96">
        <v>20153</v>
      </c>
      <c r="C96">
        <v>19161.599999999999</v>
      </c>
      <c r="D96">
        <v>18418.63</v>
      </c>
      <c r="E96">
        <v>13633.02</v>
      </c>
      <c r="F96">
        <v>23360.69</v>
      </c>
      <c r="G96">
        <v>21881.95</v>
      </c>
      <c r="H96">
        <v>28398.04</v>
      </c>
      <c r="I96">
        <v>31261.68</v>
      </c>
      <c r="J96">
        <v>34193.730000000003</v>
      </c>
      <c r="K96" t="s">
        <v>165</v>
      </c>
      <c r="L96" t="s">
        <v>167</v>
      </c>
    </row>
    <row r="97" spans="1:12" x14ac:dyDescent="0.2">
      <c r="A97">
        <v>308556.56</v>
      </c>
      <c r="B97">
        <v>264743.28000000003</v>
      </c>
      <c r="C97">
        <v>255079.46</v>
      </c>
      <c r="D97">
        <v>243353.46</v>
      </c>
      <c r="E97">
        <v>273244.25</v>
      </c>
      <c r="F97">
        <v>219120</v>
      </c>
      <c r="G97">
        <v>225205</v>
      </c>
      <c r="H97">
        <v>219218</v>
      </c>
      <c r="I97">
        <v>220113</v>
      </c>
      <c r="J97">
        <v>216933</v>
      </c>
      <c r="K97" t="s">
        <v>173</v>
      </c>
    </row>
    <row r="98" spans="1:12" x14ac:dyDescent="0.2">
      <c r="A98">
        <v>308556.28000000003</v>
      </c>
      <c r="B98">
        <v>264743.28000000003</v>
      </c>
      <c r="C98">
        <v>255079.46</v>
      </c>
      <c r="D98">
        <v>243353.46</v>
      </c>
      <c r="E98">
        <v>273244.25</v>
      </c>
      <c r="F98">
        <v>219120</v>
      </c>
      <c r="G98">
        <v>225205</v>
      </c>
      <c r="H98">
        <v>219218</v>
      </c>
      <c r="I98">
        <v>220113</v>
      </c>
      <c r="J98">
        <v>216933</v>
      </c>
      <c r="K98" t="s">
        <v>174</v>
      </c>
    </row>
    <row r="99" spans="1:12" x14ac:dyDescent="0.2">
      <c r="A99">
        <v>17970.54</v>
      </c>
      <c r="B99">
        <v>21760.61</v>
      </c>
      <c r="C99">
        <v>19012.64</v>
      </c>
      <c r="D99">
        <v>23141.02</v>
      </c>
      <c r="E99">
        <v>19484.990000000002</v>
      </c>
      <c r="F99">
        <v>28755.39</v>
      </c>
      <c r="G99">
        <v>30844.58</v>
      </c>
      <c r="H99">
        <v>30718.25</v>
      </c>
      <c r="I99">
        <v>35025.730000000003</v>
      </c>
      <c r="J99">
        <v>36346.25</v>
      </c>
      <c r="K99" t="s">
        <v>86</v>
      </c>
    </row>
    <row r="100" spans="1:12" x14ac:dyDescent="0.2">
      <c r="A100">
        <v>1023049.98</v>
      </c>
      <c r="B100">
        <v>1272641.56</v>
      </c>
      <c r="C100">
        <v>750673.2</v>
      </c>
      <c r="D100">
        <v>525376.18000000005</v>
      </c>
      <c r="E100">
        <v>706235.75</v>
      </c>
      <c r="F100">
        <v>841471.77</v>
      </c>
      <c r="G100">
        <v>416764.65</v>
      </c>
      <c r="H100">
        <v>546984.61</v>
      </c>
      <c r="I100">
        <v>830175.51</v>
      </c>
      <c r="J100">
        <v>497743.85</v>
      </c>
      <c r="K100" t="s">
        <v>87</v>
      </c>
    </row>
    <row r="101" spans="1:12" x14ac:dyDescent="0.2">
      <c r="A101">
        <v>5223444.0599999996</v>
      </c>
      <c r="B101">
        <v>5113675.03</v>
      </c>
      <c r="C101">
        <v>4408643.54</v>
      </c>
      <c r="D101">
        <v>4188084.18</v>
      </c>
      <c r="E101">
        <v>4571292.07</v>
      </c>
      <c r="F101">
        <v>4609089.01</v>
      </c>
      <c r="G101">
        <v>4881599.47</v>
      </c>
      <c r="H101">
        <v>5068935.22</v>
      </c>
      <c r="I101">
        <v>4890009.05</v>
      </c>
      <c r="J101">
        <v>5130263.03</v>
      </c>
      <c r="K101" t="s">
        <v>88</v>
      </c>
    </row>
    <row r="102" spans="1:12" x14ac:dyDescent="0.2">
      <c r="A102">
        <v>7505.03</v>
      </c>
      <c r="B102">
        <v>8451.0400000000009</v>
      </c>
      <c r="C102">
        <v>6916.22</v>
      </c>
      <c r="D102">
        <v>8647.11</v>
      </c>
      <c r="E102">
        <v>6918.56</v>
      </c>
      <c r="F102">
        <v>13350.18</v>
      </c>
      <c r="G102">
        <v>15877.04</v>
      </c>
      <c r="H102">
        <v>15069.42</v>
      </c>
      <c r="I102">
        <v>19310.099999999999</v>
      </c>
      <c r="J102">
        <v>20739.91</v>
      </c>
      <c r="K102" t="s">
        <v>86</v>
      </c>
      <c r="L102" t="s">
        <v>116</v>
      </c>
    </row>
    <row r="103" spans="1:12" x14ac:dyDescent="0.2">
      <c r="A103">
        <v>53365.14</v>
      </c>
      <c r="B103">
        <v>63816.19</v>
      </c>
      <c r="C103">
        <v>6624.82</v>
      </c>
      <c r="D103">
        <v>45017.15</v>
      </c>
      <c r="E103">
        <v>13419.74</v>
      </c>
      <c r="F103">
        <v>36073.269999999997</v>
      </c>
      <c r="G103">
        <v>34879.21</v>
      </c>
      <c r="H103">
        <v>7638.03</v>
      </c>
      <c r="I103">
        <v>11827.9</v>
      </c>
      <c r="J103">
        <v>15379.43</v>
      </c>
      <c r="K103" t="s">
        <v>87</v>
      </c>
      <c r="L103" t="s">
        <v>116</v>
      </c>
    </row>
    <row r="104" spans="1:12" x14ac:dyDescent="0.2">
      <c r="A104">
        <v>107114.32</v>
      </c>
      <c r="B104">
        <v>90561.75</v>
      </c>
      <c r="C104">
        <v>53939.11</v>
      </c>
      <c r="D104">
        <v>67432.19</v>
      </c>
      <c r="E104">
        <v>46267.61</v>
      </c>
      <c r="F104">
        <v>65727.23</v>
      </c>
      <c r="G104">
        <v>49503.93</v>
      </c>
      <c r="H104">
        <v>41002.46</v>
      </c>
      <c r="I104">
        <v>69288.02</v>
      </c>
      <c r="J104">
        <v>96541.8</v>
      </c>
      <c r="K104" t="s">
        <v>88</v>
      </c>
      <c r="L104" t="s">
        <v>116</v>
      </c>
    </row>
    <row r="105" spans="1:12" x14ac:dyDescent="0.2">
      <c r="A105">
        <v>5925.11</v>
      </c>
      <c r="B105">
        <v>7006.03</v>
      </c>
      <c r="C105">
        <v>6360.31</v>
      </c>
      <c r="D105">
        <v>7582.22</v>
      </c>
      <c r="E105">
        <v>5838.41</v>
      </c>
      <c r="F105">
        <v>13502.21</v>
      </c>
      <c r="G105">
        <v>14845.92</v>
      </c>
      <c r="H105">
        <v>14141.68</v>
      </c>
      <c r="I105">
        <v>17747.37</v>
      </c>
      <c r="J105">
        <v>20482.82</v>
      </c>
      <c r="K105" t="s">
        <v>86</v>
      </c>
      <c r="L105" t="s">
        <v>167</v>
      </c>
    </row>
    <row r="106" spans="1:12" x14ac:dyDescent="0.2">
      <c r="A106">
        <v>41446.870000000003</v>
      </c>
      <c r="B106">
        <v>50642.29</v>
      </c>
      <c r="C106">
        <v>4886.17</v>
      </c>
      <c r="D106">
        <v>36278.61</v>
      </c>
      <c r="E106">
        <v>7523.35</v>
      </c>
      <c r="F106">
        <v>34062.21</v>
      </c>
      <c r="G106">
        <v>31647.68</v>
      </c>
      <c r="H106">
        <v>7380.98</v>
      </c>
      <c r="I106">
        <v>9954.59</v>
      </c>
      <c r="J106">
        <v>13999.87</v>
      </c>
      <c r="K106" t="s">
        <v>87</v>
      </c>
      <c r="L106" t="s">
        <v>167</v>
      </c>
    </row>
    <row r="107" spans="1:12" x14ac:dyDescent="0.2">
      <c r="A107">
        <v>79304.509999999995</v>
      </c>
      <c r="B107">
        <v>73835.199999999997</v>
      </c>
      <c r="C107">
        <v>46852.5</v>
      </c>
      <c r="D107">
        <v>55382.96</v>
      </c>
      <c r="E107">
        <v>29933.57</v>
      </c>
      <c r="F107">
        <v>61648.75</v>
      </c>
      <c r="G107">
        <v>41908.36</v>
      </c>
      <c r="H107">
        <v>36185.269999999997</v>
      </c>
      <c r="I107">
        <v>59464.06</v>
      </c>
      <c r="J107">
        <v>84453.2</v>
      </c>
      <c r="K107" t="s">
        <v>88</v>
      </c>
      <c r="L107" t="s">
        <v>167</v>
      </c>
    </row>
    <row r="108" spans="1:12" x14ac:dyDescent="0.2">
      <c r="A108">
        <v>4325.3100000000004</v>
      </c>
      <c r="B108">
        <v>2396.4499999999998</v>
      </c>
      <c r="C108">
        <v>2298.9899999999998</v>
      </c>
      <c r="D108">
        <v>4893.43</v>
      </c>
      <c r="E108">
        <v>6322.89</v>
      </c>
      <c r="F108">
        <v>7448.19</v>
      </c>
      <c r="G108">
        <v>7578.84</v>
      </c>
      <c r="H108">
        <v>7591.68</v>
      </c>
      <c r="I108">
        <v>6994.44</v>
      </c>
      <c r="J108">
        <v>6547.63</v>
      </c>
      <c r="K108" t="s">
        <v>102</v>
      </c>
    </row>
    <row r="109" spans="1:12" x14ac:dyDescent="0.2">
      <c r="A109">
        <v>36093.26</v>
      </c>
      <c r="B109">
        <v>27201.16</v>
      </c>
      <c r="C109">
        <v>23167.15</v>
      </c>
      <c r="D109">
        <v>22718.78</v>
      </c>
      <c r="E109">
        <v>21678.99</v>
      </c>
      <c r="F109">
        <v>25432.53</v>
      </c>
      <c r="G109">
        <v>25877.52</v>
      </c>
      <c r="H109">
        <v>30251.25</v>
      </c>
      <c r="I109">
        <v>34236.61</v>
      </c>
      <c r="J109">
        <v>36633.620000000003</v>
      </c>
      <c r="K109" t="s">
        <v>103</v>
      </c>
    </row>
    <row r="110" spans="1:12" x14ac:dyDescent="0.2">
      <c r="A110">
        <v>338222.03</v>
      </c>
      <c r="B110">
        <v>370592.37</v>
      </c>
      <c r="C110">
        <v>376551.62</v>
      </c>
      <c r="D110">
        <v>387146.16</v>
      </c>
      <c r="E110">
        <v>420131.19</v>
      </c>
      <c r="F110">
        <v>386517.91</v>
      </c>
      <c r="G110">
        <v>366248.5</v>
      </c>
      <c r="H110">
        <v>384316.52</v>
      </c>
      <c r="I110">
        <v>403516.7</v>
      </c>
      <c r="J110">
        <v>398305.72</v>
      </c>
      <c r="K110" t="s">
        <v>104</v>
      </c>
    </row>
    <row r="111" spans="1:12" x14ac:dyDescent="0.2">
      <c r="A111">
        <v>174066.36</v>
      </c>
      <c r="B111">
        <v>156939.97</v>
      </c>
      <c r="C111">
        <v>137826.71</v>
      </c>
      <c r="D111">
        <v>142197.29999999999</v>
      </c>
      <c r="E111">
        <v>157374.22</v>
      </c>
      <c r="F111">
        <v>139862.22</v>
      </c>
      <c r="G111">
        <v>143773.65</v>
      </c>
      <c r="H111">
        <v>130764.23</v>
      </c>
      <c r="I111">
        <v>113983.73</v>
      </c>
      <c r="J111">
        <v>118898.65</v>
      </c>
      <c r="K111" t="s">
        <v>105</v>
      </c>
    </row>
    <row r="112" spans="1:12" x14ac:dyDescent="0.2">
      <c r="A112">
        <v>187430.32</v>
      </c>
      <c r="B112">
        <v>175888.85</v>
      </c>
      <c r="C112">
        <v>156973.4</v>
      </c>
      <c r="D112">
        <v>179052.53</v>
      </c>
      <c r="E112">
        <v>124935.26</v>
      </c>
      <c r="F112">
        <v>129306.44</v>
      </c>
      <c r="G112">
        <v>101224.42</v>
      </c>
      <c r="H112">
        <v>114063.56</v>
      </c>
      <c r="I112">
        <v>136900.81</v>
      </c>
      <c r="J112">
        <v>136617.09</v>
      </c>
      <c r="K112" t="s">
        <v>106</v>
      </c>
    </row>
    <row r="113" spans="1:12" x14ac:dyDescent="0.2">
      <c r="A113">
        <v>6274.78</v>
      </c>
      <c r="B113">
        <v>5230.2700000000004</v>
      </c>
      <c r="C113">
        <v>879.74</v>
      </c>
      <c r="D113">
        <v>2323.19</v>
      </c>
      <c r="E113">
        <v>1798.46</v>
      </c>
      <c r="F113">
        <v>3854.95</v>
      </c>
      <c r="G113">
        <v>5390.41</v>
      </c>
      <c r="H113">
        <v>759.78</v>
      </c>
      <c r="I113">
        <v>2322.5100000000002</v>
      </c>
      <c r="J113">
        <v>1900.13</v>
      </c>
      <c r="K113" t="s">
        <v>107</v>
      </c>
    </row>
    <row r="114" spans="1:12" x14ac:dyDescent="0.2">
      <c r="A114">
        <v>53365.14</v>
      </c>
      <c r="B114">
        <v>63816.19</v>
      </c>
      <c r="C114">
        <v>6624.82</v>
      </c>
      <c r="D114">
        <v>45017.15</v>
      </c>
      <c r="E114">
        <v>13419.74</v>
      </c>
      <c r="F114">
        <v>36073.269999999997</v>
      </c>
      <c r="G114">
        <v>34879.21</v>
      </c>
      <c r="H114">
        <v>7638.03</v>
      </c>
      <c r="I114">
        <v>11827.9</v>
      </c>
      <c r="J114">
        <v>15379.43</v>
      </c>
      <c r="K114" t="s">
        <v>108</v>
      </c>
    </row>
    <row r="115" spans="1:12" x14ac:dyDescent="0.2">
      <c r="A115">
        <v>404861.41</v>
      </c>
      <c r="B115">
        <v>356137.92</v>
      </c>
      <c r="C115">
        <v>500992.51</v>
      </c>
      <c r="D115">
        <v>160797.1</v>
      </c>
      <c r="E115">
        <v>262372.82</v>
      </c>
      <c r="F115">
        <v>545484.68999999994</v>
      </c>
      <c r="G115">
        <v>229192.12</v>
      </c>
      <c r="H115">
        <v>167594.19</v>
      </c>
      <c r="I115">
        <v>302790.09000000003</v>
      </c>
      <c r="J115">
        <v>336999.58</v>
      </c>
      <c r="K115" t="s">
        <v>109</v>
      </c>
    </row>
    <row r="116" spans="1:12" x14ac:dyDescent="0.2">
      <c r="A116">
        <v>361949.92</v>
      </c>
      <c r="B116">
        <v>412980.3</v>
      </c>
      <c r="C116">
        <v>109302.29</v>
      </c>
      <c r="D116">
        <v>131186.23000000001</v>
      </c>
      <c r="E116">
        <v>318877.67</v>
      </c>
      <c r="F116">
        <v>88839.94</v>
      </c>
      <c r="G116">
        <v>34617.29</v>
      </c>
      <c r="H116">
        <v>253796.02</v>
      </c>
      <c r="I116">
        <v>379881.59</v>
      </c>
      <c r="J116">
        <v>72302.2</v>
      </c>
      <c r="K116" t="s">
        <v>110</v>
      </c>
    </row>
    <row r="117" spans="1:12" x14ac:dyDescent="0.2">
      <c r="A117">
        <v>196598.73</v>
      </c>
      <c r="B117">
        <v>434476.88</v>
      </c>
      <c r="C117">
        <v>132873.84</v>
      </c>
      <c r="D117">
        <v>186052.51</v>
      </c>
      <c r="E117">
        <v>109767.06</v>
      </c>
      <c r="F117">
        <v>167218.92000000001</v>
      </c>
      <c r="G117">
        <v>112685.62</v>
      </c>
      <c r="H117">
        <v>117196.59</v>
      </c>
      <c r="I117">
        <v>133353.42000000001</v>
      </c>
      <c r="J117">
        <v>71162.509999999995</v>
      </c>
      <c r="K117" t="s">
        <v>111</v>
      </c>
    </row>
    <row r="118" spans="1:12" x14ac:dyDescent="0.2">
      <c r="A118">
        <v>9769.83</v>
      </c>
      <c r="B118">
        <v>5872.85</v>
      </c>
      <c r="C118">
        <v>3038.87</v>
      </c>
      <c r="D118">
        <v>4509.03</v>
      </c>
      <c r="E118">
        <v>6757.11</v>
      </c>
      <c r="F118">
        <v>12572.91</v>
      </c>
      <c r="G118">
        <v>16451.009999999998</v>
      </c>
      <c r="H118">
        <v>18513.28</v>
      </c>
      <c r="I118">
        <v>22310.87</v>
      </c>
      <c r="J118">
        <v>27047.79</v>
      </c>
      <c r="K118" t="s">
        <v>112</v>
      </c>
    </row>
    <row r="119" spans="1:12" x14ac:dyDescent="0.2">
      <c r="A119">
        <v>107114.32</v>
      </c>
      <c r="B119">
        <v>90561.75</v>
      </c>
      <c r="C119">
        <v>53939.11</v>
      </c>
      <c r="D119">
        <v>67432.19</v>
      </c>
      <c r="E119">
        <v>46267.61</v>
      </c>
      <c r="F119">
        <v>65727.23</v>
      </c>
      <c r="G119">
        <v>49503.93</v>
      </c>
      <c r="H119">
        <v>41002.46</v>
      </c>
      <c r="I119">
        <v>69288.02</v>
      </c>
      <c r="J119">
        <v>96541.8</v>
      </c>
      <c r="K119" t="s">
        <v>113</v>
      </c>
    </row>
    <row r="120" spans="1:12" x14ac:dyDescent="0.2">
      <c r="A120">
        <v>2343946.44</v>
      </c>
      <c r="B120">
        <v>2278079.25</v>
      </c>
      <c r="C120">
        <v>2194677.62</v>
      </c>
      <c r="D120">
        <v>2016733.34</v>
      </c>
      <c r="E120">
        <v>2313515.44</v>
      </c>
      <c r="F120">
        <v>2382939.9500000002</v>
      </c>
      <c r="G120">
        <v>2671261.12</v>
      </c>
      <c r="H120">
        <v>2774258.58</v>
      </c>
      <c r="I120">
        <v>2583204.56</v>
      </c>
      <c r="J120">
        <v>2760319.8</v>
      </c>
      <c r="K120" t="s">
        <v>114</v>
      </c>
    </row>
    <row r="121" spans="1:12" x14ac:dyDescent="0.2">
      <c r="A121">
        <v>2073067.88</v>
      </c>
      <c r="B121">
        <v>2063976.4</v>
      </c>
      <c r="C121">
        <v>1742243.69</v>
      </c>
      <c r="D121">
        <v>1679001.55</v>
      </c>
      <c r="E121">
        <v>1822556.22</v>
      </c>
      <c r="F121">
        <v>1716937.65</v>
      </c>
      <c r="G121">
        <v>1784384.07</v>
      </c>
      <c r="H121">
        <v>1892064.23</v>
      </c>
      <c r="I121">
        <v>1814462.19</v>
      </c>
      <c r="J121">
        <v>1720263.22</v>
      </c>
      <c r="K121" t="s">
        <v>115</v>
      </c>
    </row>
    <row r="122" spans="1:12" x14ac:dyDescent="0.2">
      <c r="A122">
        <v>689545.59</v>
      </c>
      <c r="B122">
        <v>675184.78</v>
      </c>
      <c r="C122">
        <v>414744.25</v>
      </c>
      <c r="D122">
        <v>420408.07</v>
      </c>
      <c r="E122">
        <v>382195.69</v>
      </c>
      <c r="F122">
        <v>430911.27</v>
      </c>
      <c r="G122">
        <v>359999.34</v>
      </c>
      <c r="H122">
        <v>343096.67</v>
      </c>
      <c r="I122">
        <v>400743.41</v>
      </c>
      <c r="J122">
        <v>526090.42000000004</v>
      </c>
      <c r="K122" t="s">
        <v>256</v>
      </c>
    </row>
    <row r="123" spans="1:12" x14ac:dyDescent="0.2">
      <c r="A123">
        <v>52616.72</v>
      </c>
      <c r="B123">
        <v>52616.72</v>
      </c>
      <c r="C123">
        <v>53470.75</v>
      </c>
      <c r="D123">
        <v>53470.75</v>
      </c>
      <c r="E123">
        <v>53470.75</v>
      </c>
      <c r="F123">
        <v>55116.75</v>
      </c>
      <c r="G123">
        <v>53314.75</v>
      </c>
      <c r="H123">
        <v>53860.75</v>
      </c>
      <c r="I123">
        <v>52698</v>
      </c>
      <c r="J123">
        <v>52698</v>
      </c>
      <c r="K123">
        <v>52110</v>
      </c>
      <c r="L123" t="s">
        <v>257</v>
      </c>
    </row>
    <row r="124" spans="1:12" x14ac:dyDescent="0.2">
      <c r="A124">
        <v>2398880.09</v>
      </c>
      <c r="B124">
        <v>2204729.1</v>
      </c>
      <c r="C124">
        <v>2009704.97</v>
      </c>
      <c r="D124">
        <v>1512116.06</v>
      </c>
      <c r="E124">
        <v>1122599.05</v>
      </c>
      <c r="F124">
        <v>1373401.14</v>
      </c>
      <c r="G124">
        <v>1084267.3500000001</v>
      </c>
      <c r="H124">
        <v>1164449.48</v>
      </c>
      <c r="I124">
        <v>1240282.77</v>
      </c>
      <c r="J124">
        <v>1114143.94</v>
      </c>
      <c r="K124" t="s">
        <v>26</v>
      </c>
    </row>
    <row r="125" spans="1:12" x14ac:dyDescent="0.2">
      <c r="A125">
        <v>11889775.220000001</v>
      </c>
      <c r="B125">
        <v>9536714.7100000009</v>
      </c>
      <c r="C125">
        <v>8849609.8100000005</v>
      </c>
      <c r="D125">
        <v>7728819.0499999998</v>
      </c>
      <c r="E125">
        <v>9134153.5600000005</v>
      </c>
      <c r="F125">
        <v>6761788.21</v>
      </c>
      <c r="G125">
        <v>6733794.1600000001</v>
      </c>
      <c r="H125">
        <v>6489365.1299999999</v>
      </c>
      <c r="I125">
        <v>6629356.25</v>
      </c>
      <c r="J125">
        <v>6788313.8600000003</v>
      </c>
      <c r="K125" t="s">
        <v>32</v>
      </c>
    </row>
    <row r="126" spans="1:12" x14ac:dyDescent="0.2">
      <c r="A126">
        <v>4821445.79</v>
      </c>
      <c r="B126">
        <v>3640751.43</v>
      </c>
      <c r="C126">
        <v>3418917.52</v>
      </c>
      <c r="D126">
        <v>2464433.04</v>
      </c>
      <c r="E126">
        <v>2391511.7599999998</v>
      </c>
      <c r="F126">
        <v>2893464.54</v>
      </c>
      <c r="G126">
        <v>2307002.2799999998</v>
      </c>
      <c r="H126">
        <v>2312880.61</v>
      </c>
      <c r="I126">
        <v>2177679.2599999998</v>
      </c>
      <c r="J126">
        <v>2186566.09</v>
      </c>
      <c r="K126" t="s">
        <v>36</v>
      </c>
    </row>
    <row r="127" spans="1:12" x14ac:dyDescent="0.2">
      <c r="A127">
        <v>4647810.6100000003</v>
      </c>
      <c r="B127">
        <v>4300572.08</v>
      </c>
      <c r="C127">
        <v>4535866.6900000004</v>
      </c>
      <c r="D127">
        <v>3933385.35</v>
      </c>
      <c r="E127">
        <v>3517546.1</v>
      </c>
      <c r="F127">
        <v>3583756.47</v>
      </c>
      <c r="G127">
        <v>3687747.76</v>
      </c>
      <c r="H127">
        <v>3553017.13</v>
      </c>
      <c r="I127">
        <v>3471011.79</v>
      </c>
      <c r="J127">
        <v>3750255.66</v>
      </c>
      <c r="K127" t="s">
        <v>39</v>
      </c>
    </row>
    <row r="128" spans="1:12" x14ac:dyDescent="0.2">
      <c r="A128">
        <v>23757911.710000001</v>
      </c>
      <c r="B128">
        <v>19682767.32</v>
      </c>
      <c r="C128">
        <v>18814098.989999998</v>
      </c>
      <c r="D128">
        <v>15638753.5</v>
      </c>
      <c r="E128">
        <v>16165810.470000001</v>
      </c>
      <c r="F128">
        <v>14612410.359999999</v>
      </c>
      <c r="G128">
        <v>13812811.550000001</v>
      </c>
      <c r="H128">
        <v>13519712.35</v>
      </c>
      <c r="I128">
        <v>13518330.07</v>
      </c>
      <c r="J128">
        <v>13839279.550000001</v>
      </c>
      <c r="K128" t="s">
        <v>42</v>
      </c>
    </row>
    <row r="129" spans="1:11" x14ac:dyDescent="0.2">
      <c r="A129" s="35">
        <v>407607.75</v>
      </c>
      <c r="B129" s="35">
        <v>318246.26</v>
      </c>
      <c r="C129" s="35">
        <v>604466.64</v>
      </c>
      <c r="D129" s="35">
        <v>773751.4</v>
      </c>
      <c r="E129" s="35">
        <v>130351.64</v>
      </c>
      <c r="F129" s="35">
        <v>153324.64000000001</v>
      </c>
      <c r="G129" s="35">
        <v>250555.91</v>
      </c>
      <c r="H129" s="35">
        <v>62383.33</v>
      </c>
      <c r="I129" s="35">
        <v>52778.86</v>
      </c>
      <c r="J129" s="35">
        <v>163628.76999999999</v>
      </c>
      <c r="K129" s="26" t="s">
        <v>278</v>
      </c>
    </row>
    <row r="130" spans="1:11" x14ac:dyDescent="0.2">
      <c r="A130" s="35">
        <v>1556370.12</v>
      </c>
      <c r="B130" s="35">
        <v>1258163.75</v>
      </c>
      <c r="C130" s="35">
        <v>1290362.83</v>
      </c>
      <c r="D130" s="35">
        <v>1288977.3500000001</v>
      </c>
      <c r="E130" s="35">
        <v>1566106.93</v>
      </c>
      <c r="F130" s="35">
        <v>965672.36</v>
      </c>
      <c r="G130" s="35">
        <v>1016638.1</v>
      </c>
      <c r="H130" s="35">
        <v>962280.81</v>
      </c>
      <c r="I130" s="35">
        <v>1023254.17</v>
      </c>
      <c r="J130" s="35">
        <v>1283617.8899999999</v>
      </c>
      <c r="K130" t="s">
        <v>47</v>
      </c>
    </row>
    <row r="131" spans="1:11" x14ac:dyDescent="0.2">
      <c r="A131">
        <v>7973901.5899999999</v>
      </c>
      <c r="B131">
        <v>7585149.2599999998</v>
      </c>
      <c r="C131">
        <v>7202348.2400000002</v>
      </c>
      <c r="D131">
        <v>6589553.5599999996</v>
      </c>
      <c r="E131">
        <v>6974099.3200000003</v>
      </c>
      <c r="F131">
        <v>6484420.9299999997</v>
      </c>
      <c r="G131">
        <v>5964562.6399999997</v>
      </c>
      <c r="H131">
        <v>5997235.9199999999</v>
      </c>
      <c r="I131">
        <v>6062353.6299999999</v>
      </c>
      <c r="J131">
        <v>6256483.0300000003</v>
      </c>
      <c r="K131" t="s">
        <v>76</v>
      </c>
    </row>
    <row r="132" spans="1:11" x14ac:dyDescent="0.2">
      <c r="A132" s="35">
        <v>27379317.789999999</v>
      </c>
      <c r="B132" s="35">
        <v>24253850.879999999</v>
      </c>
      <c r="C132" s="35">
        <v>24627894.309999999</v>
      </c>
      <c r="D132" s="35">
        <v>20211820.309999999</v>
      </c>
      <c r="E132" s="35">
        <v>17406436.93</v>
      </c>
      <c r="F132" s="35">
        <v>15787507.029999999</v>
      </c>
      <c r="G132" s="35">
        <v>17024385.260000002</v>
      </c>
      <c r="H132" s="35">
        <v>16334080.949999999</v>
      </c>
      <c r="I132" s="35">
        <v>16292359.119999999</v>
      </c>
      <c r="J132" s="35">
        <v>16674196.59</v>
      </c>
    </row>
    <row r="133" spans="1:11" x14ac:dyDescent="0.2">
      <c r="A133" s="35">
        <v>0</v>
      </c>
      <c r="B133" s="35">
        <v>0</v>
      </c>
      <c r="C133" s="35">
        <v>0</v>
      </c>
      <c r="D133" s="35">
        <v>0</v>
      </c>
      <c r="E133" s="35">
        <v>0</v>
      </c>
      <c r="F133" s="35">
        <v>50</v>
      </c>
      <c r="G133" s="35">
        <v>-815.02</v>
      </c>
      <c r="H133" s="35">
        <v>-58.83</v>
      </c>
      <c r="I133" s="35">
        <v>1108</v>
      </c>
      <c r="J133" s="35">
        <v>737</v>
      </c>
    </row>
    <row r="134" spans="1:11" x14ac:dyDescent="0.2">
      <c r="A134" s="35">
        <v>116858.19</v>
      </c>
      <c r="B134" s="35">
        <v>125029.13</v>
      </c>
      <c r="C134" s="35">
        <v>171584.55</v>
      </c>
      <c r="D134" s="35">
        <v>178820.16</v>
      </c>
      <c r="E134" s="35">
        <v>73687.38</v>
      </c>
      <c r="F134" s="35">
        <v>82616.36</v>
      </c>
      <c r="G134" s="35">
        <v>122137.05</v>
      </c>
      <c r="H134" s="35">
        <v>120318.41</v>
      </c>
      <c r="I134" s="35">
        <v>127106.41</v>
      </c>
      <c r="J134" s="35">
        <v>126834.83</v>
      </c>
    </row>
    <row r="135" spans="1:11" x14ac:dyDescent="0.2">
      <c r="A135" s="35">
        <v>-89239.51</v>
      </c>
      <c r="B135" s="35">
        <v>-135544.01999999999</v>
      </c>
      <c r="C135" s="35">
        <v>-81188.179999999993</v>
      </c>
      <c r="D135" s="35">
        <v>-116807.76</v>
      </c>
      <c r="E135" s="35">
        <v>-48695.13</v>
      </c>
      <c r="F135" s="35">
        <v>-80628.27</v>
      </c>
      <c r="G135" s="35">
        <v>-124559.31</v>
      </c>
      <c r="H135" s="35">
        <v>-114538.57</v>
      </c>
      <c r="I135" s="35">
        <v>-139665.79999999999</v>
      </c>
      <c r="J135" s="35">
        <v>-179219.95</v>
      </c>
    </row>
    <row r="136" spans="1:11" x14ac:dyDescent="0.2">
      <c r="A136" s="35">
        <v>71731.289999999994</v>
      </c>
      <c r="B136" s="35">
        <v>150400.04</v>
      </c>
      <c r="C136" s="35">
        <v>64691.37</v>
      </c>
      <c r="D136" s="35">
        <v>74243.179999999993</v>
      </c>
      <c r="E136" s="35">
        <v>57859.55</v>
      </c>
      <c r="F136" s="35">
        <v>76335.960000000006</v>
      </c>
      <c r="G136" s="35">
        <v>116297.99</v>
      </c>
      <c r="H136" s="35">
        <v>78090.91</v>
      </c>
      <c r="I136" s="35">
        <v>82232.259999999995</v>
      </c>
      <c r="J136" s="35">
        <v>105721.04</v>
      </c>
    </row>
    <row r="137" spans="1:11" x14ac:dyDescent="0.2">
      <c r="A137" s="35">
        <v>187841.27</v>
      </c>
      <c r="B137" s="35">
        <v>177102.59</v>
      </c>
      <c r="C137" s="35">
        <v>170898.9</v>
      </c>
      <c r="D137" s="35">
        <v>181828.9</v>
      </c>
      <c r="E137" s="35">
        <v>173675.05</v>
      </c>
      <c r="F137" s="35">
        <v>165955.87</v>
      </c>
      <c r="G137" s="35">
        <v>177245.71</v>
      </c>
      <c r="H137" s="35">
        <v>167492.48000000001</v>
      </c>
      <c r="I137" s="35">
        <v>142284.21</v>
      </c>
      <c r="J137" s="35">
        <v>148235.12</v>
      </c>
    </row>
    <row r="138" spans="1:11" x14ac:dyDescent="0.2">
      <c r="A138" s="35">
        <v>13756.63</v>
      </c>
      <c r="B138" s="35">
        <v>14112.17</v>
      </c>
      <c r="C138" s="35">
        <v>11435.95</v>
      </c>
      <c r="D138" s="35">
        <v>9789.2099999999991</v>
      </c>
      <c r="E138" s="35">
        <v>9743.0300000000007</v>
      </c>
      <c r="F138" s="35">
        <v>4559.3999999999996</v>
      </c>
      <c r="G138" s="35">
        <v>5600.5</v>
      </c>
      <c r="H138" s="35">
        <v>5049.03</v>
      </c>
      <c r="I138" s="35">
        <v>5448.22</v>
      </c>
      <c r="J138" s="35">
        <v>5448.22</v>
      </c>
    </row>
    <row r="139" spans="1:11" x14ac:dyDescent="0.2">
      <c r="A139" s="35">
        <v>199615.39</v>
      </c>
      <c r="B139" s="35">
        <v>229765.1</v>
      </c>
      <c r="C139" s="35">
        <v>132267.01</v>
      </c>
      <c r="D139" s="35">
        <v>116983.91</v>
      </c>
      <c r="E139" s="35">
        <v>146181.79</v>
      </c>
      <c r="F139" s="35">
        <v>120345.83</v>
      </c>
      <c r="G139" s="35">
        <v>108263.03999999999</v>
      </c>
      <c r="H139" s="35">
        <v>120882.22</v>
      </c>
      <c r="I139" s="35">
        <v>109581.16</v>
      </c>
      <c r="J139" s="35">
        <v>153530.23000000001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0</v>
      </c>
      <c r="H140" s="35">
        <v>0</v>
      </c>
      <c r="I140" s="35">
        <v>0</v>
      </c>
      <c r="J140" s="35">
        <v>0</v>
      </c>
    </row>
    <row r="141" spans="1:11" x14ac:dyDescent="0.2">
      <c r="A141" s="35">
        <v>472944.58</v>
      </c>
      <c r="B141" s="35">
        <v>571379.9</v>
      </c>
      <c r="C141" s="35">
        <v>379293.23</v>
      </c>
      <c r="D141" s="35">
        <v>382845.2</v>
      </c>
      <c r="E141" s="35">
        <v>387459.42</v>
      </c>
      <c r="F141" s="35">
        <v>367197.06</v>
      </c>
      <c r="G141" s="35">
        <v>407407.24</v>
      </c>
      <c r="H141" s="35">
        <v>371514.64</v>
      </c>
      <c r="I141" s="35">
        <v>339545.85</v>
      </c>
      <c r="J141" s="35">
        <v>412934.61</v>
      </c>
    </row>
    <row r="142" spans="1:11" x14ac:dyDescent="0.2">
      <c r="A142" s="35">
        <v>621800.29</v>
      </c>
      <c r="B142" s="35">
        <v>525219.41</v>
      </c>
      <c r="C142" s="35">
        <v>868130.12</v>
      </c>
      <c r="D142" s="35">
        <v>586379.74</v>
      </c>
      <c r="E142" s="35">
        <v>637552.69999999995</v>
      </c>
      <c r="F142" s="35">
        <v>443908.78</v>
      </c>
      <c r="G142" s="35">
        <v>470623.91</v>
      </c>
      <c r="H142" s="35">
        <v>519362.81</v>
      </c>
      <c r="I142" s="35">
        <v>640719</v>
      </c>
      <c r="J142" s="35">
        <v>707280.15</v>
      </c>
    </row>
    <row r="143" spans="1:11" x14ac:dyDescent="0.2">
      <c r="A143" s="35">
        <v>378675.18</v>
      </c>
      <c r="B143" s="35">
        <v>290904.24</v>
      </c>
      <c r="C143" s="35">
        <v>574265.43999999994</v>
      </c>
      <c r="D143" s="35">
        <v>753586.08</v>
      </c>
      <c r="E143" s="35">
        <v>102909.33</v>
      </c>
      <c r="F143" s="35">
        <v>142095.72</v>
      </c>
      <c r="G143" s="35">
        <v>218874.09</v>
      </c>
      <c r="H143" s="35">
        <v>41734.5</v>
      </c>
      <c r="I143" s="35">
        <v>33701.81</v>
      </c>
      <c r="J143" s="35">
        <v>148223.31</v>
      </c>
    </row>
    <row r="144" spans="1:11" x14ac:dyDescent="0.2">
      <c r="A144" s="35">
        <v>236976.14</v>
      </c>
      <c r="B144" s="35">
        <v>18658.77</v>
      </c>
      <c r="C144" s="35">
        <v>26022.42</v>
      </c>
      <c r="D144" s="35">
        <v>56558.81</v>
      </c>
      <c r="E144" s="35">
        <v>106054.55</v>
      </c>
      <c r="F144" s="35">
        <v>124270.5</v>
      </c>
      <c r="G144" s="35">
        <v>60051.519999999997</v>
      </c>
      <c r="H144" s="35">
        <v>40555.629999999997</v>
      </c>
      <c r="I144" s="35">
        <v>29525.03</v>
      </c>
      <c r="J144" s="35">
        <v>117694.25</v>
      </c>
    </row>
    <row r="145" spans="1:11" x14ac:dyDescent="0.2">
      <c r="A145" s="35">
        <v>4635.8599999999997</v>
      </c>
      <c r="B145" s="35">
        <v>4477.1899999999996</v>
      </c>
      <c r="C145" s="35">
        <v>10727.64</v>
      </c>
      <c r="D145" s="35">
        <v>0</v>
      </c>
      <c r="E145" s="35">
        <v>3660.99</v>
      </c>
      <c r="F145" s="35">
        <v>7927.16</v>
      </c>
      <c r="G145" s="35">
        <v>10657.94</v>
      </c>
      <c r="H145" s="35">
        <v>15800.63</v>
      </c>
      <c r="I145" s="35">
        <v>11778.38</v>
      </c>
      <c r="J145" s="35">
        <v>221.8</v>
      </c>
    </row>
    <row r="146" spans="1:11" x14ac:dyDescent="0.2">
      <c r="A146" s="35">
        <v>42085.120000000003</v>
      </c>
      <c r="B146" s="35">
        <v>2699.88</v>
      </c>
      <c r="C146" s="35">
        <v>2774.25</v>
      </c>
      <c r="D146" s="35">
        <v>19234.78</v>
      </c>
      <c r="E146" s="35">
        <v>3585.41</v>
      </c>
      <c r="F146" s="35">
        <v>2115.0500000000002</v>
      </c>
      <c r="G146" s="35">
        <v>1374.13</v>
      </c>
      <c r="H146" s="35">
        <v>1374.13</v>
      </c>
      <c r="I146" s="35">
        <v>1374.13</v>
      </c>
      <c r="J146" s="35">
        <v>6280.7</v>
      </c>
    </row>
    <row r="147" spans="1:11" x14ac:dyDescent="0.2">
      <c r="A147" s="35">
        <v>854057.06</v>
      </c>
      <c r="B147" s="35">
        <v>466580.85</v>
      </c>
      <c r="C147" s="35">
        <v>628640.87</v>
      </c>
      <c r="D147" s="35">
        <v>1083127.7</v>
      </c>
      <c r="E147" s="35">
        <v>653747.17000000004</v>
      </c>
      <c r="F147" s="35">
        <v>301221.64</v>
      </c>
      <c r="G147" s="35">
        <v>363081.54</v>
      </c>
      <c r="H147" s="35">
        <v>118186.89</v>
      </c>
      <c r="I147" s="35">
        <v>82139.350000000006</v>
      </c>
      <c r="J147" s="35">
        <v>317074.65999999997</v>
      </c>
    </row>
    <row r="148" spans="1:11" x14ac:dyDescent="0.2">
      <c r="A148" s="35">
        <v>29370914.34</v>
      </c>
      <c r="B148" s="35">
        <v>25819746</v>
      </c>
      <c r="C148" s="35">
        <v>26613120.149999999</v>
      </c>
      <c r="D148" s="35">
        <v>22336561.460000001</v>
      </c>
      <c r="E148" s="35">
        <v>19127887.75</v>
      </c>
      <c r="F148" s="35">
        <v>16908542.120000001</v>
      </c>
      <c r="G148" s="35">
        <v>18288341.989999998</v>
      </c>
      <c r="H148" s="35">
        <v>17364466.100000001</v>
      </c>
      <c r="I148" s="35">
        <v>17356940.760000002</v>
      </c>
      <c r="J148" s="35">
        <v>18069795.129999999</v>
      </c>
    </row>
    <row r="149" spans="1:11" x14ac:dyDescent="0.2">
      <c r="A149" s="35">
        <v>18702678.949999999</v>
      </c>
      <c r="B149" s="35">
        <v>19266049.98</v>
      </c>
      <c r="C149" s="35">
        <v>20206983.329999998</v>
      </c>
      <c r="D149" s="35">
        <v>17376359.370000001</v>
      </c>
      <c r="E149" s="35">
        <v>13571141.800000001</v>
      </c>
      <c r="F149" s="35">
        <v>15109877.58</v>
      </c>
      <c r="G149" s="35">
        <v>15105749.35</v>
      </c>
      <c r="H149" s="35">
        <v>15108685.380000001</v>
      </c>
      <c r="I149" s="35">
        <v>15045651.720000001</v>
      </c>
      <c r="J149" s="35">
        <v>15714025.529999999</v>
      </c>
    </row>
    <row r="150" spans="1:11" x14ac:dyDescent="0.2">
      <c r="A150" s="35">
        <v>0</v>
      </c>
      <c r="B150" s="35">
        <v>0</v>
      </c>
      <c r="C150" s="35">
        <v>0</v>
      </c>
      <c r="D150" s="35">
        <v>0</v>
      </c>
      <c r="E150" s="35">
        <v>0</v>
      </c>
      <c r="F150" s="35">
        <v>34.35</v>
      </c>
      <c r="G150" s="35">
        <v>-676.96</v>
      </c>
      <c r="H150" s="35">
        <v>-42</v>
      </c>
      <c r="I150" s="35">
        <v>1166.83</v>
      </c>
      <c r="J150" s="35">
        <v>644.25</v>
      </c>
    </row>
    <row r="151" spans="1:11" x14ac:dyDescent="0.2">
      <c r="A151" s="35">
        <v>77530.460000000006</v>
      </c>
      <c r="B151" s="35">
        <v>85661.81</v>
      </c>
      <c r="C151" s="35">
        <v>132389</v>
      </c>
      <c r="D151" s="35">
        <v>146671.95000000001</v>
      </c>
      <c r="E151" s="35">
        <v>52592.89</v>
      </c>
      <c r="F151" s="35">
        <v>76478.52</v>
      </c>
      <c r="G151" s="35">
        <v>100833.77</v>
      </c>
      <c r="H151" s="35">
        <v>101885.23</v>
      </c>
      <c r="I151" s="35">
        <v>116369.89</v>
      </c>
      <c r="J151" s="35">
        <v>109834.95</v>
      </c>
    </row>
    <row r="152" spans="1:11" x14ac:dyDescent="0.2">
      <c r="A152" s="35">
        <v>-77834.97</v>
      </c>
      <c r="B152" s="35">
        <v>-131164.44</v>
      </c>
      <c r="C152" s="35">
        <v>-77832.72</v>
      </c>
      <c r="D152" s="35">
        <v>-115732.73</v>
      </c>
      <c r="E152" s="35">
        <v>-44015.43</v>
      </c>
      <c r="F152" s="35">
        <v>-74418.36</v>
      </c>
      <c r="G152" s="35">
        <v>-114008.3</v>
      </c>
      <c r="H152" s="35">
        <v>-120848.73</v>
      </c>
      <c r="I152" s="35">
        <v>-133905.94</v>
      </c>
      <c r="J152" s="35">
        <v>-172197.73</v>
      </c>
    </row>
    <row r="153" spans="1:11" x14ac:dyDescent="0.2">
      <c r="A153">
        <v>220345.75</v>
      </c>
      <c r="B153">
        <v>226324.13</v>
      </c>
      <c r="C153">
        <v>225392.35</v>
      </c>
      <c r="D153">
        <v>221316.82</v>
      </c>
      <c r="E153">
        <v>219721.52</v>
      </c>
      <c r="F153">
        <v>221608.87</v>
      </c>
      <c r="G153">
        <v>211910.57</v>
      </c>
      <c r="H153">
        <v>214021.85</v>
      </c>
      <c r="I153">
        <v>215057.18</v>
      </c>
      <c r="J153">
        <v>219464.83</v>
      </c>
    </row>
    <row r="154" spans="1:11" x14ac:dyDescent="0.2">
      <c r="A154">
        <v>20807244.800000001</v>
      </c>
      <c r="B154">
        <v>16803219.5</v>
      </c>
      <c r="C154">
        <v>16090925.619999999</v>
      </c>
      <c r="D154">
        <v>13195928.24</v>
      </c>
      <c r="E154">
        <v>13929590.869999999</v>
      </c>
      <c r="F154">
        <v>12061264.17</v>
      </c>
      <c r="G154">
        <v>11159499.82</v>
      </c>
      <c r="H154">
        <v>10915070.800000001</v>
      </c>
      <c r="I154">
        <v>10878085.5</v>
      </c>
      <c r="J154">
        <v>11102082.869999999</v>
      </c>
      <c r="K154" t="s">
        <v>42</v>
      </c>
    </row>
    <row r="155" spans="1:11" x14ac:dyDescent="0.2">
      <c r="A155">
        <v>479571.96</v>
      </c>
      <c r="B155">
        <v>487831.28</v>
      </c>
      <c r="C155">
        <v>502264.14</v>
      </c>
      <c r="D155">
        <v>504902.58</v>
      </c>
      <c r="E155">
        <v>493750.57</v>
      </c>
      <c r="F155">
        <v>494670.06</v>
      </c>
      <c r="G155">
        <v>493707.94</v>
      </c>
      <c r="H155">
        <v>487025.58</v>
      </c>
      <c r="I155">
        <v>434990.44</v>
      </c>
      <c r="J155">
        <v>445218.05</v>
      </c>
      <c r="K155" t="s">
        <v>42</v>
      </c>
    </row>
    <row r="156" spans="1:11" x14ac:dyDescent="0.2">
      <c r="A156">
        <v>23017774.43</v>
      </c>
      <c r="B156">
        <v>18949748.52</v>
      </c>
      <c r="C156">
        <v>18117281.120000001</v>
      </c>
      <c r="D156">
        <v>14902745.300000001</v>
      </c>
      <c r="E156">
        <v>15435367.92</v>
      </c>
      <c r="F156">
        <v>13923843.07</v>
      </c>
      <c r="G156">
        <v>13168108.619999999</v>
      </c>
      <c r="H156">
        <v>12852725.109999999</v>
      </c>
      <c r="I156">
        <v>12822697.779999999</v>
      </c>
      <c r="J156">
        <v>13142276.84</v>
      </c>
      <c r="K156" t="s">
        <v>42</v>
      </c>
    </row>
    <row r="157" spans="1:11" x14ac:dyDescent="0.2">
      <c r="A157">
        <v>13625.5</v>
      </c>
      <c r="B157">
        <v>11064</v>
      </c>
      <c r="C157">
        <v>10590</v>
      </c>
      <c r="D157">
        <v>18872.439999999999</v>
      </c>
      <c r="E157">
        <v>25402.58</v>
      </c>
      <c r="F157">
        <v>30005.86</v>
      </c>
      <c r="G157">
        <v>12551.23</v>
      </c>
      <c r="H157">
        <v>15643.39</v>
      </c>
      <c r="I157">
        <v>4939.6899999999996</v>
      </c>
      <c r="J157">
        <v>7553.98</v>
      </c>
      <c r="K157" t="s">
        <v>42</v>
      </c>
    </row>
    <row r="158" spans="1:11" x14ac:dyDescent="0.2">
      <c r="A158" s="35">
        <v>205466.84</v>
      </c>
      <c r="B158" s="35">
        <v>182209.29</v>
      </c>
      <c r="C158" s="35">
        <v>173710.91</v>
      </c>
      <c r="D158" s="35">
        <v>154119.25</v>
      </c>
      <c r="E158" s="35">
        <v>169548.7</v>
      </c>
      <c r="F158" s="35">
        <v>144930.5</v>
      </c>
      <c r="G158" s="35">
        <v>146771.41</v>
      </c>
      <c r="H158" s="35">
        <v>135737.26999999999</v>
      </c>
      <c r="I158" s="35">
        <v>134842.85</v>
      </c>
      <c r="J158" s="35">
        <v>137547.04</v>
      </c>
      <c r="K158" t="s">
        <v>292</v>
      </c>
    </row>
    <row r="159" spans="1:11" x14ac:dyDescent="0.2">
      <c r="A159" s="35">
        <v>22341737.510000002</v>
      </c>
      <c r="B159" s="35">
        <v>20038238.73</v>
      </c>
      <c r="C159" s="35">
        <v>20869999.100000001</v>
      </c>
      <c r="D159" s="35">
        <v>16664870.210000001</v>
      </c>
      <c r="E159" s="35">
        <v>13435018.640000001</v>
      </c>
      <c r="F159" s="35">
        <v>12593097.800000001</v>
      </c>
      <c r="G159" s="35">
        <v>13479874.550000001</v>
      </c>
      <c r="H159" s="35">
        <v>12637968.66</v>
      </c>
      <c r="I159" s="35">
        <v>12413418.859999999</v>
      </c>
      <c r="J159" s="35">
        <v>13005491.91</v>
      </c>
    </row>
    <row r="160" spans="1:11" x14ac:dyDescent="0.2">
      <c r="A160" s="35">
        <v>0</v>
      </c>
      <c r="B160" s="35">
        <v>0</v>
      </c>
      <c r="C160" s="35">
        <v>0</v>
      </c>
      <c r="D160" s="35">
        <v>15.09</v>
      </c>
      <c r="E160" s="35">
        <v>12.5</v>
      </c>
      <c r="F160" s="35">
        <v>0</v>
      </c>
      <c r="G160" s="35">
        <v>0</v>
      </c>
      <c r="H160" s="35">
        <v>4.6500000000000004</v>
      </c>
      <c r="I160" s="35">
        <v>9.98</v>
      </c>
      <c r="J160" s="35">
        <v>142.08000000000001</v>
      </c>
    </row>
    <row r="161" spans="1:11" x14ac:dyDescent="0.2">
      <c r="A161" s="35">
        <v>0</v>
      </c>
      <c r="B161" s="35">
        <v>0</v>
      </c>
      <c r="C161" s="35">
        <v>0</v>
      </c>
      <c r="D161" s="35">
        <v>1064</v>
      </c>
      <c r="E161" s="35">
        <v>1528.6</v>
      </c>
      <c r="F161" s="35">
        <v>0</v>
      </c>
      <c r="G161" s="35">
        <v>0</v>
      </c>
      <c r="H161" s="35">
        <v>566</v>
      </c>
      <c r="I161" s="35">
        <v>1458.06</v>
      </c>
      <c r="J161" s="35">
        <v>16891.03</v>
      </c>
    </row>
    <row r="162" spans="1:11" x14ac:dyDescent="0.2">
      <c r="A162" s="35">
        <v>86849.93</v>
      </c>
      <c r="B162" s="35">
        <v>70572.08</v>
      </c>
      <c r="C162" s="35">
        <v>75735.12</v>
      </c>
      <c r="D162" s="35">
        <v>83774.789999999994</v>
      </c>
      <c r="E162" s="35">
        <v>97995.55</v>
      </c>
      <c r="F162" s="35">
        <v>67914.17</v>
      </c>
      <c r="G162" s="35">
        <v>74342.09</v>
      </c>
      <c r="H162" s="35">
        <v>79001.56</v>
      </c>
      <c r="I162" s="35">
        <v>80519.320000000007</v>
      </c>
      <c r="J162" s="35">
        <v>75244.990000000005</v>
      </c>
    </row>
    <row r="163" spans="1:11" x14ac:dyDescent="0.2">
      <c r="A163" s="35">
        <v>3976179.8</v>
      </c>
      <c r="B163" s="35">
        <v>3340557.92</v>
      </c>
      <c r="C163" s="35">
        <v>3269358.87</v>
      </c>
      <c r="D163" s="35">
        <v>3190378.9</v>
      </c>
      <c r="E163" s="35">
        <v>3646614.53</v>
      </c>
      <c r="F163" s="35">
        <v>2723254.86</v>
      </c>
      <c r="G163" s="35">
        <v>3130813.96</v>
      </c>
      <c r="H163" s="35">
        <v>3346474.75</v>
      </c>
      <c r="I163" s="35">
        <v>3448941.24</v>
      </c>
      <c r="J163" s="35">
        <v>3204218.85</v>
      </c>
    </row>
    <row r="164" spans="1:11" x14ac:dyDescent="0.2">
      <c r="A164" s="35">
        <v>89.95</v>
      </c>
      <c r="B164" s="35">
        <v>49.99</v>
      </c>
      <c r="C164" s="35">
        <v>53.55</v>
      </c>
      <c r="D164" s="35">
        <v>0</v>
      </c>
      <c r="E164" s="35">
        <v>12.81</v>
      </c>
      <c r="F164" s="35">
        <v>77.77</v>
      </c>
      <c r="G164" s="35">
        <v>60.79</v>
      </c>
      <c r="H164" s="35">
        <v>72.95</v>
      </c>
      <c r="I164" s="35">
        <v>0.71</v>
      </c>
      <c r="J164" s="35">
        <v>0</v>
      </c>
    </row>
    <row r="165" spans="1:11" x14ac:dyDescent="0.2">
      <c r="A165" s="35">
        <v>4486.6499999999996</v>
      </c>
      <c r="B165" s="35">
        <v>2750.28</v>
      </c>
      <c r="C165" s="35">
        <v>2059.85</v>
      </c>
      <c r="D165" s="35">
        <v>0</v>
      </c>
      <c r="E165" s="35">
        <v>469.13</v>
      </c>
      <c r="F165" s="35">
        <v>2442.06</v>
      </c>
      <c r="G165" s="35">
        <v>2323.94</v>
      </c>
      <c r="H165" s="35">
        <v>2939.38</v>
      </c>
      <c r="I165" s="35">
        <v>23.65</v>
      </c>
      <c r="J165" s="35">
        <v>0</v>
      </c>
    </row>
    <row r="166" spans="1:11" x14ac:dyDescent="0.2">
      <c r="A166" s="35">
        <v>26396.58</v>
      </c>
      <c r="B166" s="35">
        <v>27454.639999999999</v>
      </c>
      <c r="C166" s="35">
        <v>20015.580000000002</v>
      </c>
      <c r="D166" s="35">
        <v>13724.84</v>
      </c>
      <c r="E166" s="35">
        <v>12628.3</v>
      </c>
      <c r="F166" s="35">
        <v>12718.34</v>
      </c>
      <c r="G166" s="35">
        <v>13322.73</v>
      </c>
      <c r="H166" s="35">
        <v>12316.65</v>
      </c>
      <c r="I166" s="35">
        <v>12531.81</v>
      </c>
      <c r="J166" s="35">
        <v>15976.46</v>
      </c>
    </row>
    <row r="167" spans="1:11" x14ac:dyDescent="0.2">
      <c r="A167" s="35">
        <v>892209.09</v>
      </c>
      <c r="B167" s="35">
        <v>709008.37</v>
      </c>
      <c r="C167" s="35">
        <v>361055.44</v>
      </c>
      <c r="D167" s="35">
        <v>202668.15</v>
      </c>
      <c r="E167" s="35">
        <v>210764</v>
      </c>
      <c r="F167" s="35">
        <v>244821.71</v>
      </c>
      <c r="G167" s="35">
        <v>293640.84999999998</v>
      </c>
      <c r="H167" s="35">
        <v>175620.33</v>
      </c>
      <c r="I167" s="35">
        <v>218420.9</v>
      </c>
      <c r="J167" s="35">
        <v>264315.65000000002</v>
      </c>
    </row>
    <row r="168" spans="1:11" x14ac:dyDescent="0.2">
      <c r="A168" s="35">
        <v>1225.79</v>
      </c>
      <c r="B168" s="35">
        <v>1475.21</v>
      </c>
      <c r="C168" s="35">
        <v>1117.44</v>
      </c>
      <c r="D168" s="35">
        <v>645.05999999999995</v>
      </c>
      <c r="E168" s="35">
        <v>408.85</v>
      </c>
      <c r="F168" s="35">
        <v>229.08</v>
      </c>
      <c r="G168" s="35">
        <v>874.98</v>
      </c>
      <c r="H168" s="35">
        <v>414.06</v>
      </c>
      <c r="I168" s="35">
        <v>114.8</v>
      </c>
      <c r="J168" s="35">
        <v>148.75</v>
      </c>
    </row>
    <row r="169" spans="1:11" x14ac:dyDescent="0.2">
      <c r="A169" s="35">
        <v>77469.929999999993</v>
      </c>
      <c r="B169" s="35">
        <v>98255.32</v>
      </c>
      <c r="C169" s="35">
        <v>49977.86</v>
      </c>
      <c r="D169" s="35">
        <v>25759.87</v>
      </c>
      <c r="E169" s="35">
        <v>17339.82</v>
      </c>
      <c r="F169" s="35">
        <v>9519.27</v>
      </c>
      <c r="G169" s="35">
        <v>35387.24</v>
      </c>
      <c r="H169" s="35">
        <v>15622.7</v>
      </c>
      <c r="I169" s="35">
        <v>4110.7299999999996</v>
      </c>
      <c r="J169" s="35">
        <v>5930.24</v>
      </c>
    </row>
    <row r="170" spans="1:11" x14ac:dyDescent="0.2">
      <c r="A170">
        <v>321332.45</v>
      </c>
      <c r="B170">
        <v>282802.03999999998</v>
      </c>
      <c r="C170">
        <v>271855.34000000003</v>
      </c>
      <c r="D170">
        <v>254778.64</v>
      </c>
      <c r="E170">
        <v>282747.31</v>
      </c>
      <c r="F170">
        <v>229703.53</v>
      </c>
      <c r="G170">
        <v>237016.09</v>
      </c>
      <c r="H170">
        <v>230544.94</v>
      </c>
      <c r="I170">
        <v>231819.48</v>
      </c>
      <c r="J170">
        <v>232457.78</v>
      </c>
      <c r="K170" t="s">
        <v>227</v>
      </c>
    </row>
    <row r="171" spans="1:11" x14ac:dyDescent="0.2">
      <c r="A171">
        <v>0</v>
      </c>
      <c r="B171">
        <v>0</v>
      </c>
      <c r="C171">
        <v>0</v>
      </c>
      <c r="D171">
        <v>0</v>
      </c>
      <c r="E171">
        <v>0</v>
      </c>
      <c r="F171">
        <v>3</v>
      </c>
      <c r="G171">
        <v>-14.9</v>
      </c>
      <c r="H171">
        <v>1</v>
      </c>
      <c r="I171">
        <v>17.7</v>
      </c>
      <c r="J171">
        <v>11.5</v>
      </c>
      <c r="K171" t="s">
        <v>228</v>
      </c>
    </row>
    <row r="172" spans="1:11" x14ac:dyDescent="0.2">
      <c r="A172">
        <v>3629.15</v>
      </c>
      <c r="B172">
        <v>3141.19</v>
      </c>
      <c r="C172">
        <v>5069.09</v>
      </c>
      <c r="D172">
        <v>5703.31</v>
      </c>
      <c r="E172">
        <v>3556.88</v>
      </c>
      <c r="F172">
        <v>3395.72</v>
      </c>
      <c r="G172">
        <v>4452.6400000000003</v>
      </c>
      <c r="H172">
        <v>3601.52</v>
      </c>
      <c r="I172">
        <v>4371.32</v>
      </c>
      <c r="J172">
        <v>4120.29</v>
      </c>
      <c r="K172" t="s">
        <v>229</v>
      </c>
    </row>
    <row r="173" spans="1:11" x14ac:dyDescent="0.2">
      <c r="A173">
        <v>-1171.56</v>
      </c>
      <c r="B173">
        <v>-1503.73</v>
      </c>
      <c r="C173">
        <v>-1038.71</v>
      </c>
      <c r="D173">
        <v>-1411.99</v>
      </c>
      <c r="E173">
        <v>-1121.08</v>
      </c>
      <c r="F173">
        <v>-1800.01</v>
      </c>
      <c r="G173">
        <v>-1834.73</v>
      </c>
      <c r="H173">
        <v>-1841.92</v>
      </c>
      <c r="I173">
        <v>-2104.2600000000002</v>
      </c>
      <c r="J173">
        <v>-2689.78</v>
      </c>
      <c r="K173" t="s">
        <v>230</v>
      </c>
    </row>
    <row r="174" spans="1:11" x14ac:dyDescent="0.2">
      <c r="A174">
        <v>50</v>
      </c>
      <c r="B174">
        <v>123.5</v>
      </c>
      <c r="C174">
        <v>107.76</v>
      </c>
      <c r="D174">
        <v>72.91</v>
      </c>
      <c r="E174">
        <v>240.01</v>
      </c>
      <c r="F174">
        <v>1229.47</v>
      </c>
      <c r="G174">
        <v>273.36</v>
      </c>
      <c r="H174">
        <v>354.89</v>
      </c>
      <c r="I174">
        <v>190.09</v>
      </c>
      <c r="J174">
        <v>452.56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232</v>
      </c>
    </row>
    <row r="176" spans="1:11" x14ac:dyDescent="0.2">
      <c r="A176">
        <v>321282.45</v>
      </c>
      <c r="B176">
        <v>282589.53999999998</v>
      </c>
      <c r="C176">
        <v>271596.58</v>
      </c>
      <c r="D176">
        <v>254543.73</v>
      </c>
      <c r="E176">
        <v>282338.3</v>
      </c>
      <c r="F176">
        <v>228268.06</v>
      </c>
      <c r="G176">
        <v>236494.83</v>
      </c>
      <c r="H176">
        <v>230057.05</v>
      </c>
      <c r="I176">
        <v>231406.39</v>
      </c>
      <c r="J176">
        <v>231799.22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0</v>
      </c>
      <c r="B179">
        <v>89</v>
      </c>
      <c r="C179">
        <v>151</v>
      </c>
      <c r="D179">
        <v>162</v>
      </c>
      <c r="E179">
        <v>169</v>
      </c>
      <c r="F179">
        <v>206</v>
      </c>
      <c r="G179">
        <v>247.9</v>
      </c>
      <c r="H179">
        <v>133</v>
      </c>
      <c r="I179">
        <v>223</v>
      </c>
      <c r="J179">
        <v>206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320011.71000000002</v>
      </c>
      <c r="B181">
        <v>281180.34000000003</v>
      </c>
      <c r="C181">
        <v>270655.34999999998</v>
      </c>
      <c r="D181">
        <v>254075.25</v>
      </c>
      <c r="E181">
        <v>282194.59000000003</v>
      </c>
      <c r="F181">
        <v>229326.33</v>
      </c>
      <c r="G181">
        <v>235917.58</v>
      </c>
      <c r="H181">
        <v>229885.37</v>
      </c>
      <c r="I181">
        <v>231608.05</v>
      </c>
      <c r="J181">
        <v>231851.29</v>
      </c>
      <c r="K181" t="s">
        <v>238</v>
      </c>
    </row>
    <row r="182" spans="1:11" x14ac:dyDescent="0.2">
      <c r="A182">
        <v>1320.74</v>
      </c>
      <c r="B182">
        <v>1621.7</v>
      </c>
      <c r="C182">
        <v>1199.99</v>
      </c>
      <c r="D182">
        <v>703.39</v>
      </c>
      <c r="E182">
        <v>552.72</v>
      </c>
      <c r="F182">
        <v>377.2</v>
      </c>
      <c r="G182">
        <v>1098.51</v>
      </c>
      <c r="H182">
        <v>659.57</v>
      </c>
      <c r="I182">
        <v>211.43</v>
      </c>
      <c r="J182">
        <v>606.49</v>
      </c>
      <c r="K182" t="s">
        <v>239</v>
      </c>
    </row>
    <row r="183" spans="1:11" x14ac:dyDescent="0.2">
      <c r="A183">
        <v>205466.84</v>
      </c>
      <c r="B183">
        <v>182209.29</v>
      </c>
      <c r="C183">
        <v>173731.12</v>
      </c>
      <c r="D183">
        <v>154134.34</v>
      </c>
      <c r="E183">
        <v>169574.81</v>
      </c>
      <c r="F183">
        <v>146004.76999999999</v>
      </c>
      <c r="G183">
        <v>146817.31</v>
      </c>
      <c r="H183">
        <v>135751.12</v>
      </c>
      <c r="I183">
        <v>134859.94</v>
      </c>
      <c r="J183">
        <v>137706.85</v>
      </c>
      <c r="K183" t="s">
        <v>240</v>
      </c>
    </row>
    <row r="184" spans="1:11" x14ac:dyDescent="0.2">
      <c r="A184">
        <v>1253.3599999999999</v>
      </c>
      <c r="B184">
        <v>828.33</v>
      </c>
      <c r="C184">
        <v>963.98</v>
      </c>
      <c r="D184">
        <v>2264.6999999999998</v>
      </c>
      <c r="E184">
        <v>1731.59</v>
      </c>
      <c r="F184">
        <v>2398.1999999999998</v>
      </c>
      <c r="G184">
        <v>1122.83</v>
      </c>
      <c r="H184">
        <v>2510.71</v>
      </c>
      <c r="I184">
        <v>3386.92</v>
      </c>
      <c r="J184">
        <v>2739.9</v>
      </c>
      <c r="K184" t="s">
        <v>241</v>
      </c>
    </row>
    <row r="185" spans="1:11" x14ac:dyDescent="0.2">
      <c r="A185">
        <v>86939.88</v>
      </c>
      <c r="B185">
        <v>70627.070000000007</v>
      </c>
      <c r="C185">
        <v>75788.67</v>
      </c>
      <c r="D185">
        <v>83774.789999999994</v>
      </c>
      <c r="E185">
        <v>98009.19</v>
      </c>
      <c r="F185">
        <v>67998.320000000007</v>
      </c>
      <c r="G185">
        <v>74410.47</v>
      </c>
      <c r="H185">
        <v>79076.22</v>
      </c>
      <c r="I185">
        <v>80520.03</v>
      </c>
      <c r="J185">
        <v>75244.990000000005</v>
      </c>
      <c r="K185" t="s">
        <v>242</v>
      </c>
    </row>
    <row r="186" spans="1:11" x14ac:dyDescent="0.2">
      <c r="A186">
        <v>27672.37</v>
      </c>
      <c r="B186">
        <v>29137.35</v>
      </c>
      <c r="C186">
        <v>21371.57</v>
      </c>
      <c r="D186">
        <v>14604.81</v>
      </c>
      <c r="E186">
        <v>13431.72</v>
      </c>
      <c r="F186">
        <v>13302.24</v>
      </c>
      <c r="G186">
        <v>14665.48</v>
      </c>
      <c r="H186">
        <v>13206.89</v>
      </c>
      <c r="I186">
        <v>13052.59</v>
      </c>
      <c r="J186">
        <v>16766.04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2923.4</v>
      </c>
      <c r="B188">
        <v>2270</v>
      </c>
      <c r="C188">
        <v>3173.08</v>
      </c>
      <c r="D188">
        <v>1302.07</v>
      </c>
      <c r="E188">
        <v>4249.28</v>
      </c>
      <c r="F188">
        <v>88967</v>
      </c>
      <c r="G188">
        <v>4405</v>
      </c>
      <c r="H188">
        <v>5128.46</v>
      </c>
      <c r="I188">
        <v>2324.79</v>
      </c>
      <c r="J188">
        <v>5155.74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</row>
    <row r="190" spans="1:11" x14ac:dyDescent="0.2">
      <c r="A190">
        <v>27376394.390000001</v>
      </c>
      <c r="B190">
        <v>24246421.879999999</v>
      </c>
      <c r="C190">
        <v>24617427.129999999</v>
      </c>
      <c r="D190">
        <v>20206548.98</v>
      </c>
      <c r="E190">
        <v>17394600.350000001</v>
      </c>
      <c r="F190">
        <v>15691344.220000001</v>
      </c>
      <c r="G190">
        <v>17004905.510000002</v>
      </c>
      <c r="H190">
        <v>16323601.08</v>
      </c>
      <c r="I190">
        <v>16280490.439999999</v>
      </c>
      <c r="J190">
        <v>16661590.6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0.26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0</v>
      </c>
      <c r="B193">
        <v>5159</v>
      </c>
      <c r="C193">
        <v>7294.1</v>
      </c>
      <c r="D193">
        <v>3969</v>
      </c>
      <c r="E193">
        <v>7587.3</v>
      </c>
      <c r="F193">
        <v>7195.81</v>
      </c>
      <c r="G193">
        <v>15074.75</v>
      </c>
      <c r="H193">
        <v>5351.41</v>
      </c>
      <c r="I193">
        <v>9543.89</v>
      </c>
      <c r="J193">
        <v>7450.25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27297011.210000001</v>
      </c>
      <c r="B195">
        <v>24150305.280000001</v>
      </c>
      <c r="C195">
        <v>24575361.600000001</v>
      </c>
      <c r="D195">
        <v>20184216.43</v>
      </c>
      <c r="E195">
        <v>17384638.43</v>
      </c>
      <c r="F195">
        <v>15774015.1</v>
      </c>
      <c r="G195">
        <v>16983660.629999999</v>
      </c>
      <c r="H195">
        <v>16312555.1</v>
      </c>
      <c r="I195">
        <v>16285401.220000001</v>
      </c>
      <c r="J195">
        <v>16638492.98</v>
      </c>
    </row>
    <row r="196" spans="1:10" x14ac:dyDescent="0.2">
      <c r="A196">
        <v>82306.58</v>
      </c>
      <c r="B196">
        <v>103545.60000000001</v>
      </c>
      <c r="C196">
        <v>52532.71</v>
      </c>
      <c r="D196">
        <v>27603.88</v>
      </c>
      <c r="E196">
        <v>21798.5</v>
      </c>
      <c r="F196">
        <v>13491.93</v>
      </c>
      <c r="G196">
        <v>40724.629999999997</v>
      </c>
      <c r="H196">
        <v>21525.85</v>
      </c>
      <c r="I196">
        <v>6957.9</v>
      </c>
      <c r="J196">
        <v>35703.61</v>
      </c>
    </row>
    <row r="197" spans="1:10" x14ac:dyDescent="0.2">
      <c r="A197">
        <v>22341737.510000002</v>
      </c>
      <c r="B197">
        <v>20038238.73</v>
      </c>
      <c r="C197">
        <v>20872028.48</v>
      </c>
      <c r="D197">
        <v>16665934.470000001</v>
      </c>
      <c r="E197">
        <v>13437549.630000001</v>
      </c>
      <c r="F197">
        <v>12679030.42</v>
      </c>
      <c r="G197">
        <v>13486071.050000001</v>
      </c>
      <c r="H197">
        <v>12639062.77</v>
      </c>
      <c r="I197">
        <v>12415446.619999999</v>
      </c>
      <c r="J197">
        <v>13023621.48</v>
      </c>
    </row>
    <row r="198" spans="1:10" x14ac:dyDescent="0.2">
      <c r="A198">
        <v>84311.41</v>
      </c>
      <c r="B198">
        <v>57611.26</v>
      </c>
      <c r="C198">
        <v>64976.01</v>
      </c>
      <c r="D198">
        <v>121807.85</v>
      </c>
      <c r="E198">
        <v>82865.63</v>
      </c>
      <c r="F198">
        <v>118208.52</v>
      </c>
      <c r="G198">
        <v>62864.97</v>
      </c>
      <c r="H198">
        <v>144449.26</v>
      </c>
      <c r="I198">
        <v>194117</v>
      </c>
      <c r="J198">
        <v>164742.92000000001</v>
      </c>
    </row>
    <row r="199" spans="1:10" x14ac:dyDescent="0.2">
      <c r="A199">
        <v>3980666.45</v>
      </c>
      <c r="B199">
        <v>3343408.2</v>
      </c>
      <c r="C199">
        <v>3271418.72</v>
      </c>
      <c r="D199">
        <v>3190378.9</v>
      </c>
      <c r="E199">
        <v>3647100.26</v>
      </c>
      <c r="F199">
        <v>2725795.27</v>
      </c>
      <c r="G199">
        <v>3133232.78</v>
      </c>
      <c r="H199">
        <v>3349491.08</v>
      </c>
      <c r="I199">
        <v>3448964.89</v>
      </c>
      <c r="J199">
        <v>3204218.85</v>
      </c>
    </row>
    <row r="200" spans="1:10" x14ac:dyDescent="0.2">
      <c r="A200">
        <v>972602.42</v>
      </c>
      <c r="B200">
        <v>814592.69</v>
      </c>
      <c r="C200">
        <v>419471.1</v>
      </c>
      <c r="D200">
        <v>233699.09</v>
      </c>
      <c r="E200">
        <v>238921.41</v>
      </c>
      <c r="F200">
        <v>264472.82</v>
      </c>
      <c r="G200">
        <v>342216.46</v>
      </c>
      <c r="H200">
        <v>201077.84</v>
      </c>
      <c r="I200">
        <v>233830.61</v>
      </c>
      <c r="J200">
        <v>281613.34000000003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651</v>
      </c>
      <c r="B202" s="35">
        <v>72</v>
      </c>
      <c r="C202" s="35">
        <v>600</v>
      </c>
      <c r="D202" s="35">
        <v>0</v>
      </c>
      <c r="E202" s="35">
        <v>1825.36</v>
      </c>
      <c r="F202" s="35">
        <v>1337.26</v>
      </c>
      <c r="G202" s="35">
        <v>1635.26</v>
      </c>
      <c r="H202" s="35">
        <v>4217.26</v>
      </c>
      <c r="I202" s="35">
        <v>1615.98</v>
      </c>
      <c r="J202" s="35">
        <v>941.75</v>
      </c>
    </row>
    <row r="203" spans="1:10" x14ac:dyDescent="0.2">
      <c r="A203" s="35">
        <v>429262.08000000002</v>
      </c>
      <c r="B203" s="35">
        <v>335801.25</v>
      </c>
      <c r="C203" s="35">
        <v>795786.27</v>
      </c>
      <c r="D203" s="35">
        <v>493869.14</v>
      </c>
      <c r="E203" s="35">
        <v>531107.67000000004</v>
      </c>
      <c r="F203" s="35">
        <v>343409.45</v>
      </c>
      <c r="G203" s="35">
        <v>362927.82</v>
      </c>
      <c r="H203" s="35">
        <v>377594.27</v>
      </c>
      <c r="I203" s="35">
        <v>483335.47</v>
      </c>
      <c r="J203" s="35">
        <v>559065.30000000005</v>
      </c>
    </row>
    <row r="204" spans="1:10" x14ac:dyDescent="0.2">
      <c r="A204" s="35">
        <v>89646.399999999994</v>
      </c>
      <c r="B204" s="35">
        <v>92694.88</v>
      </c>
      <c r="C204" s="35">
        <v>7546.14</v>
      </c>
      <c r="D204" s="35">
        <v>18044.78</v>
      </c>
      <c r="E204" s="35">
        <v>27584.04</v>
      </c>
      <c r="F204" s="35">
        <v>13878.38</v>
      </c>
      <c r="G204" s="35">
        <v>15608.3</v>
      </c>
      <c r="H204" s="35">
        <v>20783.990000000002</v>
      </c>
      <c r="I204" s="35">
        <v>48096.07</v>
      </c>
      <c r="J204" s="35">
        <v>29600.41</v>
      </c>
    </row>
    <row r="205" spans="1:10" x14ac:dyDescent="0.2">
      <c r="A205" s="35">
        <v>61410.52</v>
      </c>
      <c r="B205" s="35">
        <v>51222.46</v>
      </c>
      <c r="C205" s="35">
        <v>25015.32</v>
      </c>
      <c r="D205" s="35">
        <v>39212.74</v>
      </c>
      <c r="E205" s="35">
        <v>33528.550000000003</v>
      </c>
      <c r="F205" s="35">
        <v>50207.27</v>
      </c>
      <c r="G205" s="35">
        <v>39655.339999999997</v>
      </c>
      <c r="H205" s="35">
        <v>64312.36</v>
      </c>
      <c r="I205" s="35">
        <v>61213.43</v>
      </c>
      <c r="J205" s="35">
        <v>62052.2</v>
      </c>
    </row>
    <row r="206" spans="1:10" x14ac:dyDescent="0.2">
      <c r="A206" s="35">
        <v>39870.29</v>
      </c>
      <c r="B206" s="35">
        <v>45428.82</v>
      </c>
      <c r="C206" s="35">
        <v>39182.39</v>
      </c>
      <c r="D206" s="35">
        <v>33318.68</v>
      </c>
      <c r="E206" s="35">
        <v>43507.08</v>
      </c>
      <c r="F206" s="35">
        <v>35076.42</v>
      </c>
      <c r="G206" s="35">
        <v>50797.19</v>
      </c>
      <c r="H206" s="35">
        <v>52454.93</v>
      </c>
      <c r="I206" s="35">
        <v>46458.05</v>
      </c>
      <c r="J206" s="35">
        <v>55620.49</v>
      </c>
    </row>
    <row r="207" spans="1:10" x14ac:dyDescent="0.2">
      <c r="A207" s="35">
        <v>186360.15</v>
      </c>
      <c r="B207" s="35">
        <v>142437.32</v>
      </c>
      <c r="C207" s="35">
        <v>11499.27</v>
      </c>
      <c r="D207" s="35">
        <v>243818.77</v>
      </c>
      <c r="E207" s="35">
        <v>435910.78</v>
      </c>
      <c r="F207" s="35">
        <v>23637.89</v>
      </c>
      <c r="G207" s="35">
        <v>69323.86</v>
      </c>
      <c r="H207" s="35">
        <v>18722</v>
      </c>
      <c r="I207" s="35">
        <v>5760</v>
      </c>
      <c r="J207" s="35">
        <v>44654.6</v>
      </c>
    </row>
    <row r="208" spans="1:10" x14ac:dyDescent="0.2">
      <c r="A208" s="35">
        <v>5324.61</v>
      </c>
      <c r="B208" s="35">
        <v>7403.45</v>
      </c>
      <c r="C208" s="35">
        <v>3351.85</v>
      </c>
      <c r="D208" s="35">
        <v>9929.26</v>
      </c>
      <c r="E208" s="35">
        <v>1626.11</v>
      </c>
      <c r="F208" s="35">
        <v>1175.32</v>
      </c>
      <c r="G208" s="35">
        <v>2800</v>
      </c>
      <c r="H208" s="35">
        <v>0</v>
      </c>
      <c r="I208" s="35">
        <v>0</v>
      </c>
      <c r="J208" s="35">
        <v>0</v>
      </c>
    </row>
    <row r="209" spans="1:11" x14ac:dyDescent="0.2">
      <c r="A209" s="20">
        <f>A210+A211</f>
        <v>502496.1</v>
      </c>
      <c r="B209" s="20">
        <f t="shared" ref="B209:J209" si="0">B210+B211</f>
        <v>510454.54</v>
      </c>
      <c r="C209" s="20">
        <f t="shared" si="0"/>
        <v>598604.94000000006</v>
      </c>
      <c r="D209" s="20">
        <f t="shared" si="0"/>
        <v>632998.65</v>
      </c>
      <c r="E209" s="20">
        <f t="shared" si="0"/>
        <v>673209.5</v>
      </c>
      <c r="F209" s="20">
        <f t="shared" si="0"/>
        <v>343960.54</v>
      </c>
      <c r="G209" s="20">
        <f t="shared" si="0"/>
        <v>365207</v>
      </c>
      <c r="H209" s="20">
        <f t="shared" si="0"/>
        <v>362981.41</v>
      </c>
      <c r="I209" s="20">
        <f t="shared" si="0"/>
        <v>402049.60000000003</v>
      </c>
      <c r="J209" s="20">
        <f t="shared" si="0"/>
        <v>473851.02</v>
      </c>
      <c r="K209" t="s">
        <v>312</v>
      </c>
    </row>
    <row r="210" spans="1:11" x14ac:dyDescent="0.2">
      <c r="A210" s="35">
        <v>379793.3</v>
      </c>
      <c r="B210" s="35">
        <v>356049.66</v>
      </c>
      <c r="C210" s="35">
        <v>589086.17000000004</v>
      </c>
      <c r="D210" s="35">
        <v>433283.44</v>
      </c>
      <c r="E210" s="35">
        <v>419748.7</v>
      </c>
      <c r="F210" s="35">
        <v>316883.06</v>
      </c>
      <c r="G210" s="35">
        <v>311481.73</v>
      </c>
      <c r="H210" s="35">
        <v>344230.87</v>
      </c>
      <c r="I210" s="35">
        <v>395983.78</v>
      </c>
      <c r="J210" s="35">
        <v>429357.21</v>
      </c>
      <c r="K210" t="s">
        <v>312</v>
      </c>
    </row>
    <row r="211" spans="1:11" x14ac:dyDescent="0.2">
      <c r="A211" s="35">
        <v>122702.8</v>
      </c>
      <c r="B211" s="35">
        <v>154404.88</v>
      </c>
      <c r="C211" s="35">
        <v>9518.77</v>
      </c>
      <c r="D211" s="35">
        <v>199715.21</v>
      </c>
      <c r="E211" s="35">
        <v>253460.8</v>
      </c>
      <c r="F211" s="35">
        <v>27077.48</v>
      </c>
      <c r="G211" s="35">
        <v>53725.27</v>
      </c>
      <c r="H211" s="35">
        <v>18750.54</v>
      </c>
      <c r="I211" s="35">
        <v>6065.82</v>
      </c>
      <c r="J211" s="35">
        <v>44493.81</v>
      </c>
      <c r="K211" t="s">
        <v>312</v>
      </c>
    </row>
    <row r="212" spans="1:11" x14ac:dyDescent="0.2">
      <c r="A212" s="35">
        <v>-1935157.31</v>
      </c>
      <c r="B212" s="35">
        <v>-1559942.48</v>
      </c>
      <c r="C212" s="35">
        <v>-2079514</v>
      </c>
      <c r="D212" s="35">
        <v>-1772541.86</v>
      </c>
      <c r="E212" s="35">
        <v>-1221425.7</v>
      </c>
      <c r="F212" s="35">
        <v>-1627266.22</v>
      </c>
      <c r="G212" s="35">
        <v>-1215152.53</v>
      </c>
      <c r="H212" s="35">
        <v>-1053400.3500000001</v>
      </c>
      <c r="I212" s="35">
        <v>-1275542.51</v>
      </c>
      <c r="J212" s="35">
        <v>-1136879.51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85.205580046459659</v>
      </c>
      <c r="F9" s="6">
        <f>IF(Input!B170 = 0, "***", Input!B132/Input!B170)</f>
        <v>85.762644710766594</v>
      </c>
      <c r="G9" s="6">
        <f>IF(Input!C170 = 0, "***", Input!C132/Input!C170)</f>
        <v>90.591909322068119</v>
      </c>
      <c r="H9" s="6">
        <f>IF(Input!D170 = 0, "***", Input!D132/Input!D170)</f>
        <v>79.330905879707956</v>
      </c>
      <c r="I9" s="6">
        <f>IF(Input!E170 = 0, "***", Input!E132/Input!E170)</f>
        <v>61.561812665874697</v>
      </c>
      <c r="J9" s="6">
        <f>IF(Input!F170 = 0, "***", Input!F132/Input!F170)</f>
        <v>68.729927789964734</v>
      </c>
      <c r="K9" s="6">
        <f>IF(Input!G170 = 0, "***", Input!G132/Input!G170)</f>
        <v>71.827972776025462</v>
      </c>
      <c r="L9" s="6">
        <f>IF(Input!H170 = 0, "***", Input!H132/Input!H170)</f>
        <v>70.849878336084927</v>
      </c>
      <c r="M9" s="6">
        <f>IF(Input!I170 = 0, "***", Input!I132/Input!I170)</f>
        <v>70.280371261293482</v>
      </c>
      <c r="N9" s="6">
        <f>IF(Input!J170 = 0, "***", Input!J132/Input!J170)</f>
        <v>71.730000131636814</v>
      </c>
      <c r="O9" s="6">
        <f>AVERAGE(E9:N9)</f>
        <v>75.587100291988236</v>
      </c>
    </row>
    <row r="10" spans="1:15" ht="12" customHeight="1" x14ac:dyDescent="0.2">
      <c r="B10" t="s">
        <v>180</v>
      </c>
      <c r="E10" s="6" t="str">
        <f>IF(Input!A171 = 0, "***", Input!A133/Input!A171)</f>
        <v>***</v>
      </c>
      <c r="F10" s="6" t="str">
        <f>IF(Input!B171 = 0, "***", Input!B133/Input!B171)</f>
        <v>***</v>
      </c>
      <c r="G10" s="6" t="str">
        <f>IF(Input!C171 = 0, "***", Input!C133/Input!C171)</f>
        <v>***</v>
      </c>
      <c r="H10" s="6" t="str">
        <f>IF(Input!D171 = 0, "***", Input!D133/Input!D171)</f>
        <v>***</v>
      </c>
      <c r="I10" s="6" t="str">
        <f>IF(Input!E171 = 0, "***", Input!E133/Input!E171)</f>
        <v>***</v>
      </c>
      <c r="J10" s="6">
        <f>IF(Input!F171 = 0, "***", Input!F133/Input!F171)</f>
        <v>16.666666666666668</v>
      </c>
      <c r="K10" s="6">
        <f>IF(Input!G171 = 0, "***", Input!G133/Input!G171)</f>
        <v>54.699328859060401</v>
      </c>
      <c r="L10" s="6">
        <f>IF(Input!H171 = 0, "***", Input!H133/Input!H171)</f>
        <v>-58.83</v>
      </c>
      <c r="M10" s="6">
        <f>IF(Input!I171 = 0, "***", Input!I133/Input!I171)</f>
        <v>62.598870056497177</v>
      </c>
      <c r="N10" s="6">
        <f>IF(Input!J171 = 0, "***", Input!J133/Input!J171)</f>
        <v>64.086956521739125</v>
      </c>
      <c r="O10" s="6">
        <f>AVERAGE(E10:N10)</f>
        <v>27.844364420792676</v>
      </c>
    </row>
    <row r="11" spans="1:15" ht="12" customHeight="1" x14ac:dyDescent="0.2">
      <c r="B11" t="s">
        <v>181</v>
      </c>
      <c r="E11" s="6">
        <f>IF(Input!A172 = 0, "***", Input!A134/Input!A172)</f>
        <v>32.199878759489138</v>
      </c>
      <c r="F11" s="6">
        <f>IF(Input!B172 = 0, "***", Input!B134/Input!B172)</f>
        <v>39.803109649527727</v>
      </c>
      <c r="G11" s="6">
        <f>IF(Input!C172 = 0, "***", Input!C134/Input!C172)</f>
        <v>33.849182003081417</v>
      </c>
      <c r="H11" s="6">
        <f>IF(Input!D172 = 0, "***", Input!D134/Input!D172)</f>
        <v>31.353750716689078</v>
      </c>
      <c r="I11" s="6">
        <f>IF(Input!E172 = 0, "***", Input!E134/Input!E172)</f>
        <v>20.716858595173299</v>
      </c>
      <c r="J11" s="6">
        <f>IF(Input!F172 = 0, "***", Input!F134/Input!F172)</f>
        <v>24.329556029354602</v>
      </c>
      <c r="K11" s="6">
        <f>IF(Input!G172 = 0, "***", Input!G134/Input!G172)</f>
        <v>27.430254860038087</v>
      </c>
      <c r="L11" s="6">
        <f>IF(Input!H172 = 0, "***", Input!H134/Input!H172)</f>
        <v>33.407675092738621</v>
      </c>
      <c r="M11" s="6">
        <f>IF(Input!I172 = 0, "***", Input!I134/Input!I172)</f>
        <v>29.077351921158829</v>
      </c>
      <c r="N11" s="6">
        <f>IF(Input!J172 = 0, "***", Input!J134/Input!J172)</f>
        <v>30.782986149033199</v>
      </c>
      <c r="O11" s="6">
        <f>AVERAGE(E11:N11)</f>
        <v>30.295060377628396</v>
      </c>
    </row>
    <row r="12" spans="1:15" ht="12" customHeight="1" x14ac:dyDescent="0.2">
      <c r="B12" t="s">
        <v>182</v>
      </c>
      <c r="E12" s="6">
        <f>IF(Input!A173 = 0, "***", Input!A135/Input!A173)</f>
        <v>76.171523438833688</v>
      </c>
      <c r="F12" s="6">
        <f>IF(Input!B173 = 0, "***", Input!B135/Input!B173)</f>
        <v>90.138535508369173</v>
      </c>
      <c r="G12" s="6">
        <f>IF(Input!C173 = 0, "***", Input!C135/Input!C173)</f>
        <v>78.162509266301456</v>
      </c>
      <c r="H12" s="6">
        <f>IF(Input!D173 = 0, "***", Input!D135/Input!D173)</f>
        <v>82.725628368472854</v>
      </c>
      <c r="I12" s="6">
        <f>IF(Input!E173 = 0, "***", Input!E135/Input!E173)</f>
        <v>43.435910015342351</v>
      </c>
      <c r="J12" s="6">
        <f>IF(Input!F173 = 0, "***", Input!F135/Input!F173)</f>
        <v>44.793234482030655</v>
      </c>
      <c r="K12" s="6">
        <f>IF(Input!G173 = 0, "***", Input!G135/Input!G173)</f>
        <v>67.889722193456251</v>
      </c>
      <c r="L12" s="6">
        <f>IF(Input!H173 = 0, "***", Input!H135/Input!H173)</f>
        <v>62.184334824530929</v>
      </c>
      <c r="M12" s="6">
        <f>IF(Input!I173 = 0, "***", Input!I135/Input!I173)</f>
        <v>66.372881678119612</v>
      </c>
      <c r="N12" s="6">
        <f>IF(Input!J173 = 0, "***", Input!J135/Input!J173)</f>
        <v>66.629966019525753</v>
      </c>
      <c r="O12" s="6">
        <f>AVERAGE(E12:N12)</f>
        <v>67.850424579498267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58.468000000000004</v>
      </c>
      <c r="F16" s="6">
        <f>IF(Input!B174 = 0, "***", Input!B188/Input!B174)</f>
        <v>18.380566801619434</v>
      </c>
      <c r="G16" s="6">
        <f>IF(Input!C174 = 0, "***", Input!C188/Input!C174)</f>
        <v>29.445805493689679</v>
      </c>
      <c r="H16" s="6">
        <f>IF(Input!D174 = 0, "***", Input!D188/Input!D174)</f>
        <v>17.858592785626115</v>
      </c>
      <c r="I16" s="6">
        <f>IF(Input!E174 = 0, "***", Input!E188/Input!E174)</f>
        <v>17.704595641848258</v>
      </c>
      <c r="J16" s="6">
        <f>IF(Input!F174 = 0, "***", Input!F188/Input!F174)</f>
        <v>72.362074715121153</v>
      </c>
      <c r="K16" s="6">
        <f>IF(Input!G174 = 0, "***", Input!G188/Input!G174)</f>
        <v>16.114281533508926</v>
      </c>
      <c r="L16" s="6">
        <f>IF(Input!H174 = 0, "***", Input!H188/Input!H174)</f>
        <v>14.450843923469245</v>
      </c>
      <c r="M16" s="6">
        <f>IF(Input!I174 = 0, "***", Input!I188/Input!I174)</f>
        <v>12.229943710873796</v>
      </c>
      <c r="N16" s="6">
        <f>IF(Input!J174 = 0, "***", Input!J188/Input!J174)</f>
        <v>11.392389959342408</v>
      </c>
      <c r="O16" s="6">
        <f t="shared" ref="O16:O22" si="1">AVERAGE(E16:N16)</f>
        <v>26.840709456509899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 t="str">
        <f>IF(Input!F175 = 0, "***", Input!F189/Input!F175)</f>
        <v>***</v>
      </c>
      <c r="K17" s="6" t="str">
        <f>IF(Input!G175 = 0, "***", Input!G189/Input!G175)</f>
        <v>***</v>
      </c>
      <c r="L17" s="6" t="str">
        <f>IF(Input!H175 = 0, "***", Input!H189/Input!H175)</f>
        <v>***</v>
      </c>
      <c r="M17" s="6" t="str">
        <f>IF(Input!I175 = 0, "***", Input!I189/Input!I175)</f>
        <v>***</v>
      </c>
      <c r="N17" s="6" t="str">
        <f>IF(Input!J175 = 0, "***", Input!J189/Input!J175)</f>
        <v>***</v>
      </c>
      <c r="O17" s="6" t="e">
        <f t="shared" si="1"/>
        <v>#DIV/0!</v>
      </c>
    </row>
    <row r="18" spans="1:15" ht="12" customHeight="1" x14ac:dyDescent="0.2">
      <c r="B18" t="s">
        <v>233</v>
      </c>
      <c r="E18" s="6">
        <f>IF(Input!A176 = 0, "***", Input!A190/Input!A176)</f>
        <v>85.209741117200764</v>
      </c>
      <c r="F18" s="6">
        <f>IF(Input!B176 = 0, "***", Input!B190/Input!B176)</f>
        <v>85.800846981101998</v>
      </c>
      <c r="G18" s="6">
        <f>IF(Input!C176 = 0, "***", Input!C190/Input!C176)</f>
        <v>90.63968010937397</v>
      </c>
      <c r="H18" s="6">
        <f>IF(Input!D176 = 0, "***", Input!D190/Input!D176)</f>
        <v>79.383408815451872</v>
      </c>
      <c r="I18" s="6">
        <f>IF(Input!E176 = 0, "***", Input!E190/Input!E176)</f>
        <v>61.609070926615345</v>
      </c>
      <c r="J18" s="6">
        <f>IF(Input!F176 = 0, "***", Input!F190/Input!F176)</f>
        <v>68.740866418192724</v>
      </c>
      <c r="K18" s="6">
        <f>IF(Input!G176 = 0, "***", Input!G190/Input!G176)</f>
        <v>71.903920732643513</v>
      </c>
      <c r="L18" s="6">
        <f>IF(Input!H176 = 0, "***", Input!H190/Input!H176)</f>
        <v>70.954578788174501</v>
      </c>
      <c r="M18" s="6">
        <f>IF(Input!I176 = 0, "***", Input!I190/Input!I176)</f>
        <v>70.354541376320668</v>
      </c>
      <c r="N18" s="6">
        <f>IF(Input!J176 = 0, "***", Input!J190/Input!J176)</f>
        <v>71.87940753208747</v>
      </c>
      <c r="O18" s="6">
        <f t="shared" si="1"/>
        <v>75.647606279716271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 t="str">
        <f>IF(Input!A179 = 0, "***", Input!A193/Input!A179)</f>
        <v>***</v>
      </c>
      <c r="F21" s="6">
        <f>IF(Input!B179 = 0, "***", Input!B193/Input!B179)</f>
        <v>57.966292134831463</v>
      </c>
      <c r="G21" s="6">
        <f>IF(Input!C179 = 0, "***", Input!C193/Input!C179)</f>
        <v>48.305298013245036</v>
      </c>
      <c r="H21" s="6">
        <f>IF(Input!D179 = 0, "***", Input!D193/Input!D179)</f>
        <v>24.5</v>
      </c>
      <c r="I21" s="6">
        <f>IF(Input!E179 = 0, "***", Input!E193/Input!E179)</f>
        <v>44.895266272189353</v>
      </c>
      <c r="J21" s="6">
        <f>IF(Input!F179 = 0, "***", Input!F193/Input!F179)</f>
        <v>34.931116504854373</v>
      </c>
      <c r="K21" s="6">
        <f>IF(Input!G179 = 0, "***", Input!G193/Input!G179)</f>
        <v>60.809802339653082</v>
      </c>
      <c r="L21" s="6">
        <f>IF(Input!H179 = 0, "***", Input!H193/Input!H179)</f>
        <v>40.236165413533833</v>
      </c>
      <c r="M21" s="6">
        <f>IF(Input!I179 = 0, "***", Input!I193/Input!I179)</f>
        <v>42.797713004484301</v>
      </c>
      <c r="N21" s="6">
        <f>IF(Input!J179 = 0, "***", Input!J193/Input!J179)</f>
        <v>36.166262135922331</v>
      </c>
      <c r="O21" s="6">
        <f t="shared" si="1"/>
        <v>43.400879535412649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85.300038582963097</v>
      </c>
      <c r="F26" s="6">
        <f>IF(Input!B181 = 0, "***", Input!B195/Input!B181)</f>
        <v>85.889025100403529</v>
      </c>
      <c r="G26" s="6">
        <f>IF(Input!C181 = 0, "***", Input!C195/Input!C181)</f>
        <v>90.799467292998287</v>
      </c>
      <c r="H26" s="6">
        <f>IF(Input!D181 = 0, "***", Input!D195/Input!D181)</f>
        <v>79.441883575830389</v>
      </c>
      <c r="I26" s="6">
        <f>IF(Input!E181 = 0, "***", Input!E195/Input!E181)</f>
        <v>61.60514427296426</v>
      </c>
      <c r="J26" s="6">
        <f>IF(Input!F181 = 0, "***", Input!F195/Input!F181)</f>
        <v>68.784143102974696</v>
      </c>
      <c r="K26" s="6">
        <f>IF(Input!G181 = 0, "***", Input!G195/Input!G181)</f>
        <v>71.989805210785903</v>
      </c>
      <c r="L26" s="6">
        <f>IF(Input!H181 = 0, "***", Input!H195/Input!H181)</f>
        <v>70.959518215534985</v>
      </c>
      <c r="M26" s="6">
        <f>IF(Input!I181 = 0, "***", Input!I195/Input!I181)</f>
        <v>70.314486996458029</v>
      </c>
      <c r="N26" s="6">
        <f>IF(Input!J181 = 0, "***", Input!J195/Input!J181)</f>
        <v>71.763642031062233</v>
      </c>
      <c r="O26" s="6">
        <f>AVERAGE(E26:N26)</f>
        <v>75.684715438197543</v>
      </c>
    </row>
    <row r="27" spans="1:15" ht="12" customHeight="1" x14ac:dyDescent="0.2">
      <c r="B27" t="s">
        <v>239</v>
      </c>
      <c r="E27" s="6">
        <f>IF(Input!A182 = 0, "***", Input!A196/Input!A182)</f>
        <v>62.318533549373839</v>
      </c>
      <c r="F27" s="6">
        <f>IF(Input!B182 = 0, "***", Input!B196/Input!B182)</f>
        <v>63.850033915027446</v>
      </c>
      <c r="G27" s="6">
        <f>IF(Input!C182 = 0, "***", Input!C196/Input!C182)</f>
        <v>43.777623146859554</v>
      </c>
      <c r="H27" s="6">
        <f>IF(Input!D182 = 0, "***", Input!D196/Input!D182)</f>
        <v>39.244060905045565</v>
      </c>
      <c r="I27" s="6">
        <f>IF(Input!E182 = 0, "***", Input!E196/Input!E182)</f>
        <v>39.438594586770876</v>
      </c>
      <c r="J27" s="6">
        <f>IF(Input!F182 = 0, "***", Input!F196/Input!F182)</f>
        <v>35.768637327677624</v>
      </c>
      <c r="K27" s="6">
        <f>IF(Input!G182 = 0, "***", Input!G196/Input!G182)</f>
        <v>37.072607440988243</v>
      </c>
      <c r="L27" s="6">
        <f>IF(Input!H182 = 0, "***", Input!H196/Input!H182)</f>
        <v>32.636187212881111</v>
      </c>
      <c r="M27" s="6">
        <f>IF(Input!I182 = 0, "***", Input!I196/Input!I182)</f>
        <v>32.908764129972091</v>
      </c>
      <c r="N27" s="6">
        <f>IF(Input!J182 = 0, "***", Input!J196/Input!J182)</f>
        <v>58.869247638048442</v>
      </c>
      <c r="O27" s="6">
        <f>AVERAGE(E27:N27)</f>
        <v>44.588428985264478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108.73646331446963</v>
      </c>
      <c r="F31" s="6">
        <f>IF(Input!B183 = 0, "***", Input!B197/Input!B183)</f>
        <v>109.97374903332316</v>
      </c>
      <c r="G31" s="6">
        <f>IF(Input!C183 = 0, "***", Input!C197/Input!C183)</f>
        <v>120.13983723814134</v>
      </c>
      <c r="H31" s="6">
        <f>IF(Input!D183 = 0, "***", Input!D197/Input!D183)</f>
        <v>108.12603129192367</v>
      </c>
      <c r="I31" s="6">
        <f>IF(Input!E183 = 0, "***", Input!E197/Input!E183)</f>
        <v>79.242604665162247</v>
      </c>
      <c r="J31" s="6">
        <f>IF(Input!F183 = 0, "***", Input!F197/Input!F183)</f>
        <v>86.839836945053236</v>
      </c>
      <c r="K31" s="6">
        <f>IF(Input!G183 = 0, "***", Input!G197/Input!G183)</f>
        <v>91.856137740161572</v>
      </c>
      <c r="L31" s="6">
        <f>IF(Input!H183 = 0, "***", Input!H197/Input!H183)</f>
        <v>93.104666613431988</v>
      </c>
      <c r="M31" s="6">
        <f>IF(Input!I183 = 0, "***", Input!I197/Input!I183)</f>
        <v>92.061783654953416</v>
      </c>
      <c r="N31" s="6">
        <f>IF(Input!J183 = 0, "***", Input!J197/Input!J183)</f>
        <v>94.574971978518136</v>
      </c>
      <c r="O31" s="6">
        <f t="shared" ref="O31:O36" si="2">AVERAGE(E31:N31)</f>
        <v>98.465608247513813</v>
      </c>
    </row>
    <row r="32" spans="1:15" ht="12" customHeight="1" x14ac:dyDescent="0.2">
      <c r="B32" t="s">
        <v>7</v>
      </c>
      <c r="E32" s="6">
        <f>IF(Input!A184 = 0, "***", Input!A198/Input!A184)</f>
        <v>67.268310780621704</v>
      </c>
      <c r="F32" s="6">
        <f>IF(Input!B184 = 0, "***", Input!B198/Input!B184)</f>
        <v>69.551096785097727</v>
      </c>
      <c r="G32" s="6">
        <f>IF(Input!C184 = 0, "***", Input!C198/Input!C184)</f>
        <v>67.403898421129071</v>
      </c>
      <c r="H32" s="6">
        <f>IF(Input!D184 = 0, "***", Input!D198/Input!D184)</f>
        <v>53.785424117984732</v>
      </c>
      <c r="I32" s="6">
        <f>IF(Input!E184 = 0, "***", Input!E198/Input!E184)</f>
        <v>47.855225544153065</v>
      </c>
      <c r="J32" s="6">
        <f>IF(Input!F184 = 0, "***", Input!F198/Input!F184)</f>
        <v>49.290517888416318</v>
      </c>
      <c r="K32" s="6">
        <f>IF(Input!G184 = 0, "***", Input!G198/Input!G184)</f>
        <v>55.987967902531999</v>
      </c>
      <c r="L32" s="6">
        <f>IF(Input!H184 = 0, "***", Input!H198/Input!H184)</f>
        <v>57.533231635672777</v>
      </c>
      <c r="M32" s="6">
        <f>IF(Input!I184 = 0, "***", Input!I198/Input!I184)</f>
        <v>57.313724563910576</v>
      </c>
      <c r="N32" s="6">
        <f>IF(Input!J184 = 0, "***", Input!J198/Input!J184)</f>
        <v>60.1273477134202</v>
      </c>
      <c r="O32" s="6">
        <f t="shared" si="2"/>
        <v>58.611674535293822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108.48503881091447</v>
      </c>
      <c r="F33" s="15">
        <f>IF((Input!B183+Input!B184) = 0, "***", (Input!B197+Input!B198)/(Input!B183+Input!B184))</f>
        <v>109.79081781111448</v>
      </c>
      <c r="G33" s="15">
        <f>IF((Input!C183+Input!C184) = 0, "***", (Input!C197+Input!C198)/(Input!C183+Input!C184))</f>
        <v>119.84883657297773</v>
      </c>
      <c r="H33" s="15">
        <f>IF((Input!D183+Input!D184) = 0, "***", (Input!D197+Input!D198)/(Input!D183+Input!D184))</f>
        <v>107.33916474167616</v>
      </c>
      <c r="I33" s="15">
        <f>IF((Input!E183+Input!E184) = 0, "***", (Input!E197+Input!E198)/(Input!E183+Input!E184))</f>
        <v>78.925336473126521</v>
      </c>
      <c r="J33" s="15">
        <f>IF((Input!F183+Input!F184) = 0, "***", (Input!F197+Input!F198)/(Input!F183+Input!F184))</f>
        <v>86.233037923701929</v>
      </c>
      <c r="K33" s="15">
        <f>IF((Input!G183+Input!G184) = 0, "***", (Input!G197+Input!G198)/(Input!G183+Input!G184))</f>
        <v>91.583906977511333</v>
      </c>
      <c r="L33" s="15">
        <f>IF((Input!H183+Input!H184) = 0, "***", (Input!H197+Input!H198)/(Input!H183+Input!H184))</f>
        <v>92.458721470705257</v>
      </c>
      <c r="M33" s="15">
        <f>IF((Input!I183+Input!I184) = 0, "***", (Input!I197+Input!I198)/(Input!I183+Input!I184))</f>
        <v>91.210488397349479</v>
      </c>
      <c r="N33" s="15">
        <f>IF((Input!J183+Input!J184) = 0, "***", (Input!J197+Input!J198)/(Input!J183+Input!J184))</f>
        <v>93.90295183049804</v>
      </c>
      <c r="O33" s="15">
        <f t="shared" si="2"/>
        <v>97.977830100957547</v>
      </c>
    </row>
    <row r="34" spans="2:15" ht="12" customHeight="1" x14ac:dyDescent="0.2">
      <c r="B34" t="s">
        <v>8</v>
      </c>
      <c r="E34" s="6">
        <f>IF(Input!A185 = 0, "***", Input!A199/Input!A185)</f>
        <v>45.786426781357413</v>
      </c>
      <c r="F34" s="6">
        <f>IF(Input!B185 = 0, "***", Input!B199/Input!B185)</f>
        <v>47.338905606589655</v>
      </c>
      <c r="G34" s="6">
        <f>IF(Input!C185 = 0, "***", Input!C199/Input!C185)</f>
        <v>43.165010284518786</v>
      </c>
      <c r="H34" s="6">
        <f>IF(Input!D185 = 0, "***", Input!D199/Input!D185)</f>
        <v>38.082803907953696</v>
      </c>
      <c r="I34" s="6">
        <f>IF(Input!E185 = 0, "***", Input!E199/Input!E185)</f>
        <v>37.211819218177396</v>
      </c>
      <c r="J34" s="6">
        <f>IF(Input!F185 = 0, "***", Input!F199/Input!F185)</f>
        <v>40.086214924133415</v>
      </c>
      <c r="K34" s="6">
        <f>IF(Input!G185 = 0, "***", Input!G199/Input!G185)</f>
        <v>42.107418216818139</v>
      </c>
      <c r="L34" s="6">
        <f>IF(Input!H185 = 0, "***", Input!H199/Input!H185)</f>
        <v>42.357754075751217</v>
      </c>
      <c r="M34" s="6">
        <f>IF(Input!I185 = 0, "***", Input!I199/Input!I185)</f>
        <v>42.833626490203741</v>
      </c>
      <c r="N34" s="6">
        <f>IF(Input!J185 = 0, "***", Input!J199/Input!J185)</f>
        <v>42.583816543799124</v>
      </c>
      <c r="O34" s="6">
        <f t="shared" si="2"/>
        <v>42.15537960493026</v>
      </c>
    </row>
    <row r="35" spans="2:15" ht="12" customHeight="1" x14ac:dyDescent="0.2">
      <c r="B35" t="s">
        <v>243</v>
      </c>
      <c r="E35" s="6">
        <f>IF(Input!A186 = 0, "***", Input!A200/Input!A186)</f>
        <v>35.147058961700786</v>
      </c>
      <c r="F35" s="6">
        <f>IF(Input!B186 = 0, "***", Input!B200/Input!B186)</f>
        <v>27.956993000392966</v>
      </c>
      <c r="G35" s="6">
        <f>IF(Input!C186 = 0, "***", Input!C200/Input!C186)</f>
        <v>19.627528534403414</v>
      </c>
      <c r="H35" s="6">
        <f>IF(Input!D186 = 0, "***", Input!D200/Input!D186)</f>
        <v>16.00151525422104</v>
      </c>
      <c r="I35" s="6">
        <f>IF(Input!E186 = 0, "***", Input!E200/Input!E186)</f>
        <v>17.787849210674434</v>
      </c>
      <c r="J35" s="6">
        <f>IF(Input!F186 = 0, "***", Input!F200/Input!F186)</f>
        <v>19.881825918040871</v>
      </c>
      <c r="K35" s="6">
        <f>IF(Input!G186 = 0, "***", Input!G200/Input!G186)</f>
        <v>23.334828454302215</v>
      </c>
      <c r="L35" s="6">
        <f>IF(Input!H186 = 0, "***", Input!H200/Input!H186)</f>
        <v>15.225222592146979</v>
      </c>
      <c r="M35" s="6">
        <f>IF(Input!I186 = 0, "***", Input!I200/Input!I186)</f>
        <v>17.914498961508787</v>
      </c>
      <c r="N35" s="6">
        <f>IF(Input!J186 = 0, "***", Input!J200/Input!J186)</f>
        <v>16.796652041865581</v>
      </c>
      <c r="O35" s="6">
        <f t="shared" si="2"/>
        <v>20.96739729292571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99.240992712437986</v>
      </c>
      <c r="F9" s="22">
        <f>Input!B170/Input!B$34*100</f>
        <v>99.424320461820528</v>
      </c>
      <c r="G9" s="22">
        <f>Input!C170/Input!C$34*100</f>
        <v>98.539112499189898</v>
      </c>
      <c r="H9" s="22">
        <f>Input!D170/Input!D$34*100</f>
        <v>98.343567119862158</v>
      </c>
      <c r="I9" s="22">
        <f>Input!E170/Input!E$34*100</f>
        <v>99.145882096594022</v>
      </c>
      <c r="J9" s="22">
        <f>Input!F170/Input!F$34*100</f>
        <v>99.308822084905017</v>
      </c>
      <c r="K9" s="22">
        <f>Input!G170/Input!G$34*100</f>
        <v>98.913688433017228</v>
      </c>
      <c r="L9" s="22">
        <f>Input!H170/Input!H$34*100</f>
        <v>99.242118806120601</v>
      </c>
      <c r="M9" s="22">
        <f>Input!I170/Input!I$34*100</f>
        <v>99.024041597879659</v>
      </c>
      <c r="N9" s="22">
        <f>Input!J170/Input!J$34*100</f>
        <v>99.383492392190689</v>
      </c>
      <c r="O9" s="22">
        <f>AVERAGE(E9:N9)</f>
        <v>99.056603820401776</v>
      </c>
    </row>
    <row r="10" spans="1:15" ht="12" customHeight="1" x14ac:dyDescent="0.2">
      <c r="B10" t="s">
        <v>180</v>
      </c>
      <c r="E10" s="22">
        <f>Input!A171/Input!A$34*100</f>
        <v>0</v>
      </c>
      <c r="F10" s="22">
        <f>Input!B171/Input!B$34*100</f>
        <v>0</v>
      </c>
      <c r="G10" s="22">
        <f>Input!C171/Input!C$34*100</f>
        <v>0</v>
      </c>
      <c r="H10" s="22">
        <f>Input!D171/Input!D$34*100</f>
        <v>0</v>
      </c>
      <c r="I10" s="22">
        <f>Input!E171/Input!E$34*100</f>
        <v>0</v>
      </c>
      <c r="J10" s="22">
        <f>Input!F171/Input!F$34*100</f>
        <v>1.2970043005203927E-3</v>
      </c>
      <c r="K10" s="22">
        <f>Input!G171/Input!G$34*100</f>
        <v>-6.218202138310344E-3</v>
      </c>
      <c r="L10" s="22">
        <f>Input!H171/Input!H$34*100</f>
        <v>4.3046756439816283E-4</v>
      </c>
      <c r="M10" s="22">
        <f>Input!I171/Input!I$34*100</f>
        <v>7.560734483066176E-3</v>
      </c>
      <c r="N10" s="22">
        <f>Input!J171/Input!J$34*100</f>
        <v>4.9166354531570977E-3</v>
      </c>
      <c r="O10" s="22">
        <f>AVERAGE(E10:N10)</f>
        <v>7.9866396628314846E-4</v>
      </c>
    </row>
    <row r="11" spans="1:15" ht="12" customHeight="1" x14ac:dyDescent="0.2">
      <c r="B11" t="s">
        <v>181</v>
      </c>
      <c r="E11" s="22">
        <f>Input!A172/Input!A$34*100</f>
        <v>1.1208343530270419</v>
      </c>
      <c r="F11" s="22">
        <f>Input!B172/Input!B$34*100</f>
        <v>1.1043438059763149</v>
      </c>
      <c r="G11" s="22">
        <f>Input!C172/Input!C$34*100</f>
        <v>1.837387596574408</v>
      </c>
      <c r="H11" s="22">
        <f>Input!D172/Input!D$34*100</f>
        <v>2.201455545058177</v>
      </c>
      <c r="I11" s="22">
        <f>Input!E172/Input!E$34*100</f>
        <v>1.2472267379368998</v>
      </c>
      <c r="J11" s="22">
        <f>Input!F172/Input!F$34*100</f>
        <v>1.4680878144543692</v>
      </c>
      <c r="K11" s="22">
        <f>Input!G172/Input!G$34*100</f>
        <v>1.8582158100084678</v>
      </c>
      <c r="L11" s="22">
        <f>Input!H172/Input!H$34*100</f>
        <v>1.5503375425312715</v>
      </c>
      <c r="M11" s="22">
        <f>Input!I172/Input!I$34*100</f>
        <v>1.8672536644359794</v>
      </c>
      <c r="N11" s="22">
        <f>Input!J172/Input!J$34*100</f>
        <v>1.7615620775033616</v>
      </c>
      <c r="O11" s="22">
        <f>AVERAGE(E11:N11)</f>
        <v>1.6016704947506291</v>
      </c>
    </row>
    <row r="12" spans="1:15" ht="12" customHeight="1" x14ac:dyDescent="0.2">
      <c r="B12" t="s">
        <v>182</v>
      </c>
      <c r="E12" s="22">
        <f>Input!A173/Input!A$34*100</f>
        <v>-0.36182706546501553</v>
      </c>
      <c r="F12" s="22">
        <f>Input!B173/Input!B$34*100</f>
        <v>-0.5286642677968425</v>
      </c>
      <c r="G12" s="22">
        <f>Input!C173/Input!C$34*100</f>
        <v>-0.37650009576428972</v>
      </c>
      <c r="H12" s="22">
        <f>Input!D173/Input!D$34*100</f>
        <v>-0.54502266492031726</v>
      </c>
      <c r="I12" s="22">
        <f>Input!E173/Input!E$34*100</f>
        <v>-0.39310883453090895</v>
      </c>
      <c r="J12" s="22">
        <f>Input!F173/Input!F$34*100</f>
        <v>-0.77820690365990408</v>
      </c>
      <c r="K12" s="22">
        <f>Input!G173/Input!G$34*100</f>
        <v>-0.76568604088739167</v>
      </c>
      <c r="L12" s="22">
        <f>Input!H173/Input!H$34*100</f>
        <v>-0.79288681621626411</v>
      </c>
      <c r="M12" s="22">
        <f>Input!I173/Input!I$34*100</f>
        <v>-0.8988559967986911</v>
      </c>
      <c r="N12" s="22">
        <f>Input!J173/Input!J$34*100</f>
        <v>-1.1499711051472086</v>
      </c>
      <c r="O12" s="22">
        <f>AVERAGE(E12:N12)</f>
        <v>-0.65907297911868334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1.55602087495365E-2</v>
      </c>
      <c r="F16" s="22">
        <f>Input!B174/Input!B$170*100</f>
        <v>4.3670123454554996E-2</v>
      </c>
      <c r="G16" s="22">
        <f>Input!C174/Input!C$170*100</f>
        <v>3.9638728450211796E-2</v>
      </c>
      <c r="H16" s="22">
        <f>Input!D174/Input!D$170*100</f>
        <v>2.8616998662054239E-2</v>
      </c>
      <c r="I16" s="22">
        <f>Input!E174/Input!E$170*100</f>
        <v>8.4884980868606671E-2</v>
      </c>
      <c r="J16" s="22">
        <f>Input!F174/Input!F$170*100</f>
        <v>0.53524210098120828</v>
      </c>
      <c r="K16" s="22">
        <f>Input!G174/Input!G$170*100</f>
        <v>0.11533394209650492</v>
      </c>
      <c r="L16" s="22">
        <f>Input!H174/Input!H$170*100</f>
        <v>0.15393528047069693</v>
      </c>
      <c r="M16" s="22">
        <f>Input!I174/Input!I$170*100</f>
        <v>8.1999148647904835E-2</v>
      </c>
      <c r="N16" s="22">
        <f>Input!J174/Input!J$170*100</f>
        <v>0.19468481545336963</v>
      </c>
      <c r="O16" s="22">
        <f t="shared" ref="O16:O22" si="1">AVERAGE(E16:N16)</f>
        <v>0.12935663278346488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</v>
      </c>
      <c r="K17" s="22">
        <f>Input!G175/Input!G$170*100</f>
        <v>0</v>
      </c>
      <c r="L17" s="22">
        <f>Input!H175/Input!H$170*100</f>
        <v>0</v>
      </c>
      <c r="M17" s="22">
        <f>Input!I175/Input!I$170*100</f>
        <v>0</v>
      </c>
      <c r="N17" s="22">
        <f>Input!J175/Input!J$170*100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Input!A176/Input!A$170*100</f>
        <v>99.984439791250466</v>
      </c>
      <c r="F18" s="22">
        <f>Input!B176/Input!B$170*100</f>
        <v>99.924859099319079</v>
      </c>
      <c r="G18" s="22">
        <f>Input!C176/Input!C$170*100</f>
        <v>99.904817025113431</v>
      </c>
      <c r="H18" s="22">
        <f>Input!D176/Input!D$170*100</f>
        <v>99.907798393146294</v>
      </c>
      <c r="I18" s="22">
        <f>Input!E176/Input!E$170*100</f>
        <v>99.855344335548224</v>
      </c>
      <c r="J18" s="22">
        <f>Input!F176/Input!F$170*100</f>
        <v>99.375077083055714</v>
      </c>
      <c r="K18" s="22">
        <f>Input!G176/Input!G$170*100</f>
        <v>99.780074002570871</v>
      </c>
      <c r="L18" s="22">
        <f>Input!H176/Input!H$170*100</f>
        <v>99.788375316326608</v>
      </c>
      <c r="M18" s="22">
        <f>Input!I176/Input!I$170*100</f>
        <v>99.821805311615748</v>
      </c>
      <c r="N18" s="22">
        <f>Input!J176/Input!J$170*100</f>
        <v>99.716696941698402</v>
      </c>
      <c r="O18" s="22">
        <f t="shared" si="1"/>
        <v>99.805928729964492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0</v>
      </c>
      <c r="F21" s="22">
        <f>Input!B179/Input!B$170*100</f>
        <v>3.1470777226359471E-2</v>
      </c>
      <c r="G21" s="22">
        <f>Input!C179/Input!C$170*100</f>
        <v>5.5544246436358392E-2</v>
      </c>
      <c r="H21" s="22">
        <f>Input!D179/Input!D$170*100</f>
        <v>6.3584608191644312E-2</v>
      </c>
      <c r="I21" s="22">
        <f>Input!E179/Input!E$170*100</f>
        <v>5.9770683583161233E-2</v>
      </c>
      <c r="J21" s="22">
        <f>Input!F179/Input!F$170*100</f>
        <v>8.9680815963080765E-2</v>
      </c>
      <c r="K21" s="22">
        <f>Input!G179/Input!G$170*100</f>
        <v>0.10459205533261476</v>
      </c>
      <c r="L21" s="22">
        <f>Input!H179/Input!H$170*100</f>
        <v>5.7689403202690108E-2</v>
      </c>
      <c r="M21" s="22">
        <f>Input!I179/Input!I$170*100</f>
        <v>9.6195539736350019E-2</v>
      </c>
      <c r="N21" s="22">
        <f>Input!J179/Input!J$170*100</f>
        <v>8.8618242848228182E-2</v>
      </c>
      <c r="O21" s="22">
        <f t="shared" si="1"/>
        <v>6.4714637252048721E-2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99.588980197922751</v>
      </c>
      <c r="F26" s="22">
        <f>Input!B181/Input!B$170*100</f>
        <v>99.426560006427124</v>
      </c>
      <c r="G26" s="22">
        <f>Input!C181/Input!C$170*100</f>
        <v>99.558592448469085</v>
      </c>
      <c r="H26" s="22">
        <f>Input!D181/Input!D$170*100</f>
        <v>99.723921126198007</v>
      </c>
      <c r="I26" s="22">
        <f>Input!E181/Input!E$170*100</f>
        <v>99.804518034141523</v>
      </c>
      <c r="J26" s="22">
        <f>Input!F181/Input!F$170*100</f>
        <v>99.835788331158852</v>
      </c>
      <c r="K26" s="22">
        <f>Input!G181/Input!G$170*100</f>
        <v>99.536525136331448</v>
      </c>
      <c r="L26" s="22">
        <f>Input!H181/Input!H$170*100</f>
        <v>99.7139082731549</v>
      </c>
      <c r="M26" s="22">
        <f>Input!I181/Input!I$170*100</f>
        <v>99.908795412706468</v>
      </c>
      <c r="N26" s="22">
        <f>Input!J181/Input!J$170*100</f>
        <v>99.739096708228047</v>
      </c>
      <c r="O26" s="22">
        <f>AVERAGE(E26:N26)</f>
        <v>99.683668567473816</v>
      </c>
    </row>
    <row r="27" spans="1:15" ht="12" customHeight="1" x14ac:dyDescent="0.2">
      <c r="B27" t="s">
        <v>239</v>
      </c>
      <c r="E27" s="22">
        <f>Input!A182/Input!A$170*100</f>
        <v>0.41101980207725675</v>
      </c>
      <c r="F27" s="22">
        <f>Input!B182/Input!B$170*100</f>
        <v>0.57343999357288944</v>
      </c>
      <c r="G27" s="22">
        <f>Input!C182/Input!C$170*100</f>
        <v>0.44140755153089872</v>
      </c>
      <c r="H27" s="22">
        <f>Input!D182/Input!D$170*100</f>
        <v>0.2760788738019796</v>
      </c>
      <c r="I27" s="22">
        <f>Input!E182/Input!E$170*100</f>
        <v>0.1954819658584904</v>
      </c>
      <c r="J27" s="22">
        <f>Input!F182/Input!F$170*100</f>
        <v>0.16421166884113622</v>
      </c>
      <c r="K27" s="22">
        <f>Input!G182/Input!G$170*100</f>
        <v>0.46347486366853824</v>
      </c>
      <c r="L27" s="22">
        <f>Input!H182/Input!H$170*100</f>
        <v>0.28609172684510015</v>
      </c>
      <c r="M27" s="22">
        <f>Input!I182/Input!I$170*100</f>
        <v>9.1204587293526845E-2</v>
      </c>
      <c r="N27" s="22">
        <f>Input!J182/Input!J$170*100</f>
        <v>0.26090329177195098</v>
      </c>
      <c r="O27" s="22">
        <f>AVERAGE(E27:N27)</f>
        <v>0.31633143252617674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63.942138430152319</v>
      </c>
      <c r="F31" s="22">
        <f>Input!B183/Input!B$170*100</f>
        <v>64.429977237787966</v>
      </c>
      <c r="G31" s="22">
        <f>Input!C183/Input!C$170*100</f>
        <v>63.9057228009573</v>
      </c>
      <c r="H31" s="22">
        <f>Input!D183/Input!D$170*100</f>
        <v>60.497355665294386</v>
      </c>
      <c r="I31" s="22">
        <f>Input!E183/Input!E$170*100</f>
        <v>59.973978178607602</v>
      </c>
      <c r="J31" s="22">
        <f>Input!F183/Input!F$170*100</f>
        <v>63.562266544184141</v>
      </c>
      <c r="K31" s="22">
        <f>Input!G183/Input!G$170*100</f>
        <v>61.944026669244266</v>
      </c>
      <c r="L31" s="22">
        <f>Input!H183/Input!H$170*100</f>
        <v>58.882715014261422</v>
      </c>
      <c r="M31" s="22">
        <f>Input!I183/Input!I$170*100</f>
        <v>58.17455030094969</v>
      </c>
      <c r="N31" s="22">
        <f>Input!J183/Input!J$170*100</f>
        <v>59.239510073614234</v>
      </c>
      <c r="O31" s="22">
        <f>AVERAGE(E31:N31)</f>
        <v>61.455224091505329</v>
      </c>
    </row>
    <row r="32" spans="1:15" ht="12" customHeight="1" x14ac:dyDescent="0.2">
      <c r="B32" t="s">
        <v>7</v>
      </c>
      <c r="E32" s="22">
        <f>Input!A184/Input!A$170*100</f>
        <v>0.39005086476638134</v>
      </c>
      <c r="F32" s="22">
        <f>Input!B184/Input!B$170*100</f>
        <v>0.29290099887539711</v>
      </c>
      <c r="G32" s="22">
        <f>Input!C184/Input!C$170*100</f>
        <v>0.35459299787894544</v>
      </c>
      <c r="H32" s="22">
        <f>Input!D184/Input!D$170*100</f>
        <v>0.88888927266430173</v>
      </c>
      <c r="I32" s="22">
        <f>Input!E184/Input!E$170*100</f>
        <v>0.61241608275601267</v>
      </c>
      <c r="J32" s="22">
        <f>Input!F184/Input!F$170*100</f>
        <v>1.0440414215663119</v>
      </c>
      <c r="K32" s="22">
        <f>Input!G184/Input!G$170*100</f>
        <v>0.47373577042807513</v>
      </c>
      <c r="L32" s="22">
        <f>Input!H184/Input!H$170*100</f>
        <v>1.0890327933460608</v>
      </c>
      <c r="M32" s="22">
        <f>Input!I184/Input!I$170*100</f>
        <v>1.4610161320351507</v>
      </c>
      <c r="N32" s="22">
        <f>Input!J184/Input!J$170*100</f>
        <v>1.1786656484459244</v>
      </c>
      <c r="O32" s="22">
        <f>AVERAGE(E32:N32)</f>
        <v>0.77853419827625603</v>
      </c>
    </row>
    <row r="33" spans="2:15" ht="12" customHeight="1" x14ac:dyDescent="0.2">
      <c r="B33" s="14" t="s">
        <v>294</v>
      </c>
      <c r="E33" s="32">
        <f>SUM(E31:E32)</f>
        <v>64.332189294918706</v>
      </c>
      <c r="F33" s="32">
        <f t="shared" ref="F33:O33" si="2">SUM(F31:F32)</f>
        <v>64.722878236663362</v>
      </c>
      <c r="G33" s="32">
        <f t="shared" si="2"/>
        <v>64.260315798836245</v>
      </c>
      <c r="H33" s="32">
        <f t="shared" si="2"/>
        <v>61.386244937958686</v>
      </c>
      <c r="I33" s="32">
        <f t="shared" si="2"/>
        <v>60.586394261363615</v>
      </c>
      <c r="J33" s="32">
        <f t="shared" si="2"/>
        <v>64.606307965750446</v>
      </c>
      <c r="K33" s="32">
        <f t="shared" si="2"/>
        <v>62.417762439672344</v>
      </c>
      <c r="L33" s="32">
        <f t="shared" si="2"/>
        <v>59.971747807607485</v>
      </c>
      <c r="M33" s="32">
        <f t="shared" si="2"/>
        <v>59.635566432984838</v>
      </c>
      <c r="N33" s="32">
        <f t="shared" si="2"/>
        <v>60.418175722060155</v>
      </c>
      <c r="O33" s="32">
        <f t="shared" si="2"/>
        <v>62.233758289781584</v>
      </c>
    </row>
    <row r="34" spans="2:15" ht="12" customHeight="1" x14ac:dyDescent="0.2">
      <c r="B34" t="s">
        <v>8</v>
      </c>
      <c r="E34" s="22">
        <f>Input!A185/Input!A$170*100</f>
        <v>27.056053629193066</v>
      </c>
      <c r="F34" s="22">
        <f>Input!B185/Input!B$170*100</f>
        <v>24.974031304724679</v>
      </c>
      <c r="G34" s="22">
        <f>Input!C185/Input!C$170*100</f>
        <v>27.878308367972465</v>
      </c>
      <c r="H34" s="22">
        <f>Input!D185/Input!D$170*100</f>
        <v>32.881402459798039</v>
      </c>
      <c r="I34" s="22">
        <f>Input!E185/Input!E$170*100</f>
        <v>34.663173276520297</v>
      </c>
      <c r="J34" s="22">
        <f>Input!F185/Input!F$170*100</f>
        <v>29.602644765624632</v>
      </c>
      <c r="K34" s="22">
        <f>Input!G185/Input!G$170*100</f>
        <v>31.394691389938973</v>
      </c>
      <c r="L34" s="22">
        <f>Input!H185/Input!H$170*100</f>
        <v>34.299698791914494</v>
      </c>
      <c r="M34" s="22">
        <f>Input!I185/Input!I$170*100</f>
        <v>34.733936078193253</v>
      </c>
      <c r="N34" s="22">
        <f>Input!J185/Input!J$170*100</f>
        <v>32.369314548216025</v>
      </c>
      <c r="O34" s="22">
        <f>AVERAGE(E34:N34)</f>
        <v>30.985325461209595</v>
      </c>
    </row>
    <row r="35" spans="2:15" ht="12" customHeight="1" x14ac:dyDescent="0.2">
      <c r="B35" t="s">
        <v>243</v>
      </c>
      <c r="E35" s="22">
        <f>Input!A186/Input!A$170*100</f>
        <v>8.6117570758882263</v>
      </c>
      <c r="F35" s="22">
        <f>Input!B186/Input!B$170*100</f>
        <v>10.303090458611967</v>
      </c>
      <c r="G35" s="22">
        <f>Input!C186/Input!C$170*100</f>
        <v>7.8613758331912837</v>
      </c>
      <c r="H35" s="22">
        <f>Input!D186/Input!D$170*100</f>
        <v>5.7323526022432647</v>
      </c>
      <c r="I35" s="22">
        <f>Input!E186/Input!E$170*100</f>
        <v>4.7504324621160849</v>
      </c>
      <c r="J35" s="22">
        <f>Input!F186/Input!F$170*100</f>
        <v>5.7910472686249097</v>
      </c>
      <c r="K35" s="22">
        <f>Input!G186/Input!G$170*100</f>
        <v>6.1875461703886847</v>
      </c>
      <c r="L35" s="22">
        <f>Input!H186/Input!H$170*100</f>
        <v>5.728553400478015</v>
      </c>
      <c r="M35" s="22">
        <f>Input!I186/Input!I$170*100</f>
        <v>5.6304974888219057</v>
      </c>
      <c r="N35" s="22">
        <f>Input!J186/Input!J$170*100</f>
        <v>7.2125097297238234</v>
      </c>
      <c r="O35" s="22">
        <f>AVERAGE(E35:N35)</f>
        <v>6.7809162490088166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99.899227408980082</v>
      </c>
      <c r="F9" s="22">
        <f>Input!B132/Input!B$27*100</f>
        <v>100.04337229003606</v>
      </c>
      <c r="G9" s="22">
        <f>Input!C132/Input!C$27*100</f>
        <v>99.634293603994465</v>
      </c>
      <c r="H9" s="22">
        <f>Input!D132/Input!D$27*100</f>
        <v>99.694125916460706</v>
      </c>
      <c r="I9" s="22">
        <f>Input!E132/Input!E$27*100</f>
        <v>99.856625353309099</v>
      </c>
      <c r="J9" s="22">
        <f>Input!F132/Input!F$27*100</f>
        <v>99.987092155065199</v>
      </c>
      <c r="K9" s="22">
        <f>Input!G132/Input!G$27*100</f>
        <v>100.01901916371214</v>
      </c>
      <c r="L9" s="22">
        <f>Input!H132/Input!H$27*100</f>
        <v>99.964987274545877</v>
      </c>
      <c r="M9" s="22">
        <f>Input!I132/Input!I$27*100</f>
        <v>100.07033631164741</v>
      </c>
      <c r="N9" s="22">
        <f>Input!J132/Input!J$27*100</f>
        <v>100.31071120107254</v>
      </c>
      <c r="O9" s="22">
        <f>AVERAGE(E9:N9)</f>
        <v>99.947979067882372</v>
      </c>
    </row>
    <row r="10" spans="1:15" ht="12" customHeight="1" x14ac:dyDescent="0.2">
      <c r="B10" t="s">
        <v>180</v>
      </c>
      <c r="E10" s="22">
        <f>Input!A133/Input!A$27*100</f>
        <v>0</v>
      </c>
      <c r="F10" s="22">
        <f>Input!B133/Input!B$27*100</f>
        <v>0</v>
      </c>
      <c r="G10" s="22">
        <f>Input!C133/Input!C$27*100</f>
        <v>0</v>
      </c>
      <c r="H10" s="22">
        <f>Input!D133/Input!D$27*100</f>
        <v>0</v>
      </c>
      <c r="I10" s="22">
        <f>Input!E133/Input!E$27*100</f>
        <v>0</v>
      </c>
      <c r="J10" s="22">
        <f>Input!F133/Input!F$27*100</f>
        <v>3.1666523398870405E-4</v>
      </c>
      <c r="K10" s="22">
        <f>Input!G133/Input!G$27*100</f>
        <v>-4.7882786810716626E-3</v>
      </c>
      <c r="L10" s="22">
        <f>Input!H133/Input!H$27*100</f>
        <v>-3.6004108338654546E-4</v>
      </c>
      <c r="M10" s="22">
        <f>Input!I133/Input!I$27*100</f>
        <v>6.8055173481411284E-3</v>
      </c>
      <c r="N10" s="22">
        <f>Input!J133/Input!J$27*100</f>
        <v>4.4337365075525024E-3</v>
      </c>
      <c r="O10" s="22">
        <f>AVERAGE(E10:N10)</f>
        <v>6.4075993252241266E-4</v>
      </c>
    </row>
    <row r="11" spans="1:15" ht="12" customHeight="1" x14ac:dyDescent="0.2">
      <c r="B11" t="s">
        <v>181</v>
      </c>
      <c r="E11" s="22">
        <f>Input!A134/Input!A$27*100</f>
        <v>0.42638180348217525</v>
      </c>
      <c r="F11" s="22">
        <f>Input!B134/Input!B$27*100</f>
        <v>0.51572576501671463</v>
      </c>
      <c r="G11" s="22">
        <f>Input!C134/Input!C$27*100</f>
        <v>0.69416025655379177</v>
      </c>
      <c r="H11" s="22">
        <f>Input!D134/Input!D$27*100</f>
        <v>0.88202444282672576</v>
      </c>
      <c r="I11" s="22">
        <f>Input!E134/Input!E$27*100</f>
        <v>0.42272712833291626</v>
      </c>
      <c r="J11" s="22">
        <f>Input!F134/Input!F$27*100</f>
        <v>0.52323457941390017</v>
      </c>
      <c r="K11" s="22">
        <f>Input!G134/Input!G$27*100</f>
        <v>0.71756059076339684</v>
      </c>
      <c r="L11" s="22">
        <f>Input!H134/Input!H$27*100</f>
        <v>0.73635170300436126</v>
      </c>
      <c r="M11" s="22">
        <f>Input!I134/Input!I$27*100</f>
        <v>0.78070837393045045</v>
      </c>
      <c r="N11" s="22">
        <f>Input!J134/Input!J$27*100</f>
        <v>0.76302878724588252</v>
      </c>
      <c r="O11" s="22">
        <f>AVERAGE(E11:N11)</f>
        <v>0.64619034305703149</v>
      </c>
    </row>
    <row r="12" spans="1:15" ht="12" customHeight="1" x14ac:dyDescent="0.2">
      <c r="B12" t="s">
        <v>182</v>
      </c>
      <c r="E12" s="22">
        <f>Input!A135/Input!A$27*100</f>
        <v>-0.32560921246226393</v>
      </c>
      <c r="F12" s="22">
        <f>Input!B135/Input!B$27*100</f>
        <v>-0.55909805505277743</v>
      </c>
      <c r="G12" s="22">
        <f>Input!C135/Input!C$27*100</f>
        <v>-0.32845386054825693</v>
      </c>
      <c r="H12" s="22">
        <f>Input!D135/Input!D$27*100</f>
        <v>-0.57615035928744229</v>
      </c>
      <c r="I12" s="22">
        <f>Input!E135/Input!E$27*100</f>
        <v>-0.27935248164201304</v>
      </c>
      <c r="J12" s="22">
        <f>Input!F135/Input!F$27*100</f>
        <v>-0.51064339971308814</v>
      </c>
      <c r="K12" s="22">
        <f>Input!G135/Input!G$27*100</f>
        <v>-0.73179147579445458</v>
      </c>
      <c r="L12" s="22">
        <f>Input!H135/Input!H$27*100</f>
        <v>-0.70097893646686527</v>
      </c>
      <c r="M12" s="22">
        <f>Input!I135/Input!I$27*100</f>
        <v>-0.85785020292600089</v>
      </c>
      <c r="N12" s="22">
        <f>Input!J135/Input!J$27*100</f>
        <v>-1.0781737248259622</v>
      </c>
      <c r="O12" s="22">
        <f>AVERAGE(E12:N12)</f>
        <v>-0.59481017087191257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1.0677402638088158E-2</v>
      </c>
      <c r="F16" s="22">
        <f>Input!B188/Input!B$132*100</f>
        <v>9.3593384870353426E-3</v>
      </c>
      <c r="G16" s="22">
        <f>Input!C188/Input!C$132*100</f>
        <v>1.2884089723868886E-2</v>
      </c>
      <c r="H16" s="22">
        <f>Input!D188/Input!D$132*100</f>
        <v>6.4421213924793688E-3</v>
      </c>
      <c r="I16" s="22">
        <f>Input!E188/Input!E$132*100</f>
        <v>2.4412118442668551E-2</v>
      </c>
      <c r="J16" s="22">
        <f>Input!F188/Input!F$132*100</f>
        <v>0.56352785674737405</v>
      </c>
      <c r="K16" s="22">
        <f>Input!G188/Input!G$132*100</f>
        <v>2.5874649408633037E-2</v>
      </c>
      <c r="L16" s="22">
        <f>Input!H188/Input!H$132*100</f>
        <v>3.1397297562676764E-2</v>
      </c>
      <c r="M16" s="22">
        <f>Input!I188/Input!I$132*100</f>
        <v>1.4269204250145452E-2</v>
      </c>
      <c r="N16" s="22">
        <f>Input!J188/Input!J$132*100</f>
        <v>3.0920470273764475E-2</v>
      </c>
      <c r="O16" s="22">
        <f t="shared" ref="O16:O22" si="1">AVERAGE(E16:N16)</f>
        <v>7.2976454892673404E-2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0</v>
      </c>
      <c r="K17" s="22">
        <f>Input!G189/Input!G$132*100</f>
        <v>0</v>
      </c>
      <c r="L17" s="22">
        <f>Input!H189/Input!H$132*100</f>
        <v>0</v>
      </c>
      <c r="M17" s="22">
        <f>Input!I189/Input!I$132*100</f>
        <v>0</v>
      </c>
      <c r="N17" s="22">
        <f>Input!J189/Input!J$132*100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Input!A190/Input!A$132*100</f>
        <v>99.98932259736192</v>
      </c>
      <c r="F18" s="22">
        <f>Input!B190/Input!B$132*100</f>
        <v>99.969369812502123</v>
      </c>
      <c r="G18" s="22">
        <f>Input!C190/Input!C$132*100</f>
        <v>99.957498680690094</v>
      </c>
      <c r="H18" s="22">
        <f>Input!D190/Input!D$132*100</f>
        <v>99.973919568256846</v>
      </c>
      <c r="I18" s="22">
        <f>Input!E190/Input!E$132*100</f>
        <v>99.931998834410521</v>
      </c>
      <c r="J18" s="22">
        <f>Input!F190/Input!F$132*100</f>
        <v>99.390893002820107</v>
      </c>
      <c r="K18" s="22">
        <f>Input!G190/Input!G$132*100</f>
        <v>99.885577366216154</v>
      </c>
      <c r="L18" s="22">
        <f>Input!H190/Input!H$132*100</f>
        <v>99.935840467351184</v>
      </c>
      <c r="M18" s="22">
        <f>Input!I190/Input!I$132*100</f>
        <v>99.927151863566337</v>
      </c>
      <c r="N18" s="22">
        <f>Input!J190/Input!J$132*100</f>
        <v>99.924398216538009</v>
      </c>
      <c r="O18" s="22">
        <f t="shared" si="1"/>
        <v>99.888597040971334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1.2863759721402354E-6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1.2863759721402353E-7</v>
      </c>
    </row>
    <row r="21" spans="1:15" ht="12" customHeight="1" x14ac:dyDescent="0.2">
      <c r="B21" t="s">
        <v>236</v>
      </c>
      <c r="E21" s="22">
        <f>Input!A193/Input!A$132*100</f>
        <v>0</v>
      </c>
      <c r="F21" s="22">
        <f>Input!B193/Input!B$132*100</f>
        <v>2.1270849010843758E-2</v>
      </c>
      <c r="G21" s="22">
        <f>Input!C193/Input!C$132*100</f>
        <v>2.9617229586040079E-2</v>
      </c>
      <c r="H21" s="22">
        <f>Input!D193/Input!D$132*100</f>
        <v>1.9637023974709976E-2</v>
      </c>
      <c r="I21" s="22">
        <f>Input!E193/Input!E$132*100</f>
        <v>4.3589047146824669E-2</v>
      </c>
      <c r="J21" s="22">
        <f>Input!F193/Input!F$132*100</f>
        <v>4.5579140432534783E-2</v>
      </c>
      <c r="K21" s="22">
        <f>Input!G193/Input!G$132*100</f>
        <v>8.8547984375207903E-2</v>
      </c>
      <c r="L21" s="22">
        <f>Input!H193/Input!H$132*100</f>
        <v>3.2762235086143614E-2</v>
      </c>
      <c r="M21" s="22">
        <f>Input!I193/Input!I$132*100</f>
        <v>5.8578932183517937E-2</v>
      </c>
      <c r="N21" s="22">
        <f>Input!J193/Input!J$132*100</f>
        <v>4.4681313188235594E-2</v>
      </c>
      <c r="O21" s="22">
        <f t="shared" si="1"/>
        <v>3.8426375498405836E-2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99.699384109453376</v>
      </c>
      <c r="F26" s="22">
        <f>Input!B195/Input!B$132*100</f>
        <v>99.573075630289367</v>
      </c>
      <c r="G26" s="22">
        <f>Input!C195/Input!C$132*100</f>
        <v>99.786694268950697</v>
      </c>
      <c r="H26" s="22">
        <f>Input!D195/Input!D$132*100</f>
        <v>99.863427046269834</v>
      </c>
      <c r="I26" s="22">
        <f>Input!E195/Input!E$132*100</f>
        <v>99.874767592657449</v>
      </c>
      <c r="J26" s="22">
        <f>Input!F195/Input!F$132*100</f>
        <v>99.914540465607644</v>
      </c>
      <c r="K26" s="22">
        <f>Input!G195/Input!G$132*100</f>
        <v>99.760786487276647</v>
      </c>
      <c r="L26" s="22">
        <f>Input!H195/Input!H$132*100</f>
        <v>99.868215113749642</v>
      </c>
      <c r="M26" s="22">
        <f>Input!I195/Input!I$132*100</f>
        <v>99.957293477582027</v>
      </c>
      <c r="N26" s="22">
        <f>Input!J195/Input!J$132*100</f>
        <v>99.785875080653582</v>
      </c>
      <c r="O26" s="22">
        <f>AVERAGE(E26:N26)</f>
        <v>99.808405927249026</v>
      </c>
    </row>
    <row r="27" spans="1:15" ht="12" customHeight="1" x14ac:dyDescent="0.2">
      <c r="B27" t="s">
        <v>239</v>
      </c>
      <c r="E27" s="22">
        <f>Input!A196/Input!A$132*100</f>
        <v>0.30061589054662857</v>
      </c>
      <c r="F27" s="22">
        <f>Input!B196/Input!B$132*100</f>
        <v>0.42692436971064618</v>
      </c>
      <c r="G27" s="22">
        <f>Input!C196/Input!C$132*100</f>
        <v>0.21330573104932252</v>
      </c>
      <c r="H27" s="22">
        <f>Input!D196/Input!D$132*100</f>
        <v>0.13657295373016307</v>
      </c>
      <c r="I27" s="22">
        <f>Input!E196/Input!E$132*100</f>
        <v>0.12523240734254051</v>
      </c>
      <c r="J27" s="22">
        <f>Input!F196/Input!F$132*100</f>
        <v>8.5459534392365685E-2</v>
      </c>
      <c r="K27" s="22">
        <f>Input!G196/Input!G$132*100</f>
        <v>0.23921351272333688</v>
      </c>
      <c r="L27" s="22">
        <f>Input!H196/Input!H$132*100</f>
        <v>0.13178488625036477</v>
      </c>
      <c r="M27" s="22">
        <f>Input!I196/Input!I$132*100</f>
        <v>4.2706522417976261E-2</v>
      </c>
      <c r="N27" s="22">
        <f>Input!J196/Input!J$132*100</f>
        <v>0.21412491934641392</v>
      </c>
      <c r="O27" s="22">
        <f>AVERAGE(E27:N27)</f>
        <v>0.19159407275097581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81.600782318104663</v>
      </c>
      <c r="F31" s="22">
        <f>Input!B197/Input!B$132*100</f>
        <v>82.618792492551194</v>
      </c>
      <c r="G31" s="22">
        <f>Input!C197/Input!C$132*100</f>
        <v>84.749545443375752</v>
      </c>
      <c r="H31" s="22">
        <f>Input!D197/Input!D$132*100</f>
        <v>82.456375597968119</v>
      </c>
      <c r="I31" s="22">
        <f>Input!E197/Input!E$132*100</f>
        <v>77.198737938379452</v>
      </c>
      <c r="J31" s="22">
        <f>Input!F197/Input!F$132*100</f>
        <v>80.310529052540346</v>
      </c>
      <c r="K31" s="22">
        <f>Input!G197/Input!G$132*100</f>
        <v>79.21619984532704</v>
      </c>
      <c r="L31" s="22">
        <f>Input!H197/Input!H$132*100</f>
        <v>77.378475156877442</v>
      </c>
      <c r="M31" s="22">
        <f>Input!I197/Input!I$132*100</f>
        <v>76.204106038634876</v>
      </c>
      <c r="N31" s="22">
        <f>Input!J197/Input!J$132*100</f>
        <v>78.106440749359081</v>
      </c>
      <c r="O31" s="22">
        <f>AVERAGE(E31:N31)</f>
        <v>79.983998463311792</v>
      </c>
    </row>
    <row r="32" spans="1:15" ht="12" customHeight="1" x14ac:dyDescent="0.2">
      <c r="B32" t="s">
        <v>7</v>
      </c>
      <c r="E32" s="22">
        <f>Input!A198/Input!A$132*100</f>
        <v>0.30793831550760492</v>
      </c>
      <c r="F32" s="22">
        <f>Input!B198/Input!B$132*100</f>
        <v>0.23753448590511003</v>
      </c>
      <c r="G32" s="22">
        <f>Input!C198/Input!C$132*100</f>
        <v>0.26383096005742118</v>
      </c>
      <c r="H32" s="22">
        <f>Input!D198/Input!D$132*100</f>
        <v>0.6026565056079306</v>
      </c>
      <c r="I32" s="22">
        <f>Input!E198/Input!E$132*100</f>
        <v>0.47606313878735895</v>
      </c>
      <c r="J32" s="22">
        <f>Input!F198/Input!F$132*100</f>
        <v>0.74874722003528382</v>
      </c>
      <c r="K32" s="22">
        <f>Input!G198/Input!G$132*100</f>
        <v>0.36926425853217559</v>
      </c>
      <c r="L32" s="22">
        <f>Input!H198/Input!H$132*100</f>
        <v>0.88434274595657636</v>
      </c>
      <c r="M32" s="22">
        <f>Input!I198/Input!I$132*100</f>
        <v>1.1914603561721637</v>
      </c>
      <c r="N32" s="22">
        <f>Input!J198/Input!J$132*100</f>
        <v>0.98801114111129718</v>
      </c>
      <c r="O32" s="22">
        <f>AVERAGE(E32:N32)</f>
        <v>0.60698491276729216</v>
      </c>
    </row>
    <row r="33" spans="2:15" ht="12" customHeight="1" x14ac:dyDescent="0.2">
      <c r="B33" s="14" t="s">
        <v>294</v>
      </c>
      <c r="E33" s="32">
        <f>SUM(E31:E32)</f>
        <v>81.908720633612262</v>
      </c>
      <c r="F33" s="32">
        <f t="shared" ref="F33:O33" si="2">SUM(F31:F32)</f>
        <v>82.856326978456309</v>
      </c>
      <c r="G33" s="32">
        <f t="shared" si="2"/>
        <v>85.01337640343317</v>
      </c>
      <c r="H33" s="32">
        <f t="shared" si="2"/>
        <v>83.059032103576044</v>
      </c>
      <c r="I33" s="32">
        <f t="shared" si="2"/>
        <v>77.674801077166805</v>
      </c>
      <c r="J33" s="32">
        <f t="shared" si="2"/>
        <v>81.05927627257563</v>
      </c>
      <c r="K33" s="32">
        <f t="shared" si="2"/>
        <v>79.585464103859209</v>
      </c>
      <c r="L33" s="32">
        <f t="shared" si="2"/>
        <v>78.262817902834016</v>
      </c>
      <c r="M33" s="32">
        <f t="shared" si="2"/>
        <v>77.395566394807034</v>
      </c>
      <c r="N33" s="32">
        <f t="shared" si="2"/>
        <v>79.094451890470381</v>
      </c>
      <c r="O33" s="32">
        <f t="shared" si="2"/>
        <v>80.59098337607908</v>
      </c>
    </row>
    <row r="34" spans="2:15" ht="12" customHeight="1" x14ac:dyDescent="0.2">
      <c r="B34" t="s">
        <v>8</v>
      </c>
      <c r="E34" s="22">
        <f>Input!A199/Input!A$132*100</f>
        <v>14.538954113217152</v>
      </c>
      <c r="F34" s="22">
        <f>Input!B199/Input!B$132*100</f>
        <v>13.78506125292051</v>
      </c>
      <c r="G34" s="22">
        <f>Input!C199/Input!C$132*100</f>
        <v>13.283387848029141</v>
      </c>
      <c r="H34" s="22">
        <f>Input!D199/Input!D$132*100</f>
        <v>15.784718303781517</v>
      </c>
      <c r="I34" s="22">
        <f>Input!E199/Input!E$132*100</f>
        <v>20.952595150097729</v>
      </c>
      <c r="J34" s="22">
        <f>Input!F199/Input!F$132*100</f>
        <v>17.265520546216347</v>
      </c>
      <c r="K34" s="22">
        <f>Input!G199/Input!G$132*100</f>
        <v>18.404381316262572</v>
      </c>
      <c r="L34" s="22">
        <f>Input!H199/Input!H$132*100</f>
        <v>20.506149628210334</v>
      </c>
      <c r="M34" s="22">
        <f>Input!I199/Input!I$132*100</f>
        <v>21.169217205420896</v>
      </c>
      <c r="N34" s="22">
        <f>Input!J199/Input!J$132*100</f>
        <v>19.216631114458991</v>
      </c>
      <c r="O34" s="22">
        <f>AVERAGE(E34:N34)</f>
        <v>17.490661647861522</v>
      </c>
    </row>
    <row r="35" spans="2:15" ht="12" customHeight="1" x14ac:dyDescent="0.2">
      <c r="B35" t="s">
        <v>243</v>
      </c>
      <c r="E35" s="22">
        <f>Input!A200/Input!A$132*100</f>
        <v>3.5523252531705984</v>
      </c>
      <c r="F35" s="22">
        <f>Input!B200/Input!B$132*100</f>
        <v>3.3586117686231938</v>
      </c>
      <c r="G35" s="22">
        <f>Input!C200/Input!C$132*100</f>
        <v>1.7032357485376914</v>
      </c>
      <c r="H35" s="22">
        <f>Input!D200/Input!D$132*100</f>
        <v>1.156249592642455</v>
      </c>
      <c r="I35" s="22">
        <f>Input!E200/Input!E$132*100</f>
        <v>1.3726037727354694</v>
      </c>
      <c r="J35" s="22">
        <f>Input!F200/Input!F$132*100</f>
        <v>1.6752031812080213</v>
      </c>
      <c r="K35" s="22">
        <f>Input!G200/Input!G$132*100</f>
        <v>2.0101545798782046</v>
      </c>
      <c r="L35" s="22">
        <f>Input!H200/Input!H$132*100</f>
        <v>1.2310324689556531</v>
      </c>
      <c r="M35" s="22">
        <f>Input!I200/Input!I$132*100</f>
        <v>1.4352163997720668</v>
      </c>
      <c r="N35" s="22">
        <f>Input!J200/Input!J$132*100</f>
        <v>1.6889169950706453</v>
      </c>
      <c r="O35" s="22">
        <f>AVERAGE(E35:N35)</f>
        <v>1.9183549760593999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0</v>
      </c>
      <c r="J7" s="6">
        <f>Input!F8/Input!F$6</f>
        <v>5.6750690144573811E-4</v>
      </c>
      <c r="K7" s="6">
        <f>Input!G8/Input!G$6</f>
        <v>0</v>
      </c>
      <c r="L7" s="6">
        <f>Input!H8/Input!H$6</f>
        <v>0</v>
      </c>
      <c r="M7" s="6">
        <f>Input!I8/Input!I$6</f>
        <v>0</v>
      </c>
      <c r="N7" s="6">
        <f>Input!J8/Input!J$6</f>
        <v>0</v>
      </c>
      <c r="O7" s="6">
        <f t="shared" ref="O7:O13" si="1">AVERAGE(E7:N7)</f>
        <v>5.6750690144573811E-5</v>
      </c>
    </row>
    <row r="8" spans="1:15" ht="12" customHeight="1" x14ac:dyDescent="0.2">
      <c r="B8" t="s">
        <v>50</v>
      </c>
      <c r="E8" s="6">
        <f>Input!A9/Input!A$6</f>
        <v>3.0364579539303169</v>
      </c>
      <c r="F8" s="6">
        <f>Input!B9/Input!B$6</f>
        <v>2.6290221632098145</v>
      </c>
      <c r="G8" s="6">
        <f>Input!C9/Input!C$6</f>
        <v>2.7251780334009843</v>
      </c>
      <c r="H8" s="6">
        <f>Input!D9/Input!D$6</f>
        <v>2.3528728923899682</v>
      </c>
      <c r="I8" s="6">
        <f>Input!E9/Input!E$6</f>
        <v>1.8526892512751085</v>
      </c>
      <c r="J8" s="6">
        <f>Input!F9/Input!F$6</f>
        <v>2.972289666794957</v>
      </c>
      <c r="K8" s="6">
        <f>Input!G9/Input!G$6</f>
        <v>2.3055981197140532</v>
      </c>
      <c r="L8" s="6">
        <f>Input!H9/Input!H$6</f>
        <v>2.281866939537232</v>
      </c>
      <c r="M8" s="6">
        <f>Input!I9/Input!I$6</f>
        <v>2.5505178278496174</v>
      </c>
      <c r="N8" s="6">
        <f>Input!J9/Input!J$6</f>
        <v>2.3504704817605888</v>
      </c>
      <c r="O8" s="6">
        <f t="shared" si="1"/>
        <v>2.5056963329862638</v>
      </c>
    </row>
    <row r="9" spans="1:15" ht="12" customHeight="1" x14ac:dyDescent="0.2">
      <c r="B9" t="s">
        <v>51</v>
      </c>
      <c r="E9" s="6">
        <f>Input!A10/Input!A$6</f>
        <v>1.2044726033162407</v>
      </c>
      <c r="F9" s="6">
        <f>Input!B10/Input!B$6</f>
        <v>1.2878529592441463</v>
      </c>
      <c r="G9" s="6">
        <f>Input!C10/Input!C$6</f>
        <v>1.1730168732005111</v>
      </c>
      <c r="H9" s="6">
        <f>Input!D10/Input!D$6</f>
        <v>0.83262844757450982</v>
      </c>
      <c r="I9" s="6">
        <f>Input!E10/Input!E$6</f>
        <v>0.46880347936707933</v>
      </c>
      <c r="J9" s="6">
        <f>Input!F10/Input!F$6</f>
        <v>0.53688198719726832</v>
      </c>
      <c r="K9" s="6">
        <f>Input!G10/Input!G$6</f>
        <v>0.54468690783490081</v>
      </c>
      <c r="L9" s="6">
        <f>Input!H10/Input!H$6</f>
        <v>0.53464422396422628</v>
      </c>
      <c r="M9" s="6">
        <f>Input!I10/Input!I$6</f>
        <v>0.72347729111445858</v>
      </c>
      <c r="N9" s="6">
        <f>Input!J10/Input!J$6</f>
        <v>0.59987857068141404</v>
      </c>
      <c r="O9" s="6">
        <f t="shared" si="1"/>
        <v>0.79063433434947561</v>
      </c>
    </row>
    <row r="10" spans="1:15" ht="12" customHeight="1" x14ac:dyDescent="0.2">
      <c r="B10" t="s">
        <v>52</v>
      </c>
      <c r="E10" s="6">
        <f>Input!A11/Input!A$6</f>
        <v>2.3779281654470426</v>
      </c>
      <c r="F10" s="6">
        <f>Input!B11/Input!B$6</f>
        <v>2.9191767433008224</v>
      </c>
      <c r="G10" s="6">
        <f>Input!C11/Input!C$6</f>
        <v>2.6159487086470503</v>
      </c>
      <c r="H10" s="6">
        <f>Input!D11/Input!D$6</f>
        <v>1.7942408667913112</v>
      </c>
      <c r="I10" s="6">
        <f>Input!E11/Input!E$6</f>
        <v>1.0816442382048275</v>
      </c>
      <c r="J10" s="6">
        <f>Input!F11/Input!F$6</f>
        <v>1.6524797016700312</v>
      </c>
      <c r="K10" s="6">
        <f>Input!G11/Input!G$6</f>
        <v>0.94009415105238447</v>
      </c>
      <c r="L10" s="6">
        <f>Input!H11/Input!H$6</f>
        <v>1.2621010282231708</v>
      </c>
      <c r="M10" s="6">
        <f>Input!I11/Input!I$6</f>
        <v>1.2054532167010097</v>
      </c>
      <c r="N10" s="6">
        <f>Input!J11/Input!J$6</f>
        <v>1.0280328450389076</v>
      </c>
      <c r="O10" s="6">
        <f t="shared" si="1"/>
        <v>1.6877099665076556</v>
      </c>
    </row>
    <row r="11" spans="1:15" ht="12" customHeight="1" x14ac:dyDescent="0.2">
      <c r="B11" t="s">
        <v>53</v>
      </c>
      <c r="E11" s="6">
        <f>Input!A12/Input!A$6</f>
        <v>1.0269948758552574</v>
      </c>
      <c r="F11" s="6">
        <f>Input!B12/Input!B$6</f>
        <v>1.3095807232390115</v>
      </c>
      <c r="G11" s="6">
        <f>Input!C12/Input!C$6</f>
        <v>1.1548733396801152</v>
      </c>
      <c r="H11" s="6">
        <f>Input!D12/Input!D$6</f>
        <v>1.033145439075795</v>
      </c>
      <c r="I11" s="6">
        <f>Input!E12/Input!E$6</f>
        <v>0.58906722140208267</v>
      </c>
      <c r="J11" s="6">
        <f>Input!F12/Input!F$6</f>
        <v>0.89883839475483807</v>
      </c>
      <c r="K11" s="6">
        <f>Input!G12/Input!G$6</f>
        <v>0.80627751786819979</v>
      </c>
      <c r="L11" s="6">
        <f>Input!H12/Input!H$6</f>
        <v>1.0634845991913053</v>
      </c>
      <c r="M11" s="6">
        <f>Input!I12/Input!I$6</f>
        <v>0.97113712045699363</v>
      </c>
      <c r="N11" s="6">
        <f>Input!J12/Input!J$6</f>
        <v>0.98440770234808828</v>
      </c>
      <c r="O11" s="6">
        <f t="shared" si="1"/>
        <v>0.98378069338716878</v>
      </c>
    </row>
    <row r="12" spans="1:15" ht="12" customHeight="1" x14ac:dyDescent="0.2">
      <c r="B12" t="s">
        <v>54</v>
      </c>
      <c r="E12" s="6">
        <f>Input!A13/Input!A$6</f>
        <v>7.2668027648296329E-2</v>
      </c>
      <c r="F12" s="6">
        <f>Input!B13/Input!B$6</f>
        <v>9.0106205523180272E-2</v>
      </c>
      <c r="G12" s="6">
        <f>Input!C13/Input!C$6</f>
        <v>7.8599464796274277E-2</v>
      </c>
      <c r="H12" s="6">
        <f>Input!D13/Input!D$6</f>
        <v>8.511038827957948E-2</v>
      </c>
      <c r="I12" s="6">
        <f>Input!E13/Input!E$6</f>
        <v>7.0450973199626288E-2</v>
      </c>
      <c r="J12" s="6">
        <f>Input!F13/Input!F$6</f>
        <v>0.14151018978829003</v>
      </c>
      <c r="K12" s="6">
        <f>Input!G13/Input!G$6</f>
        <v>0.12560514648402582</v>
      </c>
      <c r="L12" s="6">
        <f>Input!H13/Input!H$6</f>
        <v>0.10697789838576625</v>
      </c>
      <c r="M12" s="6">
        <f>Input!I13/Input!I$6</f>
        <v>9.3246738153877781E-2</v>
      </c>
      <c r="N12" s="6">
        <f>Input!J13/Input!J$6</f>
        <v>0.10424183990431188</v>
      </c>
      <c r="O12" s="6">
        <f t="shared" si="1"/>
        <v>9.685168721632284E-2</v>
      </c>
    </row>
    <row r="13" spans="1:15" ht="13.5" customHeight="1" x14ac:dyDescent="0.2">
      <c r="B13" s="4" t="s">
        <v>55</v>
      </c>
      <c r="E13" s="8">
        <f>SUM(E7:E12)</f>
        <v>7.7185216261971537</v>
      </c>
      <c r="F13" s="8">
        <f t="shared" ref="F13:N13" si="2">SUM(F7:F12)</f>
        <v>8.2357387945169762</v>
      </c>
      <c r="G13" s="8">
        <f t="shared" si="2"/>
        <v>7.7476164197249355</v>
      </c>
      <c r="H13" s="8">
        <f t="shared" si="2"/>
        <v>6.0979980341111641</v>
      </c>
      <c r="I13" s="8">
        <f t="shared" si="2"/>
        <v>4.0626551634487233</v>
      </c>
      <c r="J13" s="8">
        <f t="shared" si="2"/>
        <v>6.2025674471068308</v>
      </c>
      <c r="K13" s="8">
        <f t="shared" si="2"/>
        <v>4.7222618429535643</v>
      </c>
      <c r="L13" s="8">
        <f t="shared" si="2"/>
        <v>5.2490746893017004</v>
      </c>
      <c r="M13" s="8">
        <f t="shared" si="2"/>
        <v>5.5438321942759572</v>
      </c>
      <c r="N13" s="8">
        <f t="shared" si="2"/>
        <v>5.0670314397333103</v>
      </c>
      <c r="O13" s="8">
        <f t="shared" si="1"/>
        <v>6.0647297651370318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36.3740247921397</v>
      </c>
      <c r="F15" s="6">
        <f>Input!B14/Input!B$6</f>
        <v>33.648078717188639</v>
      </c>
      <c r="G15" s="6">
        <f>Input!C14/Input!C$6</f>
        <v>30.227585293636327</v>
      </c>
      <c r="H15" s="6">
        <f>Input!D14/Input!D$6</f>
        <v>28.711677124817808</v>
      </c>
      <c r="I15" s="6">
        <f>Input!E14/Input!E$6</f>
        <v>29.745726391487711</v>
      </c>
      <c r="J15" s="6">
        <f>Input!F14/Input!F$6</f>
        <v>28.338718160609243</v>
      </c>
      <c r="K15" s="6">
        <f>Input!G14/Input!G$6</f>
        <v>27.157489278557509</v>
      </c>
      <c r="L15" s="6">
        <f>Input!H14/Input!H$6</f>
        <v>26.967114438849798</v>
      </c>
      <c r="M15" s="6">
        <f>Input!I14/Input!I$6</f>
        <v>26.921563540628366</v>
      </c>
      <c r="N15" s="6">
        <f>Input!J14/Input!J$6</f>
        <v>27.528708119391855</v>
      </c>
      <c r="O15" s="6">
        <f>AVERAGE(E15:N15)</f>
        <v>29.562068585730692</v>
      </c>
    </row>
    <row r="16" spans="1:15" ht="12" customHeight="1" x14ac:dyDescent="0.2">
      <c r="B16" t="s">
        <v>57</v>
      </c>
      <c r="E16" s="6">
        <f>Input!A15/Input!A$6</f>
        <v>1.3192781434775971</v>
      </c>
      <c r="F16" s="6">
        <f>Input!B15/Input!B$6</f>
        <v>1.3054551383783461</v>
      </c>
      <c r="G16" s="6">
        <f>Input!C15/Input!C$6</f>
        <v>3.2177548236474234</v>
      </c>
      <c r="H16" s="6">
        <f>Input!D15/Input!D$6</f>
        <v>1.9860481496779077</v>
      </c>
      <c r="I16" s="6">
        <f>Input!E15/Input!E$6</f>
        <v>2.933653593104149</v>
      </c>
      <c r="J16" s="6">
        <f>Input!F15/Input!F$6</f>
        <v>1.6520682298111204</v>
      </c>
      <c r="K16" s="6">
        <f>Input!G15/Input!G$6</f>
        <v>1.5748948325454166</v>
      </c>
      <c r="L16" s="6">
        <f>Input!H15/Input!H$6</f>
        <v>1.7058954466978304</v>
      </c>
      <c r="M16" s="6">
        <f>Input!I15/Input!I$6</f>
        <v>2.1479338735847455</v>
      </c>
      <c r="N16" s="6">
        <f>Input!J15/Input!J$6</f>
        <v>2.6027518976173472</v>
      </c>
      <c r="O16" s="6">
        <f>AVERAGE(E16:N16)</f>
        <v>2.0445734128541888</v>
      </c>
    </row>
    <row r="17" spans="2:15" ht="12" customHeight="1" x14ac:dyDescent="0.2">
      <c r="B17" t="s">
        <v>58</v>
      </c>
      <c r="E17" s="6">
        <f>Input!A16/Input!A$6</f>
        <v>0.15328932923305655</v>
      </c>
      <c r="F17" s="6">
        <f>Input!B16/Input!B$6</f>
        <v>0.23412211272469657</v>
      </c>
      <c r="G17" s="6">
        <f>Input!C16/Input!C$6</f>
        <v>0.25182543869608137</v>
      </c>
      <c r="H17" s="6">
        <f>Input!D16/Input!D$6</f>
        <v>0.12622403276922309</v>
      </c>
      <c r="I17" s="6">
        <f>Input!E16/Input!E$6</f>
        <v>0.1157424148506421</v>
      </c>
      <c r="J17" s="6">
        <f>Input!F16/Input!F$6</f>
        <v>0.18796789625290991</v>
      </c>
      <c r="K17" s="6">
        <f>Input!G16/Input!G$6</f>
        <v>0.23604690314516114</v>
      </c>
      <c r="L17" s="6">
        <f>Input!H16/Input!H$6</f>
        <v>0.1943665451070371</v>
      </c>
      <c r="M17" s="6">
        <f>Input!I16/Input!I$6</f>
        <v>0.18043585147704974</v>
      </c>
      <c r="N17" s="6">
        <f>Input!J16/Input!J$6</f>
        <v>0.32530614286818776</v>
      </c>
      <c r="O17" s="6">
        <f>AVERAGE(E17:N17)</f>
        <v>0.20053266671240449</v>
      </c>
    </row>
    <row r="18" spans="2:15" ht="12" customHeight="1" x14ac:dyDescent="0.2">
      <c r="B18" t="s">
        <v>59</v>
      </c>
      <c r="E18" s="6">
        <f>Input!A17/Input!A$6</f>
        <v>0.40937873959990634</v>
      </c>
      <c r="F18" s="6">
        <f>Input!B17/Input!B$6</f>
        <v>0.43662608494910304</v>
      </c>
      <c r="G18" s="6">
        <f>Input!C17/Input!C$6</f>
        <v>0.41897750760370567</v>
      </c>
      <c r="H18" s="6">
        <f>Input!D17/Input!D$6</f>
        <v>0.34450701671650746</v>
      </c>
      <c r="I18" s="6">
        <f>Input!E17/Input!E$6</f>
        <v>0.2611287387243672</v>
      </c>
      <c r="J18" s="6">
        <f>Input!F17/Input!F$6</f>
        <v>0.35889870783113459</v>
      </c>
      <c r="K18" s="6">
        <f>Input!G17/Input!G$6</f>
        <v>0.35896616327602004</v>
      </c>
      <c r="L18" s="6">
        <f>Input!H17/Input!H$6</f>
        <v>0.38521274437767933</v>
      </c>
      <c r="M18" s="6">
        <f>Input!I17/Input!I$6</f>
        <v>0.3820502585786888</v>
      </c>
      <c r="N18" s="6">
        <f>Input!J17/Input!J$6</f>
        <v>0.41590523965235743</v>
      </c>
      <c r="O18" s="6">
        <f>AVERAGE(E18:N18)</f>
        <v>0.37716512013094694</v>
      </c>
    </row>
    <row r="19" spans="2:15" ht="13.5" customHeight="1" x14ac:dyDescent="0.2">
      <c r="B19" s="4" t="s">
        <v>60</v>
      </c>
      <c r="E19" s="8">
        <f t="shared" ref="E19:N19" si="3">SUM(E15:E18)</f>
        <v>38.255971004450259</v>
      </c>
      <c r="F19" s="8">
        <f t="shared" si="3"/>
        <v>35.62428205324079</v>
      </c>
      <c r="G19" s="8">
        <f t="shared" si="3"/>
        <v>34.116143063583536</v>
      </c>
      <c r="H19" s="8">
        <f t="shared" si="3"/>
        <v>31.168456323981449</v>
      </c>
      <c r="I19" s="8">
        <f t="shared" si="3"/>
        <v>33.056251138166871</v>
      </c>
      <c r="J19" s="8">
        <f t="shared" si="3"/>
        <v>30.537652994504409</v>
      </c>
      <c r="K19" s="8">
        <f t="shared" si="3"/>
        <v>29.327397177524109</v>
      </c>
      <c r="L19" s="8">
        <f t="shared" si="3"/>
        <v>29.252589175032345</v>
      </c>
      <c r="M19" s="8">
        <f t="shared" si="3"/>
        <v>29.631983524268851</v>
      </c>
      <c r="N19" s="8">
        <f t="shared" si="3"/>
        <v>30.872671399529747</v>
      </c>
      <c r="O19" s="8">
        <f>AVERAGE(E19:N19)</f>
        <v>32.184339785428236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10.97501693075905</v>
      </c>
      <c r="F21" s="6">
        <f>Input!B18/Input!B$6</f>
        <v>8.7738552830911463</v>
      </c>
      <c r="G21" s="6">
        <f>Input!C18/Input!C$6</f>
        <v>8.7482875928766219</v>
      </c>
      <c r="H21" s="6">
        <f>Input!D18/Input!D$6</f>
        <v>6.282727786500633</v>
      </c>
      <c r="I21" s="6">
        <f>Input!E18/Input!E$6</f>
        <v>5.6341313553862902</v>
      </c>
      <c r="J21" s="6">
        <f>Input!F18/Input!F$6</f>
        <v>7.9732576260038295</v>
      </c>
      <c r="K21" s="6">
        <f>Input!G18/Input!G$6</f>
        <v>6.1497529067304946</v>
      </c>
      <c r="L21" s="6">
        <f>Input!H18/Input!H$6</f>
        <v>6.4436345728208293</v>
      </c>
      <c r="M21" s="6">
        <f>Input!I18/Input!I$6</f>
        <v>6.2738616056462675</v>
      </c>
      <c r="N21" s="6">
        <f>Input!J18/Input!J$6</f>
        <v>5.7839597782436867</v>
      </c>
      <c r="O21" s="6">
        <f>AVERAGE(E21:N21)</f>
        <v>7.3038485438058842</v>
      </c>
    </row>
    <row r="22" spans="2:15" ht="12" customHeight="1" x14ac:dyDescent="0.2">
      <c r="B22" t="s">
        <v>255</v>
      </c>
      <c r="E22" s="6">
        <f>Input!A19/Input!A$6</f>
        <v>4.5341043467584186</v>
      </c>
      <c r="F22" s="6">
        <f>Input!B19/Input!B$6</f>
        <v>4.8143887256999509</v>
      </c>
      <c r="G22" s="6">
        <f>Input!C19/Input!C$6</f>
        <v>4.4066630801373421</v>
      </c>
      <c r="H22" s="6">
        <f>Input!D19/Input!D$6</f>
        <v>3.6498956362574941</v>
      </c>
      <c r="I22" s="6">
        <f>Input!E19/Input!E$6</f>
        <v>3.0139532382421752</v>
      </c>
      <c r="J22" s="6">
        <f>Input!F19/Input!F$6</f>
        <v>5.085466557422567</v>
      </c>
      <c r="K22" s="6">
        <f>Input!G19/Input!G$6</f>
        <v>3.8845355879506269</v>
      </c>
      <c r="L22" s="6">
        <f>Input!H19/Input!H$6</f>
        <v>3.9793213095984026</v>
      </c>
      <c r="M22" s="6">
        <f>Input!I19/Input!I$6</f>
        <v>3.4587419264000574</v>
      </c>
      <c r="N22" s="6">
        <f>Input!J19/Input!J$6</f>
        <v>4.1585078747140498</v>
      </c>
      <c r="O22" s="6">
        <f>AVERAGE(E22:N22)</f>
        <v>4.0985578283181088</v>
      </c>
    </row>
    <row r="23" spans="2:15" ht="12" customHeight="1" x14ac:dyDescent="0.2">
      <c r="B23" t="s">
        <v>62</v>
      </c>
      <c r="E23" s="6">
        <f>Input!A20/Input!A$6</f>
        <v>4.1316586275055396E-3</v>
      </c>
      <c r="F23" s="6">
        <f>Input!B20/Input!B$6</f>
        <v>1.173877060985388E-2</v>
      </c>
      <c r="G23" s="6">
        <f>Input!C20/Input!C$6</f>
        <v>2.5323004488687302E-2</v>
      </c>
      <c r="H23" s="6">
        <f>Input!D20/Input!D$6</f>
        <v>5.8384656227146864E-3</v>
      </c>
      <c r="I23" s="6">
        <f>Input!E20/Input!E$6</f>
        <v>6.7308546941982654E-3</v>
      </c>
      <c r="J23" s="6">
        <f>Input!F20/Input!F$6</f>
        <v>8.7682209864467647E-3</v>
      </c>
      <c r="K23" s="6">
        <f>Input!G20/Input!G$6</f>
        <v>1.3296944879401437E-2</v>
      </c>
      <c r="L23" s="6">
        <f>Input!H20/Input!H$6</f>
        <v>2.9864000468808462E-3</v>
      </c>
      <c r="M23" s="6">
        <f>Input!I20/Input!I$6</f>
        <v>1.215789167854892E-3</v>
      </c>
      <c r="N23" s="6">
        <f>Input!J20/Input!J$6</f>
        <v>1.8480905580745949E-3</v>
      </c>
      <c r="O23" s="6">
        <f>AVERAGE(E23:N23)</f>
        <v>8.1878199681618205E-3</v>
      </c>
    </row>
    <row r="24" spans="2:15" ht="13.5" customHeight="1" x14ac:dyDescent="0.2">
      <c r="B24" s="4" t="s">
        <v>63</v>
      </c>
      <c r="E24" s="8">
        <f t="shared" ref="E24:N24" si="4">SUM(E21:E23)</f>
        <v>15.513252936144974</v>
      </c>
      <c r="F24" s="8">
        <f t="shared" si="4"/>
        <v>13.599982779400952</v>
      </c>
      <c r="G24" s="8">
        <f t="shared" si="4"/>
        <v>13.180273677502651</v>
      </c>
      <c r="H24" s="8">
        <f t="shared" si="4"/>
        <v>9.9384618883808411</v>
      </c>
      <c r="I24" s="8">
        <f t="shared" si="4"/>
        <v>8.6548154483226636</v>
      </c>
      <c r="J24" s="8">
        <f t="shared" si="4"/>
        <v>13.067492404412842</v>
      </c>
      <c r="K24" s="8">
        <f t="shared" si="4"/>
        <v>10.047585439560523</v>
      </c>
      <c r="L24" s="8">
        <f t="shared" si="4"/>
        <v>10.425942282466112</v>
      </c>
      <c r="M24" s="8">
        <f t="shared" si="4"/>
        <v>9.7338193212141793</v>
      </c>
      <c r="N24" s="8">
        <f t="shared" si="4"/>
        <v>9.9443157435158103</v>
      </c>
      <c r="O24" s="8">
        <f>AVERAGE(E24:N24)</f>
        <v>11.410594192092157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1.4120010445461075</v>
      </c>
      <c r="F26" s="6">
        <f>Input!B21/Input!B$6</f>
        <v>1.6008663343452145</v>
      </c>
      <c r="G26" s="6">
        <f>Input!C21/Input!C$6</f>
        <v>1.4897013472230067</v>
      </c>
      <c r="H26" s="6">
        <f>Input!D21/Input!D$6</f>
        <v>1.5412969333376241</v>
      </c>
      <c r="I26" s="6">
        <f>Input!E21/Input!E$6</f>
        <v>1.0502184918496393</v>
      </c>
      <c r="J26" s="6">
        <f>Input!F21/Input!F$6</f>
        <v>1.4278755451855354</v>
      </c>
      <c r="K26" s="6">
        <f>Input!G21/Input!G$6</f>
        <v>1.2107572383374192</v>
      </c>
      <c r="L26" s="6">
        <f>Input!H21/Input!H$6</f>
        <v>1.158599299491974</v>
      </c>
      <c r="M26" s="6">
        <f>Input!I21/Input!I$6</f>
        <v>1.4024058322121553</v>
      </c>
      <c r="N26" s="6">
        <f>Input!J21/Input!J$6</f>
        <v>1.3853735429618748</v>
      </c>
      <c r="O26" s="6">
        <f>AVERAGE(E26:N26)</f>
        <v>1.3679095609490552</v>
      </c>
    </row>
    <row r="27" spans="2:15" ht="12" customHeight="1" x14ac:dyDescent="0.2">
      <c r="B27" t="s">
        <v>65</v>
      </c>
      <c r="E27" s="6">
        <f>Input!A22/Input!A$6</f>
        <v>11.702172536210973</v>
      </c>
      <c r="F27" s="6">
        <f>Input!B22/Input!B$6</f>
        <v>12.403981469738905</v>
      </c>
      <c r="G27" s="6">
        <f>Input!C22/Input!C$6</f>
        <v>13.480409203591954</v>
      </c>
      <c r="H27" s="6">
        <f>Input!D22/Input!D$6</f>
        <v>11.60124980814154</v>
      </c>
      <c r="I27" s="6">
        <f>Input!E22/Input!E$6</f>
        <v>9.6967355998910261</v>
      </c>
      <c r="J27" s="6">
        <f>Input!F22/Input!F$6</f>
        <v>12.362356950189188</v>
      </c>
      <c r="K27" s="6">
        <f>Input!G22/Input!G$6</f>
        <v>12.147214402239157</v>
      </c>
      <c r="L27" s="6">
        <f>Input!H22/Input!H$6</f>
        <v>12.367544570612022</v>
      </c>
      <c r="M27" s="6">
        <f>Input!I22/Input!I$6</f>
        <v>11.633783562709242</v>
      </c>
      <c r="N27" s="6">
        <f>Input!J22/Input!J$6</f>
        <v>12.617623714645649</v>
      </c>
      <c r="O27" s="6">
        <f>AVERAGE(E27:N27)</f>
        <v>12.001307181796966</v>
      </c>
    </row>
    <row r="28" spans="2:15" ht="12" customHeight="1" x14ac:dyDescent="0.2">
      <c r="B28" t="s">
        <v>66</v>
      </c>
      <c r="E28" s="6">
        <f>Input!A23/Input!A$6</f>
        <v>1.8403991206044055</v>
      </c>
      <c r="F28" s="6">
        <f>Input!B23/Input!B$6</f>
        <v>2.0598870052276284</v>
      </c>
      <c r="G28" s="6">
        <f>Input!C23/Input!C$6</f>
        <v>2.5161154225065832</v>
      </c>
      <c r="H28" s="6">
        <f>Input!D23/Input!D$6</f>
        <v>2.7198442258528335</v>
      </c>
      <c r="I28" s="6">
        <f>Input!E23/Input!E$6</f>
        <v>1.9829487402935537</v>
      </c>
      <c r="J28" s="6">
        <f>Input!F23/Input!F$6</f>
        <v>2.3947629671894659</v>
      </c>
      <c r="K28" s="6">
        <f>Input!G23/Input!G$6</f>
        <v>2.7031137858964009</v>
      </c>
      <c r="L28" s="6">
        <f>Input!H23/Input!H$6</f>
        <v>2.4900531466514004</v>
      </c>
      <c r="M28" s="6">
        <f>Input!I23/Input!I$6</f>
        <v>2.4785846336764661</v>
      </c>
      <c r="N28" s="6">
        <f>Input!J23/Input!J$6</f>
        <v>3.0528450389074089</v>
      </c>
      <c r="O28" s="6">
        <f>AVERAGE(E28:N28)</f>
        <v>2.4238554086806152</v>
      </c>
    </row>
    <row r="29" spans="2:15" ht="13.5" customHeight="1" x14ac:dyDescent="0.2">
      <c r="B29" s="4" t="s">
        <v>15</v>
      </c>
      <c r="E29" s="8">
        <f t="shared" ref="E29:N29" si="5">SUM(E26:E28)</f>
        <v>14.954572701361487</v>
      </c>
      <c r="F29" s="8">
        <f t="shared" si="5"/>
        <v>16.064734809311748</v>
      </c>
      <c r="G29" s="8">
        <f t="shared" si="5"/>
        <v>17.486225973321542</v>
      </c>
      <c r="H29" s="8">
        <f t="shared" si="5"/>
        <v>15.862390967331999</v>
      </c>
      <c r="I29" s="8">
        <f t="shared" si="5"/>
        <v>12.729902832034218</v>
      </c>
      <c r="J29" s="8">
        <f t="shared" si="5"/>
        <v>16.184995462564189</v>
      </c>
      <c r="K29" s="8">
        <f t="shared" si="5"/>
        <v>16.061085426472978</v>
      </c>
      <c r="L29" s="8">
        <f t="shared" si="5"/>
        <v>16.016197016755399</v>
      </c>
      <c r="M29" s="8">
        <f t="shared" si="5"/>
        <v>15.514774028597863</v>
      </c>
      <c r="N29" s="8">
        <f t="shared" si="5"/>
        <v>17.055842296514932</v>
      </c>
      <c r="O29" s="8">
        <f>AVERAGE(E29:N29)</f>
        <v>15.793072151426633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76.442318268153869</v>
      </c>
      <c r="F31" s="7">
        <f t="shared" si="6"/>
        <v>73.524738436470471</v>
      </c>
      <c r="G31" s="7">
        <f t="shared" si="6"/>
        <v>72.530259134132663</v>
      </c>
      <c r="H31" s="7">
        <f t="shared" si="6"/>
        <v>63.067307213805456</v>
      </c>
      <c r="I31" s="7">
        <f t="shared" si="6"/>
        <v>58.503624581972481</v>
      </c>
      <c r="J31" s="7">
        <f t="shared" si="6"/>
        <v>65.992708308588277</v>
      </c>
      <c r="K31" s="7">
        <f t="shared" si="6"/>
        <v>60.158329886511176</v>
      </c>
      <c r="L31" s="7">
        <f t="shared" si="6"/>
        <v>60.943803163555557</v>
      </c>
      <c r="M31" s="7">
        <f t="shared" si="6"/>
        <v>60.424409068356852</v>
      </c>
      <c r="N31" s="7">
        <f t="shared" si="6"/>
        <v>62.939860879293796</v>
      </c>
      <c r="O31" s="7">
        <f>AVERAGE(E31:N31)</f>
        <v>65.452735894084043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86.545462300199219</v>
      </c>
      <c r="F33" s="6">
        <f>(Input!B27+Input!B203+Input!B207)/Input!B$34</f>
        <v>86.91329636003438</v>
      </c>
      <c r="G33" s="6">
        <f>(Input!C27+Input!C203+Input!C207)/Input!C$34</f>
        <v>92.522281399704198</v>
      </c>
      <c r="H33" s="6">
        <f>(Input!D27+Input!D203+Input!D207)/Input!D$34</f>
        <v>81.103654858324759</v>
      </c>
      <c r="I33" s="6">
        <f>(Input!E27+Input!E203+Input!E207)/Input!E$34</f>
        <v>64.514506591922654</v>
      </c>
      <c r="J33" s="6">
        <f>(Input!F27+Input!F203+Input!F207)/Input!F$34</f>
        <v>69.850566341251167</v>
      </c>
      <c r="K33" s="6">
        <f>(Input!G27+Input!G203+Input!G207)/Input!G$34</f>
        <v>72.838098715836921</v>
      </c>
      <c r="L33" s="6">
        <f>(Input!H27+Input!H203+Input!H207)/Input!H$34</f>
        <v>72.043560519477921</v>
      </c>
      <c r="M33" s="6">
        <f>(Input!I27+Input!I203+Input!I207)/Input!I$34</f>
        <v>71.634769195124363</v>
      </c>
      <c r="N33" s="6">
        <f>(Input!J27+Input!J203+Input!J207)/Input!J$34</f>
        <v>73.648071124818031</v>
      </c>
      <c r="O33" s="6">
        <f>AVERAGE(E33:N33)</f>
        <v>77.16142674066937</v>
      </c>
    </row>
    <row r="34" spans="2:15" ht="12" customHeight="1" x14ac:dyDescent="0.2">
      <c r="B34" t="s">
        <v>69</v>
      </c>
      <c r="E34" s="6">
        <f>Input!A28/Input!A$34</f>
        <v>4.6869693706452498E-2</v>
      </c>
      <c r="F34" s="6">
        <f>Input!B28/Input!B$34</f>
        <v>4.6511999915623534E-2</v>
      </c>
      <c r="G34" s="6">
        <f>Input!C28/Input!C$34</f>
        <v>6.8018199709647897E-2</v>
      </c>
      <c r="H34" s="6">
        <f>Input!D28/Input!D$34</f>
        <v>4.0051382259834373E-2</v>
      </c>
      <c r="I34" s="6">
        <f>Input!E28/Input!E$34</f>
        <v>6.2062861997682822E-2</v>
      </c>
      <c r="J34" s="6">
        <f>Input!F28/Input!F$34</f>
        <v>2.8834653741355902E-2</v>
      </c>
      <c r="K34" s="6">
        <f>Input!G28/Input!G$34</f>
        <v>0.1088449126133935</v>
      </c>
      <c r="L34" s="6">
        <f>Input!H28/Input!H$34</f>
        <v>6.71520791109846E-2</v>
      </c>
      <c r="M34" s="6">
        <f>Input!I28/Input!I$34</f>
        <v>5.821692934737107E-2</v>
      </c>
      <c r="N34" s="6">
        <f>Input!J28/Input!J$34</f>
        <v>4.2570538434429546E-2</v>
      </c>
      <c r="O34" s="6">
        <f>AVERAGE(E34:N34)</f>
        <v>5.6913325083677579E-2</v>
      </c>
    </row>
    <row r="35" spans="2:15" ht="12" customHeight="1" x14ac:dyDescent="0.2">
      <c r="B35" t="s">
        <v>75</v>
      </c>
      <c r="E35" s="6">
        <f>(Input!A29-Input!A203-Input!A207)/Input!A$34</f>
        <v>4.1174203505456806</v>
      </c>
      <c r="F35" s="6">
        <f>(Input!B29-Input!B203-Input!B207)/Input!B$34</f>
        <v>3.8143140808502332</v>
      </c>
      <c r="G35" s="6">
        <f>(Input!C29-Input!C203-Input!C207)/Input!C$34</f>
        <v>3.8739905784177595</v>
      </c>
      <c r="H35" s="6">
        <f>(Input!D29-Input!D203-Input!D207)/Input!D$34</f>
        <v>5.0745548808514886</v>
      </c>
      <c r="I35" s="6">
        <f>(Input!E29-Input!E203-Input!E207)/Input!E$34</f>
        <v>2.495732794273827</v>
      </c>
      <c r="J35" s="6">
        <f>(Input!F29-Input!F203-Input!F207)/Input!F$34</f>
        <v>3.2221051555748015</v>
      </c>
      <c r="K35" s="6">
        <f>(Input!G29-Input!G203-Input!G207)/Input!G$34</f>
        <v>3.3756115852200423</v>
      </c>
      <c r="L35" s="6">
        <f>(Input!H29-Input!H203-Input!H207)/Input!H$34</f>
        <v>2.6376816928257498</v>
      </c>
      <c r="M35" s="6">
        <f>(Input!I29-Input!I203-Input!I207)/Input!I$34</f>
        <v>2.4489463753411727</v>
      </c>
      <c r="N35" s="6">
        <f>(Input!J29-Input!J203-Input!J207)/Input!J$34</f>
        <v>3.5637890910462122</v>
      </c>
      <c r="O35" s="6">
        <f>AVERAGE(E35:N35)</f>
        <v>3.4624146584946969</v>
      </c>
    </row>
    <row r="36" spans="2:15" ht="13.5" customHeight="1" x14ac:dyDescent="0.2">
      <c r="B36" s="1" t="s">
        <v>71</v>
      </c>
      <c r="E36" s="7">
        <f t="shared" ref="E36:N36" si="7">SUM(E33:E35)</f>
        <v>90.70975234445136</v>
      </c>
      <c r="F36" s="7">
        <f t="shared" si="7"/>
        <v>90.774122440800241</v>
      </c>
      <c r="G36" s="7">
        <f t="shared" si="7"/>
        <v>96.4642901778316</v>
      </c>
      <c r="H36" s="7">
        <f t="shared" si="7"/>
        <v>86.218261121436086</v>
      </c>
      <c r="I36" s="7">
        <f t="shared" si="7"/>
        <v>67.072302248194163</v>
      </c>
      <c r="J36" s="7">
        <f t="shared" si="7"/>
        <v>73.101506150567317</v>
      </c>
      <c r="K36" s="7">
        <f t="shared" si="7"/>
        <v>76.322555213670356</v>
      </c>
      <c r="L36" s="7">
        <f t="shared" si="7"/>
        <v>74.748394291414655</v>
      </c>
      <c r="M36" s="7">
        <f t="shared" si="7"/>
        <v>74.141932499812896</v>
      </c>
      <c r="N36" s="7">
        <f t="shared" si="7"/>
        <v>77.254430754298681</v>
      </c>
      <c r="O36" s="7">
        <f>AVERAGE(E36:N36)</f>
        <v>80.680754724247748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14.267434076297491</v>
      </c>
      <c r="F38" s="11">
        <f t="shared" si="8"/>
        <v>17.249384004329769</v>
      </c>
      <c r="G38" s="11">
        <f t="shared" si="8"/>
        <v>23.934031043698937</v>
      </c>
      <c r="H38" s="11">
        <f t="shared" si="8"/>
        <v>23.15095390763063</v>
      </c>
      <c r="I38" s="11">
        <f t="shared" si="8"/>
        <v>8.5686776662216815</v>
      </c>
      <c r="J38" s="11">
        <f t="shared" si="8"/>
        <v>7.1087978419790403</v>
      </c>
      <c r="K38" s="11">
        <f t="shared" si="8"/>
        <v>16.16422532715918</v>
      </c>
      <c r="L38" s="11">
        <f t="shared" si="8"/>
        <v>13.804591127859098</v>
      </c>
      <c r="M38" s="11">
        <f t="shared" si="8"/>
        <v>13.717523431456044</v>
      </c>
      <c r="N38" s="11">
        <f t="shared" si="8"/>
        <v>14.314569875004885</v>
      </c>
      <c r="O38" s="11">
        <f>AVERAGE(E38:N38)</f>
        <v>15.228018830163673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1.9378021120526667</v>
      </c>
      <c r="F40" s="8">
        <f>(Input!B25 + Input!B26) / Input!B$6</f>
        <v>2.2141536514487248</v>
      </c>
      <c r="G40" s="8">
        <f>(Input!C25 + Input!C26) / Input!C$6</f>
        <v>2.2137876930128795</v>
      </c>
      <c r="H40" s="8">
        <f>(Input!D25 + Input!D26) / Input!D$6</f>
        <v>2.2462489907015084</v>
      </c>
      <c r="I40" s="8">
        <f>(Input!E25 + Input!E26) / Input!E$6</f>
        <v>2.0577495737574112</v>
      </c>
      <c r="J40" s="8">
        <f>(Input!F25 + Input!F26) / Input!F$6</f>
        <v>2.5413366860469266</v>
      </c>
      <c r="K40" s="8">
        <f>(Input!G25 + Input!G26) / Input!G$6</f>
        <v>2.4753861184839545</v>
      </c>
      <c r="L40" s="8">
        <f>(Input!H25 + Input!H26) / Input!H$6</f>
        <v>2.5705859204197639</v>
      </c>
      <c r="M40" s="8">
        <f>(Input!I25 + Input!I26) / Input!I$6</f>
        <v>2.428313941794094</v>
      </c>
      <c r="N40" s="8">
        <f>(Input!J25 + Input!J26) / Input!J$6</f>
        <v>2.5461713381328988</v>
      </c>
      <c r="O40" s="8">
        <f>AVERAGE(E40:N40)</f>
        <v>2.3231536025850827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12.329631964244824</v>
      </c>
      <c r="F42" s="11">
        <f t="shared" si="9"/>
        <v>15.035230352881044</v>
      </c>
      <c r="G42" s="11">
        <f t="shared" si="9"/>
        <v>21.720243350686058</v>
      </c>
      <c r="H42" s="11">
        <f t="shared" si="9"/>
        <v>20.90470491692912</v>
      </c>
      <c r="I42" s="11">
        <f t="shared" si="9"/>
        <v>6.5109280924642707</v>
      </c>
      <c r="J42" s="11">
        <f t="shared" si="9"/>
        <v>4.5674611559321132</v>
      </c>
      <c r="K42" s="11">
        <f t="shared" si="9"/>
        <v>13.688839208675226</v>
      </c>
      <c r="L42" s="11">
        <f t="shared" si="9"/>
        <v>11.234005207439335</v>
      </c>
      <c r="M42" s="11">
        <f t="shared" si="9"/>
        <v>11.28920948966195</v>
      </c>
      <c r="N42" s="11">
        <f t="shared" si="9"/>
        <v>11.768398536871986</v>
      </c>
      <c r="O42" s="11">
        <f>AVERAGE(E42:N42)</f>
        <v>12.904865227578592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0</v>
      </c>
      <c r="J7" s="6">
        <f>Input!F8/Input!F5</f>
        <v>5.9270789113721051E-4</v>
      </c>
      <c r="K7" s="6">
        <f>Input!G8/Input!G5</f>
        <v>0</v>
      </c>
      <c r="L7" s="6">
        <f>Input!H8/Input!H5</f>
        <v>0</v>
      </c>
      <c r="M7" s="6">
        <f>Input!I8/Input!I5</f>
        <v>0</v>
      </c>
      <c r="N7" s="6">
        <f>Input!J8/Input!J5</f>
        <v>0</v>
      </c>
      <c r="O7" s="6">
        <f>AVERAGE(E7:N7)</f>
        <v>5.9270789113721049E-5</v>
      </c>
    </row>
    <row r="8" spans="1:15" ht="12" customHeight="1" x14ac:dyDescent="0.2">
      <c r="B8" t="s">
        <v>50</v>
      </c>
      <c r="E8" s="6">
        <f>Input!A9/Input!A5</f>
        <v>4.4666007203608435</v>
      </c>
      <c r="F8" s="6">
        <f>Input!B9/Input!B5</f>
        <v>3.3196368095844533</v>
      </c>
      <c r="G8" s="6">
        <f>Input!C9/Input!C5</f>
        <v>3.3342850808924109</v>
      </c>
      <c r="H8" s="6">
        <f>Input!D9/Input!D5</f>
        <v>2.751946370454224</v>
      </c>
      <c r="I8" s="6">
        <f>Input!E9/Input!E5</f>
        <v>2.4146875619074573</v>
      </c>
      <c r="J8" s="6">
        <f>Input!F9/Input!F5</f>
        <v>3.1042786189330691</v>
      </c>
      <c r="K8" s="6">
        <f>Input!G9/Input!G5</f>
        <v>2.6063853084535475</v>
      </c>
      <c r="L8" s="6">
        <f>Input!H9/Input!H5</f>
        <v>2.4740094814525193</v>
      </c>
      <c r="M8" s="6">
        <f>Input!I9/Input!I5</f>
        <v>2.7684707195187035</v>
      </c>
      <c r="N8" s="6">
        <f>Input!J9/Input!J5</f>
        <v>2.5075144340400755</v>
      </c>
      <c r="O8" s="6">
        <f t="shared" ref="O8:O42" si="1">AVERAGE(E8:N8)</f>
        <v>2.9747815105597302</v>
      </c>
    </row>
    <row r="9" spans="1:15" ht="12" customHeight="1" x14ac:dyDescent="0.2">
      <c r="B9" t="s">
        <v>51</v>
      </c>
      <c r="E9" s="6">
        <f>Input!A10/Input!A5</f>
        <v>1.7717677238585217</v>
      </c>
      <c r="F9" s="6">
        <f>Input!B10/Input!B5</f>
        <v>1.6261574925711053</v>
      </c>
      <c r="G9" s="6">
        <f>Input!C10/Input!C5</f>
        <v>1.4351989528795812</v>
      </c>
      <c r="H9" s="6">
        <f>Input!D10/Input!D5</f>
        <v>0.97385151643790391</v>
      </c>
      <c r="I9" s="6">
        <f>Input!E10/Input!E5</f>
        <v>0.61101122588557144</v>
      </c>
      <c r="J9" s="6">
        <f>Input!F10/Input!F5</f>
        <v>0.56072303193245598</v>
      </c>
      <c r="K9" s="6">
        <f>Input!G10/Input!G5</f>
        <v>0.61574649204864362</v>
      </c>
      <c r="L9" s="6">
        <f>Input!H10/Input!H5</f>
        <v>0.57966345730902691</v>
      </c>
      <c r="M9" s="6">
        <f>Input!I10/Input!I5</f>
        <v>0.78530158653146387</v>
      </c>
      <c r="N9" s="6">
        <f>Input!J10/Input!J5</f>
        <v>0.639958759885498</v>
      </c>
      <c r="O9" s="6">
        <f t="shared" si="1"/>
        <v>0.95993802393397709</v>
      </c>
    </row>
    <row r="10" spans="1:15" ht="12" customHeight="1" x14ac:dyDescent="0.2">
      <c r="B10" t="s">
        <v>52</v>
      </c>
      <c r="E10" s="6">
        <f>Input!A11/Input!A5</f>
        <v>3.4979096756483008</v>
      </c>
      <c r="F10" s="6">
        <f>Input!B11/Input!B5</f>
        <v>3.6860117447290222</v>
      </c>
      <c r="G10" s="6">
        <f>Input!C11/Input!C5</f>
        <v>3.2006418093486153</v>
      </c>
      <c r="H10" s="6">
        <f>Input!D11/Input!D5</f>
        <v>2.0985641243337581</v>
      </c>
      <c r="I10" s="6">
        <f>Input!E11/Input!E5</f>
        <v>1.4097522758360455</v>
      </c>
      <c r="J10" s="6">
        <f>Input!F11/Input!F5</f>
        <v>1.7258605254469128</v>
      </c>
      <c r="K10" s="6">
        <f>Input!G11/Input!G5</f>
        <v>1.0627383683718183</v>
      </c>
      <c r="L10" s="6">
        <f>Input!H11/Input!H5</f>
        <v>1.3683751038561165</v>
      </c>
      <c r="M10" s="6">
        <f>Input!I11/Input!I5</f>
        <v>1.3084644607248557</v>
      </c>
      <c r="N10" s="6">
        <f>Input!J11/Input!J5</f>
        <v>1.0967196642569503</v>
      </c>
      <c r="O10" s="6">
        <f t="shared" si="1"/>
        <v>2.0455037752552401</v>
      </c>
    </row>
    <row r="11" spans="1:15" ht="12" customHeight="1" x14ac:dyDescent="0.2">
      <c r="B11" t="s">
        <v>53</v>
      </c>
      <c r="E11" s="6">
        <f>Input!A12/Input!A5</f>
        <v>1.510699677683486</v>
      </c>
      <c r="F11" s="6">
        <f>Input!B12/Input!B5</f>
        <v>1.6535928965614828</v>
      </c>
      <c r="G11" s="6">
        <f>Input!C12/Input!C5</f>
        <v>1.4130001415027591</v>
      </c>
      <c r="H11" s="6">
        <f>Input!D12/Input!D5</f>
        <v>1.2083784255459649</v>
      </c>
      <c r="I11" s="6">
        <f>Input!E12/Input!E5</f>
        <v>0.76775600207537387</v>
      </c>
      <c r="J11" s="6">
        <f>Input!F12/Input!F5</f>
        <v>0.93875265317673695</v>
      </c>
      <c r="K11" s="6">
        <f>Input!G12/Input!G5</f>
        <v>0.91146408350155084</v>
      </c>
      <c r="L11" s="6">
        <f>Input!H12/Input!H5</f>
        <v>1.1530343580470162</v>
      </c>
      <c r="M11" s="6">
        <f>Input!I12/Input!I5</f>
        <v>1.0541250303236136</v>
      </c>
      <c r="N11" s="6">
        <f>Input!J12/Input!J5</f>
        <v>1.0501797583814467</v>
      </c>
      <c r="O11" s="6">
        <f t="shared" si="1"/>
        <v>1.1660983026799427</v>
      </c>
    </row>
    <row r="12" spans="1:15" ht="12" customHeight="1" x14ac:dyDescent="0.2">
      <c r="B12" t="s">
        <v>54</v>
      </c>
      <c r="E12" s="6">
        <f>Input!A13/Input!A5</f>
        <v>0.10689397632559175</v>
      </c>
      <c r="F12" s="6">
        <f>Input!B13/Input!B5</f>
        <v>0.11377609546719493</v>
      </c>
      <c r="G12" s="6">
        <f>Input!C13/Input!C5</f>
        <v>9.6167303429083528E-2</v>
      </c>
      <c r="H12" s="6">
        <f>Input!D13/Input!D5</f>
        <v>9.9546059148153385E-2</v>
      </c>
      <c r="I12" s="6">
        <f>Input!E13/Input!E5</f>
        <v>9.1821706523277202E-2</v>
      </c>
      <c r="J12" s="6">
        <f>Input!F13/Input!F5</f>
        <v>0.14779416065279941</v>
      </c>
      <c r="K12" s="6">
        <f>Input!G13/Input!G5</f>
        <v>0.14199153168233963</v>
      </c>
      <c r="L12" s="6">
        <f>Input!H13/Input!H5</f>
        <v>0.11598587556815404</v>
      </c>
      <c r="M12" s="6">
        <f>Input!I13/Input!I5</f>
        <v>0.10121507932657318</v>
      </c>
      <c r="N12" s="6">
        <f>Input!J13/Input!J5</f>
        <v>0.11120663723254573</v>
      </c>
      <c r="O12" s="6">
        <f t="shared" si="1"/>
        <v>0.11263984253557127</v>
      </c>
    </row>
    <row r="13" spans="1:15" ht="13.5" customHeight="1" x14ac:dyDescent="0.2">
      <c r="B13" s="4" t="s">
        <v>55</v>
      </c>
      <c r="E13" s="8">
        <f>SUM(E7:E12)</f>
        <v>11.353871773876746</v>
      </c>
      <c r="F13" s="8">
        <f t="shared" ref="F13:N13" si="2">SUM(F7:F12)</f>
        <v>10.399175038913258</v>
      </c>
      <c r="G13" s="8">
        <f t="shared" si="2"/>
        <v>9.4792932880524496</v>
      </c>
      <c r="H13" s="8">
        <f t="shared" si="2"/>
        <v>7.1322864959200043</v>
      </c>
      <c r="I13" s="8">
        <f t="shared" si="2"/>
        <v>5.2950287722277256</v>
      </c>
      <c r="J13" s="8">
        <f t="shared" si="2"/>
        <v>6.4780016980331121</v>
      </c>
      <c r="K13" s="8">
        <f t="shared" si="2"/>
        <v>5.3383257840579006</v>
      </c>
      <c r="L13" s="8">
        <f t="shared" si="2"/>
        <v>5.6910682762328326</v>
      </c>
      <c r="M13" s="8">
        <f t="shared" si="2"/>
        <v>6.0175768764252107</v>
      </c>
      <c r="N13" s="8">
        <f t="shared" si="2"/>
        <v>5.4055792537965166</v>
      </c>
      <c r="O13" s="8">
        <f t="shared" si="1"/>
        <v>7.259020725753575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35.433336330892686</v>
      </c>
      <c r="F15" s="6">
        <f>Input!B30/Input!B5</f>
        <v>33.446350502334795</v>
      </c>
      <c r="G15" s="6">
        <f>Input!C30/Input!C5</f>
        <v>30.394207207207209</v>
      </c>
      <c r="H15" s="6">
        <f>Input!D30/Input!D5</f>
        <v>28.608277817084101</v>
      </c>
      <c r="I15" s="6">
        <f>Input!E30/Input!E5</f>
        <v>29.823616338851942</v>
      </c>
      <c r="J15" s="6">
        <f>Input!F30/Input!F5</f>
        <v>28.397240696193577</v>
      </c>
      <c r="K15" s="6">
        <f>Input!G30/Input!G5</f>
        <v>27.224083353847671</v>
      </c>
      <c r="L15" s="6">
        <f>Input!H30/Input!H5</f>
        <v>27.063993793069741</v>
      </c>
      <c r="M15" s="6">
        <f>Input!I30/Input!I5</f>
        <v>26.930859541021785</v>
      </c>
      <c r="N15" s="6">
        <f>Input!J30/Input!J5</f>
        <v>27.458487846295665</v>
      </c>
      <c r="O15" s="6">
        <f t="shared" si="1"/>
        <v>29.478045342679923</v>
      </c>
    </row>
    <row r="16" spans="1:15" ht="12" customHeight="1" x14ac:dyDescent="0.2">
      <c r="B16" t="s">
        <v>57</v>
      </c>
      <c r="E16" s="6">
        <f>Input!A31/Input!A5</f>
        <v>1.7196137881419706</v>
      </c>
      <c r="F16" s="6">
        <f>Input!B31/Input!B5</f>
        <v>1.7338727890193859</v>
      </c>
      <c r="G16" s="6">
        <f>Input!C31/Input!C5</f>
        <v>2.8910166973255977</v>
      </c>
      <c r="H16" s="6">
        <f>Input!D31/Input!D5</f>
        <v>2.0422511202301776</v>
      </c>
      <c r="I16" s="6">
        <f>Input!E31/Input!E5</f>
        <v>2.7148979765105419</v>
      </c>
      <c r="J16" s="6">
        <f>Input!F31/Input!F5</f>
        <v>1.6094197443516816</v>
      </c>
      <c r="K16" s="6">
        <f>Input!G31/Input!G5</f>
        <v>1.5224469006942052</v>
      </c>
      <c r="L16" s="6">
        <f>Input!H31/Input!H5</f>
        <v>1.6804775426420997</v>
      </c>
      <c r="M16" s="6">
        <f>Input!I31/Input!I5</f>
        <v>1.9120899034496142</v>
      </c>
      <c r="N16" s="6">
        <f>Input!J31/Input!J5</f>
        <v>2.1329738489156274</v>
      </c>
      <c r="O16" s="6">
        <f t="shared" si="1"/>
        <v>1.9959060311280901</v>
      </c>
    </row>
    <row r="17" spans="2:15" ht="12" customHeight="1" x14ac:dyDescent="0.2">
      <c r="B17" t="s">
        <v>58</v>
      </c>
      <c r="E17" s="6">
        <f>Input!A32/Input!A5</f>
        <v>0.18836068211829632</v>
      </c>
      <c r="F17" s="6">
        <f>Input!B32/Input!B5</f>
        <v>0.20887302485731804</v>
      </c>
      <c r="G17" s="6">
        <f>Input!C32/Input!C5</f>
        <v>0.26953223904532803</v>
      </c>
      <c r="H17" s="6">
        <f>Input!D32/Input!D5</f>
        <v>0.11271142870619311</v>
      </c>
      <c r="I17" s="6">
        <f>Input!E32/Input!E5</f>
        <v>0.1393477194471959</v>
      </c>
      <c r="J17" s="6">
        <f>Input!F32/Input!F5</f>
        <v>0.21696575633224849</v>
      </c>
      <c r="K17" s="6">
        <f>Input!G32/Input!G5</f>
        <v>0.25299172861995961</v>
      </c>
      <c r="L17" s="6">
        <f>Input!H32/Input!H5</f>
        <v>0.17187028981965691</v>
      </c>
      <c r="M17" s="6">
        <f>Input!I32/Input!I5</f>
        <v>0.17788957352869827</v>
      </c>
      <c r="N17" s="6">
        <f>Input!J32/Input!J5</f>
        <v>0.32719790403182764</v>
      </c>
      <c r="O17" s="6">
        <f t="shared" si="1"/>
        <v>0.20657403465067223</v>
      </c>
    </row>
    <row r="18" spans="2:15" ht="12" customHeight="1" x14ac:dyDescent="0.2">
      <c r="B18" t="s">
        <v>59</v>
      </c>
      <c r="E18" s="6">
        <f>Input!A33/Input!A5</f>
        <v>0.39907342284992164</v>
      </c>
      <c r="F18" s="6">
        <f>Input!B33/Input!B5</f>
        <v>0.38822197066176123</v>
      </c>
      <c r="G18" s="6">
        <f>Input!C33/Input!C5</f>
        <v>0.41698217065232773</v>
      </c>
      <c r="H18" s="6">
        <f>Input!D33/Input!D5</f>
        <v>0.3180933446535541</v>
      </c>
      <c r="I18" s="6">
        <f>Input!E33/Input!E5</f>
        <v>0.21728121315032312</v>
      </c>
      <c r="J18" s="6">
        <f>Input!F33/Input!F5</f>
        <v>0.36182231970190082</v>
      </c>
      <c r="K18" s="6">
        <f>Input!G33/Input!G5</f>
        <v>0.36664728472256408</v>
      </c>
      <c r="L18" s="6">
        <f>Input!H33/Input!H5</f>
        <v>0.39422931430526365</v>
      </c>
      <c r="M18" s="6">
        <f>Input!I33/Input!I5</f>
        <v>0.3923560234826064</v>
      </c>
      <c r="N18" s="6">
        <f>Input!J33/Input!J5</f>
        <v>0.43640818009800592</v>
      </c>
      <c r="O18" s="6">
        <f t="shared" si="1"/>
        <v>0.36911152442782286</v>
      </c>
    </row>
    <row r="19" spans="2:15" ht="13.5" customHeight="1" x14ac:dyDescent="0.2">
      <c r="B19" s="4" t="s">
        <v>60</v>
      </c>
      <c r="E19" s="8">
        <f>SUM(E15:E18)</f>
        <v>37.740384224002874</v>
      </c>
      <c r="F19" s="8">
        <f t="shared" ref="F19:N19" si="3">SUM(F15:F18)</f>
        <v>35.77731828687326</v>
      </c>
      <c r="G19" s="8">
        <f t="shared" si="3"/>
        <v>33.971738314230457</v>
      </c>
      <c r="H19" s="8">
        <f t="shared" si="3"/>
        <v>31.081333710674024</v>
      </c>
      <c r="I19" s="8">
        <f t="shared" si="3"/>
        <v>32.89514324796</v>
      </c>
      <c r="J19" s="8">
        <f t="shared" si="3"/>
        <v>30.585448516579412</v>
      </c>
      <c r="K19" s="8">
        <f t="shared" si="3"/>
        <v>29.366169267884402</v>
      </c>
      <c r="L19" s="8">
        <f t="shared" si="3"/>
        <v>29.310570939836762</v>
      </c>
      <c r="M19" s="8">
        <f t="shared" si="3"/>
        <v>29.413195041482705</v>
      </c>
      <c r="N19" s="8">
        <f t="shared" si="3"/>
        <v>30.355067779341127</v>
      </c>
      <c r="O19" s="8">
        <f t="shared" si="1"/>
        <v>32.0496369328865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16.144145340609516</v>
      </c>
      <c r="F21" s="6">
        <f>Input!B18/Input!B5</f>
        <v>11.078648695816236</v>
      </c>
      <c r="G21" s="6">
        <f>Input!C18/Input!C5</f>
        <v>10.703625395028537</v>
      </c>
      <c r="H21" s="6">
        <f>Input!D18/Input!D5</f>
        <v>7.3483484741285796</v>
      </c>
      <c r="I21" s="6">
        <f>Input!E18/Input!E5</f>
        <v>7.343199566058205</v>
      </c>
      <c r="J21" s="6">
        <f>Input!F18/Input!F5</f>
        <v>8.3273220131125889</v>
      </c>
      <c r="K21" s="6">
        <f>Input!G18/Input!G5</f>
        <v>6.9520466249815369</v>
      </c>
      <c r="L21" s="6">
        <f>Input!H18/Input!H5</f>
        <v>6.9862149943795515</v>
      </c>
      <c r="M21" s="6">
        <f>Input!I18/Input!I5</f>
        <v>6.8099904905147728</v>
      </c>
      <c r="N21" s="6">
        <f>Input!J18/Input!J5</f>
        <v>6.1704083256513513</v>
      </c>
      <c r="O21" s="6">
        <f t="shared" si="1"/>
        <v>8.7863949920280877</v>
      </c>
    </row>
    <row r="22" spans="2:15" ht="12" customHeight="1" x14ac:dyDescent="0.2">
      <c r="B22" t="s">
        <v>255</v>
      </c>
      <c r="E22" s="6">
        <f>Input!A19/Input!A5</f>
        <v>6.6696242953763436</v>
      </c>
      <c r="F22" s="6">
        <f>Input!B19/Input!B5</f>
        <v>6.0790746662893262</v>
      </c>
      <c r="G22" s="6">
        <f>Input!C19/Input!C5</f>
        <v>5.3916003962077257</v>
      </c>
      <c r="H22" s="6">
        <f>Input!D19/Input!D5</f>
        <v>4.2689586340266974</v>
      </c>
      <c r="I22" s="6">
        <f>Input!E19/Input!E5</f>
        <v>3.9282115937927458</v>
      </c>
      <c r="J22" s="6">
        <f>Input!F19/Input!F5</f>
        <v>5.3112942785717658</v>
      </c>
      <c r="K22" s="6">
        <f>Input!G19/Input!G5</f>
        <v>4.3913101767515137</v>
      </c>
      <c r="L22" s="6">
        <f>Input!H19/Input!H5</f>
        <v>4.3143964615610191</v>
      </c>
      <c r="M22" s="6">
        <f>Input!I19/Input!I5</f>
        <v>3.7543065353452039</v>
      </c>
      <c r="N22" s="6">
        <f>Input!J19/Input!J5</f>
        <v>4.4363537431468636</v>
      </c>
      <c r="O22" s="6">
        <f t="shared" si="1"/>
        <v>4.854513078106919</v>
      </c>
    </row>
    <row r="23" spans="2:15" ht="12" customHeight="1" x14ac:dyDescent="0.2">
      <c r="B23" t="s">
        <v>62</v>
      </c>
      <c r="E23" s="6">
        <f>Input!A20/Input!A5</f>
        <v>6.0776304766592673E-3</v>
      </c>
      <c r="F23" s="6">
        <f>Input!B20/Input!B5</f>
        <v>1.4822414037073723E-2</v>
      </c>
      <c r="G23" s="6">
        <f>Input!C20/Input!C5</f>
        <v>3.0982972501297109E-2</v>
      </c>
      <c r="H23" s="6">
        <f>Input!D20/Input!D5</f>
        <v>6.8287344936559594E-3</v>
      </c>
      <c r="I23" s="6">
        <f>Input!E20/Input!E5</f>
        <v>8.7726050657987841E-3</v>
      </c>
      <c r="J23" s="6">
        <f>Input!F20/Input!F5</f>
        <v>9.1575869062780063E-3</v>
      </c>
      <c r="K23" s="6">
        <f>Input!G20/Input!G5</f>
        <v>1.5031657722416424E-2</v>
      </c>
      <c r="L23" s="6">
        <f>Input!H20/Input!H5</f>
        <v>3.2378671619177949E-3</v>
      </c>
      <c r="M23" s="6">
        <f>Input!I20/Input!I5</f>
        <v>1.319683664062879E-3</v>
      </c>
      <c r="N23" s="6">
        <f>Input!J20/Input!J5</f>
        <v>1.9715685798845279E-3</v>
      </c>
      <c r="O23" s="6">
        <f t="shared" si="1"/>
        <v>9.8202720609044461E-3</v>
      </c>
    </row>
    <row r="24" spans="2:15" ht="13.5" customHeight="1" x14ac:dyDescent="0.2">
      <c r="B24" s="4" t="s">
        <v>63</v>
      </c>
      <c r="E24" s="8">
        <f>SUM(E21:E23)</f>
        <v>22.819847266462521</v>
      </c>
      <c r="F24" s="8">
        <f t="shared" ref="F24:N24" si="4">SUM(F21:F23)</f>
        <v>17.172545776142638</v>
      </c>
      <c r="G24" s="8">
        <f t="shared" si="4"/>
        <v>16.126208763737559</v>
      </c>
      <c r="H24" s="8">
        <f t="shared" si="4"/>
        <v>11.624135842648933</v>
      </c>
      <c r="I24" s="8">
        <f t="shared" si="4"/>
        <v>11.28018376491675</v>
      </c>
      <c r="J24" s="8">
        <f t="shared" si="4"/>
        <v>13.647773878590632</v>
      </c>
      <c r="K24" s="8">
        <f t="shared" si="4"/>
        <v>11.358388459455467</v>
      </c>
      <c r="L24" s="8">
        <f t="shared" si="4"/>
        <v>11.303849323102488</v>
      </c>
      <c r="M24" s="8">
        <f t="shared" si="4"/>
        <v>10.56561670952404</v>
      </c>
      <c r="N24" s="8">
        <f t="shared" si="4"/>
        <v>10.6087336373781</v>
      </c>
      <c r="O24" s="8">
        <f t="shared" si="1"/>
        <v>13.65072834219591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2.0770400836792358</v>
      </c>
      <c r="F26" s="6">
        <f>Input!B21/Input!B5</f>
        <v>2.0213959718881185</v>
      </c>
      <c r="G26" s="6">
        <f>Input!C21/Input!C5</f>
        <v>1.8226658648176974</v>
      </c>
      <c r="H26" s="6">
        <f>Input!D21/Input!D5</f>
        <v>1.8027180793358804</v>
      </c>
      <c r="I26" s="6">
        <f>Input!E21/Input!E5</f>
        <v>1.3687937833121078</v>
      </c>
      <c r="J26" s="6">
        <f>Input!F21/Input!F5</f>
        <v>1.4912824866751568</v>
      </c>
      <c r="K26" s="6">
        <f>Input!G21/Input!G5</f>
        <v>1.3687120279651419</v>
      </c>
      <c r="L26" s="6">
        <f>Input!H21/Input!H5</f>
        <v>1.2561581056644349</v>
      </c>
      <c r="M26" s="6">
        <f>Input!I21/Input!I5</f>
        <v>1.5222475377225753</v>
      </c>
      <c r="N26" s="6">
        <f>Input!J21/Input!J5</f>
        <v>1.4779356654213769</v>
      </c>
      <c r="O26" s="6">
        <f t="shared" si="1"/>
        <v>1.6208949606481728</v>
      </c>
    </row>
    <row r="27" spans="2:15" ht="12" customHeight="1" x14ac:dyDescent="0.2">
      <c r="B27" t="s">
        <v>65</v>
      </c>
      <c r="E27" s="6">
        <f>Input!A22/Input!A5</f>
        <v>17.213784308250073</v>
      </c>
      <c r="F27" s="6">
        <f>Input!B22/Input!B5</f>
        <v>15.662368331682467</v>
      </c>
      <c r="G27" s="6">
        <f>Input!C22/Input!C5</f>
        <v>16.493427857176549</v>
      </c>
      <c r="H27" s="6">
        <f>Input!D22/Input!D5</f>
        <v>13.568951134380454</v>
      </c>
      <c r="I27" s="6">
        <f>Input!E22/Input!E5</f>
        <v>12.638161973491817</v>
      </c>
      <c r="J27" s="6">
        <f>Input!F22/Input!F5</f>
        <v>12.911325833687091</v>
      </c>
      <c r="K27" s="6">
        <f>Input!G22/Input!G5</f>
        <v>13.731933976662891</v>
      </c>
      <c r="L27" s="6">
        <f>Input!H22/Input!H5</f>
        <v>13.408942475929818</v>
      </c>
      <c r="M27" s="6">
        <f>Input!I22/Input!I5</f>
        <v>12.627941196448498</v>
      </c>
      <c r="N27" s="6">
        <f>Input!J22/Input!J5</f>
        <v>13.460655572267237</v>
      </c>
      <c r="O27" s="6">
        <f t="shared" si="1"/>
        <v>14.171749265997686</v>
      </c>
    </row>
    <row r="28" spans="2:15" ht="12" customHeight="1" x14ac:dyDescent="0.2">
      <c r="B28" t="s">
        <v>66</v>
      </c>
      <c r="E28" s="6">
        <f>Input!A23/Input!A5</f>
        <v>2.707209571995854</v>
      </c>
      <c r="F28" s="6">
        <f>Input!B23/Input!B5</f>
        <v>2.600996226593085</v>
      </c>
      <c r="G28" s="6">
        <f>Input!C23/Input!C5</f>
        <v>3.0784946936465261</v>
      </c>
      <c r="H28" s="6">
        <f>Input!D23/Input!D5</f>
        <v>3.1811601339559457</v>
      </c>
      <c r="I28" s="6">
        <f>Input!E23/Input!E5</f>
        <v>2.5844602141408424</v>
      </c>
      <c r="J28" s="6">
        <f>Input!F23/Input!F5</f>
        <v>2.5011059855667184</v>
      </c>
      <c r="K28" s="6">
        <f>Input!G23/Input!G5</f>
        <v>3.0557606715572843</v>
      </c>
      <c r="L28" s="6">
        <f>Input!H23/Input!H5</f>
        <v>2.6997258198524023</v>
      </c>
      <c r="M28" s="6">
        <f>Input!I23/Input!I5</f>
        <v>2.690390519625443</v>
      </c>
      <c r="N28" s="6">
        <f>Input!J23/Input!J5</f>
        <v>3.2568173305516472</v>
      </c>
      <c r="O28" s="6">
        <f t="shared" si="1"/>
        <v>2.8356121167485751</v>
      </c>
    </row>
    <row r="29" spans="2:15" ht="13.5" customHeight="1" x14ac:dyDescent="0.2">
      <c r="B29" s="4" t="s">
        <v>15</v>
      </c>
      <c r="E29" s="8">
        <f>SUM(E26:E28)</f>
        <v>21.998033963925163</v>
      </c>
      <c r="F29" s="8">
        <f t="shared" ref="F29:N29" si="5">SUM(F26:F28)</f>
        <v>20.28476053016367</v>
      </c>
      <c r="G29" s="8">
        <f t="shared" si="5"/>
        <v>21.394588415640772</v>
      </c>
      <c r="H29" s="8">
        <f t="shared" si="5"/>
        <v>18.552829347672279</v>
      </c>
      <c r="I29" s="8">
        <f t="shared" si="5"/>
        <v>16.591415970944769</v>
      </c>
      <c r="J29" s="8">
        <f t="shared" si="5"/>
        <v>16.903714305928965</v>
      </c>
      <c r="K29" s="8">
        <f t="shared" si="5"/>
        <v>18.156406676185316</v>
      </c>
      <c r="L29" s="8">
        <f t="shared" si="5"/>
        <v>17.364826401446656</v>
      </c>
      <c r="M29" s="8">
        <f t="shared" si="5"/>
        <v>16.840579253796516</v>
      </c>
      <c r="N29" s="8">
        <f t="shared" si="5"/>
        <v>18.195408568240261</v>
      </c>
      <c r="O29" s="8">
        <f t="shared" si="1"/>
        <v>18.628256343394437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93.912137228267312</v>
      </c>
      <c r="F31" s="7">
        <f t="shared" ref="F31:N31" si="6">SUM(F13,F19,F24,F29)</f>
        <v>83.633799632092817</v>
      </c>
      <c r="G31" s="7">
        <f t="shared" si="6"/>
        <v>80.971828781661245</v>
      </c>
      <c r="H31" s="7">
        <f t="shared" si="6"/>
        <v>68.390585396915242</v>
      </c>
      <c r="I31" s="7">
        <f t="shared" si="6"/>
        <v>66.061771756049239</v>
      </c>
      <c r="J31" s="7">
        <f t="shared" si="6"/>
        <v>67.614938399132114</v>
      </c>
      <c r="K31" s="7">
        <f t="shared" si="6"/>
        <v>64.219290187583084</v>
      </c>
      <c r="L31" s="7">
        <f t="shared" si="6"/>
        <v>63.670314940618738</v>
      </c>
      <c r="M31" s="7">
        <f t="shared" si="6"/>
        <v>62.836967881228475</v>
      </c>
      <c r="N31" s="7">
        <f t="shared" si="6"/>
        <v>64.564789238756006</v>
      </c>
      <c r="O31" s="7">
        <f t="shared" si="1"/>
        <v>71.587642344230431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87.157893499552131</v>
      </c>
      <c r="F33" s="6">
        <f>(Input!B35+Input!B209)/Input!B36</f>
        <v>87.180283825679567</v>
      </c>
      <c r="G33" s="6">
        <f>(Input!C35+Input!C209)/Input!C36</f>
        <v>92.550366283505184</v>
      </c>
      <c r="H33" s="6">
        <f>(Input!D35+Input!D209)/Input!D36</f>
        <v>81.513444955812886</v>
      </c>
      <c r="I33" s="6">
        <f>(Input!E35+Input!E209)/Input!E36</f>
        <v>64.868148150980019</v>
      </c>
      <c r="J33" s="6">
        <f>(Input!F35+Input!F209)/Input!F36</f>
        <v>69.744196746276444</v>
      </c>
      <c r="K33" s="6">
        <f>(Input!G35+Input!G209)/Input!G36</f>
        <v>72.941641655722975</v>
      </c>
      <c r="L33" s="6">
        <f>(Input!H35+Input!H209)/Input!H36</f>
        <v>72.201329032588461</v>
      </c>
      <c r="M33" s="6">
        <f>(Input!I35+Input!I209)/Input!I36</f>
        <v>71.754554300395824</v>
      </c>
      <c r="N33" s="6">
        <f>(Input!J35+Input!J209)/Input!J36</f>
        <v>73.479463748246133</v>
      </c>
      <c r="O33" s="6">
        <f t="shared" si="1"/>
        <v>77.33913221987595</v>
      </c>
    </row>
    <row r="34" spans="2:15" ht="12" customHeight="1" x14ac:dyDescent="0.2">
      <c r="B34" t="s">
        <v>69</v>
      </c>
      <c r="E34" s="6">
        <f>Input!A28/Input!A5*Input!A6/Input!A34</f>
        <v>6.8944872890914749E-2</v>
      </c>
      <c r="F34" s="6">
        <f>Input!B28/Input!B5*Input!B6/Input!B34</f>
        <v>5.8730180813226722E-2</v>
      </c>
      <c r="G34" s="6">
        <f>Input!C28/Input!C5*Input!C6/Input!C34</f>
        <v>8.3221010055627875E-2</v>
      </c>
      <c r="H34" s="6">
        <f>Input!D28/Input!D5*Input!D6/Input!D34</f>
        <v>4.6844543280733258E-2</v>
      </c>
      <c r="I34" s="6">
        <f>Input!E28/Input!E5*Input!E6/Input!E34</f>
        <v>8.0889129582330813E-2</v>
      </c>
      <c r="J34" s="6">
        <f>Input!F28/Input!F5*Input!F6/Input!F34</f>
        <v>3.0115099511868818E-2</v>
      </c>
      <c r="K34" s="6">
        <f>Input!G28/Input!G5*Input!G6/Input!G34</f>
        <v>0.12304476600225686</v>
      </c>
      <c r="L34" s="6">
        <f>Input!H28/Input!H5*Input!H6/Input!H34</f>
        <v>7.280655919994973E-2</v>
      </c>
      <c r="M34" s="6">
        <f>Input!I28/Input!I5*Input!I6/Input!I34</f>
        <v>6.3191820311396335E-2</v>
      </c>
      <c r="N34" s="6">
        <f>Input!J28/Input!J5*Input!J6/Input!J34</f>
        <v>4.5414839461941692E-2</v>
      </c>
      <c r="O34" s="6">
        <f t="shared" si="1"/>
        <v>6.7320282111024685E-2</v>
      </c>
    </row>
    <row r="35" spans="2:15" ht="12" customHeight="1" x14ac:dyDescent="0.2">
      <c r="B35" t="s">
        <v>75</v>
      </c>
      <c r="E35" s="6">
        <f>(Input!A29-Input!A203-Input!A207)/Input!A5*Input!A6/Input!A34</f>
        <v>6.0566861069065814</v>
      </c>
      <c r="F35" s="6">
        <f>(Input!B29-Input!B203-Input!B207)/Input!B5*Input!B6/Input!B34</f>
        <v>4.8162916248097813</v>
      </c>
      <c r="G35" s="6">
        <f>(Input!C29-Input!C203-Input!C207)/Input!C5*Input!C6/Input!C34</f>
        <v>4.7398697739449611</v>
      </c>
      <c r="H35" s="6">
        <f>(Input!D29-Input!D203-Input!D207)/Input!D5*Input!D6/Input!D34</f>
        <v>5.9352559720491103</v>
      </c>
      <c r="I35" s="6">
        <f>(Input!E29-Input!E203-Input!E207)/Input!E5*Input!E6/Input!E34</f>
        <v>3.2527931664902181</v>
      </c>
      <c r="J35" s="6">
        <f>(Input!F29-Input!F203-Input!F207)/Input!F5*Input!F6/Input!F34</f>
        <v>3.3651875367821864</v>
      </c>
      <c r="K35" s="6">
        <f>(Input!G29-Input!G203-Input!G207)/Input!G5*Input!G6/Input!G34</f>
        <v>3.8159922006937963</v>
      </c>
      <c r="L35" s="6">
        <f>(Input!H29-Input!H203-Input!H207)/Input!H5*Input!H6/Input!H34</f>
        <v>2.8597852942415893</v>
      </c>
      <c r="M35" s="6">
        <f>(Input!I29-Input!I203-Input!I207)/Input!I5*Input!I6/Input!I34</f>
        <v>2.6582195426250701</v>
      </c>
      <c r="N35" s="6">
        <f>(Input!J29-Input!J203-Input!J207)/Input!J5*Input!J6/Input!J34</f>
        <v>3.8018995154448212</v>
      </c>
      <c r="O35" s="6">
        <f t="shared" si="1"/>
        <v>4.1301980733988115</v>
      </c>
    </row>
    <row r="36" spans="2:15" ht="13.5" customHeight="1" x14ac:dyDescent="0.2">
      <c r="B36" s="1" t="s">
        <v>71</v>
      </c>
      <c r="E36" s="7">
        <f>SUM(E33:E35)</f>
        <v>93.283524479349623</v>
      </c>
      <c r="F36" s="7">
        <f t="shared" ref="F36:N36" si="7">SUM(F33:F35)</f>
        <v>92.055305631302573</v>
      </c>
      <c r="G36" s="7">
        <f t="shared" si="7"/>
        <v>97.373457067505768</v>
      </c>
      <c r="H36" s="7">
        <f t="shared" si="7"/>
        <v>87.495545471142719</v>
      </c>
      <c r="I36" s="7">
        <f t="shared" si="7"/>
        <v>68.201830447052572</v>
      </c>
      <c r="J36" s="7">
        <f t="shared" si="7"/>
        <v>73.139499382570506</v>
      </c>
      <c r="K36" s="7">
        <f t="shared" si="7"/>
        <v>76.880678622419026</v>
      </c>
      <c r="L36" s="7">
        <f t="shared" si="7"/>
        <v>75.133920886029998</v>
      </c>
      <c r="M36" s="7">
        <f t="shared" si="7"/>
        <v>74.475965663332303</v>
      </c>
      <c r="N36" s="7">
        <f t="shared" si="7"/>
        <v>77.32677810315289</v>
      </c>
      <c r="O36" s="7">
        <f t="shared" si="1"/>
        <v>81.536650575385806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-0.62861274891768915</v>
      </c>
      <c r="F38" s="11">
        <f t="shared" ref="F38:N38" si="8">F36-F31</f>
        <v>8.4215059992097565</v>
      </c>
      <c r="G38" s="11">
        <f t="shared" si="8"/>
        <v>16.401628285844524</v>
      </c>
      <c r="H38" s="11">
        <f t="shared" si="8"/>
        <v>19.104960074227478</v>
      </c>
      <c r="I38" s="11">
        <f t="shared" si="8"/>
        <v>2.1400586910033326</v>
      </c>
      <c r="J38" s="11">
        <f t="shared" si="8"/>
        <v>5.5245609834383913</v>
      </c>
      <c r="K38" s="11">
        <f t="shared" si="8"/>
        <v>12.661388434835942</v>
      </c>
      <c r="L38" s="11">
        <f t="shared" si="8"/>
        <v>11.46360594541126</v>
      </c>
      <c r="M38" s="11">
        <f t="shared" si="8"/>
        <v>11.638997782103829</v>
      </c>
      <c r="N38" s="11">
        <f t="shared" si="8"/>
        <v>12.761988864396884</v>
      </c>
      <c r="O38" s="11">
        <f t="shared" si="1"/>
        <v>9.9490082311553714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2.850488444408684</v>
      </c>
      <c r="F40" s="8">
        <f>(Input!B25 + Input!B26) / Input!B5</f>
        <v>2.7957869911796616</v>
      </c>
      <c r="G40" s="8">
        <f>(Input!C25 + Input!C26) / Input!C5</f>
        <v>2.7085934154049336</v>
      </c>
      <c r="H40" s="8">
        <f>(Input!D25 + Input!D26) / Input!D5</f>
        <v>2.6272378661383895</v>
      </c>
      <c r="I40" s="8">
        <f>(Input!E25 + Input!E26) / Input!E5</f>
        <v>2.6819512758832129</v>
      </c>
      <c r="J40" s="8">
        <f>(Input!F25 + Input!F26) / Input!F5</f>
        <v>2.6541885288429792</v>
      </c>
      <c r="K40" s="8">
        <f>(Input!G25 + Input!G26) / Input!G5</f>
        <v>2.7983237654472948</v>
      </c>
      <c r="L40" s="8">
        <f>(Input!H25 + Input!H26) / Input!H5</f>
        <v>2.7870397830018083</v>
      </c>
      <c r="M40" s="8">
        <f>(Input!I25 + Input!I26) / Input!I5</f>
        <v>2.6358239774877497</v>
      </c>
      <c r="N40" s="8">
        <f>(Input!J25 + Input!J26) / Input!J5</f>
        <v>2.7162908155839114</v>
      </c>
      <c r="O40" s="8">
        <f t="shared" si="1"/>
        <v>2.7255724863378621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-3.4791011933263731</v>
      </c>
      <c r="F42" s="11">
        <f t="shared" ref="F42:N42" si="9">+F38-F40</f>
        <v>5.6257190080300949</v>
      </c>
      <c r="G42" s="11">
        <f t="shared" si="9"/>
        <v>13.69303487043959</v>
      </c>
      <c r="H42" s="11">
        <f t="shared" si="9"/>
        <v>16.477722208089087</v>
      </c>
      <c r="I42" s="11">
        <f t="shared" si="9"/>
        <v>-0.54189258487988035</v>
      </c>
      <c r="J42" s="11">
        <f t="shared" si="9"/>
        <v>2.8703724545954121</v>
      </c>
      <c r="K42" s="11">
        <f t="shared" si="9"/>
        <v>9.8630646693886472</v>
      </c>
      <c r="L42" s="11">
        <f t="shared" si="9"/>
        <v>8.6765661624094506</v>
      </c>
      <c r="M42" s="11">
        <f t="shared" si="9"/>
        <v>9.003173804616079</v>
      </c>
      <c r="N42" s="11">
        <f t="shared" si="9"/>
        <v>10.045698048812973</v>
      </c>
      <c r="O42" s="11">
        <f t="shared" si="1"/>
        <v>7.2234357448175075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2.7487563222926628E-3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2.7487563222926628E-4</v>
      </c>
    </row>
    <row r="8" spans="1:15" ht="12" customHeight="1" x14ac:dyDescent="0.2">
      <c r="B8" t="s">
        <v>50</v>
      </c>
      <c r="E8" s="6">
        <f>Input!A9/Input!A$7</f>
        <v>21.497685685602686</v>
      </c>
      <c r="F8" s="6">
        <f>Input!B9/Input!B$7</f>
        <v>16.032340946268587</v>
      </c>
      <c r="G8" s="6">
        <f>Input!C9/Input!C$7</f>
        <v>15.984074755264965</v>
      </c>
      <c r="H8" s="6">
        <f>Input!D9/Input!D$7</f>
        <v>13.192428193946554</v>
      </c>
      <c r="I8" s="6">
        <f>Input!E9/Input!E$7</f>
        <v>11.575658818533611</v>
      </c>
      <c r="J8" s="6">
        <f>Input!F9/Input!F$7</f>
        <v>14.396476928252778</v>
      </c>
      <c r="K8" s="6">
        <f>Input!G9/Input!G$7</f>
        <v>11.98506414502803</v>
      </c>
      <c r="L8" s="6">
        <f>Input!H9/Input!H$7</f>
        <v>11.377173421029092</v>
      </c>
      <c r="M8" s="6">
        <f>Input!I9/Input!I$7</f>
        <v>12.982560520567892</v>
      </c>
      <c r="N8" s="6">
        <f>Input!J9/Input!J$7</f>
        <v>11.75882326174008</v>
      </c>
      <c r="O8" s="6">
        <f t="shared" ref="O8:O42" si="1">AVERAGE(E8:N8)</f>
        <v>14.078228667623426</v>
      </c>
    </row>
    <row r="9" spans="1:15" ht="12" customHeight="1" x14ac:dyDescent="0.2">
      <c r="B9" t="s">
        <v>51</v>
      </c>
      <c r="E9" s="6">
        <f>Input!A10/Input!A$7</f>
        <v>8.5274928340425067</v>
      </c>
      <c r="F9" s="6">
        <f>Input!B10/Input!B$7</f>
        <v>7.8536035261317414</v>
      </c>
      <c r="G9" s="6">
        <f>Input!C10/Input!C$7</f>
        <v>6.880133760297821</v>
      </c>
      <c r="H9" s="6">
        <f>Input!D10/Input!D$7</f>
        <v>4.6685016612632841</v>
      </c>
      <c r="I9" s="6">
        <f>Input!E10/Input!E$7</f>
        <v>2.9290984045812611</v>
      </c>
      <c r="J9" s="6">
        <f>Input!F10/Input!F$7</f>
        <v>2.600422572613672</v>
      </c>
      <c r="K9" s="6">
        <f>Input!G10/Input!G$7</f>
        <v>2.8314160536216484</v>
      </c>
      <c r="L9" s="6">
        <f>Input!H10/Input!H$7</f>
        <v>2.6656856932359583</v>
      </c>
      <c r="M9" s="6">
        <f>Input!I10/Input!I$7</f>
        <v>3.6826199035311249</v>
      </c>
      <c r="N9" s="6">
        <f>Input!J10/Input!J$7</f>
        <v>3.001044321077539</v>
      </c>
      <c r="O9" s="6">
        <f t="shared" si="1"/>
        <v>4.564001873039655</v>
      </c>
    </row>
    <row r="10" spans="1:15" ht="12" customHeight="1" x14ac:dyDescent="0.2">
      <c r="B10" t="s">
        <v>52</v>
      </c>
      <c r="E10" s="6">
        <f>Input!A11/Input!A$7</f>
        <v>16.835389476595228</v>
      </c>
      <c r="F10" s="6">
        <f>Input!B11/Input!B$7</f>
        <v>17.801765799447043</v>
      </c>
      <c r="G10" s="6">
        <f>Input!C11/Input!C$7</f>
        <v>15.343408468169182</v>
      </c>
      <c r="H10" s="6">
        <f>Input!D11/Input!D$7</f>
        <v>10.060209318721514</v>
      </c>
      <c r="I10" s="6">
        <f>Input!E11/Input!E$7</f>
        <v>6.7581461142900308</v>
      </c>
      <c r="J10" s="6">
        <f>Input!F11/Input!F$7</f>
        <v>8.0038921392044049</v>
      </c>
      <c r="K10" s="6">
        <f>Input!G11/Input!G$7</f>
        <v>4.8868398210377944</v>
      </c>
      <c r="L10" s="6">
        <f>Input!H11/Input!H$7</f>
        <v>6.2927167330213454</v>
      </c>
      <c r="M10" s="6">
        <f>Input!I11/Input!I$7</f>
        <v>6.135957635602475</v>
      </c>
      <c r="N10" s="6">
        <f>Input!J11/Input!J$7</f>
        <v>5.1429944029850754</v>
      </c>
      <c r="O10" s="6">
        <f t="shared" si="1"/>
        <v>9.7261319909074118</v>
      </c>
    </row>
    <row r="11" spans="1:15" ht="12" customHeight="1" x14ac:dyDescent="0.2">
      <c r="B11" t="s">
        <v>53</v>
      </c>
      <c r="E11" s="6">
        <f>Input!A12/Input!A$7</f>
        <v>7.2709760440725457</v>
      </c>
      <c r="F11" s="6">
        <f>Input!B12/Input!B$7</f>
        <v>7.9861040905014358</v>
      </c>
      <c r="G11" s="6">
        <f>Input!C12/Input!C$7</f>
        <v>6.7737159070199056</v>
      </c>
      <c r="H11" s="6">
        <f>Input!D12/Input!D$7</f>
        <v>5.7927893440372928</v>
      </c>
      <c r="I11" s="6">
        <f>Input!E12/Input!E$7</f>
        <v>3.6805099243918318</v>
      </c>
      <c r="J11" s="6">
        <f>Input!F12/Input!F$7</f>
        <v>4.3535818049218618</v>
      </c>
      <c r="K11" s="6">
        <f>Input!G12/Input!G$7</f>
        <v>4.1912281623229406</v>
      </c>
      <c r="L11" s="6">
        <f>Input!H12/Input!H$7</f>
        <v>5.3024339438683015</v>
      </c>
      <c r="M11" s="6">
        <f>Input!I12/Input!I$7</f>
        <v>4.9432496814706948</v>
      </c>
      <c r="N11" s="6">
        <f>Input!J12/Input!J$7</f>
        <v>4.9247485893702221</v>
      </c>
      <c r="O11" s="6">
        <f t="shared" si="1"/>
        <v>5.5219337491977036</v>
      </c>
    </row>
    <row r="12" spans="1:15" ht="12" customHeight="1" x14ac:dyDescent="0.2">
      <c r="B12" t="s">
        <v>54</v>
      </c>
      <c r="E12" s="6">
        <f>Input!A13/Input!A$7</f>
        <v>0.51447918643289425</v>
      </c>
      <c r="F12" s="6">
        <f>Input!B13/Input!B$7</f>
        <v>0.54948696459767554</v>
      </c>
      <c r="G12" s="6">
        <f>Input!C13/Input!C$7</f>
        <v>0.46101197999881521</v>
      </c>
      <c r="H12" s="6">
        <f>Input!D13/Input!D$7</f>
        <v>0.47720924048589292</v>
      </c>
      <c r="I12" s="6">
        <f>Input!E13/Input!E$7</f>
        <v>0.44017982434520631</v>
      </c>
      <c r="J12" s="6">
        <f>Input!F13/Input!F$7</f>
        <v>0.68541374185665083</v>
      </c>
      <c r="K12" s="6">
        <f>Input!G13/Input!G$7</f>
        <v>0.65292633815271917</v>
      </c>
      <c r="L12" s="6">
        <f>Input!H13/Input!H$7</f>
        <v>0.5333817152366136</v>
      </c>
      <c r="M12" s="6">
        <f>Input!I13/Input!I$7</f>
        <v>0.47464142701128503</v>
      </c>
      <c r="N12" s="6">
        <f>Input!J13/Input!J$7</f>
        <v>0.52149617764834366</v>
      </c>
      <c r="O12" s="6">
        <f t="shared" si="1"/>
        <v>0.53102265957660966</v>
      </c>
    </row>
    <row r="13" spans="1:15" ht="13.5" customHeight="1" x14ac:dyDescent="0.2">
      <c r="B13" s="4" t="s">
        <v>55</v>
      </c>
      <c r="E13" s="8">
        <f>SUM(E7:E12)</f>
        <v>54.646023226745861</v>
      </c>
      <c r="F13" s="8">
        <f t="shared" ref="F13:N13" si="2">SUM(F7:F12)</f>
        <v>50.223301326946483</v>
      </c>
      <c r="G13" s="8">
        <f t="shared" si="2"/>
        <v>45.442344870750688</v>
      </c>
      <c r="H13" s="8">
        <f t="shared" si="2"/>
        <v>34.191137758454538</v>
      </c>
      <c r="I13" s="8">
        <f t="shared" si="2"/>
        <v>25.383593086141943</v>
      </c>
      <c r="J13" s="8">
        <f t="shared" si="2"/>
        <v>30.042535943171661</v>
      </c>
      <c r="K13" s="8">
        <f t="shared" si="2"/>
        <v>24.547474520163135</v>
      </c>
      <c r="L13" s="8">
        <f t="shared" si="2"/>
        <v>26.171391506391309</v>
      </c>
      <c r="M13" s="8">
        <f t="shared" si="2"/>
        <v>28.219029168183475</v>
      </c>
      <c r="N13" s="8">
        <f t="shared" si="2"/>
        <v>25.34910675282126</v>
      </c>
      <c r="O13" s="8">
        <f t="shared" si="1"/>
        <v>34.42159381597704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257.52286511644013</v>
      </c>
      <c r="F15" s="6">
        <f>Input!B14/Input!B$7</f>
        <v>205.19319986341227</v>
      </c>
      <c r="G15" s="6">
        <f>Input!C14/Input!C$7</f>
        <v>177.29483251472345</v>
      </c>
      <c r="H15" s="6">
        <f>Input!D14/Input!D$7</f>
        <v>160.98478588538981</v>
      </c>
      <c r="I15" s="6">
        <f>Input!E14/Input!E$7</f>
        <v>185.85220364415184</v>
      </c>
      <c r="J15" s="6">
        <f>Input!F14/Input!F$7</f>
        <v>137.26041130284401</v>
      </c>
      <c r="K15" s="6">
        <f>Input!G14/Input!G$7</f>
        <v>141.17128576674511</v>
      </c>
      <c r="L15" s="6">
        <f>Input!H14/Input!H$7</f>
        <v>134.45549007242002</v>
      </c>
      <c r="M15" s="6">
        <f>Input!I14/Input!I$7</f>
        <v>137.03524208227157</v>
      </c>
      <c r="N15" s="6">
        <f>Input!J14/Input!J$7</f>
        <v>137.7193272206043</v>
      </c>
      <c r="O15" s="6">
        <f t="shared" si="1"/>
        <v>167.44896434690025</v>
      </c>
    </row>
    <row r="16" spans="1:15" ht="12" customHeight="1" x14ac:dyDescent="0.2">
      <c r="B16" t="s">
        <v>57</v>
      </c>
      <c r="E16" s="6">
        <f>Input!A15/Input!A$7</f>
        <v>9.3402995498938122</v>
      </c>
      <c r="F16" s="6">
        <f>Input!B15/Input!B$7</f>
        <v>7.9609453892875228</v>
      </c>
      <c r="G16" s="6">
        <f>Input!C15/Input!C$7</f>
        <v>18.873201315624648</v>
      </c>
      <c r="H16" s="6">
        <f>Input!D15/Input!D$7</f>
        <v>11.135662146939156</v>
      </c>
      <c r="I16" s="6">
        <f>Input!E15/Input!E$7</f>
        <v>18.32955691957876</v>
      </c>
      <c r="J16" s="6">
        <f>Input!F15/Input!F$7</f>
        <v>8.0018991486861495</v>
      </c>
      <c r="K16" s="6">
        <f>Input!G15/Input!G$7</f>
        <v>8.1866893576713</v>
      </c>
      <c r="L16" s="6">
        <f>Input!H15/Input!H$7</f>
        <v>8.5054338616085783</v>
      </c>
      <c r="M16" s="6">
        <f>Input!I15/Input!I$7</f>
        <v>10.933341144885329</v>
      </c>
      <c r="N16" s="6">
        <f>Input!J15/Input!J$7</f>
        <v>13.020924872588276</v>
      </c>
      <c r="O16" s="6">
        <f t="shared" si="1"/>
        <v>11.428795370676355</v>
      </c>
    </row>
    <row r="17" spans="2:15" ht="12" customHeight="1" x14ac:dyDescent="0.2">
      <c r="B17" t="s">
        <v>58</v>
      </c>
      <c r="E17" s="6">
        <f>Input!A16/Input!A$7</f>
        <v>1.0852664086929562</v>
      </c>
      <c r="F17" s="6">
        <f>Input!B16/Input!B$7</f>
        <v>1.4277268509902268</v>
      </c>
      <c r="G17" s="6">
        <f>Input!C16/Input!C$7</f>
        <v>1.4770398807200753</v>
      </c>
      <c r="H17" s="6">
        <f>Input!D16/Input!D$7</f>
        <v>0.7077311715580511</v>
      </c>
      <c r="I17" s="6">
        <f>Input!E16/Input!E$7</f>
        <v>0.72316212998056772</v>
      </c>
      <c r="J17" s="6">
        <f>Input!F16/Input!F$7</f>
        <v>0.91043464299198384</v>
      </c>
      <c r="K17" s="6">
        <f>Input!G16/Input!G$7</f>
        <v>1.2270296593496703</v>
      </c>
      <c r="L17" s="6">
        <f>Input!H16/Input!H$7</f>
        <v>0.96909326859238332</v>
      </c>
      <c r="M17" s="6">
        <f>Input!I16/Input!I$7</f>
        <v>0.91844853476519839</v>
      </c>
      <c r="N17" s="6">
        <f>Input!J16/Input!J$7</f>
        <v>1.6274262832180562</v>
      </c>
      <c r="O17" s="6">
        <f t="shared" si="1"/>
        <v>1.107335883085917</v>
      </c>
    </row>
    <row r="18" spans="2:15" ht="12" customHeight="1" x14ac:dyDescent="0.2">
      <c r="B18" t="s">
        <v>59</v>
      </c>
      <c r="E18" s="6">
        <f>Input!A17/Input!A$7</f>
        <v>2.8983426096500269</v>
      </c>
      <c r="F18" s="6">
        <f>Input!B17/Input!B$7</f>
        <v>2.6626395006848749</v>
      </c>
      <c r="G18" s="6">
        <f>Input!C17/Input!C$7</f>
        <v>2.4574423102752312</v>
      </c>
      <c r="H18" s="6">
        <f>Input!D17/Input!D$7</f>
        <v>1.9316317915188066</v>
      </c>
      <c r="I18" s="6">
        <f>Input!E17/Input!E$7</f>
        <v>1.6315403055892344</v>
      </c>
      <c r="J18" s="6">
        <f>Input!F17/Input!F$7</f>
        <v>1.7383490662409586</v>
      </c>
      <c r="K18" s="6">
        <f>Input!G17/Input!G$7</f>
        <v>1.8659941019084803</v>
      </c>
      <c r="L18" s="6">
        <f>Input!H17/Input!H$7</f>
        <v>1.9206344247505576</v>
      </c>
      <c r="M18" s="6">
        <f>Input!I17/Input!I$7</f>
        <v>1.9446994448489259</v>
      </c>
      <c r="N18" s="6">
        <f>Input!J17/Input!J$7</f>
        <v>2.0806711867491812</v>
      </c>
      <c r="O18" s="6">
        <f t="shared" si="1"/>
        <v>2.1131944742216282</v>
      </c>
    </row>
    <row r="19" spans="2:15" ht="13.5" customHeight="1" x14ac:dyDescent="0.2">
      <c r="B19" s="4" t="s">
        <v>60</v>
      </c>
      <c r="E19" s="8">
        <f>SUM(E15:E18)</f>
        <v>270.84677368467692</v>
      </c>
      <c r="F19" s="8">
        <f t="shared" ref="F19:N19" si="3">SUM(F15:F18)</f>
        <v>217.24451160437491</v>
      </c>
      <c r="G19" s="8">
        <f t="shared" si="3"/>
        <v>200.1025160213434</v>
      </c>
      <c r="H19" s="8">
        <f t="shared" si="3"/>
        <v>174.75981099540581</v>
      </c>
      <c r="I19" s="8">
        <f t="shared" si="3"/>
        <v>206.5364629993004</v>
      </c>
      <c r="J19" s="8">
        <f t="shared" si="3"/>
        <v>147.9110941607631</v>
      </c>
      <c r="K19" s="8">
        <f t="shared" si="3"/>
        <v>152.45099888567458</v>
      </c>
      <c r="L19" s="8">
        <f t="shared" si="3"/>
        <v>145.85065162737152</v>
      </c>
      <c r="M19" s="8">
        <f t="shared" si="3"/>
        <v>150.83173120677102</v>
      </c>
      <c r="N19" s="8">
        <f t="shared" si="3"/>
        <v>154.44834956315981</v>
      </c>
      <c r="O19" s="8">
        <f t="shared" si="1"/>
        <v>182.09829007488415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77.701541714494766</v>
      </c>
      <c r="F21" s="6">
        <f>Input!B18/Input!B$7</f>
        <v>53.504851073600875</v>
      </c>
      <c r="G21" s="6">
        <f>Input!C18/Input!C$7</f>
        <v>51.311613828982367</v>
      </c>
      <c r="H21" s="6">
        <f>Input!D18/Input!D$7</f>
        <v>35.226907264561667</v>
      </c>
      <c r="I21" s="6">
        <f>Input!E18/Input!E$7</f>
        <v>35.202224152737635</v>
      </c>
      <c r="J21" s="6">
        <f>Input!F18/Input!F$7</f>
        <v>38.618988161929444</v>
      </c>
      <c r="K21" s="6">
        <f>Input!G18/Input!G$7</f>
        <v>31.967922958047296</v>
      </c>
      <c r="L21" s="6">
        <f>Input!H18/Input!H$7</f>
        <v>32.127354459848036</v>
      </c>
      <c r="M21" s="6">
        <f>Input!I18/Input!I$7</f>
        <v>31.935000455041862</v>
      </c>
      <c r="N21" s="6">
        <f>Input!J18/Input!J$7</f>
        <v>28.935722151437936</v>
      </c>
      <c r="O21" s="6">
        <f t="shared" si="1"/>
        <v>41.653212622068189</v>
      </c>
    </row>
    <row r="22" spans="2:15" ht="12" customHeight="1" x14ac:dyDescent="0.2">
      <c r="B22" t="s">
        <v>255</v>
      </c>
      <c r="E22" s="6">
        <f>Input!A19/Input!A$7</f>
        <v>32.100806792391452</v>
      </c>
      <c r="F22" s="6">
        <f>Input!B19/Input!B$7</f>
        <v>29.359174897200432</v>
      </c>
      <c r="G22" s="6">
        <f>Input!C19/Input!C$7</f>
        <v>25.846543319695613</v>
      </c>
      <c r="H22" s="6">
        <f>Input!D19/Input!D$7</f>
        <v>20.464762993557095</v>
      </c>
      <c r="I22" s="6">
        <f>Input!E19/Input!E$7</f>
        <v>18.831271545886096</v>
      </c>
      <c r="J22" s="6">
        <f>Input!F19/Input!F$7</f>
        <v>24.63178565038077</v>
      </c>
      <c r="K22" s="6">
        <f>Input!G19/Input!G$7</f>
        <v>20.192768113901174</v>
      </c>
      <c r="L22" s="6">
        <f>Input!H19/Input!H$7</f>
        <v>19.840520870370813</v>
      </c>
      <c r="M22" s="6">
        <f>Input!I19/Input!I$7</f>
        <v>17.605572442664727</v>
      </c>
      <c r="N22" s="6">
        <f>Input!J19/Input!J$7</f>
        <v>20.803987759373861</v>
      </c>
      <c r="O22" s="6">
        <f t="shared" si="1"/>
        <v>22.967719438542204</v>
      </c>
    </row>
    <row r="23" spans="2:15" ht="12" customHeight="1" x14ac:dyDescent="0.2">
      <c r="B23" t="s">
        <v>62</v>
      </c>
      <c r="E23" s="6">
        <f>Input!A20/Input!A$7</f>
        <v>2.9251548969862998E-2</v>
      </c>
      <c r="F23" s="6">
        <f>Input!B20/Input!B$7</f>
        <v>7.158554056365897E-2</v>
      </c>
      <c r="G23" s="6">
        <f>Input!C20/Input!C$7</f>
        <v>0.14852783627862554</v>
      </c>
      <c r="H23" s="6">
        <f>Input!D20/Input!D$7</f>
        <v>3.2735953879876219E-2</v>
      </c>
      <c r="I23" s="6">
        <f>Input!E20/Input!E$7</f>
        <v>4.2054584946471921E-2</v>
      </c>
      <c r="J23" s="6">
        <f>Input!F20/Input!F$7</f>
        <v>4.2469444530727402E-2</v>
      </c>
      <c r="K23" s="6">
        <f>Input!G20/Input!G$7</f>
        <v>6.912077866037343E-2</v>
      </c>
      <c r="L23" s="6">
        <f>Input!H20/Input!H$7</f>
        <v>1.4889909069291905E-2</v>
      </c>
      <c r="M23" s="6">
        <f>Input!I20/Input!I$7</f>
        <v>6.188569348380051E-3</v>
      </c>
      <c r="N23" s="6">
        <f>Input!J20/Input!J$7</f>
        <v>9.2455405897342562E-3</v>
      </c>
      <c r="O23" s="6">
        <f t="shared" si="1"/>
        <v>4.6606970683700268E-2</v>
      </c>
    </row>
    <row r="24" spans="2:15" ht="14.25" customHeight="1" x14ac:dyDescent="0.2">
      <c r="B24" s="4" t="s">
        <v>63</v>
      </c>
      <c r="E24" s="8">
        <f>SUM(E21:E23)</f>
        <v>109.83160005585609</v>
      </c>
      <c r="F24" s="8">
        <f t="shared" ref="F24:N24" si="4">SUM(F21:F23)</f>
        <v>82.935611511364968</v>
      </c>
      <c r="G24" s="8">
        <f t="shared" si="4"/>
        <v>77.306684984956618</v>
      </c>
      <c r="H24" s="8">
        <f t="shared" si="4"/>
        <v>55.724406211998641</v>
      </c>
      <c r="I24" s="8">
        <f t="shared" si="4"/>
        <v>54.075550283570202</v>
      </c>
      <c r="J24" s="8">
        <f t="shared" si="4"/>
        <v>63.293243256840938</v>
      </c>
      <c r="K24" s="8">
        <f t="shared" si="4"/>
        <v>52.229811850608847</v>
      </c>
      <c r="L24" s="8">
        <f t="shared" si="4"/>
        <v>51.982765239288135</v>
      </c>
      <c r="M24" s="8">
        <f t="shared" si="4"/>
        <v>49.546761467054971</v>
      </c>
      <c r="N24" s="8">
        <f t="shared" si="4"/>
        <v>49.748955451401528</v>
      </c>
      <c r="O24" s="8">
        <f t="shared" si="1"/>
        <v>64.667539031294083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9.9967643563463291</v>
      </c>
      <c r="F26" s="6">
        <f>Input!B21/Input!B$7</f>
        <v>9.7624262133606745</v>
      </c>
      <c r="G26" s="6">
        <f>Input!C21/Input!C$7</f>
        <v>8.737593436167197</v>
      </c>
      <c r="H26" s="6">
        <f>Input!D21/Input!D$7</f>
        <v>8.641966671626113</v>
      </c>
      <c r="I26" s="6">
        <f>Input!E21/Input!E$7</f>
        <v>6.561797094790367</v>
      </c>
      <c r="J26" s="6">
        <f>Input!F21/Input!F$7</f>
        <v>6.9160074040986785</v>
      </c>
      <c r="K26" s="6">
        <f>Input!G21/Input!G$7</f>
        <v>6.2938128902233217</v>
      </c>
      <c r="L26" s="6">
        <f>Input!H21/Input!H$7</f>
        <v>5.7766668719413881</v>
      </c>
      <c r="M26" s="6">
        <f>Input!I21/Input!I$7</f>
        <v>7.1384792500910086</v>
      </c>
      <c r="N26" s="6">
        <f>Input!J21/Input!J$7</f>
        <v>6.9306816527120496</v>
      </c>
      <c r="O26" s="6">
        <f t="shared" si="1"/>
        <v>7.6756195841357124</v>
      </c>
    </row>
    <row r="27" spans="2:15" ht="12" customHeight="1" x14ac:dyDescent="0.2">
      <c r="B27" t="s">
        <v>65</v>
      </c>
      <c r="E27" s="6">
        <f>Input!A22/Input!A$7</f>
        <v>82.849698839573904</v>
      </c>
      <c r="F27" s="6">
        <f>Input!B22/Input!B$7</f>
        <v>75.642139042013483</v>
      </c>
      <c r="G27" s="6">
        <f>Input!C22/Input!C$7</f>
        <v>79.067079581905233</v>
      </c>
      <c r="H27" s="6">
        <f>Input!D22/Input!D$7</f>
        <v>65.047566126057035</v>
      </c>
      <c r="I27" s="6">
        <f>Input!E22/Input!E$7</f>
        <v>60.585499095768093</v>
      </c>
      <c r="J27" s="6">
        <f>Input!F22/Input!F$7</f>
        <v>59.877874152197009</v>
      </c>
      <c r="K27" s="6">
        <f>Input!G22/Input!G$7</f>
        <v>63.144197832838501</v>
      </c>
      <c r="L27" s="6">
        <f>Input!H22/Input!H$7</f>
        <v>61.66341118939021</v>
      </c>
      <c r="M27" s="6">
        <f>Input!I22/Input!I$7</f>
        <v>59.217895886421552</v>
      </c>
      <c r="N27" s="6">
        <f>Input!J22/Input!J$7</f>
        <v>63.122854932653809</v>
      </c>
      <c r="O27" s="6">
        <f t="shared" si="1"/>
        <v>67.021821667881881</v>
      </c>
    </row>
    <row r="28" spans="2:15" ht="12" customHeight="1" x14ac:dyDescent="0.2">
      <c r="B28" t="s">
        <v>66</v>
      </c>
      <c r="E28" s="6">
        <f>Input!A23/Input!A$7</f>
        <v>13.029761133231569</v>
      </c>
      <c r="F28" s="6">
        <f>Input!B23/Input!B$7</f>
        <v>12.561632701596158</v>
      </c>
      <c r="G28" s="6">
        <f>Input!C23/Input!C$7</f>
        <v>14.75785306988883</v>
      </c>
      <c r="H28" s="6">
        <f>Input!D23/Input!D$7</f>
        <v>15.250016167187258</v>
      </c>
      <c r="I28" s="6">
        <f>Input!E23/Input!E$7</f>
        <v>12.389524069663167</v>
      </c>
      <c r="J28" s="6">
        <f>Input!F23/Input!F$7</f>
        <v>11.599189066573452</v>
      </c>
      <c r="K28" s="6">
        <f>Input!G23/Input!G$7</f>
        <v>14.05144801180524</v>
      </c>
      <c r="L28" s="6">
        <f>Input!H23/Input!H$7</f>
        <v>12.41517022144048</v>
      </c>
      <c r="M28" s="6">
        <f>Input!I23/Input!I$7</f>
        <v>12.616408582089553</v>
      </c>
      <c r="N28" s="6">
        <f>Input!J23/Input!J$7</f>
        <v>15.272629686931198</v>
      </c>
      <c r="O28" s="6">
        <f t="shared" si="1"/>
        <v>13.394363271040692</v>
      </c>
    </row>
    <row r="29" spans="2:15" ht="14.25" customHeight="1" x14ac:dyDescent="0.2">
      <c r="B29" s="4" t="s">
        <v>15</v>
      </c>
      <c r="E29" s="8">
        <f>SUM(E26:E28)</f>
        <v>105.87622432915181</v>
      </c>
      <c r="F29" s="8">
        <f t="shared" ref="F29:N29" si="5">SUM(F26:F28)</f>
        <v>97.966197956970305</v>
      </c>
      <c r="G29" s="8">
        <f t="shared" si="5"/>
        <v>102.56252608796126</v>
      </c>
      <c r="H29" s="8">
        <f t="shared" si="5"/>
        <v>88.939548964870397</v>
      </c>
      <c r="I29" s="8">
        <f t="shared" si="5"/>
        <v>79.536820260221631</v>
      </c>
      <c r="J29" s="8">
        <f t="shared" si="5"/>
        <v>78.393070622869146</v>
      </c>
      <c r="K29" s="8">
        <f t="shared" si="5"/>
        <v>83.489458734867057</v>
      </c>
      <c r="L29" s="8">
        <f t="shared" si="5"/>
        <v>79.855248282772081</v>
      </c>
      <c r="M29" s="8">
        <f t="shared" si="5"/>
        <v>78.972783718602102</v>
      </c>
      <c r="N29" s="8">
        <f t="shared" si="5"/>
        <v>85.326166272297058</v>
      </c>
      <c r="O29" s="8">
        <f t="shared" si="1"/>
        <v>88.0918045230583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541.20062129643065</v>
      </c>
      <c r="F31" s="7">
        <f t="shared" ref="F31:N31" si="6">SUM(F13,F19,F24,F29)</f>
        <v>448.36962239965669</v>
      </c>
      <c r="G31" s="7">
        <f t="shared" si="6"/>
        <v>425.414071965012</v>
      </c>
      <c r="H31" s="7">
        <f t="shared" si="6"/>
        <v>353.61490393072938</v>
      </c>
      <c r="I31" s="7">
        <f t="shared" si="6"/>
        <v>365.53242662923418</v>
      </c>
      <c r="J31" s="7">
        <f t="shared" si="6"/>
        <v>319.6399439836448</v>
      </c>
      <c r="K31" s="7">
        <f t="shared" si="6"/>
        <v>312.71774399131363</v>
      </c>
      <c r="L31" s="7">
        <f t="shared" si="6"/>
        <v>303.86005665582303</v>
      </c>
      <c r="M31" s="7">
        <f t="shared" si="6"/>
        <v>307.57030556061159</v>
      </c>
      <c r="N31" s="7">
        <f t="shared" si="6"/>
        <v>314.87257803967964</v>
      </c>
      <c r="O31" s="7">
        <f t="shared" si="1"/>
        <v>369.27922744521356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638.348452670283</v>
      </c>
      <c r="F33" s="6">
        <f>(Input!B27+Input!B203+Input!B207)/Input!B$7</f>
        <v>563.15267413282402</v>
      </c>
      <c r="G33" s="6">
        <f>(Input!C27+Input!C203+Input!C207)/Input!C$7</f>
        <v>577.17030854228949</v>
      </c>
      <c r="H33" s="6">
        <f>(Input!D27+Input!D203+Input!D207)/Input!D$7</f>
        <v>475.10096284079418</v>
      </c>
      <c r="I33" s="6">
        <f>(Input!E27+Input!E203+Input!E207)/Input!E$7</f>
        <v>416.01559172583717</v>
      </c>
      <c r="J33" s="6">
        <f>(Input!F27+Input!F203+Input!F207)/Input!F$7</f>
        <v>353.41823707727968</v>
      </c>
      <c r="K33" s="6">
        <f>(Input!G27+Input!G203+Input!G207)/Input!G$7</f>
        <v>395.13952296366193</v>
      </c>
      <c r="L33" s="6">
        <f>(Input!H27+Input!H203+Input!H207)/Input!H$7</f>
        <v>376.14985451716012</v>
      </c>
      <c r="M33" s="6">
        <f>(Input!I27+Input!I203+Input!I207)/Input!I$7</f>
        <v>381.55267564615946</v>
      </c>
      <c r="N33" s="6">
        <f>(Input!J27+Input!J203+Input!J207)/Input!J$7</f>
        <v>391.93366331452495</v>
      </c>
      <c r="O33" s="6">
        <f t="shared" si="1"/>
        <v>456.79819434308138</v>
      </c>
    </row>
    <row r="34" spans="2:15" ht="12" customHeight="1" x14ac:dyDescent="0.2">
      <c r="B34" t="s">
        <v>69</v>
      </c>
      <c r="E34" s="6">
        <f>Input!A28/Input!A$7</f>
        <v>0.34570497007530776</v>
      </c>
      <c r="F34" s="6">
        <f>Input!B28/Input!B$7</f>
        <v>0.30137341728754929</v>
      </c>
      <c r="G34" s="6">
        <f>Input!C28/Input!C$7</f>
        <v>0.4243095254353948</v>
      </c>
      <c r="H34" s="6">
        <f>Input!D28/Input!D$7</f>
        <v>0.23461889982629885</v>
      </c>
      <c r="I34" s="6">
        <f>Input!E28/Input!E$7</f>
        <v>0.40020639732208069</v>
      </c>
      <c r="J34" s="6">
        <f>Input!F28/Input!F$7</f>
        <v>0.14589276831654754</v>
      </c>
      <c r="K34" s="6">
        <f>Input!G28/Input!G$7</f>
        <v>0.59047294761040359</v>
      </c>
      <c r="L34" s="6">
        <f>Input!H28/Input!H$7</f>
        <v>0.35061072226285261</v>
      </c>
      <c r="M34" s="6">
        <f>Input!I28/Input!I$7</f>
        <v>0.31008441026574446</v>
      </c>
      <c r="N34" s="6">
        <f>Input!J28/Input!J$7</f>
        <v>0.22654805242082271</v>
      </c>
      <c r="O34" s="6">
        <f t="shared" si="1"/>
        <v>0.33298221108230019</v>
      </c>
    </row>
    <row r="35" spans="2:15" ht="12" customHeight="1" x14ac:dyDescent="0.2">
      <c r="B35" t="s">
        <v>75</v>
      </c>
      <c r="E35" s="6">
        <f>(Input!A29-Input!A203-Input!A207)/Input!A$7</f>
        <v>30.369575017660043</v>
      </c>
      <c r="F35" s="6">
        <f>(Input!B29-Input!B203-Input!B207)/Input!B$7</f>
        <v>24.71475901357061</v>
      </c>
      <c r="G35" s="6">
        <f>(Input!C29-Input!C203-Input!C207)/Input!C$7</f>
        <v>24.166636442694216</v>
      </c>
      <c r="H35" s="6">
        <f>(Input!D29-Input!D203-Input!D207)/Input!D$7</f>
        <v>29.726476742540143</v>
      </c>
      <c r="I35" s="6">
        <f>(Input!E29-Input!E203-Input!E207)/Input!E$7</f>
        <v>16.093492921937589</v>
      </c>
      <c r="J35" s="6">
        <f>(Input!F29-Input!F203-Input!F207)/Input!F$7</f>
        <v>16.302669876684394</v>
      </c>
      <c r="K35" s="6">
        <f>(Input!G29-Input!G203-Input!G207)/Input!G$7</f>
        <v>18.312360907416803</v>
      </c>
      <c r="L35" s="6">
        <f>(Input!H29-Input!H203-Input!H207)/Input!H$7</f>
        <v>13.77171780329677</v>
      </c>
      <c r="M35" s="6">
        <f>(Input!I29-Input!I203-Input!I207)/Input!I$7</f>
        <v>13.043973653076083</v>
      </c>
      <c r="N35" s="6">
        <f>(Input!J29-Input!J203-Input!J207)/Input!J$7</f>
        <v>18.965451401528938</v>
      </c>
      <c r="O35" s="6">
        <f t="shared" si="1"/>
        <v>20.546711378040563</v>
      </c>
    </row>
    <row r="36" spans="2:15" ht="13.5" customHeight="1" x14ac:dyDescent="0.2">
      <c r="B36" s="1" t="s">
        <v>71</v>
      </c>
      <c r="E36" s="7">
        <f>SUM(E33:E35)</f>
        <v>669.06373265801835</v>
      </c>
      <c r="F36" s="7">
        <f t="shared" ref="F36:N36" si="7">SUM(F33:F35)</f>
        <v>588.16880656368221</v>
      </c>
      <c r="G36" s="7">
        <f t="shared" si="7"/>
        <v>601.76125451041912</v>
      </c>
      <c r="H36" s="7">
        <f t="shared" si="7"/>
        <v>505.06205848316063</v>
      </c>
      <c r="I36" s="7">
        <f t="shared" si="7"/>
        <v>432.50929104509686</v>
      </c>
      <c r="J36" s="7">
        <f t="shared" si="7"/>
        <v>369.86679972228063</v>
      </c>
      <c r="K36" s="7">
        <f t="shared" si="7"/>
        <v>414.04235681868914</v>
      </c>
      <c r="L36" s="7">
        <f t="shared" si="7"/>
        <v>390.27218304271975</v>
      </c>
      <c r="M36" s="7">
        <f t="shared" si="7"/>
        <v>394.90673370950128</v>
      </c>
      <c r="N36" s="7">
        <f t="shared" si="7"/>
        <v>411.12566276847468</v>
      </c>
      <c r="O36" s="7">
        <f t="shared" si="1"/>
        <v>477.67788793220427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127.8631113615877</v>
      </c>
      <c r="F38" s="11">
        <f t="shared" ref="F38:N38" si="8">F36-F31</f>
        <v>139.79918416402552</v>
      </c>
      <c r="G38" s="11">
        <f t="shared" si="8"/>
        <v>176.34718254540712</v>
      </c>
      <c r="H38" s="11">
        <f t="shared" si="8"/>
        <v>151.44715455243124</v>
      </c>
      <c r="I38" s="11">
        <f t="shared" si="8"/>
        <v>66.976864415862678</v>
      </c>
      <c r="J38" s="11">
        <f t="shared" si="8"/>
        <v>50.226855738635834</v>
      </c>
      <c r="K38" s="11">
        <f t="shared" si="8"/>
        <v>101.32461282737552</v>
      </c>
      <c r="L38" s="11">
        <f t="shared" si="8"/>
        <v>86.412126386896716</v>
      </c>
      <c r="M38" s="11">
        <f t="shared" si="8"/>
        <v>87.336428148889695</v>
      </c>
      <c r="N38" s="11">
        <f t="shared" si="8"/>
        <v>96.253084728795045</v>
      </c>
      <c r="O38" s="11">
        <f t="shared" si="1"/>
        <v>108.39866048699071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13.719360306597967</v>
      </c>
      <c r="F40" s="8">
        <f>(Input!B25 + Input!B26) / Input!B$7</f>
        <v>13.502383792805819</v>
      </c>
      <c r="G40" s="8">
        <f>(Input!C25 + Input!C26) / Input!C$7</f>
        <v>12.984600471493971</v>
      </c>
      <c r="H40" s="8">
        <f>(Input!D25 + Input!D26) / Input!D$7</f>
        <v>12.594593873472652</v>
      </c>
      <c r="I40" s="8">
        <f>(Input!E25 + Input!E26) / Input!E$7</f>
        <v>12.856881953303738</v>
      </c>
      <c r="J40" s="8">
        <f>(Input!F25 + Input!F26) / Input!F$7</f>
        <v>12.309128338439583</v>
      </c>
      <c r="K40" s="8">
        <f>(Input!G25 + Input!G26) / Input!G$7</f>
        <v>12.867663778898995</v>
      </c>
      <c r="L40" s="8">
        <f>(Input!H25 + Input!H26) / Input!H$7</f>
        <v>12.816699038640044</v>
      </c>
      <c r="M40" s="8">
        <f>(Input!I25 + Input!I26) / Input!I$7</f>
        <v>12.360522388059703</v>
      </c>
      <c r="N40" s="8">
        <f>(Input!J25 + Input!J26) / Input!J$7</f>
        <v>12.737866308700399</v>
      </c>
      <c r="O40" s="8">
        <f t="shared" si="1"/>
        <v>12.874970025041288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114.14375105498974</v>
      </c>
      <c r="F42" s="11">
        <f t="shared" ref="F42:N42" si="9">+F38-F40</f>
        <v>126.2968003712197</v>
      </c>
      <c r="G42" s="11">
        <f t="shared" si="9"/>
        <v>163.36258207391316</v>
      </c>
      <c r="H42" s="11">
        <f t="shared" si="9"/>
        <v>138.85256067895858</v>
      </c>
      <c r="I42" s="11">
        <f t="shared" si="9"/>
        <v>54.119982462558937</v>
      </c>
      <c r="J42" s="11">
        <f t="shared" si="9"/>
        <v>37.917727400196249</v>
      </c>
      <c r="K42" s="11">
        <f t="shared" si="9"/>
        <v>88.456949048476517</v>
      </c>
      <c r="L42" s="11">
        <f t="shared" si="9"/>
        <v>73.595427348256678</v>
      </c>
      <c r="M42" s="11">
        <f t="shared" si="9"/>
        <v>74.975905760829988</v>
      </c>
      <c r="N42" s="11">
        <f t="shared" si="9"/>
        <v>83.515218420094641</v>
      </c>
      <c r="O42" s="11">
        <f t="shared" si="1"/>
        <v>95.5236904619494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2.7487563222926628E-3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2.7487563222926628E-4</v>
      </c>
    </row>
    <row r="8" spans="1:15" ht="12" customHeight="1" x14ac:dyDescent="0.2">
      <c r="B8" t="s">
        <v>50</v>
      </c>
      <c r="E8" s="6">
        <f>Input!A9/Input!A$7</f>
        <v>21.497685685602686</v>
      </c>
      <c r="F8" s="6">
        <f>Input!B9/Input!B$7</f>
        <v>16.032340946268587</v>
      </c>
      <c r="G8" s="6">
        <f>Input!C9/Input!C$7</f>
        <v>15.984074755264965</v>
      </c>
      <c r="H8" s="6">
        <f>Input!D9/Input!D$7</f>
        <v>13.192428193946554</v>
      </c>
      <c r="I8" s="6">
        <f>Input!E9/Input!E$7</f>
        <v>11.575658818533611</v>
      </c>
      <c r="J8" s="6">
        <f>Input!F9/Input!F$7</f>
        <v>14.396476928252778</v>
      </c>
      <c r="K8" s="6">
        <f>Input!G9/Input!G$7</f>
        <v>11.98506414502803</v>
      </c>
      <c r="L8" s="6">
        <f>Input!H9/Input!H$7</f>
        <v>11.377173421029092</v>
      </c>
      <c r="M8" s="6">
        <f>Input!I9/Input!I$7</f>
        <v>12.982560520567892</v>
      </c>
      <c r="N8" s="6">
        <f>Input!J9/Input!J$7</f>
        <v>11.75882326174008</v>
      </c>
      <c r="O8" s="6">
        <f t="shared" ref="O8:O42" si="1">AVERAGE(E8:N8)</f>
        <v>14.078228667623426</v>
      </c>
    </row>
    <row r="9" spans="1:15" ht="12" customHeight="1" x14ac:dyDescent="0.2">
      <c r="B9" t="s">
        <v>51</v>
      </c>
      <c r="E9" s="6">
        <f>Input!A10/Input!A$7</f>
        <v>8.5274928340425067</v>
      </c>
      <c r="F9" s="6">
        <f>Input!B10/Input!B$7</f>
        <v>7.8536035261317414</v>
      </c>
      <c r="G9" s="6">
        <f>Input!C10/Input!C$7</f>
        <v>6.880133760297821</v>
      </c>
      <c r="H9" s="6">
        <f>Input!D10/Input!D$7</f>
        <v>4.6685016612632841</v>
      </c>
      <c r="I9" s="6">
        <f>Input!E10/Input!E$7</f>
        <v>2.9290984045812611</v>
      </c>
      <c r="J9" s="6">
        <f>Input!F10/Input!F$7</f>
        <v>2.600422572613672</v>
      </c>
      <c r="K9" s="6">
        <f>Input!G10/Input!G$7</f>
        <v>2.8314160536216484</v>
      </c>
      <c r="L9" s="6">
        <f>Input!H10/Input!H$7</f>
        <v>2.6656856932359583</v>
      </c>
      <c r="M9" s="6">
        <f>Input!I10/Input!I$7</f>
        <v>3.6826199035311249</v>
      </c>
      <c r="N9" s="6">
        <f>Input!J10/Input!J$7</f>
        <v>3.001044321077539</v>
      </c>
      <c r="O9" s="6">
        <f t="shared" si="1"/>
        <v>4.564001873039655</v>
      </c>
    </row>
    <row r="10" spans="1:15" ht="12" customHeight="1" x14ac:dyDescent="0.2">
      <c r="B10" t="s">
        <v>52</v>
      </c>
      <c r="E10" s="6">
        <f>Input!A11/Input!A$7</f>
        <v>16.835389476595228</v>
      </c>
      <c r="F10" s="6">
        <f>Input!B11/Input!B$7</f>
        <v>17.801765799447043</v>
      </c>
      <c r="G10" s="6">
        <f>Input!C11/Input!C$7</f>
        <v>15.343408468169182</v>
      </c>
      <c r="H10" s="6">
        <f>Input!D11/Input!D$7</f>
        <v>10.060209318721514</v>
      </c>
      <c r="I10" s="6">
        <f>Input!E11/Input!E$7</f>
        <v>6.7581461142900308</v>
      </c>
      <c r="J10" s="6">
        <f>Input!F11/Input!F$7</f>
        <v>8.0038921392044049</v>
      </c>
      <c r="K10" s="6">
        <f>Input!G11/Input!G$7</f>
        <v>4.8868398210377944</v>
      </c>
      <c r="L10" s="6">
        <f>Input!H11/Input!H$7</f>
        <v>6.2927167330213454</v>
      </c>
      <c r="M10" s="6">
        <f>Input!I11/Input!I$7</f>
        <v>6.135957635602475</v>
      </c>
      <c r="N10" s="6">
        <f>Input!J11/Input!J$7</f>
        <v>5.1429944029850754</v>
      </c>
      <c r="O10" s="6">
        <f t="shared" si="1"/>
        <v>9.7261319909074118</v>
      </c>
    </row>
    <row r="11" spans="1:15" ht="12" customHeight="1" x14ac:dyDescent="0.2">
      <c r="B11" t="s">
        <v>53</v>
      </c>
      <c r="E11" s="6">
        <f>Input!A12/Input!A$7</f>
        <v>7.2709760440725457</v>
      </c>
      <c r="F11" s="6">
        <f>Input!B12/Input!B$7</f>
        <v>7.9861040905014358</v>
      </c>
      <c r="G11" s="6">
        <f>Input!C12/Input!C$7</f>
        <v>6.7737159070199056</v>
      </c>
      <c r="H11" s="6">
        <f>Input!D12/Input!D$7</f>
        <v>5.7927893440372928</v>
      </c>
      <c r="I11" s="6">
        <f>Input!E12/Input!E$7</f>
        <v>3.6805099243918318</v>
      </c>
      <c r="J11" s="6">
        <f>Input!F12/Input!F$7</f>
        <v>4.3535818049218618</v>
      </c>
      <c r="K11" s="6">
        <f>Input!G12/Input!G$7</f>
        <v>4.1912281623229406</v>
      </c>
      <c r="L11" s="6">
        <f>Input!H12/Input!H$7</f>
        <v>5.3024339438683015</v>
      </c>
      <c r="M11" s="6">
        <f>Input!I12/Input!I$7</f>
        <v>4.9432496814706948</v>
      </c>
      <c r="N11" s="6">
        <f>Input!J12/Input!J$7</f>
        <v>4.9247485893702221</v>
      </c>
      <c r="O11" s="6">
        <f t="shared" si="1"/>
        <v>5.5219337491977036</v>
      </c>
    </row>
    <row r="12" spans="1:15" ht="12" customHeight="1" x14ac:dyDescent="0.2">
      <c r="B12" t="s">
        <v>54</v>
      </c>
      <c r="E12" s="6">
        <f>Input!A13/Input!A$7</f>
        <v>0.51447918643289425</v>
      </c>
      <c r="F12" s="6">
        <f>Input!B13/Input!B$7</f>
        <v>0.54948696459767554</v>
      </c>
      <c r="G12" s="6">
        <f>Input!C13/Input!C$7</f>
        <v>0.46101197999881521</v>
      </c>
      <c r="H12" s="6">
        <f>Input!D13/Input!D$7</f>
        <v>0.47720924048589292</v>
      </c>
      <c r="I12" s="6">
        <f>Input!E13/Input!E$7</f>
        <v>0.44017982434520631</v>
      </c>
      <c r="J12" s="6">
        <f>Input!F13/Input!F$7</f>
        <v>0.68541374185665083</v>
      </c>
      <c r="K12" s="6">
        <f>Input!G13/Input!G$7</f>
        <v>0.65292633815271917</v>
      </c>
      <c r="L12" s="6">
        <f>Input!H13/Input!H$7</f>
        <v>0.5333817152366136</v>
      </c>
      <c r="M12" s="6">
        <f>Input!I13/Input!I$7</f>
        <v>0.47464142701128503</v>
      </c>
      <c r="N12" s="6">
        <f>Input!J13/Input!J$7</f>
        <v>0.52149617764834366</v>
      </c>
      <c r="O12" s="6">
        <f t="shared" si="1"/>
        <v>0.53102265957660966</v>
      </c>
    </row>
    <row r="13" spans="1:15" ht="13.5" customHeight="1" x14ac:dyDescent="0.2">
      <c r="B13" s="4" t="s">
        <v>55</v>
      </c>
      <c r="E13" s="8">
        <f>SUM(E7:E12)</f>
        <v>54.646023226745861</v>
      </c>
      <c r="F13" s="8">
        <f t="shared" ref="F13:N13" si="2">SUM(F7:F12)</f>
        <v>50.223301326946483</v>
      </c>
      <c r="G13" s="8">
        <f t="shared" si="2"/>
        <v>45.442344870750688</v>
      </c>
      <c r="H13" s="8">
        <f t="shared" si="2"/>
        <v>34.191137758454538</v>
      </c>
      <c r="I13" s="8">
        <f t="shared" si="2"/>
        <v>25.383593086141943</v>
      </c>
      <c r="J13" s="8">
        <f t="shared" si="2"/>
        <v>30.042535943171661</v>
      </c>
      <c r="K13" s="8">
        <f t="shared" si="2"/>
        <v>24.547474520163135</v>
      </c>
      <c r="L13" s="8">
        <f t="shared" si="2"/>
        <v>26.171391506391309</v>
      </c>
      <c r="M13" s="8">
        <f t="shared" si="2"/>
        <v>28.219029168183475</v>
      </c>
      <c r="N13" s="8">
        <f t="shared" si="2"/>
        <v>25.34910675282126</v>
      </c>
      <c r="O13" s="8">
        <f t="shared" si="1"/>
        <v>34.42159381597704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170.54014337154342</v>
      </c>
      <c r="F15" s="6">
        <f>Input!B30/Input!B$7</f>
        <v>161.53071116504356</v>
      </c>
      <c r="G15" s="6">
        <f>Input!C30/Input!C$7</f>
        <v>145.7053816157148</v>
      </c>
      <c r="H15" s="6">
        <f>Input!D30/Input!D$7</f>
        <v>137.14389746340225</v>
      </c>
      <c r="I15" s="6">
        <f>Input!E30/Input!E$7</f>
        <v>142.97005249022169</v>
      </c>
      <c r="J15" s="6">
        <f>Input!F30/Input!F$7</f>
        <v>131.69572409363883</v>
      </c>
      <c r="K15" s="6">
        <f>Input!G30/Input!G$7</f>
        <v>125.18578286456351</v>
      </c>
      <c r="L15" s="6">
        <f>Input!H30/Input!H$7</f>
        <v>124.45859773691362</v>
      </c>
      <c r="M15" s="6">
        <f>Input!I30/Input!I$7</f>
        <v>126.29048643975246</v>
      </c>
      <c r="N15" s="6">
        <f>Input!J30/Input!J$7</f>
        <v>128.76476451583545</v>
      </c>
      <c r="O15" s="6">
        <f t="shared" si="1"/>
        <v>139.42855417566295</v>
      </c>
    </row>
    <row r="16" spans="1:15" ht="12" customHeight="1" x14ac:dyDescent="0.2">
      <c r="B16" t="s">
        <v>57</v>
      </c>
      <c r="E16" s="6">
        <f>Input!A31/Input!A$7</f>
        <v>8.2764766838433985</v>
      </c>
      <c r="F16" s="6">
        <f>Input!B31/Input!B$7</f>
        <v>8.3738195789243974</v>
      </c>
      <c r="G16" s="6">
        <f>Input!C31/Input!C$7</f>
        <v>13.859110990114726</v>
      </c>
      <c r="H16" s="6">
        <f>Input!D31/Input!D$7</f>
        <v>9.7902530176111551</v>
      </c>
      <c r="I16" s="6">
        <f>Input!E31/Input!E$7</f>
        <v>13.014823614856448</v>
      </c>
      <c r="J16" s="6">
        <f>Input!F31/Input!F$7</f>
        <v>7.4638835818792959</v>
      </c>
      <c r="K16" s="6">
        <f>Input!G31/Input!G$7</f>
        <v>7.000739185813428</v>
      </c>
      <c r="L16" s="6">
        <f>Input!H31/Input!H$7</f>
        <v>7.7279754083880645</v>
      </c>
      <c r="M16" s="6">
        <f>Input!I31/Input!I$7</f>
        <v>8.9666192664725148</v>
      </c>
      <c r="N16" s="6">
        <f>Input!J31/Input!J$7</f>
        <v>10.002439934473971</v>
      </c>
      <c r="O16" s="6">
        <f t="shared" si="1"/>
        <v>9.44761412623774</v>
      </c>
    </row>
    <row r="17" spans="2:15" ht="12" customHeight="1" x14ac:dyDescent="0.2">
      <c r="B17" t="s">
        <v>58</v>
      </c>
      <c r="E17" s="6">
        <f>Input!A32/Input!A$7</f>
        <v>0.90657728174496965</v>
      </c>
      <c r="F17" s="6">
        <f>Input!B32/Input!B$7</f>
        <v>1.0087620246053797</v>
      </c>
      <c r="G17" s="6">
        <f>Input!C32/Input!C$7</f>
        <v>1.2920981119890886</v>
      </c>
      <c r="H17" s="6">
        <f>Input!D32/Input!D$7</f>
        <v>0.54032209559307354</v>
      </c>
      <c r="I17" s="6">
        <f>Input!E32/Input!E$7</f>
        <v>0.66801257558442695</v>
      </c>
      <c r="J17" s="6">
        <f>Input!F32/Input!F$7</f>
        <v>1.0062055919232151</v>
      </c>
      <c r="K17" s="6">
        <f>Input!G32/Input!G$7</f>
        <v>1.1633437641922544</v>
      </c>
      <c r="L17" s="6">
        <f>Input!H32/Input!H$7</f>
        <v>0.79037615169232522</v>
      </c>
      <c r="M17" s="6">
        <f>Input!I32/Input!I$7</f>
        <v>0.83420140152894062</v>
      </c>
      <c r="N17" s="6">
        <f>Input!J32/Input!J$7</f>
        <v>1.5343729523116125</v>
      </c>
      <c r="O17" s="6">
        <f t="shared" si="1"/>
        <v>0.97442719511652864</v>
      </c>
    </row>
    <row r="18" spans="2:15" ht="12" customHeight="1" x14ac:dyDescent="0.2">
      <c r="B18" t="s">
        <v>59</v>
      </c>
      <c r="E18" s="6">
        <f>Input!A33/Input!A$7</f>
        <v>1.9207347034171758</v>
      </c>
      <c r="F18" s="6">
        <f>Input!B33/Input!B$7</f>
        <v>1.8749361311187414</v>
      </c>
      <c r="G18" s="6">
        <f>Input!C33/Input!C$7</f>
        <v>1.9989515070305786</v>
      </c>
      <c r="H18" s="6">
        <f>Input!D33/Input!D$7</f>
        <v>1.5248929460866136</v>
      </c>
      <c r="I18" s="6">
        <f>Input!E33/Input!E$7</f>
        <v>1.0416143400011488</v>
      </c>
      <c r="J18" s="6">
        <f>Input!F33/Input!F$7</f>
        <v>1.6779958622095661</v>
      </c>
      <c r="K18" s="6">
        <f>Input!G33/Input!G$7</f>
        <v>1.6859714531645982</v>
      </c>
      <c r="L18" s="6">
        <f>Input!H33/Input!H$7</f>
        <v>1.8129337458606052</v>
      </c>
      <c r="M18" s="6">
        <f>Input!I33/Input!I$7</f>
        <v>1.8399276483436475</v>
      </c>
      <c r="N18" s="6">
        <f>Input!J33/Input!J$7</f>
        <v>2.0465073261740079</v>
      </c>
      <c r="O18" s="6">
        <f t="shared" si="1"/>
        <v>1.7424465663406683</v>
      </c>
    </row>
    <row r="19" spans="2:15" ht="13.5" customHeight="1" x14ac:dyDescent="0.2">
      <c r="B19" s="4" t="s">
        <v>60</v>
      </c>
      <c r="E19" s="8">
        <f>SUM(E15:E18)</f>
        <v>181.64393204054895</v>
      </c>
      <c r="F19" s="8">
        <f t="shared" ref="F19:N19" si="3">SUM(F15:F18)</f>
        <v>172.78822889969206</v>
      </c>
      <c r="G19" s="8">
        <f t="shared" si="3"/>
        <v>162.85554222484916</v>
      </c>
      <c r="H19" s="8">
        <f t="shared" si="3"/>
        <v>148.9993655226931</v>
      </c>
      <c r="I19" s="8">
        <f t="shared" si="3"/>
        <v>157.69450302066372</v>
      </c>
      <c r="J19" s="8">
        <f t="shared" si="3"/>
        <v>141.84380912965091</v>
      </c>
      <c r="K19" s="8">
        <f t="shared" si="3"/>
        <v>135.0358372677338</v>
      </c>
      <c r="L19" s="8">
        <f t="shared" si="3"/>
        <v>134.78988304285463</v>
      </c>
      <c r="M19" s="8">
        <f t="shared" si="3"/>
        <v>137.93123475609755</v>
      </c>
      <c r="N19" s="8">
        <f t="shared" si="3"/>
        <v>142.34808472879504</v>
      </c>
      <c r="O19" s="8">
        <f t="shared" si="1"/>
        <v>151.59304206335793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77.701541714494766</v>
      </c>
      <c r="F21" s="6">
        <f>Input!B18/Input!B$7</f>
        <v>53.504851073600875</v>
      </c>
      <c r="G21" s="6">
        <f>Input!C18/Input!C$7</f>
        <v>51.311613828982367</v>
      </c>
      <c r="H21" s="6">
        <f>Input!D18/Input!D$7</f>
        <v>35.226907264561667</v>
      </c>
      <c r="I21" s="6">
        <f>Input!E18/Input!E$7</f>
        <v>35.202224152737635</v>
      </c>
      <c r="J21" s="6">
        <f>Input!F18/Input!F$7</f>
        <v>38.618988161929444</v>
      </c>
      <c r="K21" s="6">
        <f>Input!G18/Input!G$7</f>
        <v>31.967922958047296</v>
      </c>
      <c r="L21" s="6">
        <f>Input!H18/Input!H$7</f>
        <v>32.127354459848036</v>
      </c>
      <c r="M21" s="6">
        <f>Input!I18/Input!I$7</f>
        <v>31.935000455041862</v>
      </c>
      <c r="N21" s="6">
        <f>Input!J18/Input!J$7</f>
        <v>28.935722151437936</v>
      </c>
      <c r="O21" s="6">
        <f t="shared" si="1"/>
        <v>41.653212622068189</v>
      </c>
    </row>
    <row r="22" spans="2:15" ht="12" customHeight="1" x14ac:dyDescent="0.2">
      <c r="B22" t="s">
        <v>255</v>
      </c>
      <c r="E22" s="6">
        <f>Input!A19/Input!A$7</f>
        <v>32.100806792391452</v>
      </c>
      <c r="F22" s="6">
        <f>Input!B19/Input!B$7</f>
        <v>29.359174897200432</v>
      </c>
      <c r="G22" s="6">
        <f>Input!C19/Input!C$7</f>
        <v>25.846543319695613</v>
      </c>
      <c r="H22" s="6">
        <f>Input!D19/Input!D$7</f>
        <v>20.464762993557095</v>
      </c>
      <c r="I22" s="6">
        <f>Input!E19/Input!E$7</f>
        <v>18.831271545886096</v>
      </c>
      <c r="J22" s="6">
        <f>Input!F19/Input!F$7</f>
        <v>24.63178565038077</v>
      </c>
      <c r="K22" s="6">
        <f>Input!G19/Input!G$7</f>
        <v>20.192768113901174</v>
      </c>
      <c r="L22" s="6">
        <f>Input!H19/Input!H$7</f>
        <v>19.840520870370813</v>
      </c>
      <c r="M22" s="6">
        <f>Input!I19/Input!I$7</f>
        <v>17.605572442664727</v>
      </c>
      <c r="N22" s="6">
        <f>Input!J19/Input!J$7</f>
        <v>20.803987759373861</v>
      </c>
      <c r="O22" s="6">
        <f t="shared" si="1"/>
        <v>22.967719438542204</v>
      </c>
    </row>
    <row r="23" spans="2:15" ht="12" customHeight="1" x14ac:dyDescent="0.2">
      <c r="B23" t="s">
        <v>62</v>
      </c>
      <c r="E23" s="6">
        <f>Input!A20/Input!A$7</f>
        <v>2.9251548969862998E-2</v>
      </c>
      <c r="F23" s="6">
        <f>Input!B20/Input!B$7</f>
        <v>7.158554056365897E-2</v>
      </c>
      <c r="G23" s="6">
        <f>Input!C20/Input!C$7</f>
        <v>0.14852783627862554</v>
      </c>
      <c r="H23" s="6">
        <f>Input!D20/Input!D$7</f>
        <v>3.2735953879876219E-2</v>
      </c>
      <c r="I23" s="6">
        <f>Input!E20/Input!E$7</f>
        <v>4.2054584946471921E-2</v>
      </c>
      <c r="J23" s="6">
        <f>Input!F20/Input!F$7</f>
        <v>4.2469444530727402E-2</v>
      </c>
      <c r="K23" s="6">
        <f>Input!G20/Input!G$7</f>
        <v>6.912077866037343E-2</v>
      </c>
      <c r="L23" s="6">
        <f>Input!H20/Input!H$7</f>
        <v>1.4889909069291905E-2</v>
      </c>
      <c r="M23" s="6">
        <f>Input!I20/Input!I$7</f>
        <v>6.188569348380051E-3</v>
      </c>
      <c r="N23" s="6">
        <f>Input!J20/Input!J$7</f>
        <v>9.2455405897342562E-3</v>
      </c>
      <c r="O23" s="6">
        <f t="shared" si="1"/>
        <v>4.6606970683700268E-2</v>
      </c>
    </row>
    <row r="24" spans="2:15" ht="13.5" customHeight="1" x14ac:dyDescent="0.2">
      <c r="B24" s="4" t="s">
        <v>63</v>
      </c>
      <c r="E24" s="8">
        <f>SUM(E21:E23)</f>
        <v>109.83160005585609</v>
      </c>
      <c r="F24" s="8">
        <f t="shared" ref="F24:N24" si="4">SUM(F21:F23)</f>
        <v>82.935611511364968</v>
      </c>
      <c r="G24" s="8">
        <f t="shared" si="4"/>
        <v>77.306684984956618</v>
      </c>
      <c r="H24" s="8">
        <f t="shared" si="4"/>
        <v>55.724406211998641</v>
      </c>
      <c r="I24" s="8">
        <f t="shared" si="4"/>
        <v>54.075550283570202</v>
      </c>
      <c r="J24" s="8">
        <f t="shared" si="4"/>
        <v>63.293243256840938</v>
      </c>
      <c r="K24" s="8">
        <f t="shared" si="4"/>
        <v>52.229811850608847</v>
      </c>
      <c r="L24" s="8">
        <f t="shared" si="4"/>
        <v>51.982765239288135</v>
      </c>
      <c r="M24" s="8">
        <f t="shared" si="4"/>
        <v>49.546761467054971</v>
      </c>
      <c r="N24" s="8">
        <f t="shared" si="4"/>
        <v>49.748955451401528</v>
      </c>
      <c r="O24" s="8">
        <f t="shared" si="1"/>
        <v>64.667539031294083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9.9967643563463291</v>
      </c>
      <c r="F26" s="6">
        <f>Input!B21/Input!B$7</f>
        <v>9.7624262133606745</v>
      </c>
      <c r="G26" s="6">
        <f>Input!C21/Input!C$7</f>
        <v>8.737593436167197</v>
      </c>
      <c r="H26" s="6">
        <f>Input!D21/Input!D$7</f>
        <v>8.641966671626113</v>
      </c>
      <c r="I26" s="6">
        <f>Input!E21/Input!E$7</f>
        <v>6.561797094790367</v>
      </c>
      <c r="J26" s="6">
        <f>Input!F21/Input!F$7</f>
        <v>6.9160074040986785</v>
      </c>
      <c r="K26" s="6">
        <f>Input!G21/Input!G$7</f>
        <v>6.2938128902233217</v>
      </c>
      <c r="L26" s="6">
        <f>Input!H21/Input!H$7</f>
        <v>5.7766668719413881</v>
      </c>
      <c r="M26" s="6">
        <f>Input!I21/Input!I$7</f>
        <v>7.1384792500910086</v>
      </c>
      <c r="N26" s="6">
        <f>Input!J21/Input!J$7</f>
        <v>6.9306816527120496</v>
      </c>
      <c r="O26" s="6">
        <f t="shared" si="1"/>
        <v>7.6756195841357124</v>
      </c>
    </row>
    <row r="27" spans="2:15" ht="12" customHeight="1" x14ac:dyDescent="0.2">
      <c r="B27" t="s">
        <v>65</v>
      </c>
      <c r="E27" s="6">
        <f>Input!A22/Input!A$7</f>
        <v>82.849698839573904</v>
      </c>
      <c r="F27" s="6">
        <f>Input!B22/Input!B$7</f>
        <v>75.642139042013483</v>
      </c>
      <c r="G27" s="6">
        <f>Input!C22/Input!C$7</f>
        <v>79.067079581905233</v>
      </c>
      <c r="H27" s="6">
        <f>Input!D22/Input!D$7</f>
        <v>65.047566126057035</v>
      </c>
      <c r="I27" s="6">
        <f>Input!E22/Input!E$7</f>
        <v>60.585499095768093</v>
      </c>
      <c r="J27" s="6">
        <f>Input!F22/Input!F$7</f>
        <v>59.877874152197009</v>
      </c>
      <c r="K27" s="6">
        <f>Input!G22/Input!G$7</f>
        <v>63.144197832838501</v>
      </c>
      <c r="L27" s="6">
        <f>Input!H22/Input!H$7</f>
        <v>61.66341118939021</v>
      </c>
      <c r="M27" s="6">
        <f>Input!I22/Input!I$7</f>
        <v>59.217895886421552</v>
      </c>
      <c r="N27" s="6">
        <f>Input!J22/Input!J$7</f>
        <v>63.122854932653809</v>
      </c>
      <c r="O27" s="6">
        <f t="shared" si="1"/>
        <v>67.021821667881881</v>
      </c>
    </row>
    <row r="28" spans="2:15" ht="12" customHeight="1" x14ac:dyDescent="0.2">
      <c r="B28" t="s">
        <v>66</v>
      </c>
      <c r="E28" s="6">
        <f>Input!A23/Input!A$7</f>
        <v>13.029761133231569</v>
      </c>
      <c r="F28" s="6">
        <f>Input!B23/Input!B$7</f>
        <v>12.561632701596158</v>
      </c>
      <c r="G28" s="6">
        <f>Input!C23/Input!C$7</f>
        <v>14.75785306988883</v>
      </c>
      <c r="H28" s="6">
        <f>Input!D23/Input!D$7</f>
        <v>15.250016167187258</v>
      </c>
      <c r="I28" s="6">
        <f>Input!E23/Input!E$7</f>
        <v>12.389524069663167</v>
      </c>
      <c r="J28" s="6">
        <f>Input!F23/Input!F$7</f>
        <v>11.599189066573452</v>
      </c>
      <c r="K28" s="6">
        <f>Input!G23/Input!G$7</f>
        <v>14.05144801180524</v>
      </c>
      <c r="L28" s="6">
        <f>Input!H23/Input!H$7</f>
        <v>12.41517022144048</v>
      </c>
      <c r="M28" s="6">
        <f>Input!I23/Input!I$7</f>
        <v>12.616408582089553</v>
      </c>
      <c r="N28" s="6">
        <f>Input!J23/Input!J$7</f>
        <v>15.272629686931198</v>
      </c>
      <c r="O28" s="6">
        <f t="shared" si="1"/>
        <v>13.394363271040692</v>
      </c>
    </row>
    <row r="29" spans="2:15" ht="13.5" customHeight="1" x14ac:dyDescent="0.2">
      <c r="B29" s="4" t="s">
        <v>15</v>
      </c>
      <c r="E29" s="8">
        <f>SUM(E26:E28)</f>
        <v>105.87622432915181</v>
      </c>
      <c r="F29" s="8">
        <f t="shared" ref="F29:N29" si="5">SUM(F26:F28)</f>
        <v>97.966197956970305</v>
      </c>
      <c r="G29" s="8">
        <f t="shared" si="5"/>
        <v>102.56252608796126</v>
      </c>
      <c r="H29" s="8">
        <f t="shared" si="5"/>
        <v>88.939548964870397</v>
      </c>
      <c r="I29" s="8">
        <f t="shared" si="5"/>
        <v>79.536820260221631</v>
      </c>
      <c r="J29" s="8">
        <f t="shared" si="5"/>
        <v>78.393070622869146</v>
      </c>
      <c r="K29" s="8">
        <f t="shared" si="5"/>
        <v>83.489458734867057</v>
      </c>
      <c r="L29" s="8">
        <f t="shared" si="5"/>
        <v>79.855248282772081</v>
      </c>
      <c r="M29" s="8">
        <f t="shared" si="5"/>
        <v>78.972783718602102</v>
      </c>
      <c r="N29" s="8">
        <f t="shared" si="5"/>
        <v>85.326166272297058</v>
      </c>
      <c r="O29" s="8">
        <f t="shared" si="1"/>
        <v>88.0918045230583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451.99777965230271</v>
      </c>
      <c r="F31" s="7">
        <f t="shared" ref="F31:N31" si="6">SUM(F13,F19,F24,F29)</f>
        <v>403.91333969497379</v>
      </c>
      <c r="G31" s="7">
        <f t="shared" si="6"/>
        <v>388.16709816851773</v>
      </c>
      <c r="H31" s="7">
        <f t="shared" si="6"/>
        <v>327.85445845801667</v>
      </c>
      <c r="I31" s="7">
        <f t="shared" si="6"/>
        <v>316.6904666505975</v>
      </c>
      <c r="J31" s="7">
        <f t="shared" si="6"/>
        <v>313.57265895253261</v>
      </c>
      <c r="K31" s="7">
        <f t="shared" si="6"/>
        <v>295.30258237337284</v>
      </c>
      <c r="L31" s="7">
        <f t="shared" si="6"/>
        <v>292.79928807130614</v>
      </c>
      <c r="M31" s="7">
        <f t="shared" si="6"/>
        <v>294.66980910993811</v>
      </c>
      <c r="N31" s="7">
        <f t="shared" si="6"/>
        <v>302.77231320531484</v>
      </c>
      <c r="O31" s="7">
        <f t="shared" si="1"/>
        <v>338.77397943368726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437.48322643150016</v>
      </c>
      <c r="F33" s="6">
        <f>(Input!B35+Input!B209)/Input!B$7</f>
        <v>449.46839654995284</v>
      </c>
      <c r="G33" s="6">
        <f>(Input!C35+Input!C209)/Input!C$7</f>
        <v>471.67813029531914</v>
      </c>
      <c r="H33" s="6">
        <f>(Input!D35+Input!D209)/Input!D$7</f>
        <v>407.91729183559301</v>
      </c>
      <c r="I33" s="6">
        <f>(Input!E35+Input!E209)/Input!E$7</f>
        <v>322.27939612955277</v>
      </c>
      <c r="J33" s="6">
        <f>(Input!F35+Input!F209)/Input!F$7</f>
        <v>338.09161653383705</v>
      </c>
      <c r="K33" s="6">
        <f>(Input!G35+Input!G209)/Input!G$7</f>
        <v>349.94403152169036</v>
      </c>
      <c r="L33" s="6">
        <f>(Input!H35+Input!H209)/Input!H$7</f>
        <v>347.3037305459124</v>
      </c>
      <c r="M33" s="6">
        <f>(Input!I35+Input!I209)/Input!I$7</f>
        <v>351.09510602475427</v>
      </c>
      <c r="N33" s="6">
        <f>(Input!J35+Input!J209)/Input!J$7</f>
        <v>366.90385010921005</v>
      </c>
      <c r="O33" s="6">
        <f t="shared" si="1"/>
        <v>384.21647759773225</v>
      </c>
    </row>
    <row r="34" spans="2:15" ht="12" customHeight="1" x14ac:dyDescent="0.2">
      <c r="B34" t="s">
        <v>69</v>
      </c>
      <c r="E34" s="6">
        <f>Input!A28/Input!A$7</f>
        <v>0.34570497007530776</v>
      </c>
      <c r="F34" s="6">
        <f>Input!B28/Input!B$7</f>
        <v>0.30137341728754929</v>
      </c>
      <c r="G34" s="6">
        <f>Input!C28/Input!C$7</f>
        <v>0.4243095254353948</v>
      </c>
      <c r="H34" s="6">
        <f>Input!D28/Input!D$7</f>
        <v>0.23461889982629885</v>
      </c>
      <c r="I34" s="6">
        <f>Input!E28/Input!E$7</f>
        <v>0.40020639732208069</v>
      </c>
      <c r="J34" s="6">
        <f>Input!F28/Input!F$7</f>
        <v>0.14589276831654754</v>
      </c>
      <c r="K34" s="6">
        <f>Input!G28/Input!G$7</f>
        <v>0.59047294761040359</v>
      </c>
      <c r="L34" s="6">
        <f>Input!H28/Input!H$7</f>
        <v>0.35061072226285261</v>
      </c>
      <c r="M34" s="6">
        <f>Input!I28/Input!I$7</f>
        <v>0.31008441026574446</v>
      </c>
      <c r="N34" s="6">
        <f>Input!J28/Input!J$7</f>
        <v>0.22654805242082271</v>
      </c>
      <c r="O34" s="6">
        <f t="shared" si="1"/>
        <v>0.33298221108230019</v>
      </c>
    </row>
    <row r="35" spans="2:15" ht="12" customHeight="1" x14ac:dyDescent="0.2">
      <c r="B35" t="s">
        <v>75</v>
      </c>
      <c r="E35" s="6">
        <f>(Input!A29-Input!A203-Input!A207)/Input!A$7</f>
        <v>30.369575017660043</v>
      </c>
      <c r="F35" s="6">
        <f>(Input!B29-Input!B203-Input!B207)/Input!B$7</f>
        <v>24.71475901357061</v>
      </c>
      <c r="G35" s="6">
        <f>(Input!C29-Input!C203-Input!C207)/Input!C$7</f>
        <v>24.166636442694216</v>
      </c>
      <c r="H35" s="6">
        <f>(Input!D29-Input!D203-Input!D207)/Input!D$7</f>
        <v>29.726476742540143</v>
      </c>
      <c r="I35" s="6">
        <f>(Input!E29-Input!E203-Input!E207)/Input!E$7</f>
        <v>16.093492921937589</v>
      </c>
      <c r="J35" s="6">
        <f>(Input!F29-Input!F203-Input!F207)/Input!F$7</f>
        <v>16.302669876684394</v>
      </c>
      <c r="K35" s="6">
        <f>(Input!G29-Input!G203-Input!G207)/Input!G$7</f>
        <v>18.312360907416803</v>
      </c>
      <c r="L35" s="6">
        <f>(Input!H29-Input!H203-Input!H207)/Input!H$7</f>
        <v>13.77171780329677</v>
      </c>
      <c r="M35" s="6">
        <f>(Input!I29-Input!I203-Input!I207)/Input!I$7</f>
        <v>13.043973653076083</v>
      </c>
      <c r="N35" s="6">
        <f>(Input!J29-Input!J203-Input!J207)/Input!J$7</f>
        <v>18.965451401528938</v>
      </c>
      <c r="O35" s="6">
        <f t="shared" si="1"/>
        <v>20.546711378040563</v>
      </c>
    </row>
    <row r="36" spans="2:15" ht="13.5" customHeight="1" x14ac:dyDescent="0.2">
      <c r="B36" s="1" t="s">
        <v>71</v>
      </c>
      <c r="E36" s="7">
        <f>SUM(E33:E35)</f>
        <v>468.19850641923551</v>
      </c>
      <c r="F36" s="7">
        <f t="shared" ref="F36:N36" si="7">SUM(F33:F35)</f>
        <v>474.48452898081098</v>
      </c>
      <c r="G36" s="7">
        <f t="shared" si="7"/>
        <v>496.26907626344871</v>
      </c>
      <c r="H36" s="7">
        <f t="shared" si="7"/>
        <v>437.87838747795945</v>
      </c>
      <c r="I36" s="7">
        <f t="shared" si="7"/>
        <v>338.77309544881246</v>
      </c>
      <c r="J36" s="7">
        <f t="shared" si="7"/>
        <v>354.540179178838</v>
      </c>
      <c r="K36" s="7">
        <f t="shared" si="7"/>
        <v>368.84686537671757</v>
      </c>
      <c r="L36" s="7">
        <f t="shared" si="7"/>
        <v>361.42605907147203</v>
      </c>
      <c r="M36" s="7">
        <f t="shared" si="7"/>
        <v>364.4491640880961</v>
      </c>
      <c r="N36" s="7">
        <f t="shared" si="7"/>
        <v>386.09584956315979</v>
      </c>
      <c r="O36" s="7">
        <f t="shared" si="1"/>
        <v>405.09617118685503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16.200726766932803</v>
      </c>
      <c r="F38" s="11">
        <f t="shared" ref="F38:N38" si="8">F36-F31</f>
        <v>70.571189285837193</v>
      </c>
      <c r="G38" s="11">
        <f t="shared" si="8"/>
        <v>108.10197809493098</v>
      </c>
      <c r="H38" s="11">
        <f t="shared" si="8"/>
        <v>110.02392901994278</v>
      </c>
      <c r="I38" s="11">
        <f t="shared" si="8"/>
        <v>22.082628798214955</v>
      </c>
      <c r="J38" s="11">
        <f t="shared" si="8"/>
        <v>40.967520226305396</v>
      </c>
      <c r="K38" s="11">
        <f t="shared" si="8"/>
        <v>73.544283003344731</v>
      </c>
      <c r="L38" s="11">
        <f t="shared" si="8"/>
        <v>68.626771000165888</v>
      </c>
      <c r="M38" s="11">
        <f t="shared" si="8"/>
        <v>69.779354978157983</v>
      </c>
      <c r="N38" s="11">
        <f t="shared" si="8"/>
        <v>83.323536357844944</v>
      </c>
      <c r="O38" s="11">
        <f t="shared" si="1"/>
        <v>66.322191753167772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13.719360306597967</v>
      </c>
      <c r="F40" s="8">
        <f>(Input!B25 + Input!B26) / Input!B$7</f>
        <v>13.502383792805819</v>
      </c>
      <c r="G40" s="8">
        <f>(Input!C25 + Input!C26) / Input!C$7</f>
        <v>12.984600471493971</v>
      </c>
      <c r="H40" s="8">
        <f>(Input!D25 + Input!D26) / Input!D$7</f>
        <v>12.594593873472652</v>
      </c>
      <c r="I40" s="8">
        <f>(Input!E25 + Input!E26) / Input!E$7</f>
        <v>12.856881953303738</v>
      </c>
      <c r="J40" s="8">
        <f>(Input!F25 + Input!F26) / Input!F$7</f>
        <v>12.309128338439583</v>
      </c>
      <c r="K40" s="8">
        <f>(Input!G25 + Input!G26) / Input!G$7</f>
        <v>12.867663778898995</v>
      </c>
      <c r="L40" s="8">
        <f>(Input!H25 + Input!H26) / Input!H$7</f>
        <v>12.816699038640044</v>
      </c>
      <c r="M40" s="8">
        <f>(Input!I25 + Input!I26) / Input!I$7</f>
        <v>12.360522388059703</v>
      </c>
      <c r="N40" s="8">
        <f>(Input!J25 + Input!J26) / Input!J$7</f>
        <v>12.737866308700399</v>
      </c>
      <c r="O40" s="8">
        <f t="shared" si="1"/>
        <v>12.874970025041288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2.4813664603348364</v>
      </c>
      <c r="F42" s="11">
        <f t="shared" ref="F42:N42" si="9">+F38-F40</f>
        <v>57.068805493031377</v>
      </c>
      <c r="G42" s="11">
        <f t="shared" si="9"/>
        <v>95.117377623437008</v>
      </c>
      <c r="H42" s="11">
        <f t="shared" si="9"/>
        <v>97.429335146470137</v>
      </c>
      <c r="I42" s="11">
        <f t="shared" si="9"/>
        <v>9.2257468449112174</v>
      </c>
      <c r="J42" s="11">
        <f t="shared" si="9"/>
        <v>28.658391887865811</v>
      </c>
      <c r="K42" s="11">
        <f t="shared" si="9"/>
        <v>60.676619224445737</v>
      </c>
      <c r="L42" s="11">
        <f t="shared" si="9"/>
        <v>55.810071961525843</v>
      </c>
      <c r="M42" s="11">
        <f t="shared" si="9"/>
        <v>57.418832590098276</v>
      </c>
      <c r="N42" s="11">
        <f t="shared" si="9"/>
        <v>70.585670049144539</v>
      </c>
      <c r="O42" s="11">
        <f t="shared" si="1"/>
        <v>53.447221728126486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0.99828404729955988</v>
      </c>
      <c r="F7" s="6">
        <f>Input!B37/Input!B$6</f>
        <v>1.214835676822773</v>
      </c>
      <c r="G7" s="6">
        <f>Input!C37/Input!C$6</f>
        <v>1.0282224647937686</v>
      </c>
      <c r="H7" s="6">
        <f>Input!D37/Input!D$6</f>
        <v>1.2942135650201156</v>
      </c>
      <c r="I7" s="6">
        <f>Input!E37/Input!E$6</f>
        <v>0.95615147890037655</v>
      </c>
      <c r="J7" s="6">
        <f>Input!F37/Input!F$6</f>
        <v>1.7794682452204278</v>
      </c>
      <c r="K7" s="6">
        <f>Input!G37/Input!G$6</f>
        <v>1.8237644367480295</v>
      </c>
      <c r="L7" s="6">
        <f>Input!H37/Input!H$6</f>
        <v>1.8118176695711756</v>
      </c>
      <c r="M7" s="6">
        <f>Input!I37/Input!I$6</f>
        <v>2.0071158530861823</v>
      </c>
      <c r="N7" s="6">
        <f>Input!J37/Input!J$6</f>
        <v>2.1139730581541833</v>
      </c>
      <c r="O7" s="6">
        <f>AVERAGE(E7:N7)</f>
        <v>1.502784649561659</v>
      </c>
    </row>
    <row r="8" spans="1:15" ht="12" customHeight="1" x14ac:dyDescent="0.2">
      <c r="B8" t="s">
        <v>121</v>
      </c>
      <c r="E8" s="6">
        <f>Input!A38/Input!A$6</f>
        <v>0.88683155033757266</v>
      </c>
      <c r="F8" s="6">
        <f>Input!B38/Input!B$6</f>
        <v>1.2598650405589933</v>
      </c>
      <c r="G8" s="6">
        <f>Input!C38/Input!C$6</f>
        <v>1.0725405175974778</v>
      </c>
      <c r="H8" s="6">
        <f>Input!D38/Input!D$6</f>
        <v>1.0166618233243911</v>
      </c>
      <c r="I8" s="6">
        <f>Input!E38/Input!E$6</f>
        <v>0.79916924313386806</v>
      </c>
      <c r="J8" s="6">
        <f>Input!F38/Input!F$6</f>
        <v>1.8159368185886466</v>
      </c>
      <c r="K8" s="6">
        <f>Input!G38/Input!G$6</f>
        <v>1.6622795157112156</v>
      </c>
      <c r="L8" s="6">
        <f>Input!H38/Input!H$6</f>
        <v>1.9509960376669566</v>
      </c>
      <c r="M8" s="6">
        <f>Input!I38/Input!I$6</f>
        <v>2.0481643818471951</v>
      </c>
      <c r="N8" s="6">
        <f>Input!J38/Input!J$6</f>
        <v>2.1842141885838249</v>
      </c>
      <c r="O8" s="6">
        <f t="shared" ref="O8:O40" si="1">AVERAGE(E8:N8)</f>
        <v>1.4696659117350142</v>
      </c>
    </row>
    <row r="9" spans="1:15" ht="12" customHeight="1" x14ac:dyDescent="0.2">
      <c r="B9" t="s">
        <v>122</v>
      </c>
      <c r="E9" s="6">
        <f>Input!A39/Input!A$6</f>
        <v>3.8931414917240696E-3</v>
      </c>
      <c r="F9" s="6">
        <f>Input!B39/Input!B$6</f>
        <v>3.1512575613278386E-3</v>
      </c>
      <c r="G9" s="6">
        <f>Input!C39/Input!C$6</f>
        <v>2.7451405965114033E-3</v>
      </c>
      <c r="H9" s="6">
        <f>Input!D39/Input!D$6</f>
        <v>2.3443631682410959E-3</v>
      </c>
      <c r="I9" s="6">
        <f>Input!E39/Input!E$6</f>
        <v>2.091006158333234E-3</v>
      </c>
      <c r="J9" s="6">
        <f>Input!F39/Input!F$6</f>
        <v>4.2717471977596708E-3</v>
      </c>
      <c r="K9" s="6">
        <f>Input!G39/Input!G$6</f>
        <v>8.7869031181585736E-3</v>
      </c>
      <c r="L9" s="6">
        <f>Input!H39/Input!H$6</f>
        <v>8.7615793435780014E-3</v>
      </c>
      <c r="M9" s="6">
        <f>Input!I39/Input!I$6</f>
        <v>7.7328660888688243E-3</v>
      </c>
      <c r="N9" s="6">
        <f>Input!J39/Input!J$6</f>
        <v>1.2481751492852952E-2</v>
      </c>
      <c r="O9" s="6">
        <f t="shared" si="1"/>
        <v>5.6259756217355659E-3</v>
      </c>
    </row>
    <row r="10" spans="1:15" ht="13.5" customHeight="1" x14ac:dyDescent="0.2">
      <c r="B10" s="4" t="s">
        <v>123</v>
      </c>
      <c r="E10" s="8">
        <f>SUM(E7:E9)</f>
        <v>1.8890087391288566</v>
      </c>
      <c r="F10" s="8">
        <f t="shared" ref="F10:N10" si="2">SUM(F7:F9)</f>
        <v>2.4778519749430941</v>
      </c>
      <c r="G10" s="8">
        <f t="shared" si="2"/>
        <v>2.1035081229877575</v>
      </c>
      <c r="H10" s="8">
        <f t="shared" si="2"/>
        <v>2.3132197515127482</v>
      </c>
      <c r="I10" s="8">
        <f t="shared" si="2"/>
        <v>1.7574117281925778</v>
      </c>
      <c r="J10" s="8">
        <f t="shared" si="2"/>
        <v>3.5996768110068342</v>
      </c>
      <c r="K10" s="8">
        <f t="shared" si="2"/>
        <v>3.4948308555774039</v>
      </c>
      <c r="L10" s="8">
        <f t="shared" si="2"/>
        <v>3.7715752865817103</v>
      </c>
      <c r="M10" s="8">
        <f t="shared" si="2"/>
        <v>4.0630131010222463</v>
      </c>
      <c r="N10" s="8">
        <f t="shared" si="2"/>
        <v>4.3106689982308612</v>
      </c>
      <c r="O10" s="8">
        <f t="shared" si="1"/>
        <v>2.978076536918409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5.9999679531812706</v>
      </c>
      <c r="F12" s="6">
        <f>Input!B40/Input!B$6</f>
        <v>6.5528645682065525</v>
      </c>
      <c r="G12" s="6">
        <f>Input!C40/Input!C$6</f>
        <v>6.658769671377665</v>
      </c>
      <c r="H12" s="6">
        <f>Input!D40/Input!D$6</f>
        <v>5.8333527712265623</v>
      </c>
      <c r="I12" s="6">
        <f>Input!E40/Input!E$6</f>
        <v>4.8481613013709532</v>
      </c>
      <c r="J12" s="6">
        <f>Input!F40/Input!F$6</f>
        <v>6.07430551309064</v>
      </c>
      <c r="K12" s="6">
        <f>Input!G40/Input!G$6</f>
        <v>6.0710925852072073</v>
      </c>
      <c r="L12" s="6">
        <f>Input!H40/Input!H$6</f>
        <v>6.0975029187834417</v>
      </c>
      <c r="M12" s="6">
        <f>Input!I40/Input!I$6</f>
        <v>5.952236113408099</v>
      </c>
      <c r="N12" s="6">
        <f>Input!J40/Input!J$6</f>
        <v>6.2779351558342915</v>
      </c>
      <c r="O12" s="6">
        <f t="shared" si="1"/>
        <v>6.0366188551686681</v>
      </c>
    </row>
    <row r="13" spans="1:15" ht="12" customHeight="1" x14ac:dyDescent="0.2">
      <c r="B13" t="s">
        <v>125</v>
      </c>
      <c r="E13" s="6">
        <f>Input!A41/Input!A$6</f>
        <v>1.5611070090897132</v>
      </c>
      <c r="F13" s="6">
        <f>Input!B41/Input!B$6</f>
        <v>1.6844699520157906</v>
      </c>
      <c r="G13" s="6">
        <f>Input!C41/Input!C$6</f>
        <v>1.6950061209372291</v>
      </c>
      <c r="H13" s="6">
        <f>Input!D41/Input!D$6</f>
        <v>1.6286424373730841</v>
      </c>
      <c r="I13" s="6">
        <f>Input!E41/Input!E$6</f>
        <v>1.395313112058735</v>
      </c>
      <c r="J13" s="6">
        <f>Input!F41/Input!F$6</f>
        <v>1.7120158995869563</v>
      </c>
      <c r="K13" s="6">
        <f>Input!G41/Input!G$6</f>
        <v>1.9352644770559235</v>
      </c>
      <c r="L13" s="6">
        <f>Input!H41/Input!H$6</f>
        <v>1.8015394948588841</v>
      </c>
      <c r="M13" s="6">
        <f>Input!I41/Input!I$6</f>
        <v>1.7640711057870673</v>
      </c>
      <c r="N13" s="6">
        <f>Input!J41/Input!J$6</f>
        <v>1.8255776078879031</v>
      </c>
      <c r="O13" s="6">
        <f t="shared" si="1"/>
        <v>1.7003007216651287</v>
      </c>
    </row>
    <row r="14" spans="1:15" ht="12" customHeight="1" x14ac:dyDescent="0.2">
      <c r="B14" t="s">
        <v>126</v>
      </c>
      <c r="E14" s="6">
        <f>Input!A42/Input!A$6</f>
        <v>4.3840755882779171E-2</v>
      </c>
      <c r="F14" s="6">
        <f>Input!B42/Input!B$6</f>
        <v>4.1329437717557142E-2</v>
      </c>
      <c r="G14" s="6">
        <f>Input!C42/Input!C$6</f>
        <v>4.0825523701066957E-2</v>
      </c>
      <c r="H14" s="6">
        <f>Input!D42/Input!D$6</f>
        <v>7.6107982094232154E-2</v>
      </c>
      <c r="I14" s="6">
        <f>Input!E42/Input!E$6</f>
        <v>9.1931240100300543E-2</v>
      </c>
      <c r="J14" s="6">
        <f>Input!F42/Input!F$6</f>
        <v>0.1355127537308182</v>
      </c>
      <c r="K14" s="6">
        <f>Input!G42/Input!G$6</f>
        <v>5.4663819316457384E-2</v>
      </c>
      <c r="L14" s="6">
        <f>Input!H42/Input!H$6</f>
        <v>7.0516861327359029E-2</v>
      </c>
      <c r="M14" s="6">
        <f>Input!I42/Input!I$6</f>
        <v>2.2079491156474746E-2</v>
      </c>
      <c r="N14" s="6">
        <f>Input!J42/Input!J$6</f>
        <v>3.4354855580973342E-2</v>
      </c>
      <c r="O14" s="6">
        <f t="shared" si="1"/>
        <v>6.1116272060801856E-2</v>
      </c>
    </row>
    <row r="15" spans="1:15" ht="13.5" customHeight="1" x14ac:dyDescent="0.2">
      <c r="B15" s="4" t="s">
        <v>130</v>
      </c>
      <c r="E15" s="8">
        <f>SUM(E12:E14)</f>
        <v>7.6049157181537632</v>
      </c>
      <c r="F15" s="8">
        <f t="shared" ref="F15:N15" si="3">SUM(F12:F14)</f>
        <v>8.2786639579399015</v>
      </c>
      <c r="G15" s="8">
        <f t="shared" si="3"/>
        <v>8.3946013160159598</v>
      </c>
      <c r="H15" s="8">
        <f t="shared" si="3"/>
        <v>7.538103190693878</v>
      </c>
      <c r="I15" s="8">
        <f t="shared" si="3"/>
        <v>6.3354056535299881</v>
      </c>
      <c r="J15" s="8">
        <f t="shared" si="3"/>
        <v>7.9218341664084146</v>
      </c>
      <c r="K15" s="8">
        <f t="shared" si="3"/>
        <v>8.061020881579589</v>
      </c>
      <c r="L15" s="8">
        <f t="shared" si="3"/>
        <v>7.9695592749696846</v>
      </c>
      <c r="M15" s="8">
        <f t="shared" si="3"/>
        <v>7.7383867103516408</v>
      </c>
      <c r="N15" s="8">
        <f t="shared" si="3"/>
        <v>8.1378676193031687</v>
      </c>
      <c r="O15" s="8">
        <f t="shared" si="1"/>
        <v>7.7980358488945978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1.2322629867480612</v>
      </c>
      <c r="F17" s="6">
        <f>Input!B43/Input!B$6</f>
        <v>1.4991605051350816</v>
      </c>
      <c r="G17" s="6">
        <f>Input!C43/Input!C$6</f>
        <v>1.4124019382678761</v>
      </c>
      <c r="H17" s="6">
        <f>Input!D43/Input!D$6</f>
        <v>1.2192595969355233</v>
      </c>
      <c r="I17" s="6">
        <f>Input!E43/Input!E$6</f>
        <v>0.8424182814280986</v>
      </c>
      <c r="J17" s="6">
        <f>Input!F43/Input!F$6</f>
        <v>1.3021261592319768</v>
      </c>
      <c r="K17" s="6">
        <f>Input!G43/Input!G$6</f>
        <v>1.2352497606460204</v>
      </c>
      <c r="L17" s="6">
        <f>Input!H43/Input!H$6</f>
        <v>1.1499144424560155</v>
      </c>
      <c r="M17" s="6">
        <f>Input!I43/Input!I$6</f>
        <v>1.1569097053052211</v>
      </c>
      <c r="N17" s="6">
        <f>Input!J43/Input!J$6</f>
        <v>1.281072944001528</v>
      </c>
      <c r="O17" s="6">
        <f t="shared" si="1"/>
        <v>1.2330776320155403</v>
      </c>
    </row>
    <row r="18" spans="2:15" ht="12" customHeight="1" x14ac:dyDescent="0.2">
      <c r="B18" t="s">
        <v>128</v>
      </c>
      <c r="E18" s="6">
        <f>Input!A44/Input!A$6</f>
        <v>2.8931944526313269</v>
      </c>
      <c r="F18" s="6">
        <f>Input!B44/Input!B$6</f>
        <v>2.4076670514841743</v>
      </c>
      <c r="G18" s="6">
        <f>Input!C44/Input!C$6</f>
        <v>2.6304387625818464</v>
      </c>
      <c r="H18" s="6">
        <f>Input!D44/Input!D$6</f>
        <v>2.3382603150084007</v>
      </c>
      <c r="I18" s="6">
        <f>Input!E44/Input!E$6</f>
        <v>1.9425759528248108</v>
      </c>
      <c r="J18" s="6">
        <f>Input!F44/Input!F$6</f>
        <v>2.6672583653976694</v>
      </c>
      <c r="K18" s="6">
        <f>Input!G44/Input!G$6</f>
        <v>2.3437509894597142</v>
      </c>
      <c r="L18" s="6">
        <f>Input!H44/Input!H$6</f>
        <v>2.3053745283741813</v>
      </c>
      <c r="M18" s="6">
        <f>Input!I44/Input!I$6</f>
        <v>2.5407520013588232</v>
      </c>
      <c r="N18" s="6">
        <f>Input!J44/Input!J$6</f>
        <v>2.4512517225226373</v>
      </c>
      <c r="O18" s="6">
        <f t="shared" si="1"/>
        <v>2.4520524141643585</v>
      </c>
    </row>
    <row r="19" spans="2:15" ht="13.5" customHeight="1" x14ac:dyDescent="0.2">
      <c r="B19" s="4" t="s">
        <v>129</v>
      </c>
      <c r="E19" s="8">
        <f>SUM(E17:E18)</f>
        <v>4.1254574393793879</v>
      </c>
      <c r="F19" s="8">
        <f t="shared" ref="F19:N19" si="4">SUM(F17:F18)</f>
        <v>3.9068275566192558</v>
      </c>
      <c r="G19" s="8">
        <f t="shared" si="4"/>
        <v>4.0428407008497222</v>
      </c>
      <c r="H19" s="8">
        <f t="shared" si="4"/>
        <v>3.557519911943924</v>
      </c>
      <c r="I19" s="8">
        <f t="shared" si="4"/>
        <v>2.7849942342529093</v>
      </c>
      <c r="J19" s="8">
        <f t="shared" si="4"/>
        <v>3.9693845246296462</v>
      </c>
      <c r="K19" s="8">
        <f t="shared" si="4"/>
        <v>3.5790007501057346</v>
      </c>
      <c r="L19" s="8">
        <f t="shared" si="4"/>
        <v>3.455288970830197</v>
      </c>
      <c r="M19" s="8">
        <f t="shared" si="4"/>
        <v>3.6976617066640443</v>
      </c>
      <c r="N19" s="8">
        <f t="shared" si="4"/>
        <v>3.7323246665241654</v>
      </c>
      <c r="O19" s="8">
        <f t="shared" si="1"/>
        <v>3.6851300461798986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43.026956973091735</v>
      </c>
      <c r="F21" s="6">
        <f>Input!B45/Input!B$6</f>
        <v>40.814584764103003</v>
      </c>
      <c r="G21" s="6">
        <f>Input!C45/Input!C$6</f>
        <v>39.442041037168764</v>
      </c>
      <c r="H21" s="6">
        <f>Input!D45/Input!D$6</f>
        <v>34.294993581059195</v>
      </c>
      <c r="I21" s="6">
        <f>Input!E45/Input!E$6</f>
        <v>34.621020903475049</v>
      </c>
      <c r="J21" s="6">
        <f>Input!F45/Input!F$6</f>
        <v>32.528000680321817</v>
      </c>
      <c r="K21" s="6">
        <f>Input!G45/Input!G$6</f>
        <v>29.877961459730237</v>
      </c>
      <c r="L21" s="6">
        <f>Input!H45/Input!H$6</f>
        <v>30.259565856319224</v>
      </c>
      <c r="M21" s="6">
        <f>Input!I45/Input!I$6</f>
        <v>30.284008751894085</v>
      </c>
      <c r="N21" s="6">
        <f>Input!J45/Input!J$6</f>
        <v>30.853462418308084</v>
      </c>
      <c r="O21" s="6">
        <f t="shared" si="1"/>
        <v>34.600259642547122</v>
      </c>
    </row>
    <row r="22" spans="2:15" ht="12" customHeight="1" x14ac:dyDescent="0.2">
      <c r="B22" t="s">
        <v>132</v>
      </c>
      <c r="E22" s="6">
        <f>Input!A46/Input!A$6</f>
        <v>10.944711386865334</v>
      </c>
      <c r="F22" s="6">
        <f>Input!B46/Input!B$6</f>
        <v>8.9817862467928489</v>
      </c>
      <c r="G22" s="6">
        <f>Input!C46/Input!C$6</f>
        <v>8.6997194835474883</v>
      </c>
      <c r="H22" s="6">
        <f>Input!D46/Input!D$6</f>
        <v>5.508313167527298</v>
      </c>
      <c r="I22" s="6">
        <f>Input!E46/Input!E$6</f>
        <v>4.613188867808776</v>
      </c>
      <c r="J22" s="6">
        <f>Input!F46/Input!F$6</f>
        <v>7.6347024102378507</v>
      </c>
      <c r="K22" s="6">
        <f>Input!G46/Input!G$6</f>
        <v>5.4225052974067109</v>
      </c>
      <c r="L22" s="6">
        <f>Input!H46/Input!H$6</f>
        <v>5.6771913865460988</v>
      </c>
      <c r="M22" s="6">
        <f>Input!I46/Input!I$6</f>
        <v>4.8439070636456689</v>
      </c>
      <c r="N22" s="6">
        <f>Input!J46/Input!J$6</f>
        <v>4.9587902092495488</v>
      </c>
      <c r="O22" s="6">
        <f t="shared" si="1"/>
        <v>6.7284815519627612</v>
      </c>
    </row>
    <row r="23" spans="2:15" ht="12" customHeight="1" x14ac:dyDescent="0.2">
      <c r="B23" t="s">
        <v>133</v>
      </c>
      <c r="E23" s="6">
        <f>Input!A47/Input!A$6</f>
        <v>0.57607058897419539</v>
      </c>
      <c r="F23" s="6">
        <f>Input!B47/Input!B$6</f>
        <v>0.31535096869605134</v>
      </c>
      <c r="G23" s="6">
        <f>Input!C47/Input!C$6</f>
        <v>0.79975207842972473</v>
      </c>
      <c r="H23" s="6">
        <f>Input!D47/Input!D$6</f>
        <v>0.26425912631267279</v>
      </c>
      <c r="I23" s="6">
        <f>Input!E47/Input!E$6</f>
        <v>0.27169262821078866</v>
      </c>
      <c r="J23" s="6">
        <f>Input!F47/Input!F$6</f>
        <v>0.27389307476286961</v>
      </c>
      <c r="K23" s="6">
        <f>Input!G47/Input!G$6</f>
        <v>0.20392980843014666</v>
      </c>
      <c r="L23" s="6">
        <f>Input!H47/Input!H$6</f>
        <v>0.21204824219366297</v>
      </c>
      <c r="M23" s="6">
        <f>Input!I47/Input!I$6</f>
        <v>0.20189600532801724</v>
      </c>
      <c r="N23" s="6">
        <f>Input!J47/Input!J$6</f>
        <v>0.40321114602898839</v>
      </c>
      <c r="O23" s="6">
        <f t="shared" si="1"/>
        <v>0.35221036673671174</v>
      </c>
    </row>
    <row r="24" spans="2:15" ht="12" customHeight="1" x14ac:dyDescent="0.2">
      <c r="B24" t="s">
        <v>134</v>
      </c>
      <c r="E24" s="6">
        <f>Input!A48/Input!A$6</f>
        <v>0.62929350149719132</v>
      </c>
      <c r="F24" s="6">
        <f>Input!B48/Input!B$6</f>
        <v>0.64272344707831608</v>
      </c>
      <c r="G24" s="6">
        <f>Input!C48/Input!C$6</f>
        <v>0.62224543849947123</v>
      </c>
      <c r="H24" s="6">
        <f>Input!D48/Input!D$6</f>
        <v>0.65630889086816646</v>
      </c>
      <c r="I24" s="6">
        <f>Input!E48/Input!E$6</f>
        <v>0.6443168089115896</v>
      </c>
      <c r="J24" s="6">
        <f>Input!F48/Input!F$6</f>
        <v>0.88015248710825378</v>
      </c>
      <c r="K24" s="6">
        <f>Input!G48/Input!G$6</f>
        <v>0.53451089582693745</v>
      </c>
      <c r="L24" s="6">
        <f>Input!H48/Input!H$6</f>
        <v>0.69216544430871041</v>
      </c>
      <c r="M24" s="6">
        <f>Input!I48/Input!I$6</f>
        <v>0.66069653097803982</v>
      </c>
      <c r="N24" s="6">
        <f>Input!J48/Input!J$6</f>
        <v>0.66453872776638279</v>
      </c>
      <c r="O24" s="6">
        <f t="shared" si="1"/>
        <v>0.6626952172843058</v>
      </c>
    </row>
    <row r="25" spans="2:15" ht="12" customHeight="1" x14ac:dyDescent="0.2">
      <c r="B25" t="s">
        <v>135</v>
      </c>
      <c r="E25" s="6">
        <f>Input!A49/Input!A$6</f>
        <v>1.8452942721652656</v>
      </c>
      <c r="F25" s="6">
        <f>Input!B49/Input!B$6</f>
        <v>1.7047754290067729</v>
      </c>
      <c r="G25" s="6">
        <f>Input!C49/Input!C$6</f>
        <v>1.7556295949194392</v>
      </c>
      <c r="H25" s="6">
        <f>Input!D49/Input!D$6</f>
        <v>1.8371247307025071</v>
      </c>
      <c r="I25" s="6">
        <f>Input!E49/Input!E$6</f>
        <v>1.5607708368135786</v>
      </c>
      <c r="J25" s="6">
        <f>Input!F49/Input!F$6</f>
        <v>1.9150395290279827</v>
      </c>
      <c r="K25" s="6">
        <f>Input!G49/Input!G$6</f>
        <v>1.9342685606745733</v>
      </c>
      <c r="L25" s="6">
        <f>Input!H49/Input!H$6</f>
        <v>1.759217044793747</v>
      </c>
      <c r="M25" s="6">
        <f>Input!I49/Input!I$6</f>
        <v>1.7813928384654236</v>
      </c>
      <c r="N25" s="6">
        <f>Input!J49/Input!J$6</f>
        <v>2.0954964730922634</v>
      </c>
      <c r="O25" s="6">
        <f t="shared" si="1"/>
        <v>1.8189009309661555</v>
      </c>
    </row>
    <row r="26" spans="2:15" ht="14.25" customHeight="1" x14ac:dyDescent="0.2">
      <c r="B26" s="4" t="s">
        <v>136</v>
      </c>
      <c r="E26" s="8">
        <f>SUM(E21:E25)</f>
        <v>57.022326722593732</v>
      </c>
      <c r="F26" s="8">
        <f t="shared" ref="F26:N26" si="5">SUM(F21:F25)</f>
        <v>52.459220855676996</v>
      </c>
      <c r="G26" s="8">
        <f t="shared" si="5"/>
        <v>51.31938763256489</v>
      </c>
      <c r="H26" s="8">
        <f t="shared" si="5"/>
        <v>42.56099949646984</v>
      </c>
      <c r="I26" s="8">
        <f t="shared" si="5"/>
        <v>41.710990045219781</v>
      </c>
      <c r="J26" s="8">
        <f t="shared" si="5"/>
        <v>43.231788181458775</v>
      </c>
      <c r="K26" s="8">
        <f t="shared" si="5"/>
        <v>37.973176022068607</v>
      </c>
      <c r="L26" s="8">
        <f t="shared" si="5"/>
        <v>38.600187974161443</v>
      </c>
      <c r="M26" s="8">
        <f t="shared" si="5"/>
        <v>37.771901190311226</v>
      </c>
      <c r="N26" s="8">
        <f t="shared" si="5"/>
        <v>38.975498974445266</v>
      </c>
      <c r="O26" s="8">
        <f t="shared" si="1"/>
        <v>44.162547709497048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1.4342200434961558</v>
      </c>
      <c r="F28" s="6">
        <f>Input!B50/Input!B$6</f>
        <v>1.7572997503013137</v>
      </c>
      <c r="G28" s="6">
        <f>Input!C50/Input!C$6</f>
        <v>1.8675626564809749</v>
      </c>
      <c r="H28" s="6">
        <f>Input!D50/Input!D$6</f>
        <v>1.9577682330463058</v>
      </c>
      <c r="I28" s="6">
        <f>Input!E50/Input!E$6</f>
        <v>1.7286347802371671</v>
      </c>
      <c r="J28" s="6">
        <f>Input!F50/Input!F$6</f>
        <v>2.1203058630065619</v>
      </c>
      <c r="K28" s="6">
        <f>Input!G50/Input!G$6</f>
        <v>2.0768009320944607</v>
      </c>
      <c r="L28" s="6">
        <f>Input!H50/Input!H$6</f>
        <v>2.0829286554663518</v>
      </c>
      <c r="M28" s="6">
        <f>Input!I50/Input!I$6</f>
        <v>1.8377354138823456</v>
      </c>
      <c r="N28" s="6">
        <f>Input!J50/Input!J$6</f>
        <v>1.9200120974527131</v>
      </c>
      <c r="O28" s="6">
        <f t="shared" si="1"/>
        <v>1.878326842546435</v>
      </c>
    </row>
    <row r="29" spans="2:15" ht="12" customHeight="1" x14ac:dyDescent="0.2">
      <c r="B29" t="s">
        <v>138</v>
      </c>
      <c r="E29" s="6">
        <f>Input!A51/Input!A$6</f>
        <v>0.10882771450068353</v>
      </c>
      <c r="F29" s="6">
        <f>Input!B51/Input!B$6</f>
        <v>6.4988075388868943E-2</v>
      </c>
      <c r="G29" s="6">
        <f>Input!C51/Input!C$6</f>
        <v>6.8716526877477757E-2</v>
      </c>
      <c r="H29" s="6">
        <f>Input!D51/Input!D$6</f>
        <v>7.8381651015936415E-2</v>
      </c>
      <c r="I29" s="6">
        <f>Input!E51/Input!E$6</f>
        <v>5.8234986547555177E-2</v>
      </c>
      <c r="J29" s="6">
        <f>Input!F51/Input!F$6</f>
        <v>0.11372782303973243</v>
      </c>
      <c r="K29" s="6">
        <f>Input!G51/Input!G$6</f>
        <v>7.3423518199286317E-2</v>
      </c>
      <c r="L29" s="6">
        <f>Input!H51/Input!H$6</f>
        <v>0.11247242369466144</v>
      </c>
      <c r="M29" s="6">
        <f>Input!I51/Input!I$6</f>
        <v>0.10659056064865927</v>
      </c>
      <c r="N29" s="6">
        <f>Input!J51/Input!J$6</f>
        <v>0.10480155174844574</v>
      </c>
      <c r="O29" s="6">
        <f t="shared" si="1"/>
        <v>8.90164831661307E-2</v>
      </c>
    </row>
    <row r="30" spans="2:15" ht="13.5" customHeight="1" x14ac:dyDescent="0.2">
      <c r="B30" s="4" t="s">
        <v>139</v>
      </c>
      <c r="E30" s="8">
        <f>SUM(E28:E29)</f>
        <v>1.5430477579968394</v>
      </c>
      <c r="F30" s="8">
        <f t="shared" ref="F30:N30" si="6">SUM(F28:F29)</f>
        <v>1.8222878256901827</v>
      </c>
      <c r="G30" s="8">
        <f t="shared" si="6"/>
        <v>1.9362791833584527</v>
      </c>
      <c r="H30" s="8">
        <f t="shared" si="6"/>
        <v>2.0361498840622421</v>
      </c>
      <c r="I30" s="8">
        <f t="shared" si="6"/>
        <v>1.7868697667847222</v>
      </c>
      <c r="J30" s="8">
        <f t="shared" si="6"/>
        <v>2.2340336860462942</v>
      </c>
      <c r="K30" s="8">
        <f t="shared" si="6"/>
        <v>2.1502244502937469</v>
      </c>
      <c r="L30" s="8">
        <f t="shared" si="6"/>
        <v>2.1954010791610132</v>
      </c>
      <c r="M30" s="8">
        <f t="shared" si="6"/>
        <v>1.9443259745310049</v>
      </c>
      <c r="N30" s="8">
        <f t="shared" si="6"/>
        <v>2.0248136492011586</v>
      </c>
      <c r="O30" s="8">
        <f t="shared" si="1"/>
        <v>1.9673433257125659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8.8462089900464384E-3</v>
      </c>
      <c r="F32" s="6">
        <f>Input!B52/Input!B$6</f>
        <v>1.3129940999836946E-2</v>
      </c>
      <c r="G32" s="6">
        <f>Input!C52/Input!C$6</f>
        <v>5.2625218030077888E-3</v>
      </c>
      <c r="H32" s="6">
        <f>Input!D52/Input!D$6</f>
        <v>1.1922929479242709E-2</v>
      </c>
      <c r="I32" s="6">
        <f>Input!E52/Input!E$6</f>
        <v>6.4837512474598428E-3</v>
      </c>
      <c r="J32" s="6">
        <f>Input!F52/Input!F$6</f>
        <v>1.8301081424459485E-2</v>
      </c>
      <c r="K32" s="6">
        <f>Input!G52/Input!G$6</f>
        <v>3.01913747378517E-2</v>
      </c>
      <c r="L32" s="6">
        <f>Input!H52/Input!H$6</f>
        <v>2.246575218965105E-2</v>
      </c>
      <c r="M32" s="6">
        <f>Input!I52/Input!I$6</f>
        <v>2.9314822347277659E-2</v>
      </c>
      <c r="N32" s="6">
        <f>Input!J52/Input!J$6</f>
        <v>2.9408361795698584E-2</v>
      </c>
      <c r="O32" s="6">
        <f t="shared" si="1"/>
        <v>1.7532674501453221E-2</v>
      </c>
    </row>
    <row r="33" spans="2:15" ht="12" customHeight="1" x14ac:dyDescent="0.2">
      <c r="B33" t="s">
        <v>141</v>
      </c>
      <c r="E33" s="6">
        <f>Input!A53/Input!A$6</f>
        <v>0.42270918657451934</v>
      </c>
      <c r="F33" s="6">
        <f>Input!B53/Input!B$6</f>
        <v>0.39487842201039097</v>
      </c>
      <c r="G33" s="6">
        <f>Input!C53/Input!C$6</f>
        <v>0.48441746815830822</v>
      </c>
      <c r="H33" s="6">
        <f>Input!D53/Input!D$6</f>
        <v>0.39802643279251632</v>
      </c>
      <c r="I33" s="6">
        <f>Input!E53/Input!E$6</f>
        <v>0.35813844683541113</v>
      </c>
      <c r="J33" s="6">
        <f>Input!F53/Input!F$6</f>
        <v>0.50956013834414626</v>
      </c>
      <c r="K33" s="6">
        <f>Input!G53/Input!G$6</f>
        <v>0.46457746199462097</v>
      </c>
      <c r="L33" s="6">
        <f>Input!H53/Input!H$6</f>
        <v>0.43702112793512415</v>
      </c>
      <c r="M33" s="6">
        <f>Input!I53/Input!I$6</f>
        <v>0.47619006539336589</v>
      </c>
      <c r="N33" s="6">
        <f>Input!J53/Input!J$6</f>
        <v>0.45650574629003871</v>
      </c>
      <c r="O33" s="6">
        <f t="shared" si="1"/>
        <v>0.44020244963284422</v>
      </c>
    </row>
    <row r="34" spans="2:15" ht="12" customHeight="1" x14ac:dyDescent="0.2">
      <c r="B34" t="s">
        <v>142</v>
      </c>
      <c r="E34" s="6">
        <f>Input!A54/Input!A$6</f>
        <v>9.8674214100033936E-2</v>
      </c>
      <c r="F34" s="6">
        <f>Input!B54/Input!B$6</f>
        <v>0.11102785123718424</v>
      </c>
      <c r="G34" s="6">
        <f>Input!C54/Input!C$6</f>
        <v>9.8697496169474888E-2</v>
      </c>
      <c r="H34" s="6">
        <f>Input!D54/Input!D$6</f>
        <v>0.11385193471158481</v>
      </c>
      <c r="I34" s="6">
        <f>Input!E54/Input!E$6</f>
        <v>0.10403572620764391</v>
      </c>
      <c r="J34" s="6">
        <f>Input!F54/Input!F$6</f>
        <v>0.10663647068695432</v>
      </c>
      <c r="K34" s="6">
        <f>Input!G54/Input!G$6</f>
        <v>0.11682421006653829</v>
      </c>
      <c r="L34" s="6">
        <f>Input!H54/Input!H$6</f>
        <v>0.11879994049738773</v>
      </c>
      <c r="M34" s="6">
        <f>Input!I54/Input!I$6</f>
        <v>0.1125803784143785</v>
      </c>
      <c r="N34" s="6">
        <f>Input!J54/Input!J$6</f>
        <v>0.1151034877956713</v>
      </c>
      <c r="O34" s="6">
        <f t="shared" si="1"/>
        <v>0.1096231709886852</v>
      </c>
    </row>
    <row r="35" spans="2:15" ht="12" customHeight="1" x14ac:dyDescent="0.2">
      <c r="B35" t="s">
        <v>143</v>
      </c>
      <c r="E35" s="6">
        <f>Input!A55/Input!A$6</f>
        <v>1.345902035577889</v>
      </c>
      <c r="F35" s="6">
        <f>Input!B55/Input!B$6</f>
        <v>1.3226672205150005</v>
      </c>
      <c r="G35" s="6">
        <f>Input!C55/Input!C$6</f>
        <v>1.4589611542636169</v>
      </c>
      <c r="H35" s="6">
        <f>Input!D55/Input!D$6</f>
        <v>1.5693707760389333</v>
      </c>
      <c r="I35" s="6">
        <f>Input!E55/Input!E$6</f>
        <v>1.0158436809409559</v>
      </c>
      <c r="J35" s="6">
        <f>Input!F55/Input!F$6</f>
        <v>1.2917790261986224</v>
      </c>
      <c r="K35" s="6">
        <f>Input!G55/Input!G$6</f>
        <v>1.4806375990205551</v>
      </c>
      <c r="L35" s="6">
        <f>Input!H55/Input!H$6</f>
        <v>1.3668762480898311</v>
      </c>
      <c r="M35" s="6">
        <f>Input!I55/Input!I$6</f>
        <v>1.4816887847919078</v>
      </c>
      <c r="N35" s="6">
        <f>Input!J55/Input!J$6</f>
        <v>1.9877606068737179</v>
      </c>
      <c r="O35" s="6">
        <f t="shared" si="1"/>
        <v>1.4321487132311028</v>
      </c>
    </row>
    <row r="36" spans="2:15" ht="13.5" customHeight="1" x14ac:dyDescent="0.2">
      <c r="B36" s="4" t="s">
        <v>144</v>
      </c>
      <c r="E36" s="8">
        <f>SUM(E32:E35)</f>
        <v>1.8761316452424888</v>
      </c>
      <c r="F36" s="8">
        <f t="shared" ref="F36:N36" si="7">SUM(F32:F35)</f>
        <v>1.8417034347624126</v>
      </c>
      <c r="G36" s="8">
        <f t="shared" si="7"/>
        <v>2.0473386403944076</v>
      </c>
      <c r="H36" s="8">
        <f t="shared" si="7"/>
        <v>2.0931720730222771</v>
      </c>
      <c r="I36" s="8">
        <f t="shared" si="7"/>
        <v>1.4845016052314708</v>
      </c>
      <c r="J36" s="8">
        <f t="shared" si="7"/>
        <v>1.9262767166541825</v>
      </c>
      <c r="K36" s="8">
        <f t="shared" si="7"/>
        <v>2.0922306458195661</v>
      </c>
      <c r="L36" s="8">
        <f t="shared" si="7"/>
        <v>1.9451630687119941</v>
      </c>
      <c r="M36" s="8">
        <f t="shared" si="7"/>
        <v>2.0997740509469298</v>
      </c>
      <c r="N36" s="8">
        <f t="shared" si="7"/>
        <v>2.5887782027551265</v>
      </c>
      <c r="O36" s="8">
        <f t="shared" si="1"/>
        <v>1.9995070083540853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2.3814302456588141</v>
      </c>
      <c r="F38" s="8">
        <f>Input!B56/Input!B$6</f>
        <v>2.7381828308386189</v>
      </c>
      <c r="G38" s="8">
        <f>Input!C56/Input!C$6</f>
        <v>2.6863035379614728</v>
      </c>
      <c r="H38" s="8">
        <f>Input!D56/Input!D$6</f>
        <v>2.968142906100538</v>
      </c>
      <c r="I38" s="8">
        <f>Input!E56/Input!E$6</f>
        <v>2.6434515487610231</v>
      </c>
      <c r="J38" s="8">
        <f>Input!F56/Input!F$6</f>
        <v>3.1097142223841234</v>
      </c>
      <c r="K38" s="8">
        <f>Input!G56/Input!G$6</f>
        <v>2.807846281066531</v>
      </c>
      <c r="L38" s="8">
        <f>Input!H56/Input!H$6</f>
        <v>3.0066275091395109</v>
      </c>
      <c r="M38" s="8">
        <f>Input!I56/Input!I$6</f>
        <v>3.1093463345297536</v>
      </c>
      <c r="N38" s="8">
        <f>Input!J56/Input!J$6</f>
        <v>3.169908768834051</v>
      </c>
      <c r="O38" s="8">
        <f t="shared" si="1"/>
        <v>2.8620954185274439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76.442318268153898</v>
      </c>
      <c r="F40" s="11">
        <f t="shared" ref="F40:N40" si="8">SUM(F10,F15,F19,F26,F30,F36,F38)</f>
        <v>73.524738436470457</v>
      </c>
      <c r="G40" s="11">
        <f t="shared" si="8"/>
        <v>72.530259134132663</v>
      </c>
      <c r="H40" s="11">
        <f t="shared" si="8"/>
        <v>63.067307213805449</v>
      </c>
      <c r="I40" s="11">
        <f t="shared" si="8"/>
        <v>58.503624581972474</v>
      </c>
      <c r="J40" s="11">
        <f t="shared" si="8"/>
        <v>65.992708308588263</v>
      </c>
      <c r="K40" s="11">
        <f t="shared" si="8"/>
        <v>60.158329886511183</v>
      </c>
      <c r="L40" s="11">
        <f t="shared" si="8"/>
        <v>60.94380316355555</v>
      </c>
      <c r="M40" s="11">
        <f t="shared" si="8"/>
        <v>60.424409068356844</v>
      </c>
      <c r="N40" s="11">
        <f t="shared" si="8"/>
        <v>62.939860879293796</v>
      </c>
      <c r="O40" s="11">
        <f t="shared" si="1"/>
        <v>65.452735894084043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1.3386725860575626</v>
      </c>
      <c r="F7" s="6">
        <f>(Input!B37-Input!B57+Input!B77)/Input!B$5</f>
        <v>1.429243667751521</v>
      </c>
      <c r="G7" s="6">
        <f>(Input!C37-Input!C57+Input!C77)/Input!C$5</f>
        <v>1.2174911560775434</v>
      </c>
      <c r="H7" s="6">
        <f>(Input!D37-Input!D57+Input!D77)/Input!D$5</f>
        <v>1.4364130937219939</v>
      </c>
      <c r="I7" s="6">
        <f>(Input!E37-Input!E57+Input!E77)/Input!E$5</f>
        <v>1.170592377718032</v>
      </c>
      <c r="J7" s="6">
        <f>(Input!F37-Input!F57+Input!F77)/Input!F$5</f>
        <v>1.8685411537191643</v>
      </c>
      <c r="K7" s="6">
        <f>(Input!G37-Input!G57+Input!G77)/Input!G$5</f>
        <v>1.9887268475210473</v>
      </c>
      <c r="L7" s="6">
        <f>(Input!H37-Input!H57+Input!H77)/Input!H$5</f>
        <v>1.9015923952885978</v>
      </c>
      <c r="M7" s="6">
        <f>(Input!I37-Input!I57+Input!I77)/Input!I$5</f>
        <v>2.0733955169569649</v>
      </c>
      <c r="N7" s="6">
        <f>(Input!J37-Input!J57+Input!J77)/Input!J$5</f>
        <v>2.2379475522779098</v>
      </c>
      <c r="O7" s="6">
        <f>AVERAGE(E7:N7)</f>
        <v>1.6662616347090335</v>
      </c>
    </row>
    <row r="8" spans="1:15" ht="12" customHeight="1" x14ac:dyDescent="0.2">
      <c r="B8" t="s">
        <v>121</v>
      </c>
      <c r="E8" s="6">
        <f>(Input!A38-Input!A58+Input!A78)/Input!A$5</f>
        <v>1.1960171428841886</v>
      </c>
      <c r="F8" s="6">
        <f>(Input!B38-Input!B58+Input!B78)/Input!B$5</f>
        <v>1.467181123531909</v>
      </c>
      <c r="G8" s="6">
        <f>(Input!C38-Input!C58+Input!C78)/Input!C$5</f>
        <v>1.2692005094099335</v>
      </c>
      <c r="H8" s="6">
        <f>(Input!D38-Input!D58+Input!D78)/Input!D$5</f>
        <v>1.1478910428753362</v>
      </c>
      <c r="I8" s="6">
        <f>(Input!E38-Input!E58+Input!E78)/Input!E$5</f>
        <v>0.97948304325267677</v>
      </c>
      <c r="J8" s="6">
        <f>(Input!F38-Input!F58+Input!F78)/Input!F$5</f>
        <v>1.8876754870053301</v>
      </c>
      <c r="K8" s="6">
        <f>(Input!G38-Input!G58+Input!G78)/Input!G$5</f>
        <v>1.8048892225887452</v>
      </c>
      <c r="L8" s="6">
        <f>(Input!H38-Input!H58+Input!H78)/Input!H$5</f>
        <v>2.0588212697326624</v>
      </c>
      <c r="M8" s="6">
        <f>(Input!I38-Input!I58+Input!I78)/Input!I$5</f>
        <v>2.142547668720586</v>
      </c>
      <c r="N8" s="6">
        <f>(Input!J38-Input!J58+Input!J78)/Input!J$5</f>
        <v>2.3157088933093979</v>
      </c>
      <c r="O8" s="6">
        <f t="shared" ref="O8:O40" si="1">AVERAGE(E8:N8)</f>
        <v>1.6269415403310767</v>
      </c>
    </row>
    <row r="9" spans="1:15" ht="12" customHeight="1" x14ac:dyDescent="0.2">
      <c r="B9" t="s">
        <v>122</v>
      </c>
      <c r="E9" s="6">
        <f>(Input!A39-Input!A59+Input!A79)/Input!A$5</f>
        <v>5.7096879540710806E-3</v>
      </c>
      <c r="F9" s="6">
        <f>(Input!B39-Input!B59+Input!B79)/Input!B$5</f>
        <v>3.969246733644639E-3</v>
      </c>
      <c r="G9" s="6">
        <f>(Input!C39-Input!C59+Input!C79)/Input!C$5</f>
        <v>3.3587094948351495E-3</v>
      </c>
      <c r="H9" s="6">
        <f>(Input!D39-Input!D59+Input!D79)/Input!D$5</f>
        <v>2.7419933022027267E-3</v>
      </c>
      <c r="I9" s="6">
        <f>(Input!E39-Input!E59+Input!E79)/Input!E$5</f>
        <v>2.7252959766048768E-3</v>
      </c>
      <c r="J9" s="6">
        <f>(Input!F39-Input!F59+Input!F79)/Input!F$5</f>
        <v>4.4528559973586153E-3</v>
      </c>
      <c r="K9" s="6">
        <f>(Input!G39-Input!G59+Input!G79)/Input!G$5</f>
        <v>9.0250110777411255E-3</v>
      </c>
      <c r="L9" s="6">
        <f>(Input!H39-Input!H59+Input!H79)/Input!H$5</f>
        <v>9.0157861297101797E-3</v>
      </c>
      <c r="M9" s="6">
        <f>(Input!I39-Input!I59+Input!I79)/Input!I$5</f>
        <v>8.224928436271893E-3</v>
      </c>
      <c r="N9" s="6">
        <f>(Input!J39-Input!J59+Input!J79)/Input!J$5</f>
        <v>1.2826063752365243E-2</v>
      </c>
      <c r="O9" s="6">
        <f t="shared" si="1"/>
        <v>6.2049578854805531E-3</v>
      </c>
    </row>
    <row r="10" spans="1:15" ht="13.5" customHeight="1" x14ac:dyDescent="0.2">
      <c r="B10" s="4" t="s">
        <v>123</v>
      </c>
      <c r="E10" s="8">
        <f>SUM(E7:E9)</f>
        <v>2.5403994168958222</v>
      </c>
      <c r="F10" s="8">
        <f t="shared" ref="F10:N10" si="2">SUM(F7:F9)</f>
        <v>2.9003940380170747</v>
      </c>
      <c r="G10" s="8">
        <f t="shared" si="2"/>
        <v>2.4900503749823124</v>
      </c>
      <c r="H10" s="8">
        <f t="shared" si="2"/>
        <v>2.5870461298995329</v>
      </c>
      <c r="I10" s="8">
        <f t="shared" si="2"/>
        <v>2.1528007169473136</v>
      </c>
      <c r="J10" s="8">
        <f t="shared" si="2"/>
        <v>3.7606694967218526</v>
      </c>
      <c r="K10" s="8">
        <f t="shared" si="2"/>
        <v>3.802641081187534</v>
      </c>
      <c r="L10" s="8">
        <f t="shared" si="2"/>
        <v>3.9694294511509702</v>
      </c>
      <c r="M10" s="8">
        <f t="shared" si="2"/>
        <v>4.224168114113823</v>
      </c>
      <c r="N10" s="8">
        <f t="shared" si="2"/>
        <v>4.5664825093396733</v>
      </c>
      <c r="O10" s="8">
        <f t="shared" si="1"/>
        <v>3.2994081329255907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8.8043955263793112</v>
      </c>
      <c r="F12" s="6">
        <f>(Input!B40-Input!B60+Input!B80)/Input!B$5</f>
        <v>8.257266261025423</v>
      </c>
      <c r="G12" s="6">
        <f>(Input!C40-Input!C60+Input!C80)/Input!C$5</f>
        <v>8.1382839017027493</v>
      </c>
      <c r="H12" s="6">
        <f>(Input!D40-Input!D60+Input!D80)/Input!D$5</f>
        <v>6.8135158247252479</v>
      </c>
      <c r="I12" s="6">
        <f>(Input!E40-Input!E60+Input!E80)/Input!E$5</f>
        <v>6.3068692514504034</v>
      </c>
      <c r="J12" s="6">
        <f>(Input!F40-Input!F60+Input!F80)/Input!F$5</f>
        <v>6.343894957785011</v>
      </c>
      <c r="K12" s="6">
        <f>(Input!G40-Input!G60+Input!G80)/Input!G$5</f>
        <v>6.8603177588498836</v>
      </c>
      <c r="L12" s="6">
        <f>(Input!H40-Input!H60+Input!H80)/Input!H$5</f>
        <v>6.609609256634573</v>
      </c>
      <c r="M12" s="6">
        <f>(Input!I40-Input!I60+Input!I80)/Input!I$5</f>
        <v>6.4604243850371166</v>
      </c>
      <c r="N12" s="6">
        <f>(Input!J40-Input!J60+Input!J80)/Input!J$5</f>
        <v>6.6986659065547514</v>
      </c>
      <c r="O12" s="6">
        <f t="shared" si="1"/>
        <v>7.1293243030144469</v>
      </c>
    </row>
    <row r="13" spans="1:15" ht="12" customHeight="1" x14ac:dyDescent="0.2">
      <c r="B13" t="s">
        <v>125</v>
      </c>
      <c r="E13" s="6">
        <f>(Input!A41-Input!A61+Input!A81)/Input!A$5</f>
        <v>2.2909330613442633</v>
      </c>
      <c r="F13" s="6">
        <f>(Input!B41-Input!B61+Input!B81)/Input!B$5</f>
        <v>2.1230459412291873</v>
      </c>
      <c r="G13" s="6">
        <f>(Input!C41-Input!C61+Input!C81)/Input!C$5</f>
        <v>2.0716699212301308</v>
      </c>
      <c r="H13" s="6">
        <f>(Input!D41-Input!D61+Input!D81)/Input!D$5</f>
        <v>1.9024501202773454</v>
      </c>
      <c r="I13" s="6">
        <f>(Input!E41-Input!E61+Input!E81)/Input!E$5</f>
        <v>1.8152989009952358</v>
      </c>
      <c r="J13" s="6">
        <f>(Input!F41-Input!F61+Input!F81)/Input!F$5</f>
        <v>1.7880201877269939</v>
      </c>
      <c r="K13" s="6">
        <f>(Input!G41-Input!G61+Input!G81)/Input!G$5</f>
        <v>2.1863376495495053</v>
      </c>
      <c r="L13" s="6">
        <f>(Input!H41-Input!H61+Input!H81)/Input!H$5</f>
        <v>1.9528775230927127</v>
      </c>
      <c r="M13" s="6">
        <f>(Input!I41-Input!I61+Input!I81)/Input!I$5</f>
        <v>1.9146966668283929</v>
      </c>
      <c r="N13" s="6">
        <f>(Input!J41-Input!J61+Input!J81)/Input!J$5</f>
        <v>1.9479231478336811</v>
      </c>
      <c r="O13" s="6">
        <f t="shared" si="1"/>
        <v>1.999325312010745</v>
      </c>
    </row>
    <row r="14" spans="1:15" ht="12" customHeight="1" x14ac:dyDescent="0.2">
      <c r="B14" t="s">
        <v>126</v>
      </c>
      <c r="E14" s="6">
        <f>(Input!A42-Input!A62+Input!A82)/Input!A$5</f>
        <v>6.4489334210513866E-2</v>
      </c>
      <c r="F14" s="6">
        <f>(Input!B42-Input!B62+Input!B82)/Input!B$5</f>
        <v>5.2186217631243807E-2</v>
      </c>
      <c r="G14" s="6">
        <f>(Input!C42-Input!C62+Input!C82)/Input!C$5</f>
        <v>4.9950474034243665E-2</v>
      </c>
      <c r="H14" s="6">
        <f>(Input!D42-Input!D62+Input!D82)/Input!D$5</f>
        <v>8.901674449318428E-2</v>
      </c>
      <c r="I14" s="6">
        <f>(Input!E42-Input!E62+Input!E82)/Input!E$5</f>
        <v>0.11981783878118958</v>
      </c>
      <c r="J14" s="6">
        <f>(Input!F42-Input!F62+Input!F82)/Input!F$5</f>
        <v>0.14153039950945712</v>
      </c>
      <c r="K14" s="6">
        <f>(Input!G42-Input!G62+Input!G82)/Input!G$5</f>
        <v>6.1795234109595781E-2</v>
      </c>
      <c r="L14" s="6">
        <f>(Input!H42-Input!H62+Input!H82)/Input!H$5</f>
        <v>7.6454669859733149E-2</v>
      </c>
      <c r="M14" s="6">
        <f>(Input!I42-Input!I62+Input!I82)/Input!I$5</f>
        <v>2.396628014167192E-2</v>
      </c>
      <c r="N14" s="6">
        <f>(Input!J42-Input!J62+Input!J82)/Input!J$5</f>
        <v>3.665023531124157E-2</v>
      </c>
      <c r="O14" s="6">
        <f t="shared" si="1"/>
        <v>7.1585742808207467E-2</v>
      </c>
    </row>
    <row r="15" spans="1:15" ht="13.5" customHeight="1" x14ac:dyDescent="0.2">
      <c r="B15" s="4" t="s">
        <v>130</v>
      </c>
      <c r="E15" s="8">
        <f>SUM(E12:E14)</f>
        <v>11.159817921934089</v>
      </c>
      <c r="F15" s="8">
        <f t="shared" ref="F15:N15" si="3">SUM(F12:F14)</f>
        <v>10.432498419885855</v>
      </c>
      <c r="G15" s="8">
        <f t="shared" si="3"/>
        <v>10.259904296967123</v>
      </c>
      <c r="H15" s="8">
        <f t="shared" si="3"/>
        <v>8.8049826894957786</v>
      </c>
      <c r="I15" s="8">
        <f t="shared" si="3"/>
        <v>8.2419859912268283</v>
      </c>
      <c r="J15" s="8">
        <f t="shared" si="3"/>
        <v>8.2734455450214632</v>
      </c>
      <c r="K15" s="8">
        <f t="shared" si="3"/>
        <v>9.1084506425089842</v>
      </c>
      <c r="L15" s="8">
        <f t="shared" si="3"/>
        <v>8.6389414495870192</v>
      </c>
      <c r="M15" s="8">
        <f t="shared" si="3"/>
        <v>8.3990873320071806</v>
      </c>
      <c r="N15" s="8">
        <f t="shared" si="3"/>
        <v>8.6832392896996744</v>
      </c>
      <c r="O15" s="8">
        <f t="shared" si="1"/>
        <v>9.2002353578333995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1.7427509548804212</v>
      </c>
      <c r="F17" s="6">
        <f>(Input!B43-Input!B63+Input!B83)/Input!B$5</f>
        <v>1.8235428045846893</v>
      </c>
      <c r="G17" s="6">
        <f>(Input!C43-Input!C63+Input!C83)/Input!C$5</f>
        <v>1.6811529173152211</v>
      </c>
      <c r="H17" s="6">
        <f>(Input!D43-Input!D63+Input!D83)/Input!D$5</f>
        <v>1.3931796613367295</v>
      </c>
      <c r="I17" s="6">
        <f>(Input!E43-Input!E63+Input!E83)/Input!E$5</f>
        <v>1.0565998773642753</v>
      </c>
      <c r="J17" s="6">
        <f>(Input!F43-Input!F63+Input!F83)/Input!F$5</f>
        <v>1.3604700721664069</v>
      </c>
      <c r="K17" s="6">
        <f>(Input!G43-Input!G63+Input!G83)/Input!G$5</f>
        <v>1.3728780463788095</v>
      </c>
      <c r="L17" s="6">
        <f>(Input!H43-Input!H63+Input!H83)/Input!H$5</f>
        <v>1.2329589462880604</v>
      </c>
      <c r="M17" s="6">
        <f>(Input!I43-Input!I63+Input!I83)/Input!I$5</f>
        <v>1.239727815244287</v>
      </c>
      <c r="N17" s="6">
        <f>(Input!J43-Input!J63+Input!J83)/Input!J$5</f>
        <v>1.362166367473679</v>
      </c>
      <c r="O17" s="6">
        <f t="shared" si="1"/>
        <v>1.4265427463032578</v>
      </c>
    </row>
    <row r="18" spans="2:15" ht="12" customHeight="1" x14ac:dyDescent="0.2">
      <c r="B18" t="s">
        <v>128</v>
      </c>
      <c r="E18" s="6">
        <f>(Input!A44-Input!A64+Input!A84)/Input!A$5</f>
        <v>4.196119848733689</v>
      </c>
      <c r="F18" s="6">
        <f>(Input!B44-Input!B64+Input!B84)/Input!B$5</f>
        <v>2.9585160605631811</v>
      </c>
      <c r="G18" s="6">
        <f>(Input!C44-Input!C64+Input!C84)/Input!C$5</f>
        <v>3.1851030611763598</v>
      </c>
      <c r="H18" s="6">
        <f>(Input!D44-Input!D64+Input!D84)/Input!D$5</f>
        <v>2.6950210367435501</v>
      </c>
      <c r="I18" s="6">
        <f>(Input!E44-Input!E64+Input!E84)/Input!E$5</f>
        <v>2.5000869770293859</v>
      </c>
      <c r="J18" s="6">
        <f>(Input!F44-Input!F64+Input!F84)/Input!F$5</f>
        <v>2.7846947313805956</v>
      </c>
      <c r="K18" s="6">
        <f>(Input!G44-Input!G64+Input!G84)/Input!G$5</f>
        <v>2.6284793954015062</v>
      </c>
      <c r="L18" s="6">
        <f>(Input!H44-Input!H64+Input!H84)/Input!H$5</f>
        <v>2.4856756756756755</v>
      </c>
      <c r="M18" s="6">
        <f>(Input!I44-Input!I64+Input!I84)/Input!I$5</f>
        <v>2.7464732909611373</v>
      </c>
      <c r="N18" s="6">
        <f>(Input!J44-Input!J64+Input!J84)/Input!J$5</f>
        <v>2.6084693125030327</v>
      </c>
      <c r="O18" s="6">
        <f t="shared" si="1"/>
        <v>2.8788639390168114</v>
      </c>
    </row>
    <row r="19" spans="2:15" ht="13.5" customHeight="1" x14ac:dyDescent="0.2">
      <c r="B19" s="4" t="s">
        <v>129</v>
      </c>
      <c r="E19" s="8">
        <f>SUM(E17:E18)</f>
        <v>5.93887080361411</v>
      </c>
      <c r="F19" s="8">
        <f t="shared" ref="F19:N19" si="4">SUM(F17:F18)</f>
        <v>4.7820588651478708</v>
      </c>
      <c r="G19" s="8">
        <f t="shared" si="4"/>
        <v>4.8662559784915809</v>
      </c>
      <c r="H19" s="8">
        <f t="shared" si="4"/>
        <v>4.0882006980802794</v>
      </c>
      <c r="I19" s="8">
        <f t="shared" si="4"/>
        <v>3.5566868543936612</v>
      </c>
      <c r="J19" s="8">
        <f t="shared" si="4"/>
        <v>4.1451648035470026</v>
      </c>
      <c r="K19" s="8">
        <f t="shared" si="4"/>
        <v>4.0013574417803159</v>
      </c>
      <c r="L19" s="8">
        <f t="shared" si="4"/>
        <v>3.7186346219637358</v>
      </c>
      <c r="M19" s="8">
        <f t="shared" si="4"/>
        <v>3.9862011062054243</v>
      </c>
      <c r="N19" s="8">
        <f t="shared" si="4"/>
        <v>3.970635679976712</v>
      </c>
      <c r="O19" s="8">
        <f t="shared" si="1"/>
        <v>4.3054066853200696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45.349637405754372</v>
      </c>
      <c r="F21" s="6">
        <f>(Input!B45-Input!B65+Input!B85)/Input!B$5</f>
        <v>42.819757228432621</v>
      </c>
      <c r="G21" s="6">
        <f>(Input!C45-Input!C65+Input!C85)/Input!C$5</f>
        <v>40.717715532286221</v>
      </c>
      <c r="H21" s="6">
        <f>(Input!D45-Input!D65+Input!D85)/Input!D$5</f>
        <v>34.998823310221212</v>
      </c>
      <c r="I21" s="6">
        <f>(Input!E45-Input!E65+Input!E85)/Input!E$5</f>
        <v>35.204817555775669</v>
      </c>
      <c r="J21" s="6">
        <f>(Input!F45-Input!F65+Input!F85)/Input!F$5</f>
        <v>32.670333238998161</v>
      </c>
      <c r="K21" s="6">
        <f>(Input!G45-Input!G65+Input!G85)/Input!G$5</f>
        <v>30.231786716557526</v>
      </c>
      <c r="L21" s="6">
        <f>(Input!H45-Input!H65+Input!H85)/Input!H$5</f>
        <v>30.576435658081227</v>
      </c>
      <c r="M21" s="6">
        <f>(Input!I45-Input!I65+Input!I85)/Input!I$5</f>
        <v>30.393914463150743</v>
      </c>
      <c r="N21" s="6">
        <f>(Input!J45-Input!J65+Input!J85)/Input!J$5</f>
        <v>30.436001795157921</v>
      </c>
      <c r="O21" s="6">
        <f t="shared" si="1"/>
        <v>35.339922290441564</v>
      </c>
    </row>
    <row r="22" spans="2:15" ht="12" customHeight="1" x14ac:dyDescent="0.2">
      <c r="B22" t="s">
        <v>132</v>
      </c>
      <c r="E22" s="6">
        <f>(Input!A46-Input!A66+Input!A86)/Input!A$5</f>
        <v>15.998255941083761</v>
      </c>
      <c r="F22" s="6">
        <f>(Input!B46-Input!B66+Input!B86)/Input!B$5</f>
        <v>11.3055302580067</v>
      </c>
      <c r="G22" s="6">
        <f>(Input!C46-Input!C66+Input!C86)/Input!C$5</f>
        <v>10.622144993160703</v>
      </c>
      <c r="H22" s="6">
        <f>(Input!D46-Input!D66+Input!D86)/Input!D$5</f>
        <v>6.4206061506532706</v>
      </c>
      <c r="I22" s="6">
        <f>(Input!E46-Input!E66+Input!E86)/Input!E$5</f>
        <v>5.9977843497948209</v>
      </c>
      <c r="J22" s="6">
        <f>(Input!F46-Input!F66+Input!F86)/Input!F$5</f>
        <v>7.9731341917834069</v>
      </c>
      <c r="K22" s="6">
        <f>(Input!G46-Input!G66+Input!G86)/Input!G$5</f>
        <v>6.116572990005416</v>
      </c>
      <c r="L22" s="6">
        <f>(Input!H46-Input!H66+Input!H86)/Input!H$5</f>
        <v>6.1466009970187185</v>
      </c>
      <c r="M22" s="6">
        <f>(Input!I46-Input!I66+Input!I86)/Input!I$5</f>
        <v>5.2479328028722527</v>
      </c>
      <c r="N22" s="6">
        <f>(Input!J46-Input!J66+Input!J86)/Input!J$5</f>
        <v>5.2868484304497594</v>
      </c>
      <c r="O22" s="6">
        <f t="shared" si="1"/>
        <v>8.1115411104828823</v>
      </c>
    </row>
    <row r="23" spans="2:15" ht="12" customHeight="1" x14ac:dyDescent="0.2">
      <c r="B23" t="s">
        <v>133</v>
      </c>
      <c r="E23" s="6">
        <f>(Input!A47-Input!A67+Input!A87)/Input!A$5</f>
        <v>0.84739434786518553</v>
      </c>
      <c r="F23" s="6">
        <f>(Input!B47-Input!B67+Input!B87)/Input!B$5</f>
        <v>0.39819013254091784</v>
      </c>
      <c r="G23" s="6">
        <f>(Input!C47-Input!C67+Input!C87)/Input!C$5</f>
        <v>0.97850540068864678</v>
      </c>
      <c r="H23" s="6">
        <f>(Input!D47-Input!D67+Input!D87)/Input!D$5</f>
        <v>0.30908042073487102</v>
      </c>
      <c r="I23" s="6">
        <f>(Input!E47-Input!E67+Input!E87)/Input!E$5</f>
        <v>0.35410839111362674</v>
      </c>
      <c r="J23" s="6">
        <f>(Input!F47-Input!F67+Input!F87)/Input!F$5</f>
        <v>0.28639889627847742</v>
      </c>
      <c r="K23" s="6">
        <f>(Input!G47-Input!G67+Input!G87)/Input!G$5</f>
        <v>0.23053439023189404</v>
      </c>
      <c r="L23" s="6">
        <f>(Input!H47-Input!H67+Input!H87)/Input!H$5</f>
        <v>0.22990357265040809</v>
      </c>
      <c r="M23" s="6">
        <f>(Input!I47-Input!I67+Input!I87)/Input!I$5</f>
        <v>0.21914890107224297</v>
      </c>
      <c r="N23" s="6">
        <f>(Input!J47-Input!J67+Input!J87)/Input!J$5</f>
        <v>0.43015122992576782</v>
      </c>
      <c r="O23" s="6">
        <f t="shared" si="1"/>
        <v>0.42834156831020387</v>
      </c>
    </row>
    <row r="24" spans="2:15" ht="12" customHeight="1" x14ac:dyDescent="0.2">
      <c r="B24" t="s">
        <v>134</v>
      </c>
      <c r="E24" s="6">
        <f>(Input!A48-Input!A68+Input!A88)/Input!A$5</f>
        <v>0.91900593043453571</v>
      </c>
      <c r="F24" s="6">
        <f>(Input!B48-Input!B68+Input!B88)/Input!B$5</f>
        <v>0.80801377293523879</v>
      </c>
      <c r="G24" s="6">
        <f>(Input!C48-Input!C68+Input!C88)/Input!C$5</f>
        <v>0.7583599358520825</v>
      </c>
      <c r="H24" s="6">
        <f>(Input!D48-Input!D68+Input!D88)/Input!D$5</f>
        <v>0.76220503749823121</v>
      </c>
      <c r="I24" s="6">
        <f>(Input!E48-Input!E68+Input!E88)/Input!E$5</f>
        <v>0.86235672845620492</v>
      </c>
      <c r="J24" s="6">
        <f>(Input!F48-Input!F68+Input!F88)/Input!F$5</f>
        <v>0.92679595302108397</v>
      </c>
      <c r="K24" s="6">
        <f>(Input!G48-Input!G68+Input!G88)/Input!G$5</f>
        <v>0.60334926886908569</v>
      </c>
      <c r="L24" s="6">
        <f>(Input!H48-Input!H68+Input!H88)/Input!H$5</f>
        <v>0.75030110942769179</v>
      </c>
      <c r="M24" s="6">
        <f>(Input!I48-Input!I68+Input!I88)/Input!I$5</f>
        <v>0.69282436563000349</v>
      </c>
      <c r="N24" s="6">
        <f>(Input!J48-Input!J68+Input!J88)/Input!J$5</f>
        <v>0.67443452525350545</v>
      </c>
      <c r="O24" s="6">
        <f t="shared" si="1"/>
        <v>0.77576466273776634</v>
      </c>
    </row>
    <row r="25" spans="2:15" ht="12" customHeight="1" x14ac:dyDescent="0.2">
      <c r="B25" t="s">
        <v>135</v>
      </c>
      <c r="E25" s="6">
        <f>(Input!A49-Input!A69+Input!A89)/Input!A$5</f>
        <v>2.7099096945802552</v>
      </c>
      <c r="F25" s="6">
        <f>(Input!B49-Input!B69+Input!B89)/Input!B$5</f>
        <v>2.1525634639875482</v>
      </c>
      <c r="G25" s="6">
        <f>(Input!C49-Input!C69+Input!C89)/Input!C$5</f>
        <v>2.1479849535399271</v>
      </c>
      <c r="H25" s="6">
        <f>(Input!D49-Input!D69+Input!D89)/Input!D$5</f>
        <v>2.1487183623413992</v>
      </c>
      <c r="I25" s="6">
        <f>(Input!E49-Input!E69+Input!E89)/Input!E$5</f>
        <v>2.0340965048818451</v>
      </c>
      <c r="J25" s="6">
        <f>(Input!F49-Input!F69+Input!F89)/Input!F$5</f>
        <v>2.0000797132210746</v>
      </c>
      <c r="K25" s="6">
        <f>(Input!G49-Input!G69+Input!G89)/Input!G$5</f>
        <v>2.1866122790606077</v>
      </c>
      <c r="L25" s="6">
        <f>(Input!H49-Input!H69+Input!H89)/Input!H$5</f>
        <v>1.9073503250085528</v>
      </c>
      <c r="M25" s="6">
        <f>(Input!I49-Input!I69+Input!I89)/Input!I$5</f>
        <v>1.9336206394643636</v>
      </c>
      <c r="N25" s="6">
        <f>(Input!J49-Input!J69+Input!J89)/Input!J$5</f>
        <v>2.2355046334481585</v>
      </c>
      <c r="O25" s="6">
        <f t="shared" si="1"/>
        <v>2.1456440569533735</v>
      </c>
    </row>
    <row r="26" spans="2:15" ht="13.5" customHeight="1" x14ac:dyDescent="0.2">
      <c r="B26" s="4" t="s">
        <v>136</v>
      </c>
      <c r="E26" s="8">
        <f>SUM(E21:E25)</f>
        <v>65.824203319718109</v>
      </c>
      <c r="F26" s="8">
        <f t="shared" ref="F26:N26" si="5">SUM(F21:F25)</f>
        <v>57.484054855903025</v>
      </c>
      <c r="G26" s="8">
        <f t="shared" si="5"/>
        <v>55.22471081552758</v>
      </c>
      <c r="H26" s="8">
        <f t="shared" si="5"/>
        <v>44.639433281448987</v>
      </c>
      <c r="I26" s="8">
        <f t="shared" si="5"/>
        <v>44.453163530022167</v>
      </c>
      <c r="J26" s="8">
        <f t="shared" si="5"/>
        <v>43.856741993302208</v>
      </c>
      <c r="K26" s="8">
        <f t="shared" si="5"/>
        <v>39.368855644724533</v>
      </c>
      <c r="L26" s="8">
        <f t="shared" si="5"/>
        <v>39.610591662186593</v>
      </c>
      <c r="M26" s="8">
        <f t="shared" si="5"/>
        <v>38.487441172189605</v>
      </c>
      <c r="N26" s="8">
        <f t="shared" si="5"/>
        <v>39.06294061423511</v>
      </c>
      <c r="O26" s="8">
        <f t="shared" si="1"/>
        <v>46.801213688925792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2.1097240194431168</v>
      </c>
      <c r="F28" s="6">
        <f>(Input!B50-Input!B70+Input!B90)/Input!B$5</f>
        <v>2.2189226923258336</v>
      </c>
      <c r="G28" s="6">
        <f>(Input!C50-Input!C70+Input!C90)/Input!C$5</f>
        <v>2.284983302674402</v>
      </c>
      <c r="H28" s="6">
        <f>(Input!D50-Input!D70+Input!D90)/Input!D$5</f>
        <v>2.2898154804018676</v>
      </c>
      <c r="I28" s="6">
        <f>(Input!E50-Input!E70+Input!E90)/Input!E$5</f>
        <v>2.2530894769114664</v>
      </c>
      <c r="J28" s="6">
        <f>(Input!F50-Input!F70+Input!F90)/Input!F$5</f>
        <v>2.2145383708315642</v>
      </c>
      <c r="K28" s="6">
        <f>(Input!G50-Input!G70+Input!G90)/Input!G$5</f>
        <v>2.3477395992319434</v>
      </c>
      <c r="L28" s="6">
        <f>(Input!H50-Input!H70+Input!H90)/Input!H$5</f>
        <v>2.2583335125360442</v>
      </c>
      <c r="M28" s="6">
        <f>(Input!I50-Input!I70+Input!I90)/Input!I$5</f>
        <v>1.9947887535781865</v>
      </c>
      <c r="N28" s="6">
        <f>(Input!J50-Input!J70+Input!J90)/Input!J$5</f>
        <v>2.0483192955218086</v>
      </c>
      <c r="O28" s="6">
        <f t="shared" si="1"/>
        <v>2.2020254503456234</v>
      </c>
    </row>
    <row r="29" spans="2:15" ht="12" customHeight="1" x14ac:dyDescent="0.2">
      <c r="B29" t="s">
        <v>138</v>
      </c>
      <c r="E29" s="6">
        <f>(Input!A51-Input!A71+Input!A91)/Input!A$5</f>
        <v>0.15877188415537452</v>
      </c>
      <c r="F29" s="6">
        <f>(Input!B51-Input!B71+Input!B91)/Input!B$5</f>
        <v>8.0708645818593466E-2</v>
      </c>
      <c r="G29" s="6">
        <f>(Input!C51-Input!C71+Input!C91)/Input!C$5</f>
        <v>8.2523513041837651E-2</v>
      </c>
      <c r="H29" s="6">
        <f>(Input!D51-Input!D71+Input!D91)/Input!D$5</f>
        <v>9.0625253525777077E-2</v>
      </c>
      <c r="I29" s="6">
        <f>(Input!E51-Input!E71+Input!E91)/Input!E$5</f>
        <v>7.6288524126220461E-2</v>
      </c>
      <c r="J29" s="6">
        <f>(Input!F51-Input!F71+Input!F91)/Input!F$5</f>
        <v>0.11895141738597236</v>
      </c>
      <c r="K29" s="6">
        <f>(Input!G51-Input!G71+Input!G91)/Input!G$5</f>
        <v>8.2002560189060103E-2</v>
      </c>
      <c r="L29" s="6">
        <f>(Input!H51-Input!H71+Input!H91)/Input!H$5</f>
        <v>0.12224490494110747</v>
      </c>
      <c r="M29" s="6">
        <f>(Input!I51-Input!I71+Input!I91)/Input!I$5</f>
        <v>0.11532497210227549</v>
      </c>
      <c r="N29" s="6">
        <f>(Input!J51-Input!J71+Input!J91)/Input!J$5</f>
        <v>0.11118169909271748</v>
      </c>
      <c r="O29" s="6">
        <f t="shared" si="1"/>
        <v>0.10386233743789361</v>
      </c>
    </row>
    <row r="30" spans="2:15" ht="13.5" customHeight="1" x14ac:dyDescent="0.2">
      <c r="B30" s="4" t="s">
        <v>139</v>
      </c>
      <c r="E30" s="8">
        <f>SUM(E28:E29)</f>
        <v>2.2684959035984913</v>
      </c>
      <c r="F30" s="8">
        <f t="shared" ref="F30:N30" si="6">SUM(F28:F29)</f>
        <v>2.2996313381444269</v>
      </c>
      <c r="G30" s="8">
        <f t="shared" si="6"/>
        <v>2.3675068157162396</v>
      </c>
      <c r="H30" s="8">
        <f t="shared" si="6"/>
        <v>2.3804407339276445</v>
      </c>
      <c r="I30" s="8">
        <f t="shared" si="6"/>
        <v>2.329378001037687</v>
      </c>
      <c r="J30" s="8">
        <f t="shared" si="6"/>
        <v>2.3334897882175367</v>
      </c>
      <c r="K30" s="8">
        <f t="shared" si="6"/>
        <v>2.4297421594210036</v>
      </c>
      <c r="L30" s="8">
        <f t="shared" si="6"/>
        <v>2.3805784174771518</v>
      </c>
      <c r="M30" s="8">
        <f t="shared" si="6"/>
        <v>2.1101137256804621</v>
      </c>
      <c r="N30" s="8">
        <f t="shared" si="6"/>
        <v>2.1595009946145263</v>
      </c>
      <c r="O30" s="8">
        <f t="shared" si="1"/>
        <v>2.3058877877835173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1.2638357085047069E-2</v>
      </c>
      <c r="F32" s="6">
        <f>(Input!B52-Input!B72+Input!B92)/Input!B$5</f>
        <v>1.6281967831706053E-2</v>
      </c>
      <c r="G32" s="6">
        <f>(Input!C52-Input!C72+Input!C92)/Input!C$5</f>
        <v>6.3402669685392191E-3</v>
      </c>
      <c r="H32" s="6">
        <f>(Input!D52-Input!D72+Input!D92)/Input!D$5</f>
        <v>1.3710202348945804E-2</v>
      </c>
      <c r="I32" s="6">
        <f>(Input!E52-Input!E72+Input!E92)/Input!E$5</f>
        <v>8.4356869958964204E-3</v>
      </c>
      <c r="J32" s="6">
        <f>(Input!F52-Input!F72+Input!F92)/Input!F$5</f>
        <v>1.9109523135701145E-2</v>
      </c>
      <c r="K32" s="6">
        <f>(Input!G52-Input!G72+Input!G92)/Input!G$5</f>
        <v>3.4118802619270347E-2</v>
      </c>
      <c r="L32" s="6">
        <f>(Input!H52-Input!H72+Input!H92)/Input!H$5</f>
        <v>2.4351546845217731E-2</v>
      </c>
      <c r="M32" s="6">
        <f>(Input!I52-Input!I72+Input!I92)/Input!I$5</f>
        <v>3.1819271262917857E-2</v>
      </c>
      <c r="N32" s="6">
        <f>(Input!J52-Input!J72+Input!J92)/Input!J$5</f>
        <v>3.1375430595313183E-2</v>
      </c>
      <c r="O32" s="6">
        <f t="shared" si="1"/>
        <v>1.9818105568855483E-2</v>
      </c>
    </row>
    <row r="33" spans="2:15" ht="12" customHeight="1" x14ac:dyDescent="0.2">
      <c r="B33" t="s">
        <v>141</v>
      </c>
      <c r="E33" s="6">
        <f>(Input!A53-Input!A73+Input!A93)/Input!A$5</f>
        <v>0.60043013399090317</v>
      </c>
      <c r="F33" s="6">
        <f>(Input!B53-Input!B73+Input!B93)/Input!B$5</f>
        <v>0.48445615772840905</v>
      </c>
      <c r="G33" s="6">
        <f>(Input!C53-Input!C73+Input!C93)/Input!C$5</f>
        <v>0.58346044997877455</v>
      </c>
      <c r="H33" s="6">
        <f>(Input!D53-Input!D73+Input!D93)/Input!D$5</f>
        <v>0.45725711051365503</v>
      </c>
      <c r="I33" s="6">
        <f>(Input!E53-Input!E73+Input!E93)/Input!E$5</f>
        <v>0.45247568510919295</v>
      </c>
      <c r="J33" s="6">
        <f>(Input!F53-Input!F73+Input!F93)/Input!F$5</f>
        <v>0.52693736144521486</v>
      </c>
      <c r="K33" s="6">
        <f>(Input!G53-Input!G73+Input!G93)/Input!G$5</f>
        <v>0.51420018709073911</v>
      </c>
      <c r="L33" s="6">
        <f>(Input!H53-Input!H73+Input!H93)/Input!H$5</f>
        <v>0.46627657494746105</v>
      </c>
      <c r="M33" s="6">
        <f>(Input!I53-Input!I73+Input!I93)/Input!I$5</f>
        <v>0.50700616175828439</v>
      </c>
      <c r="N33" s="6">
        <f>(Input!J53-Input!J73+Input!J93)/Input!J$5</f>
        <v>0.47737669205763922</v>
      </c>
      <c r="O33" s="6">
        <f t="shared" si="1"/>
        <v>0.5069876514620274</v>
      </c>
    </row>
    <row r="34" spans="2:15" ht="12" customHeight="1" x14ac:dyDescent="0.2">
      <c r="B34" t="s">
        <v>142</v>
      </c>
      <c r="E34" s="6">
        <f>(Input!A54-Input!A74+Input!A94)/Input!A$5</f>
        <v>0.14509203296053161</v>
      </c>
      <c r="F34" s="6">
        <f>(Input!B54-Input!B74+Input!B94)/Input!B$5</f>
        <v>0.14016975614357813</v>
      </c>
      <c r="G34" s="6">
        <f>(Input!C54-Input!C74+Input!C94)/Input!C$5</f>
        <v>0.12074619121739541</v>
      </c>
      <c r="H34" s="6">
        <f>(Input!D54-Input!D74+Input!D94)/Input!D$5</f>
        <v>0.1331257016178482</v>
      </c>
      <c r="I34" s="6">
        <f>(Input!E54-Input!E74+Input!E94)/Input!E$5</f>
        <v>0.13553832366397811</v>
      </c>
      <c r="J34" s="6">
        <f>(Input!F54-Input!F74+Input!F94)/Input!F$5</f>
        <v>0.11141073534267251</v>
      </c>
      <c r="K34" s="6">
        <f>(Input!G54-Input!G74+Input!G94)/Input!G$5</f>
        <v>0.13206518635222295</v>
      </c>
      <c r="L34" s="6">
        <f>(Input!H54-Input!H74+Input!H94)/Input!H$5</f>
        <v>0.12880846488441422</v>
      </c>
      <c r="M34" s="6">
        <f>(Input!I54-Input!I74+Input!I94)/Input!I$5</f>
        <v>0.12220435689680266</v>
      </c>
      <c r="N34" s="6">
        <f>(Input!J54-Input!J74+Input!J94)/Input!J$5</f>
        <v>0.12280287225268059</v>
      </c>
      <c r="O34" s="6">
        <f t="shared" si="1"/>
        <v>0.12919636213321245</v>
      </c>
    </row>
    <row r="35" spans="2:15" ht="12" customHeight="1" x14ac:dyDescent="0.2">
      <c r="B35" t="s">
        <v>143</v>
      </c>
      <c r="E35" s="6">
        <f>(Input!A55-Input!A75+Input!A95)/Input!A$5</f>
        <v>1.9646564087030192</v>
      </c>
      <c r="F35" s="6">
        <f>(Input!B55-Input!B75+Input!B95)/Input!B$5</f>
        <v>1.6700259893401255</v>
      </c>
      <c r="G35" s="6">
        <f>(Input!C55-Input!C75+Input!C95)/Input!C$5</f>
        <v>1.7850251403235695</v>
      </c>
      <c r="H35" s="6">
        <f>(Input!D55-Input!D75+Input!D95)/Input!D$5</f>
        <v>1.8350986274232348</v>
      </c>
      <c r="I35" s="6">
        <f>(Input!E55-Input!E75+Input!E95)/Input!E$5</f>
        <v>1.3239367482665909</v>
      </c>
      <c r="J35" s="6">
        <f>(Input!F55-Input!F75+Input!F95)/Input!F$5</f>
        <v>1.3499357577472761</v>
      </c>
      <c r="K35" s="6">
        <f>(Input!G55-Input!G75+Input!G95)/Input!G$5</f>
        <v>1.6733744768844467</v>
      </c>
      <c r="L35" s="6">
        <f>(Input!H55-Input!H75+Input!H95)/Input!H$5</f>
        <v>1.4819621719368554</v>
      </c>
      <c r="M35" s="6">
        <f>(Input!I55-Input!I75+Input!I95)/Input!I$5</f>
        <v>1.6083067779341127</v>
      </c>
      <c r="N35" s="6">
        <f>(Input!J55-Input!J75+Input!J95)/Input!J$5</f>
        <v>2.1205705205957983</v>
      </c>
      <c r="O35" s="6">
        <f t="shared" si="1"/>
        <v>1.6812892619155029</v>
      </c>
    </row>
    <row r="36" spans="2:15" ht="13.5" customHeight="1" x14ac:dyDescent="0.2">
      <c r="B36" s="4" t="s">
        <v>144</v>
      </c>
      <c r="E36" s="8">
        <f>SUM(E32:E35)</f>
        <v>2.7228169327395011</v>
      </c>
      <c r="F36" s="8">
        <f t="shared" ref="F36:N36" si="7">SUM(F32:F35)</f>
        <v>2.3109338710438188</v>
      </c>
      <c r="G36" s="8">
        <f t="shared" si="7"/>
        <v>2.4955720484882784</v>
      </c>
      <c r="H36" s="8">
        <f t="shared" si="7"/>
        <v>2.4391916419036841</v>
      </c>
      <c r="I36" s="8">
        <f t="shared" si="7"/>
        <v>1.9203864440356584</v>
      </c>
      <c r="J36" s="8">
        <f t="shared" si="7"/>
        <v>2.0073933776708648</v>
      </c>
      <c r="K36" s="8">
        <f t="shared" si="7"/>
        <v>2.353758652946679</v>
      </c>
      <c r="L36" s="8">
        <f t="shared" si="7"/>
        <v>2.1013987586139482</v>
      </c>
      <c r="M36" s="8">
        <f t="shared" si="7"/>
        <v>2.2693365678521173</v>
      </c>
      <c r="N36" s="8">
        <f t="shared" si="7"/>
        <v>2.7521255155014313</v>
      </c>
      <c r="O36" s="8">
        <f t="shared" si="1"/>
        <v>2.3372913810795977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3.4575328351074153</v>
      </c>
      <c r="F38" s="8">
        <f>(Input!B56-Input!B76+Input!B96)/Input!B$5</f>
        <v>3.4242282911183435</v>
      </c>
      <c r="G38" s="8">
        <f>(Input!C56-Input!C76+Input!C96)/Input!C$5</f>
        <v>3.2678284986557236</v>
      </c>
      <c r="H38" s="8">
        <f>(Input!D56-Input!D76+Input!D96)/Input!D$5</f>
        <v>3.4512902693269183</v>
      </c>
      <c r="I38" s="8">
        <f>(Input!E56-Input!E76+Input!E96)/Input!E$5</f>
        <v>3.4073703127210986</v>
      </c>
      <c r="J38" s="8">
        <f>(Input!F56-Input!F76+Input!F96)/Input!F$5</f>
        <v>3.2380333474836092</v>
      </c>
      <c r="K38" s="8">
        <f>(Input!G56-Input!G76+Input!G96)/Input!G$5</f>
        <v>3.1544845650140316</v>
      </c>
      <c r="L38" s="8">
        <f>(Input!H56-Input!H76+Input!H96)/Input!H$5</f>
        <v>3.2507405796393138</v>
      </c>
      <c r="M38" s="8">
        <f>(Input!I56-Input!I76+Input!I96)/Input!I$5</f>
        <v>3.3606198631798558</v>
      </c>
      <c r="N38" s="8">
        <f>(Input!J56-Input!J76+Input!J96)/Input!J$5</f>
        <v>3.3698647324244333</v>
      </c>
      <c r="O38" s="8">
        <f t="shared" si="1"/>
        <v>3.3381993294670744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93.912137133607544</v>
      </c>
      <c r="F40" s="11">
        <f t="shared" ref="F40:N40" si="8">SUM(F10,F15,F19,F26,F30,F36,F38)</f>
        <v>83.633799679260406</v>
      </c>
      <c r="G40" s="11">
        <f t="shared" si="8"/>
        <v>80.971828828828833</v>
      </c>
      <c r="H40" s="11">
        <f t="shared" si="8"/>
        <v>68.390585444082831</v>
      </c>
      <c r="I40" s="11">
        <f t="shared" si="8"/>
        <v>66.061771850384403</v>
      </c>
      <c r="J40" s="11">
        <f t="shared" si="8"/>
        <v>67.614938351964526</v>
      </c>
      <c r="K40" s="11">
        <f t="shared" si="8"/>
        <v>64.219290187583084</v>
      </c>
      <c r="L40" s="11">
        <f t="shared" si="8"/>
        <v>63.670314940618731</v>
      </c>
      <c r="M40" s="11">
        <f t="shared" si="8"/>
        <v>62.836967881228468</v>
      </c>
      <c r="N40" s="11">
        <f t="shared" si="8"/>
        <v>64.564789335791559</v>
      </c>
      <c r="O40" s="11">
        <f t="shared" si="1"/>
        <v>71.587642363335036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7.0677075063789143</v>
      </c>
      <c r="F7" s="6">
        <f>Input!B37/Input!B$7</f>
        <v>7.4083284793363235</v>
      </c>
      <c r="G7" s="6">
        <f>Input!C37/Input!C$7</f>
        <v>6.030866439135175</v>
      </c>
      <c r="H7" s="6">
        <f>Input!D37/Input!D$7</f>
        <v>7.2565838891604777</v>
      </c>
      <c r="I7" s="6">
        <f>Input!E37/Input!E$7</f>
        <v>5.9740635354631211</v>
      </c>
      <c r="J7" s="6">
        <f>Input!F37/Input!F$7</f>
        <v>8.6189693498139128</v>
      </c>
      <c r="K7" s="6">
        <f>Input!G37/Input!G$7</f>
        <v>9.4803745600542619</v>
      </c>
      <c r="L7" s="6">
        <f>Input!H37/Input!H$7</f>
        <v>9.0335520782717005</v>
      </c>
      <c r="M7" s="6">
        <f>Input!I37/Input!I$7</f>
        <v>10.216553967965053</v>
      </c>
      <c r="N7" s="6">
        <f>Input!J37/Input!J$7</f>
        <v>10.575685065526029</v>
      </c>
      <c r="O7" s="6">
        <f>AVERAGE(E7:N7)</f>
        <v>8.1662684871104965</v>
      </c>
    </row>
    <row r="8" spans="1:15" ht="12" customHeight="1" x14ac:dyDescent="0.2">
      <c r="B8" t="s">
        <v>121</v>
      </c>
      <c r="E8" s="6">
        <f>Input!A38/Input!A$7</f>
        <v>6.2786398542274648</v>
      </c>
      <c r="F8" s="6">
        <f>Input!B38/Input!B$7</f>
        <v>7.6829271959676104</v>
      </c>
      <c r="G8" s="6">
        <f>Input!C38/Input!C$7</f>
        <v>6.2908065459245348</v>
      </c>
      <c r="H8" s="6">
        <f>Input!D38/Input!D$7</f>
        <v>5.7003666220618117</v>
      </c>
      <c r="I8" s="6">
        <f>Input!E38/Input!E$7</f>
        <v>4.9932337494895469</v>
      </c>
      <c r="J8" s="6">
        <f>Input!F38/Input!F$7</f>
        <v>8.795607239777036</v>
      </c>
      <c r="K8" s="6">
        <f>Input!G38/Input!G$7</f>
        <v>8.6409363593842183</v>
      </c>
      <c r="L8" s="6">
        <f>Input!H38/Input!H$7</f>
        <v>9.727482299550358</v>
      </c>
      <c r="M8" s="6">
        <f>Input!I38/Input!I$7</f>
        <v>10.425497815799053</v>
      </c>
      <c r="N8" s="6">
        <f>Input!J38/Input!J$7</f>
        <v>10.92708409173644</v>
      </c>
      <c r="O8" s="6">
        <f t="shared" ref="O8:O40" si="1">AVERAGE(E8:N8)</f>
        <v>7.9462581773918091</v>
      </c>
    </row>
    <row r="9" spans="1:15" ht="12" customHeight="1" x14ac:dyDescent="0.2">
      <c r="B9" t="s">
        <v>122</v>
      </c>
      <c r="E9" s="6">
        <f>Input!A39/Input!A$7</f>
        <v>2.7562881946160842E-2</v>
      </c>
      <c r="F9" s="6">
        <f>Input!B39/Input!B$7</f>
        <v>1.9217044397614225E-2</v>
      </c>
      <c r="G9" s="6">
        <f>Input!C39/Input!C$7</f>
        <v>1.6101161821560381E-2</v>
      </c>
      <c r="H9" s="6">
        <f>Input!D39/Input!D$7</f>
        <v>1.3144714641230897E-2</v>
      </c>
      <c r="I9" s="6">
        <f>Input!E39/Input!E$7</f>
        <v>1.3064670105717576E-2</v>
      </c>
      <c r="J9" s="6">
        <f>Input!F39/Input!F$7</f>
        <v>2.0690483388245751E-2</v>
      </c>
      <c r="K9" s="6">
        <f>Input!G39/Input!G$7</f>
        <v>4.5676476141617586E-2</v>
      </c>
      <c r="L9" s="6">
        <f>Input!H39/Input!H$7</f>
        <v>4.3684408545841366E-2</v>
      </c>
      <c r="M9" s="6">
        <f>Input!I39/Input!I$7</f>
        <v>3.9361576265016379E-2</v>
      </c>
      <c r="N9" s="6">
        <f>Input!J39/Input!J$7</f>
        <v>6.2443119767018565E-2</v>
      </c>
      <c r="O9" s="6">
        <f t="shared" si="1"/>
        <v>3.0094653702002361E-2</v>
      </c>
    </row>
    <row r="10" spans="1:15" ht="13.5" customHeight="1" x14ac:dyDescent="0.2">
      <c r="B10" s="4" t="s">
        <v>123</v>
      </c>
      <c r="E10" s="8">
        <f>SUM(E7:E9)</f>
        <v>13.37391024255254</v>
      </c>
      <c r="F10" s="8">
        <f t="shared" ref="F10:N10" si="2">SUM(F7:F9)</f>
        <v>15.110472719701548</v>
      </c>
      <c r="G10" s="8">
        <f t="shared" si="2"/>
        <v>12.337774146881269</v>
      </c>
      <c r="H10" s="8">
        <f t="shared" si="2"/>
        <v>12.970095225863519</v>
      </c>
      <c r="I10" s="8">
        <f t="shared" si="2"/>
        <v>10.980361955058386</v>
      </c>
      <c r="J10" s="8">
        <f t="shared" si="2"/>
        <v>17.435267072979197</v>
      </c>
      <c r="K10" s="8">
        <f t="shared" si="2"/>
        <v>18.166987395580097</v>
      </c>
      <c r="L10" s="8">
        <f t="shared" si="2"/>
        <v>18.804718786367896</v>
      </c>
      <c r="M10" s="8">
        <f t="shared" si="2"/>
        <v>20.681413360029122</v>
      </c>
      <c r="N10" s="8">
        <f t="shared" si="2"/>
        <v>21.565212277029488</v>
      </c>
      <c r="O10" s="8">
        <f t="shared" si="1"/>
        <v>16.142621318204306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42.478910341644699</v>
      </c>
      <c r="F12" s="6">
        <f>Input!B40/Input!B$7</f>
        <v>39.960773401751723</v>
      </c>
      <c r="G12" s="6">
        <f>Input!C40/Input!C$7</f>
        <v>39.055896862842104</v>
      </c>
      <c r="H12" s="6">
        <f>Input!D40/Input!D$7</f>
        <v>32.707286404322588</v>
      </c>
      <c r="I12" s="6">
        <f>Input!E40/Input!E$7</f>
        <v>30.291459338506534</v>
      </c>
      <c r="J12" s="6">
        <f>Input!F40/Input!F$7</f>
        <v>29.421290983615524</v>
      </c>
      <c r="K12" s="6">
        <f>Input!G40/Input!G$7</f>
        <v>31.559027326556215</v>
      </c>
      <c r="L12" s="6">
        <f>Input!H40/Input!H$7</f>
        <v>30.401574666881828</v>
      </c>
      <c r="M12" s="6">
        <f>Input!I40/Input!I$7</f>
        <v>30.297873134328359</v>
      </c>
      <c r="N12" s="6">
        <f>Input!J40/Input!J$7</f>
        <v>31.406958955223878</v>
      </c>
      <c r="O12" s="6">
        <f t="shared" si="1"/>
        <v>33.758105141567356</v>
      </c>
    </row>
    <row r="13" spans="1:15" ht="12" customHeight="1" x14ac:dyDescent="0.2">
      <c r="B13" t="s">
        <v>125</v>
      </c>
      <c r="E13" s="6">
        <f>Input!A41/Input!A$7</f>
        <v>11.052413144585936</v>
      </c>
      <c r="F13" s="6">
        <f>Input!B41/Input!B$7</f>
        <v>10.272259002750207</v>
      </c>
      <c r="G13" s="6">
        <f>Input!C41/Input!C$7</f>
        <v>9.941774157734768</v>
      </c>
      <c r="H13" s="6">
        <f>Input!D41/Input!D$7</f>
        <v>9.1317080825535033</v>
      </c>
      <c r="I13" s="6">
        <f>Input!E41/Input!E$7</f>
        <v>8.717958782943187</v>
      </c>
      <c r="J13" s="6">
        <f>Input!F41/Input!F$7</f>
        <v>8.292259558195278</v>
      </c>
      <c r="K13" s="6">
        <f>Input!G41/Input!G$7</f>
        <v>10.059979099040032</v>
      </c>
      <c r="L13" s="6">
        <f>Input!H41/Input!H$7</f>
        <v>8.9823060682054479</v>
      </c>
      <c r="M13" s="6">
        <f>Input!I41/Input!I$7</f>
        <v>8.9794157262468151</v>
      </c>
      <c r="N13" s="6">
        <f>Input!J41/Input!J$7</f>
        <v>9.1329138605751741</v>
      </c>
      <c r="O13" s="6">
        <f t="shared" si="1"/>
        <v>9.4562987482830341</v>
      </c>
    </row>
    <row r="14" spans="1:15" ht="12" customHeight="1" x14ac:dyDescent="0.2">
      <c r="B14" t="s">
        <v>126</v>
      </c>
      <c r="E14" s="6">
        <f>Input!A42/Input!A$7</f>
        <v>0.31038624755772004</v>
      </c>
      <c r="F14" s="6">
        <f>Input!B42/Input!B$7</f>
        <v>0.25203577431863894</v>
      </c>
      <c r="G14" s="6">
        <f>Input!C42/Input!C$7</f>
        <v>0.23945526301865583</v>
      </c>
      <c r="H14" s="6">
        <f>Input!D42/Input!D$7</f>
        <v>0.4267332468369972</v>
      </c>
      <c r="I14" s="6">
        <f>Input!E42/Input!E$7</f>
        <v>0.57438918557624608</v>
      </c>
      <c r="J14" s="6">
        <f>Input!F42/Input!F$7</f>
        <v>0.65636477304495089</v>
      </c>
      <c r="K14" s="6">
        <f>Input!G42/Input!G$7</f>
        <v>0.28415593130394184</v>
      </c>
      <c r="L14" s="6">
        <f>Input!H42/Input!H$7</f>
        <v>0.35159042209127589</v>
      </c>
      <c r="M14" s="6">
        <f>Input!I42/Input!I$7</f>
        <v>0.11238828722242446</v>
      </c>
      <c r="N14" s="6">
        <f>Input!J42/Input!J$7</f>
        <v>0.171868856934838</v>
      </c>
      <c r="O14" s="6">
        <f t="shared" si="1"/>
        <v>0.33793679879056893</v>
      </c>
    </row>
    <row r="15" spans="1:15" ht="13.5" customHeight="1" x14ac:dyDescent="0.2">
      <c r="B15" s="4" t="s">
        <v>130</v>
      </c>
      <c r="E15" s="8">
        <f>SUM(E12:E14)</f>
        <v>53.841709733788356</v>
      </c>
      <c r="F15" s="8">
        <f t="shared" ref="F15:N15" si="3">SUM(F12:F14)</f>
        <v>50.485068178820569</v>
      </c>
      <c r="G15" s="8">
        <f t="shared" si="3"/>
        <v>49.237126283595529</v>
      </c>
      <c r="H15" s="8">
        <f t="shared" si="3"/>
        <v>42.265727733713085</v>
      </c>
      <c r="I15" s="8">
        <f t="shared" si="3"/>
        <v>39.583807307025964</v>
      </c>
      <c r="J15" s="8">
        <f t="shared" si="3"/>
        <v>38.369915314855753</v>
      </c>
      <c r="K15" s="8">
        <f t="shared" si="3"/>
        <v>41.903162356900189</v>
      </c>
      <c r="L15" s="8">
        <f t="shared" si="3"/>
        <v>39.735471157178551</v>
      </c>
      <c r="M15" s="8">
        <f t="shared" si="3"/>
        <v>39.389677147797599</v>
      </c>
      <c r="N15" s="8">
        <f t="shared" si="3"/>
        <v>40.711741672733886</v>
      </c>
      <c r="O15" s="8">
        <f t="shared" si="1"/>
        <v>43.552340688640939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8.7242447526147231</v>
      </c>
      <c r="F17" s="6">
        <f>Input!B43/Input!B$7</f>
        <v>9.1422022559753149</v>
      </c>
      <c r="G17" s="6">
        <f>Input!C43/Input!C$7</f>
        <v>8.2842067156913064</v>
      </c>
      <c r="H17" s="6">
        <f>Input!D43/Input!D$7</f>
        <v>6.8363211350586486</v>
      </c>
      <c r="I17" s="6">
        <f>Input!E43/Input!E$7</f>
        <v>5.2634550568022256</v>
      </c>
      <c r="J17" s="6">
        <f>Input!F43/Input!F$7</f>
        <v>6.3069321333245245</v>
      </c>
      <c r="K17" s="6">
        <f>Input!G43/Input!G$7</f>
        <v>6.4211310244775781</v>
      </c>
      <c r="L17" s="6">
        <f>Input!H43/Input!H$7</f>
        <v>5.7333649935877871</v>
      </c>
      <c r="M17" s="6">
        <f>Input!I43/Input!I$7</f>
        <v>5.8888630779031672</v>
      </c>
      <c r="N17" s="6">
        <f>Input!J43/Input!J$7</f>
        <v>6.4088915180196571</v>
      </c>
      <c r="O17" s="6">
        <f t="shared" si="1"/>
        <v>6.900961266345492</v>
      </c>
    </row>
    <row r="18" spans="2:15" ht="12" customHeight="1" x14ac:dyDescent="0.2">
      <c r="B18" t="s">
        <v>128</v>
      </c>
      <c r="E18" s="6">
        <f>Input!A44/Input!A$7</f>
        <v>20.483400697016506</v>
      </c>
      <c r="F18" s="6">
        <f>Input!B44/Input!B$7</f>
        <v>14.682470005259857</v>
      </c>
      <c r="G18" s="6">
        <f>Input!C44/Input!C$7</f>
        <v>15.428397449609252</v>
      </c>
      <c r="H18" s="6">
        <f>Input!D44/Input!D$7</f>
        <v>13.110496280642474</v>
      </c>
      <c r="I18" s="6">
        <f>Input!E44/Input!E$7</f>
        <v>12.137273665031257</v>
      </c>
      <c r="J18" s="6">
        <f>Input!F44/Input!F$7</f>
        <v>12.919038123408354</v>
      </c>
      <c r="K18" s="6">
        <f>Input!G44/Input!G$7</f>
        <v>12.183392113509962</v>
      </c>
      <c r="L18" s="6">
        <f>Input!H44/Input!H$7</f>
        <v>11.494380042622224</v>
      </c>
      <c r="M18" s="6">
        <f>Input!I44/Input!I$7</f>
        <v>12.93285083727703</v>
      </c>
      <c r="N18" s="6">
        <f>Input!J44/Input!J$7</f>
        <v>12.263006916636332</v>
      </c>
      <c r="O18" s="6">
        <f t="shared" si="1"/>
        <v>13.763470613101324</v>
      </c>
    </row>
    <row r="19" spans="2:15" ht="13.5" customHeight="1" x14ac:dyDescent="0.2">
      <c r="B19" s="4" t="s">
        <v>129</v>
      </c>
      <c r="E19" s="8">
        <f>SUM(E17:E18)</f>
        <v>29.207645449631229</v>
      </c>
      <c r="F19" s="8">
        <f t="shared" ref="F19:N19" si="4">SUM(F17:F18)</f>
        <v>23.824672261235172</v>
      </c>
      <c r="G19" s="8">
        <f t="shared" si="4"/>
        <v>23.712604165300558</v>
      </c>
      <c r="H19" s="8">
        <f t="shared" si="4"/>
        <v>19.946817415701123</v>
      </c>
      <c r="I19" s="8">
        <f t="shared" si="4"/>
        <v>17.400728721833481</v>
      </c>
      <c r="J19" s="8">
        <f t="shared" si="4"/>
        <v>19.225970256732879</v>
      </c>
      <c r="K19" s="8">
        <f t="shared" si="4"/>
        <v>18.604523137987542</v>
      </c>
      <c r="L19" s="8">
        <f t="shared" si="4"/>
        <v>17.22774503621001</v>
      </c>
      <c r="M19" s="8">
        <f t="shared" si="4"/>
        <v>18.821713915180197</v>
      </c>
      <c r="N19" s="8">
        <f t="shared" si="4"/>
        <v>18.67189843465599</v>
      </c>
      <c r="O19" s="8">
        <f t="shared" si="1"/>
        <v>20.66443187944682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304.62466829754896</v>
      </c>
      <c r="F21" s="6">
        <f>Input!B45/Input!B$7</f>
        <v>248.89609059802231</v>
      </c>
      <c r="G21" s="6">
        <f>Input!C45/Input!C$7</f>
        <v>231.34067745715242</v>
      </c>
      <c r="H21" s="6">
        <f>Input!D45/Input!D$7</f>
        <v>192.29013249857888</v>
      </c>
      <c r="I21" s="6">
        <f>Input!E45/Input!E$7</f>
        <v>216.31319210824191</v>
      </c>
      <c r="J21" s="6">
        <f>Input!F45/Input!F$7</f>
        <v>157.55147169804718</v>
      </c>
      <c r="K21" s="6">
        <f>Input!G45/Input!G$7</f>
        <v>155.31296697186474</v>
      </c>
      <c r="L21" s="6">
        <f>Input!H45/Input!H$7</f>
        <v>150.87134242026087</v>
      </c>
      <c r="M21" s="6">
        <f>Input!I45/Input!I$7</f>
        <v>154.15064820713505</v>
      </c>
      <c r="N21" s="6">
        <f>Input!J45/Input!J$7</f>
        <v>154.35225177466327</v>
      </c>
      <c r="O21" s="6">
        <f t="shared" si="1"/>
        <v>196.57034420315156</v>
      </c>
    </row>
    <row r="22" spans="2:15" ht="12" customHeight="1" x14ac:dyDescent="0.2">
      <c r="B22" t="s">
        <v>132</v>
      </c>
      <c r="E22" s="6">
        <f>Input!A46/Input!A$7</f>
        <v>77.486982821520456</v>
      </c>
      <c r="F22" s="6">
        <f>Input!B46/Input!B$7</f>
        <v>54.772858681144903</v>
      </c>
      <c r="G22" s="6">
        <f>Input!C46/Input!C$7</f>
        <v>51.026745728357795</v>
      </c>
      <c r="H22" s="6">
        <f>Input!D46/Input!D$7</f>
        <v>30.88480732104507</v>
      </c>
      <c r="I22" s="6">
        <f>Input!E46/Input!E$7</f>
        <v>28.823344423496195</v>
      </c>
      <c r="J22" s="6">
        <f>Input!F46/Input!F$7</f>
        <v>36.979174113129062</v>
      </c>
      <c r="K22" s="6">
        <f>Input!G46/Input!G$7</f>
        <v>28.187511631139714</v>
      </c>
      <c r="L22" s="6">
        <f>Input!H46/Input!H$7</f>
        <v>28.305940995054975</v>
      </c>
      <c r="M22" s="6">
        <f>Input!I46/Input!I$7</f>
        <v>24.656293684018927</v>
      </c>
      <c r="N22" s="6">
        <f>Input!J46/Input!J$7</f>
        <v>24.807602611940297</v>
      </c>
      <c r="O22" s="6">
        <f t="shared" si="1"/>
        <v>38.593126201084736</v>
      </c>
    </row>
    <row r="23" spans="2:15" ht="12" customHeight="1" x14ac:dyDescent="0.2">
      <c r="B23" t="s">
        <v>133</v>
      </c>
      <c r="E23" s="6">
        <f>Input!A47/Input!A$7</f>
        <v>4.0784969337242041</v>
      </c>
      <c r="F23" s="6">
        <f>Input!B47/Input!B$7</f>
        <v>1.9230778342691657</v>
      </c>
      <c r="G23" s="6">
        <f>Input!C47/Input!C$7</f>
        <v>4.6908117013352966</v>
      </c>
      <c r="H23" s="6">
        <f>Input!D47/Input!D$7</f>
        <v>1.4816863077264684</v>
      </c>
      <c r="I23" s="6">
        <f>Input!E47/Input!E$7</f>
        <v>1.6975438085551782</v>
      </c>
      <c r="J23" s="6">
        <f>Input!F47/Input!F$7</f>
        <v>1.3266187934784082</v>
      </c>
      <c r="K23" s="6">
        <f>Input!G47/Input!G$7</f>
        <v>1.060077128889102</v>
      </c>
      <c r="L23" s="6">
        <f>Input!H47/Input!H$7</f>
        <v>1.057252543196469</v>
      </c>
      <c r="M23" s="6">
        <f>Input!I47/Input!I$7</f>
        <v>1.0276842919548599</v>
      </c>
      <c r="N23" s="6">
        <f>Input!J47/Input!J$7</f>
        <v>2.0171657717510012</v>
      </c>
      <c r="O23" s="6">
        <f t="shared" si="1"/>
        <v>2.0360415114880155</v>
      </c>
    </row>
    <row r="24" spans="2:15" ht="12" customHeight="1" x14ac:dyDescent="0.2">
      <c r="B24" t="s">
        <v>134</v>
      </c>
      <c r="E24" s="6">
        <f>Input!A48/Input!A$7</f>
        <v>4.4553075011851195</v>
      </c>
      <c r="F24" s="6">
        <f>Input!B48/Input!B$7</f>
        <v>3.9194654126231558</v>
      </c>
      <c r="G24" s="6">
        <f>Input!C48/Input!C$7</f>
        <v>3.6496762718601858</v>
      </c>
      <c r="H24" s="6">
        <f>Input!D48/Input!D$7</f>
        <v>3.6798876572682926</v>
      </c>
      <c r="I24" s="6">
        <f>Input!E48/Input!E$7</f>
        <v>4.0257110283733013</v>
      </c>
      <c r="J24" s="6">
        <f>Input!F48/Input!F$7</f>
        <v>4.2630754046464174</v>
      </c>
      <c r="K24" s="6">
        <f>Input!G48/Input!G$7</f>
        <v>2.7785186489902021</v>
      </c>
      <c r="L24" s="6">
        <f>Input!H48/Input!H$7</f>
        <v>3.4510716464216347</v>
      </c>
      <c r="M24" s="6">
        <f>Input!I48/Input!I$7</f>
        <v>3.3630553785948307</v>
      </c>
      <c r="N24" s="6">
        <f>Input!J48/Input!J$7</f>
        <v>3.3245231161266835</v>
      </c>
      <c r="O24" s="6">
        <f t="shared" si="1"/>
        <v>3.6910292066089831</v>
      </c>
    </row>
    <row r="25" spans="2:15" ht="12" customHeight="1" x14ac:dyDescent="0.2">
      <c r="B25" t="s">
        <v>135</v>
      </c>
      <c r="E25" s="6">
        <f>Input!A49/Input!A$7</f>
        <v>13.064418102382927</v>
      </c>
      <c r="F25" s="6">
        <f>Input!B49/Input!B$7</f>
        <v>10.39608615596012</v>
      </c>
      <c r="G25" s="6">
        <f>Input!C49/Input!C$7</f>
        <v>10.297350978103525</v>
      </c>
      <c r="H25" s="6">
        <f>Input!D49/Input!D$7</f>
        <v>10.300656772197323</v>
      </c>
      <c r="I25" s="6">
        <f>Input!E49/Input!E$7</f>
        <v>9.7517436820215</v>
      </c>
      <c r="J25" s="6">
        <f>Input!F49/Input!F$7</f>
        <v>9.2756176170649507</v>
      </c>
      <c r="K25" s="6">
        <f>Input!G49/Input!G$7</f>
        <v>10.054802081583475</v>
      </c>
      <c r="L25" s="6">
        <f>Input!H49/Input!H$7</f>
        <v>8.7712903224356431</v>
      </c>
      <c r="M25" s="6">
        <f>Input!I49/Input!I$7</f>
        <v>9.0675862304332</v>
      </c>
      <c r="N25" s="6">
        <f>Input!J49/Input!J$7</f>
        <v>10.483251274117219</v>
      </c>
      <c r="O25" s="6">
        <f t="shared" si="1"/>
        <v>10.146280321629989</v>
      </c>
    </row>
    <row r="26" spans="2:15" ht="13.5" customHeight="1" x14ac:dyDescent="0.2">
      <c r="B26" s="4" t="s">
        <v>136</v>
      </c>
      <c r="E26" s="8">
        <f>SUM(E21:E25)</f>
        <v>403.70987365636165</v>
      </c>
      <c r="F26" s="8">
        <f t="shared" ref="F26:N26" si="5">SUM(F21:F25)</f>
        <v>319.90757868201968</v>
      </c>
      <c r="G26" s="8">
        <f t="shared" si="5"/>
        <v>301.00526213680922</v>
      </c>
      <c r="H26" s="8">
        <f t="shared" si="5"/>
        <v>238.63717055681605</v>
      </c>
      <c r="I26" s="8">
        <f t="shared" si="5"/>
        <v>260.61153505068808</v>
      </c>
      <c r="J26" s="8">
        <f t="shared" si="5"/>
        <v>209.39595762636603</v>
      </c>
      <c r="K26" s="8">
        <f t="shared" si="5"/>
        <v>197.39387646246723</v>
      </c>
      <c r="L26" s="8">
        <f t="shared" si="5"/>
        <v>192.4568979273696</v>
      </c>
      <c r="M26" s="8">
        <f t="shared" si="5"/>
        <v>192.26526779213685</v>
      </c>
      <c r="N26" s="8">
        <f t="shared" si="5"/>
        <v>194.98479454859844</v>
      </c>
      <c r="O26" s="8">
        <f t="shared" si="1"/>
        <v>251.03682144396331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10.154071673926211</v>
      </c>
      <c r="F28" s="6">
        <f>Input!B50/Input!B$7</f>
        <v>10.71639073107915</v>
      </c>
      <c r="G28" s="6">
        <f>Input!C50/Input!C$7</f>
        <v>10.95387558004024</v>
      </c>
      <c r="H28" s="6">
        <f>Input!D50/Input!D$7</f>
        <v>10.977098218262908</v>
      </c>
      <c r="I28" s="6">
        <f>Input!E50/Input!E$7</f>
        <v>10.800562708562369</v>
      </c>
      <c r="J28" s="6">
        <f>Input!F50/Input!F$7</f>
        <v>10.269838360178513</v>
      </c>
      <c r="K28" s="6">
        <f>Input!G50/Input!G$7</f>
        <v>10.795720283937911</v>
      </c>
      <c r="L28" s="6">
        <f>Input!H50/Input!H$7</f>
        <v>10.38528589299673</v>
      </c>
      <c r="M28" s="6">
        <f>Input!I50/Input!I$7</f>
        <v>9.3543793228977066</v>
      </c>
      <c r="N28" s="6">
        <f>Input!J50/Input!J$7</f>
        <v>9.6053462868583903</v>
      </c>
      <c r="O28" s="6">
        <f t="shared" si="1"/>
        <v>10.401256905874014</v>
      </c>
    </row>
    <row r="29" spans="2:15" ht="12" customHeight="1" x14ac:dyDescent="0.2">
      <c r="B29" t="s">
        <v>138</v>
      </c>
      <c r="E29" s="6">
        <f>Input!A51/Input!A$7</f>
        <v>0.7704845697566638</v>
      </c>
      <c r="F29" s="6">
        <f>Input!B51/Input!B$7</f>
        <v>0.39631122044405587</v>
      </c>
      <c r="G29" s="6">
        <f>Input!C51/Input!C$7</f>
        <v>0.40304526495871834</v>
      </c>
      <c r="H29" s="6">
        <f>Input!D51/Input!D$7</f>
        <v>0.43948158274728227</v>
      </c>
      <c r="I29" s="6">
        <f>Input!E51/Input!E$7</f>
        <v>0.36385396801565079</v>
      </c>
      <c r="J29" s="6">
        <f>Input!F51/Input!F$7</f>
        <v>0.55084805454288521</v>
      </c>
      <c r="K29" s="6">
        <f>Input!G51/Input!G$7</f>
        <v>0.38167344423459965</v>
      </c>
      <c r="L29" s="6">
        <f>Input!H51/Input!H$7</f>
        <v>0.5607769003906663</v>
      </c>
      <c r="M29" s="6">
        <f>Input!I51/Input!I$7</f>
        <v>0.54256370586093916</v>
      </c>
      <c r="N29" s="6">
        <f>Input!J51/Input!J$7</f>
        <v>0.52429627775755372</v>
      </c>
      <c r="O29" s="6">
        <f t="shared" si="1"/>
        <v>0.49333349887090144</v>
      </c>
    </row>
    <row r="30" spans="2:15" ht="13.5" customHeight="1" x14ac:dyDescent="0.2">
      <c r="B30" s="4" t="s">
        <v>139</v>
      </c>
      <c r="E30" s="8">
        <f>SUM(E28:E29)</f>
        <v>10.924556243682876</v>
      </c>
      <c r="F30" s="8">
        <f t="shared" ref="F30:N30" si="6">SUM(F28:F29)</f>
        <v>11.112701951523206</v>
      </c>
      <c r="G30" s="8">
        <f t="shared" si="6"/>
        <v>11.356920844998958</v>
      </c>
      <c r="H30" s="8">
        <f t="shared" si="6"/>
        <v>11.41657980101019</v>
      </c>
      <c r="I30" s="8">
        <f t="shared" si="6"/>
        <v>11.16441667657802</v>
      </c>
      <c r="J30" s="8">
        <f t="shared" si="6"/>
        <v>10.820686414721399</v>
      </c>
      <c r="K30" s="8">
        <f t="shared" si="6"/>
        <v>11.177393728172511</v>
      </c>
      <c r="L30" s="8">
        <f t="shared" si="6"/>
        <v>10.946062793387396</v>
      </c>
      <c r="M30" s="8">
        <f t="shared" si="6"/>
        <v>9.8969430287586455</v>
      </c>
      <c r="N30" s="8">
        <f t="shared" si="6"/>
        <v>10.129642564615944</v>
      </c>
      <c r="O30" s="8">
        <f t="shared" si="1"/>
        <v>10.894590404744914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6.2629887606714854E-2</v>
      </c>
      <c r="F32" s="6">
        <f>Input!B52/Input!B$7</f>
        <v>8.0069195938907295E-2</v>
      </c>
      <c r="G32" s="6">
        <f>Input!C52/Input!C$7</f>
        <v>3.0866439135175321E-2</v>
      </c>
      <c r="H32" s="6">
        <f>Input!D52/Input!D$7</f>
        <v>6.6851206253061027E-2</v>
      </c>
      <c r="I32" s="6">
        <f>Input!E52/Input!E$7</f>
        <v>4.0510675091994686E-2</v>
      </c>
      <c r="J32" s="6">
        <f>Input!F52/Input!F$7</f>
        <v>8.8642469619527153E-2</v>
      </c>
      <c r="K32" s="6">
        <f>Input!G52/Input!G$7</f>
        <v>0.15694216601139863</v>
      </c>
      <c r="L32" s="6">
        <f>Input!H52/Input!H$7</f>
        <v>0.11201212229638582</v>
      </c>
      <c r="M32" s="6">
        <f>Input!I52/Input!I$7</f>
        <v>0.14921732799417545</v>
      </c>
      <c r="N32" s="6">
        <f>Input!J52/Input!J$7</f>
        <v>0.14712277029486714</v>
      </c>
      <c r="O32" s="6">
        <f t="shared" si="1"/>
        <v>9.348642602422072E-2</v>
      </c>
    </row>
    <row r="33" spans="2:15" ht="12" customHeight="1" x14ac:dyDescent="0.2">
      <c r="B33" t="s">
        <v>141</v>
      </c>
      <c r="E33" s="6">
        <f>Input!A53/Input!A$7</f>
        <v>2.9927202573753608</v>
      </c>
      <c r="F33" s="6">
        <f>Input!B53/Input!B$7</f>
        <v>2.4080532992790418</v>
      </c>
      <c r="G33" s="6">
        <f>Input!C53/Input!C$7</f>
        <v>2.8412694249320189</v>
      </c>
      <c r="H33" s="6">
        <f>Input!D53/Input!D$7</f>
        <v>2.2317121978375316</v>
      </c>
      <c r="I33" s="6">
        <f>Input!E53/Input!E$7</f>
        <v>2.2376599138322839</v>
      </c>
      <c r="J33" s="6">
        <f>Input!F53/Input!F$7</f>
        <v>2.4680874334630785</v>
      </c>
      <c r="K33" s="6">
        <f>Input!G53/Input!G$7</f>
        <v>2.4149875187400016</v>
      </c>
      <c r="L33" s="6">
        <f>Input!H53/Input!H$7</f>
        <v>2.1789461405580446</v>
      </c>
      <c r="M33" s="6">
        <f>Input!I53/Input!I$7</f>
        <v>2.4238867400800874</v>
      </c>
      <c r="N33" s="6">
        <f>Input!J53/Input!J$7</f>
        <v>2.2837854932653805</v>
      </c>
      <c r="O33" s="6">
        <f t="shared" si="1"/>
        <v>2.4481108419362831</v>
      </c>
    </row>
    <row r="34" spans="2:15" ht="12" customHeight="1" x14ac:dyDescent="0.2">
      <c r="B34" t="s">
        <v>142</v>
      </c>
      <c r="E34" s="6">
        <f>Input!A54/Input!A$7</f>
        <v>0.69859924694517106</v>
      </c>
      <c r="F34" s="6">
        <f>Input!B54/Input!B$7</f>
        <v>0.67707164681824206</v>
      </c>
      <c r="G34" s="6">
        <f>Input!C54/Input!C$7</f>
        <v>0.57889361267218065</v>
      </c>
      <c r="H34" s="6">
        <f>Input!D54/Input!D$7</f>
        <v>0.63836150192491281</v>
      </c>
      <c r="I34" s="6">
        <f>Input!E54/Input!E$7</f>
        <v>0.65001838310942728</v>
      </c>
      <c r="J34" s="6">
        <f>Input!F54/Input!F$7</f>
        <v>0.51650063151834336</v>
      </c>
      <c r="K34" s="6">
        <f>Input!G54/Input!G$7</f>
        <v>0.60728087838367117</v>
      </c>
      <c r="L34" s="6">
        <f>Input!H54/Input!H$7</f>
        <v>0.59232530259666527</v>
      </c>
      <c r="M34" s="6">
        <f>Input!I54/Input!I$7</f>
        <v>0.57305287586457954</v>
      </c>
      <c r="N34" s="6">
        <f>Input!J54/Input!J$7</f>
        <v>0.57583431925737172</v>
      </c>
      <c r="O34" s="6">
        <f t="shared" si="1"/>
        <v>0.61079383990905645</v>
      </c>
    </row>
    <row r="35" spans="2:15" ht="12" customHeight="1" x14ac:dyDescent="0.2">
      <c r="B35" t="s">
        <v>143</v>
      </c>
      <c r="E35" s="6">
        <f>Input!A55/Input!A$7</f>
        <v>9.5287928775747162</v>
      </c>
      <c r="F35" s="6">
        <f>Input!B55/Input!B$7</f>
        <v>8.0659083572957915</v>
      </c>
      <c r="G35" s="6">
        <f>Input!C55/Input!C$7</f>
        <v>8.5572919893509116</v>
      </c>
      <c r="H35" s="6">
        <f>Input!D55/Input!D$7</f>
        <v>8.7993751551710808</v>
      </c>
      <c r="I35" s="6">
        <f>Input!E55/Input!E$7</f>
        <v>6.3470222302216506</v>
      </c>
      <c r="J35" s="6">
        <f>Input!F55/Input!F$7</f>
        <v>6.2568151263408547</v>
      </c>
      <c r="K35" s="6">
        <f>Input!G55/Input!G$7</f>
        <v>7.6967171546802344</v>
      </c>
      <c r="L35" s="6">
        <f>Input!H55/Input!H$7</f>
        <v>6.8151161008351391</v>
      </c>
      <c r="M35" s="6">
        <f>Input!I55/Input!I$7</f>
        <v>7.5420426829268292</v>
      </c>
      <c r="N35" s="6">
        <f>Input!J55/Input!J$7</f>
        <v>9.9442753458318158</v>
      </c>
      <c r="O35" s="6">
        <f t="shared" si="1"/>
        <v>7.9553357020229019</v>
      </c>
    </row>
    <row r="36" spans="2:15" ht="13.5" customHeight="1" x14ac:dyDescent="0.2">
      <c r="B36" s="4" t="s">
        <v>144</v>
      </c>
      <c r="E36" s="8">
        <f>SUM(E32:E35)</f>
        <v>13.282742269501963</v>
      </c>
      <c r="F36" s="8">
        <f t="shared" ref="F36:N36" si="7">SUM(F32:F35)</f>
        <v>11.231102499331982</v>
      </c>
      <c r="G36" s="8">
        <f t="shared" si="7"/>
        <v>12.008321466090287</v>
      </c>
      <c r="H36" s="8">
        <f t="shared" si="7"/>
        <v>11.736300061186586</v>
      </c>
      <c r="I36" s="8">
        <f t="shared" si="7"/>
        <v>9.2752112022553561</v>
      </c>
      <c r="J36" s="8">
        <f t="shared" si="7"/>
        <v>9.3300456609418028</v>
      </c>
      <c r="K36" s="8">
        <f t="shared" si="7"/>
        <v>10.875927717815305</v>
      </c>
      <c r="L36" s="8">
        <f t="shared" si="7"/>
        <v>9.6983996662862353</v>
      </c>
      <c r="M36" s="8">
        <f t="shared" si="7"/>
        <v>10.688199626865671</v>
      </c>
      <c r="N36" s="8">
        <f t="shared" si="7"/>
        <v>12.951017928649435</v>
      </c>
      <c r="O36" s="8">
        <f t="shared" si="1"/>
        <v>11.10772680989246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16.860183700912081</v>
      </c>
      <c r="F38" s="8">
        <f>Input!B56/Input!B$7</f>
        <v>16.698026107024543</v>
      </c>
      <c r="G38" s="8">
        <f>Input!C56/Input!C$7</f>
        <v>15.75606292133612</v>
      </c>
      <c r="H38" s="8">
        <f>Input!D56/Input!D$7</f>
        <v>16.642213136438851</v>
      </c>
      <c r="I38" s="8">
        <f>Input!E56/Input!E$7</f>
        <v>16.516365715794869</v>
      </c>
      <c r="J38" s="8">
        <f>Input!F56/Input!F$7</f>
        <v>15.062101637047792</v>
      </c>
      <c r="K38" s="8">
        <f>Input!G56/Input!G$7</f>
        <v>14.595873192390711</v>
      </c>
      <c r="L38" s="8">
        <f>Input!H56/Input!H$7</f>
        <v>14.990761289023361</v>
      </c>
      <c r="M38" s="8">
        <f>Input!I56/Input!I$7</f>
        <v>15.827090689843466</v>
      </c>
      <c r="N38" s="8">
        <f>Input!J56/Input!J$7</f>
        <v>15.858270613396432</v>
      </c>
      <c r="O38" s="8">
        <f t="shared" si="1"/>
        <v>15.880694900320822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541.20062129643065</v>
      </c>
      <c r="F40" s="11">
        <f t="shared" ref="F40:N40" si="8">SUM(F10,F15,F19,F26,F30,F36,F38)</f>
        <v>448.36962239965669</v>
      </c>
      <c r="G40" s="11">
        <f t="shared" si="8"/>
        <v>425.414071965012</v>
      </c>
      <c r="H40" s="11">
        <f t="shared" si="8"/>
        <v>353.61490393072938</v>
      </c>
      <c r="I40" s="11">
        <f t="shared" si="8"/>
        <v>365.53242662923412</v>
      </c>
      <c r="J40" s="11">
        <f t="shared" si="8"/>
        <v>319.63994398364486</v>
      </c>
      <c r="K40" s="11">
        <f t="shared" si="8"/>
        <v>312.71774399131357</v>
      </c>
      <c r="L40" s="11">
        <f t="shared" si="8"/>
        <v>303.86005665582297</v>
      </c>
      <c r="M40" s="11">
        <f t="shared" si="8"/>
        <v>307.57030556061159</v>
      </c>
      <c r="N40" s="11">
        <f t="shared" si="8"/>
        <v>314.87257803967964</v>
      </c>
      <c r="O40" s="11">
        <f t="shared" si="1"/>
        <v>369.27922744521356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Input!O7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7</v>
      </c>
      <c r="F7" s="20">
        <f>Input!B1</f>
        <v>7</v>
      </c>
      <c r="G7" s="20">
        <f>Input!C1</f>
        <v>7</v>
      </c>
      <c r="H7" s="20">
        <f>Input!D1</f>
        <v>7</v>
      </c>
      <c r="I7" s="20">
        <f>Input!E1</f>
        <v>7</v>
      </c>
      <c r="J7" s="20">
        <f>Input!F1</f>
        <v>8</v>
      </c>
      <c r="K7" s="20">
        <f>Input!G1</f>
        <v>7</v>
      </c>
      <c r="L7" s="20">
        <f>Input!H1</f>
        <v>7</v>
      </c>
      <c r="M7" s="20">
        <f>Input!I1</f>
        <v>7</v>
      </c>
      <c r="N7" s="20">
        <f>Input!J1</f>
        <v>7</v>
      </c>
      <c r="O7" s="6">
        <f>AVERAGE(E7:N7)</f>
        <v>7.1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52616.72</v>
      </c>
      <c r="F9" s="20">
        <f>IF(Input!B123=0,"***",Input!B123)</f>
        <v>52616.72</v>
      </c>
      <c r="G9" s="20">
        <f>IF(Input!C123=0,"***",Input!C123)</f>
        <v>53470.75</v>
      </c>
      <c r="H9" s="20">
        <f>IF(Input!D123=0,"***",Input!D123)</f>
        <v>53470.75</v>
      </c>
      <c r="I9" s="20">
        <f>IF(Input!E123=0,"***",Input!E123)</f>
        <v>53470.75</v>
      </c>
      <c r="J9" s="20">
        <f>IF(Input!F123=0,"***",Input!F123)</f>
        <v>55116.75</v>
      </c>
      <c r="K9" s="20">
        <f>IF(Input!G123=0,"***",Input!G123)</f>
        <v>53314.75</v>
      </c>
      <c r="L9" s="20">
        <f>IF(Input!H123=0,"***",Input!H123)</f>
        <v>53860.75</v>
      </c>
      <c r="M9" s="20">
        <f>IF(Input!I123=0,"***",Input!I123)</f>
        <v>52698</v>
      </c>
      <c r="N9" s="20">
        <f>IF(Input!J123=0,"***",Input!J123)</f>
        <v>52698</v>
      </c>
      <c r="O9" s="20">
        <f>AVERAGE(E9:N9)</f>
        <v>53333.393999999993</v>
      </c>
    </row>
    <row r="10" spans="1:15" ht="12" customHeight="1" x14ac:dyDescent="0.2">
      <c r="B10" t="s">
        <v>262</v>
      </c>
      <c r="E10" s="20">
        <f>IF(Input!A123=0,"***",E9/E7)</f>
        <v>7516.6742857142863</v>
      </c>
      <c r="F10" s="20">
        <f>IF(Input!B123=0,"***",F9/F7)</f>
        <v>7516.6742857142863</v>
      </c>
      <c r="G10" s="20">
        <f>IF(Input!C123=0,"***",G9/G7)</f>
        <v>7638.6785714285716</v>
      </c>
      <c r="H10" s="20">
        <f>IF(Input!D123=0,"***",H9/H7)</f>
        <v>7638.6785714285716</v>
      </c>
      <c r="I10" s="20">
        <f>IF(Input!E123=0,"***",I9/I7)</f>
        <v>7638.6785714285716</v>
      </c>
      <c r="J10" s="20">
        <f>IF(Input!F123=0,"***",J9/J7)</f>
        <v>6889.59375</v>
      </c>
      <c r="K10" s="20">
        <f>IF(Input!G123=0,"***",K9/K7)</f>
        <v>7616.3928571428569</v>
      </c>
      <c r="L10" s="20">
        <f>IF(Input!H123=0,"***",L9/L7)</f>
        <v>7694.3928571428569</v>
      </c>
      <c r="M10" s="20">
        <f>IF(Input!I123=0,"***",M9/M7)</f>
        <v>7528.2857142857147</v>
      </c>
      <c r="N10" s="20">
        <f>IF(Input!J123=0,"***",N9/N7)</f>
        <v>7528.2857142857147</v>
      </c>
      <c r="O10" s="20">
        <f>AVERAGE(E10:N10)</f>
        <v>7520.6335178571417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43898.53</v>
      </c>
      <c r="F12" s="20">
        <f>Input!B7</f>
        <v>43898.53</v>
      </c>
      <c r="G12" s="20">
        <f>Input!C7</f>
        <v>44225.38</v>
      </c>
      <c r="H12" s="20">
        <f>Input!D7</f>
        <v>44225.38</v>
      </c>
      <c r="I12" s="20">
        <f>Input!E7</f>
        <v>44225.38</v>
      </c>
      <c r="J12" s="20">
        <f>Input!F7</f>
        <v>45715.22</v>
      </c>
      <c r="K12" s="20">
        <f>Input!G7</f>
        <v>44170.22</v>
      </c>
      <c r="L12" s="20">
        <f>Input!H7</f>
        <v>44493.22</v>
      </c>
      <c r="M12" s="20">
        <f>Input!I7</f>
        <v>43952</v>
      </c>
      <c r="N12" s="20">
        <f>Input!J7</f>
        <v>43952</v>
      </c>
      <c r="O12" s="20">
        <f>AVERAGE(E12:N12)</f>
        <v>44275.585999999996</v>
      </c>
    </row>
    <row r="13" spans="1:15" ht="12" customHeight="1" x14ac:dyDescent="0.2">
      <c r="B13" t="s">
        <v>264</v>
      </c>
      <c r="E13" s="20">
        <f t="shared" ref="E13:N13" si="1">+E12/E7</f>
        <v>6271.2185714285715</v>
      </c>
      <c r="F13" s="20">
        <f t="shared" si="1"/>
        <v>6271.2185714285715</v>
      </c>
      <c r="G13" s="20">
        <f t="shared" si="1"/>
        <v>6317.9114285714286</v>
      </c>
      <c r="H13" s="20">
        <f t="shared" si="1"/>
        <v>6317.9114285714286</v>
      </c>
      <c r="I13" s="20">
        <f t="shared" si="1"/>
        <v>6317.9114285714286</v>
      </c>
      <c r="J13" s="20">
        <f t="shared" si="1"/>
        <v>5714.4025000000001</v>
      </c>
      <c r="K13" s="20">
        <f t="shared" si="1"/>
        <v>6310.0314285714285</v>
      </c>
      <c r="L13" s="20">
        <f t="shared" si="1"/>
        <v>6356.1742857142863</v>
      </c>
      <c r="M13" s="20">
        <f t="shared" si="1"/>
        <v>6278.8571428571431</v>
      </c>
      <c r="N13" s="20">
        <f t="shared" si="1"/>
        <v>6278.8571428571431</v>
      </c>
      <c r="O13" s="20">
        <f>AVERAGE(E13:N13)</f>
        <v>6243.4493928571428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211283</v>
      </c>
      <c r="F15" s="20">
        <f>Input!B5</f>
        <v>212010</v>
      </c>
      <c r="G15" s="20">
        <f>Input!C5</f>
        <v>212010</v>
      </c>
      <c r="H15" s="20">
        <f>Input!D5</f>
        <v>212010</v>
      </c>
      <c r="I15" s="20">
        <f>Input!E5</f>
        <v>212010</v>
      </c>
      <c r="J15" s="20">
        <f>Input!F5</f>
        <v>212010</v>
      </c>
      <c r="K15" s="20">
        <f>Input!G5</f>
        <v>203110</v>
      </c>
      <c r="L15" s="20">
        <f>Input!H5</f>
        <v>204610</v>
      </c>
      <c r="M15" s="20">
        <f>Input!I5</f>
        <v>206110</v>
      </c>
      <c r="N15" s="20">
        <f>Input!J5</f>
        <v>206110</v>
      </c>
      <c r="O15" s="20">
        <f>AVERAGE(E15:N15)</f>
        <v>209127.3</v>
      </c>
    </row>
    <row r="16" spans="1:15" ht="12" customHeight="1" x14ac:dyDescent="0.2">
      <c r="B16" t="s">
        <v>266</v>
      </c>
      <c r="E16" s="20">
        <f t="shared" ref="E16:N16" si="2">+E15/E7</f>
        <v>30183.285714285714</v>
      </c>
      <c r="F16" s="20">
        <f t="shared" si="2"/>
        <v>30287.142857142859</v>
      </c>
      <c r="G16" s="20">
        <f t="shared" si="2"/>
        <v>30287.142857142859</v>
      </c>
      <c r="H16" s="20">
        <f t="shared" si="2"/>
        <v>30287.142857142859</v>
      </c>
      <c r="I16" s="20">
        <f t="shared" si="2"/>
        <v>30287.142857142859</v>
      </c>
      <c r="J16" s="20">
        <f t="shared" si="2"/>
        <v>26501.25</v>
      </c>
      <c r="K16" s="20">
        <f t="shared" si="2"/>
        <v>29015.714285714286</v>
      </c>
      <c r="L16" s="20">
        <f t="shared" si="2"/>
        <v>29230</v>
      </c>
      <c r="M16" s="20">
        <f t="shared" si="2"/>
        <v>29444.285714285714</v>
      </c>
      <c r="N16" s="20">
        <f t="shared" si="2"/>
        <v>29444.285714285714</v>
      </c>
      <c r="O16" s="20">
        <f>AVERAGE(E16:N16)</f>
        <v>29496.739285714291</v>
      </c>
    </row>
    <row r="17" spans="2:15" ht="12" customHeight="1" x14ac:dyDescent="0.2">
      <c r="B17" t="s">
        <v>267</v>
      </c>
      <c r="E17" s="6">
        <f>+E15/E12</f>
        <v>4.8129857651269869</v>
      </c>
      <c r="F17" s="6">
        <f t="shared" ref="F17:N17" si="3">+F15/F12</f>
        <v>4.8295466841372594</v>
      </c>
      <c r="G17" s="6">
        <f t="shared" si="3"/>
        <v>4.7938536650222119</v>
      </c>
      <c r="H17" s="6">
        <f t="shared" si="3"/>
        <v>4.7938536650222119</v>
      </c>
      <c r="I17" s="6">
        <f t="shared" si="3"/>
        <v>4.7938536650222119</v>
      </c>
      <c r="J17" s="6">
        <f t="shared" si="3"/>
        <v>4.6376239685601428</v>
      </c>
      <c r="K17" s="6">
        <f t="shared" si="3"/>
        <v>4.5983470310992338</v>
      </c>
      <c r="L17" s="6">
        <f t="shared" si="3"/>
        <v>4.5986781806306665</v>
      </c>
      <c r="M17" s="6">
        <f t="shared" si="3"/>
        <v>4.6894339279213684</v>
      </c>
      <c r="N17" s="6">
        <f t="shared" si="3"/>
        <v>4.6894339279213684</v>
      </c>
      <c r="O17" s="6">
        <f>AVERAGE(E17:N17)</f>
        <v>4.7237610480463665</v>
      </c>
    </row>
    <row r="18" spans="2:15" ht="12" customHeight="1" x14ac:dyDescent="0.2">
      <c r="B18" t="s">
        <v>268</v>
      </c>
      <c r="E18" s="6">
        <f t="shared" ref="E18:M18" si="4">+(E17-F17)/F17*100</f>
        <v>-0.34290835337956499</v>
      </c>
      <c r="F18" s="6">
        <f t="shared" si="4"/>
        <v>0.74455796128024154</v>
      </c>
      <c r="G18" s="6">
        <f t="shared" si="4"/>
        <v>0</v>
      </c>
      <c r="H18" s="6">
        <f t="shared" si="4"/>
        <v>0</v>
      </c>
      <c r="I18" s="6">
        <f t="shared" si="4"/>
        <v>3.3687443725752129</v>
      </c>
      <c r="J18" s="6">
        <f t="shared" si="4"/>
        <v>0.85415339893387399</v>
      </c>
      <c r="K18" s="6">
        <f t="shared" si="4"/>
        <v>-7.2009720712232269E-3</v>
      </c>
      <c r="L18" s="6">
        <f t="shared" si="4"/>
        <v>-1.9353241496875118</v>
      </c>
      <c r="M18" s="6">
        <f t="shared" si="4"/>
        <v>0</v>
      </c>
      <c r="N18" s="6">
        <f>+(N17-(Input!K5/Input!K7))/(Input!K5/Input!K7)*100</f>
        <v>-0.78494721514380106</v>
      </c>
      <c r="O18" s="6">
        <f>AVERAGE(E18:N18)</f>
        <v>0.18970750425072264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310795.28000000003</v>
      </c>
      <c r="F20" s="20">
        <f>Input!B6</f>
        <v>267702.65000000002</v>
      </c>
      <c r="G20" s="20">
        <f>Input!C6</f>
        <v>259396.55</v>
      </c>
      <c r="H20" s="20">
        <f>Input!D6</f>
        <v>247969.26</v>
      </c>
      <c r="I20" s="20">
        <f>Input!E6</f>
        <v>276321.52</v>
      </c>
      <c r="J20" s="20">
        <f>Input!F6</f>
        <v>221424.62</v>
      </c>
      <c r="K20" s="20">
        <f>Input!G6</f>
        <v>229607.63</v>
      </c>
      <c r="L20" s="20">
        <f>Input!H6</f>
        <v>221839</v>
      </c>
      <c r="M20" s="20">
        <f>Input!I6</f>
        <v>223723</v>
      </c>
      <c r="N20" s="20">
        <f>Input!J6</f>
        <v>219881</v>
      </c>
      <c r="O20" s="20">
        <f>AVERAGE(E20:N20)</f>
        <v>247866.05099999998</v>
      </c>
    </row>
    <row r="21" spans="2:15" ht="12" customHeight="1" x14ac:dyDescent="0.2">
      <c r="B21" t="s">
        <v>270</v>
      </c>
      <c r="E21" s="20">
        <f t="shared" ref="E21:N21" si="5">+E20/E7</f>
        <v>44399.325714285718</v>
      </c>
      <c r="F21" s="20">
        <f t="shared" si="5"/>
        <v>38243.235714285714</v>
      </c>
      <c r="G21" s="20">
        <f t="shared" si="5"/>
        <v>37056.65</v>
      </c>
      <c r="H21" s="20">
        <f t="shared" si="5"/>
        <v>35424.18</v>
      </c>
      <c r="I21" s="20">
        <f t="shared" si="5"/>
        <v>39474.502857142863</v>
      </c>
      <c r="J21" s="20">
        <f t="shared" si="5"/>
        <v>27678.077499999999</v>
      </c>
      <c r="K21" s="20">
        <f t="shared" si="5"/>
        <v>32801.090000000004</v>
      </c>
      <c r="L21" s="20">
        <f t="shared" si="5"/>
        <v>31691.285714285714</v>
      </c>
      <c r="M21" s="20">
        <f t="shared" si="5"/>
        <v>31960.428571428572</v>
      </c>
      <c r="N21" s="20">
        <f t="shared" si="5"/>
        <v>31411.571428571428</v>
      </c>
      <c r="O21" s="20">
        <f>AVERAGE(E21:N21)</f>
        <v>35014.034749999999</v>
      </c>
    </row>
    <row r="22" spans="2:15" ht="12" customHeight="1" x14ac:dyDescent="0.2">
      <c r="B22" t="s">
        <v>271</v>
      </c>
      <c r="E22" s="6">
        <f>+E20/E12</f>
        <v>7.0798562047521871</v>
      </c>
      <c r="F22" s="6">
        <f t="shared" ref="F22:N22" si="6">+F20/F12</f>
        <v>6.0982144504610982</v>
      </c>
      <c r="G22" s="6">
        <f t="shared" si="6"/>
        <v>5.8653323046630694</v>
      </c>
      <c r="H22" s="6">
        <f t="shared" si="6"/>
        <v>5.606944700079457</v>
      </c>
      <c r="I22" s="6">
        <f t="shared" si="6"/>
        <v>6.2480304295859082</v>
      </c>
      <c r="J22" s="6">
        <f t="shared" si="6"/>
        <v>4.8435645721490568</v>
      </c>
      <c r="K22" s="6">
        <f t="shared" si="6"/>
        <v>5.1982451072238263</v>
      </c>
      <c r="L22" s="6">
        <f t="shared" si="6"/>
        <v>4.9859057177700334</v>
      </c>
      <c r="M22" s="6">
        <f t="shared" si="6"/>
        <v>5.0901665453221696</v>
      </c>
      <c r="N22" s="6">
        <f t="shared" si="6"/>
        <v>5.0027530032763012</v>
      </c>
      <c r="O22" s="6">
        <f>AVERAGE(E22:N22)</f>
        <v>5.6019013035283107</v>
      </c>
    </row>
    <row r="23" spans="2:15" ht="12" customHeight="1" x14ac:dyDescent="0.2">
      <c r="B23" t="s">
        <v>272</v>
      </c>
      <c r="E23" s="6">
        <f t="shared" ref="E23:M23" si="7">+(E22-F22)/F22*100</f>
        <v>16.097199635491091</v>
      </c>
      <c r="F23" s="6">
        <f t="shared" si="7"/>
        <v>3.9704851098186258</v>
      </c>
      <c r="G23" s="6">
        <f t="shared" si="7"/>
        <v>4.6083494381521328</v>
      </c>
      <c r="H23" s="6">
        <f t="shared" si="7"/>
        <v>-10.26060510958394</v>
      </c>
      <c r="I23" s="6">
        <f t="shared" si="7"/>
        <v>28.996534195345706</v>
      </c>
      <c r="J23" s="6">
        <f t="shared" si="7"/>
        <v>-6.8230821702093634</v>
      </c>
      <c r="K23" s="6">
        <f t="shared" si="7"/>
        <v>4.2587927143709106</v>
      </c>
      <c r="L23" s="6">
        <f t="shared" si="7"/>
        <v>-2.0482792974220305</v>
      </c>
      <c r="M23" s="6">
        <f t="shared" si="7"/>
        <v>1.7473087715628031</v>
      </c>
      <c r="N23" s="6">
        <f>+(N22-(Input!K6/Input!K7))/(Input!K6/Input!K7)*100</f>
        <v>-1.9072890374907985</v>
      </c>
      <c r="O23" s="6">
        <f>AVERAGE(E23:N23)</f>
        <v>3.8639414250035138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99512.280000000028</v>
      </c>
      <c r="F25" s="20">
        <f t="shared" ref="F25:N25" si="8">+F20-F15</f>
        <v>55692.650000000023</v>
      </c>
      <c r="G25" s="20">
        <f t="shared" si="8"/>
        <v>47386.549999999988</v>
      </c>
      <c r="H25" s="20">
        <f t="shared" si="8"/>
        <v>35959.260000000009</v>
      </c>
      <c r="I25" s="20">
        <f t="shared" si="8"/>
        <v>64311.520000000019</v>
      </c>
      <c r="J25" s="20">
        <f t="shared" si="8"/>
        <v>9414.6199999999953</v>
      </c>
      <c r="K25" s="20">
        <f t="shared" si="8"/>
        <v>26497.630000000005</v>
      </c>
      <c r="L25" s="20">
        <f t="shared" si="8"/>
        <v>17229</v>
      </c>
      <c r="M25" s="20">
        <f t="shared" si="8"/>
        <v>17613</v>
      </c>
      <c r="N25" s="20">
        <f t="shared" si="8"/>
        <v>13771</v>
      </c>
      <c r="O25" s="20">
        <f>AVERAGE(E25:N25)</f>
        <v>38738.751000000004</v>
      </c>
    </row>
    <row r="26" spans="2:15" ht="12" customHeight="1" x14ac:dyDescent="0.2">
      <c r="B26" t="s">
        <v>274</v>
      </c>
      <c r="E26" s="20">
        <f t="shared" ref="E26:N26" si="9">+E25/E7</f>
        <v>14216.040000000005</v>
      </c>
      <c r="F26" s="20">
        <f t="shared" si="9"/>
        <v>7956.0928571428603</v>
      </c>
      <c r="G26" s="20">
        <f t="shared" si="9"/>
        <v>6769.5071428571409</v>
      </c>
      <c r="H26" s="20">
        <f t="shared" si="9"/>
        <v>5137.0371428571443</v>
      </c>
      <c r="I26" s="20">
        <f t="shared" si="9"/>
        <v>9187.3600000000024</v>
      </c>
      <c r="J26" s="20">
        <f t="shared" si="9"/>
        <v>1176.8274999999994</v>
      </c>
      <c r="K26" s="20">
        <f t="shared" si="9"/>
        <v>3785.3757142857148</v>
      </c>
      <c r="L26" s="20">
        <f t="shared" si="9"/>
        <v>2461.2857142857142</v>
      </c>
      <c r="M26" s="20">
        <f t="shared" si="9"/>
        <v>2516.1428571428573</v>
      </c>
      <c r="N26" s="20">
        <f t="shared" si="9"/>
        <v>1967.2857142857142</v>
      </c>
      <c r="O26" s="20">
        <f>AVERAGE(E26:N26)</f>
        <v>5517.2954642857158</v>
      </c>
    </row>
    <row r="27" spans="2:15" ht="12" customHeight="1" x14ac:dyDescent="0.2">
      <c r="B27" t="s">
        <v>275</v>
      </c>
      <c r="E27" s="6">
        <f>+E25/E12</f>
        <v>2.2668704396252002</v>
      </c>
      <c r="F27" s="6">
        <f t="shared" ref="F27:N27" si="10">+F25/F12</f>
        <v>1.2686677663238388</v>
      </c>
      <c r="G27" s="6">
        <f t="shared" si="10"/>
        <v>1.0714786396408575</v>
      </c>
      <c r="H27" s="6">
        <f t="shared" si="10"/>
        <v>0.81309103505724567</v>
      </c>
      <c r="I27" s="6">
        <f t="shared" si="10"/>
        <v>1.4541767645636967</v>
      </c>
      <c r="J27" s="6">
        <f t="shared" si="10"/>
        <v>0.20594060358891406</v>
      </c>
      <c r="K27" s="6">
        <f t="shared" si="10"/>
        <v>0.59989807612459267</v>
      </c>
      <c r="L27" s="6">
        <f t="shared" si="10"/>
        <v>0.38722753713936642</v>
      </c>
      <c r="M27" s="6">
        <f t="shared" si="10"/>
        <v>0.40073261740080085</v>
      </c>
      <c r="N27" s="6">
        <f t="shared" si="10"/>
        <v>0.31331907535493264</v>
      </c>
      <c r="O27" s="6">
        <f>AVERAGE(E27:N27)</f>
        <v>0.87814025548194452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147.09904724942376</v>
      </c>
      <c r="F29" s="6">
        <f t="shared" ref="F29:N29" si="11">+F20/F15*100</f>
        <v>126.26887882647047</v>
      </c>
      <c r="G29" s="6">
        <f t="shared" si="11"/>
        <v>122.35109192962597</v>
      </c>
      <c r="H29" s="6">
        <f t="shared" si="11"/>
        <v>116.96111504174331</v>
      </c>
      <c r="I29" s="6">
        <f t="shared" si="11"/>
        <v>130.33419178340645</v>
      </c>
      <c r="J29" s="6">
        <f t="shared" si="11"/>
        <v>104.44064902598933</v>
      </c>
      <c r="K29" s="6">
        <f t="shared" si="11"/>
        <v>113.04595047018857</v>
      </c>
      <c r="L29" s="6">
        <f t="shared" si="11"/>
        <v>108.42040955965007</v>
      </c>
      <c r="M29" s="6">
        <f t="shared" si="11"/>
        <v>108.54543690262481</v>
      </c>
      <c r="N29" s="6">
        <f t="shared" si="11"/>
        <v>106.68138372713601</v>
      </c>
      <c r="O29" s="6">
        <f>AVERAGE(E29:N29)</f>
        <v>118.41481545162587</v>
      </c>
    </row>
    <row r="30" spans="2:15" ht="12" customHeight="1" x14ac:dyDescent="0.2">
      <c r="B30" t="s">
        <v>277</v>
      </c>
      <c r="E30" s="6">
        <f>+E25/E20*100</f>
        <v>32.018594362179506</v>
      </c>
      <c r="F30" s="6">
        <f t="shared" ref="F30:N30" si="12">+F25/F20*100</f>
        <v>20.803921813997739</v>
      </c>
      <c r="G30" s="6">
        <f t="shared" si="12"/>
        <v>18.267995468713824</v>
      </c>
      <c r="H30" s="6">
        <f t="shared" si="12"/>
        <v>14.50149909710583</v>
      </c>
      <c r="I30" s="6">
        <f t="shared" si="12"/>
        <v>23.274162649365859</v>
      </c>
      <c r="J30" s="6">
        <f t="shared" si="12"/>
        <v>4.2518397457337835</v>
      </c>
      <c r="K30" s="6">
        <f t="shared" si="12"/>
        <v>11.540396109658902</v>
      </c>
      <c r="L30" s="6">
        <f t="shared" si="12"/>
        <v>7.7664432313524667</v>
      </c>
      <c r="M30" s="6">
        <f t="shared" si="12"/>
        <v>7.8726818431721375</v>
      </c>
      <c r="N30" s="6">
        <f t="shared" si="12"/>
        <v>6.2629331320123161</v>
      </c>
      <c r="O30" s="16">
        <f>AVERAGE(E30:N30)</f>
        <v>14.656046745329235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6.4430121008607806</v>
      </c>
      <c r="F7" s="6">
        <f>(Input!B37-Input!B57+Input!B77)/Input!B$7</f>
        <v>6.9025990164135331</v>
      </c>
      <c r="G7" s="6">
        <f>(Input!C37-Input!C57+Input!C77)/Input!C$7</f>
        <v>5.8364744406944613</v>
      </c>
      <c r="H7" s="6">
        <f>(Input!D37-Input!D57+Input!D77)/Input!D$7</f>
        <v>6.8859541738250742</v>
      </c>
      <c r="I7" s="6">
        <f>(Input!E37-Input!E57+Input!E77)/Input!E$7</f>
        <v>5.6116485601706527</v>
      </c>
      <c r="J7" s="6">
        <f>(Input!F37-Input!F57+Input!F77)/Input!F$7</f>
        <v>8.6655912407290181</v>
      </c>
      <c r="K7" s="6">
        <f>(Input!G37-Input!G57+Input!G77)/Input!G$7</f>
        <v>9.1448561949657474</v>
      </c>
      <c r="L7" s="6">
        <f>(Input!H37-Input!H57+Input!H77)/Input!H$7</f>
        <v>8.7448114566668806</v>
      </c>
      <c r="M7" s="6">
        <f>(Input!I37-Input!I57+Input!I77)/Input!I$7</f>
        <v>9.7230512832180551</v>
      </c>
      <c r="N7" s="6">
        <f>(Input!J37-Input!J57+Input!J77)/Input!J$7</f>
        <v>10.494707180560612</v>
      </c>
      <c r="O7" s="6">
        <f>AVERAGE(E7:N7)</f>
        <v>7.8452705648104812</v>
      </c>
    </row>
    <row r="8" spans="1:15" ht="12" customHeight="1" x14ac:dyDescent="0.2">
      <c r="B8" t="s">
        <v>121</v>
      </c>
      <c r="E8" s="6">
        <f>(Input!A38-Input!A58+Input!A78)/Input!A$7</f>
        <v>5.7564134835494496</v>
      </c>
      <c r="F8" s="6">
        <f>(Input!B38-Input!B58+Input!B78)/Input!B$7</f>
        <v>7.0858197301823092</v>
      </c>
      <c r="G8" s="6">
        <f>(Input!C38-Input!C58+Input!C78)/Input!C$7</f>
        <v>6.0843615136828681</v>
      </c>
      <c r="H8" s="6">
        <f>(Input!D38-Input!D58+Input!D78)/Input!D$7</f>
        <v>5.5028216829340986</v>
      </c>
      <c r="I8" s="6">
        <f>(Input!E38-Input!E58+Input!E78)/Input!E$7</f>
        <v>4.695498376723954</v>
      </c>
      <c r="J8" s="6">
        <f>(Input!F38-Input!F58+Input!F78)/Input!F$7</f>
        <v>8.7543290833993588</v>
      </c>
      <c r="K8" s="6">
        <f>(Input!G38-Input!G58+Input!G78)/Input!G$7</f>
        <v>8.2995069981539604</v>
      </c>
      <c r="L8" s="6">
        <f>(Input!H38-Input!H58+Input!H78)/Input!H$7</f>
        <v>9.4678564509379193</v>
      </c>
      <c r="M8" s="6">
        <f>(Input!I38-Input!I58+Input!I78)/Input!I$7</f>
        <v>10.047335729887148</v>
      </c>
      <c r="N8" s="6">
        <f>(Input!J38-Input!J58+Input!J78)/Input!J$7</f>
        <v>10.859363851474336</v>
      </c>
      <c r="O8" s="6">
        <f t="shared" ref="O8:O40" si="1">AVERAGE(E8:N8)</f>
        <v>7.6553306900925406</v>
      </c>
    </row>
    <row r="9" spans="1:15" ht="12" customHeight="1" x14ac:dyDescent="0.2">
      <c r="B9" t="s">
        <v>122</v>
      </c>
      <c r="E9" s="6">
        <f>(Input!A39-Input!A59+Input!A79)/Input!A$7</f>
        <v>2.7480646846261142E-2</v>
      </c>
      <c r="F9" s="6">
        <f>(Input!B39-Input!B59+Input!B79)/Input!B$7</f>
        <v>1.9169662400996115E-2</v>
      </c>
      <c r="G9" s="6">
        <f>(Input!C39-Input!C59+Input!C79)/Input!C$7</f>
        <v>1.6101161821560381E-2</v>
      </c>
      <c r="H9" s="6">
        <f>(Input!D39-Input!D59+Input!D79)/Input!D$7</f>
        <v>1.3144714641230897E-2</v>
      </c>
      <c r="I9" s="6">
        <f>(Input!E39-Input!E59+Input!E79)/Input!E$7</f>
        <v>1.3064670105717576E-2</v>
      </c>
      <c r="J9" s="6">
        <f>(Input!F39-Input!F59+Input!F79)/Input!F$7</f>
        <v>2.0650671701897095E-2</v>
      </c>
      <c r="K9" s="6">
        <f>(Input!G39-Input!G59+Input!G79)/Input!G$7</f>
        <v>4.1500132894968601E-2</v>
      </c>
      <c r="L9" s="6">
        <f>(Input!H39-Input!H59+Input!H79)/Input!H$7</f>
        <v>4.1460698955930811E-2</v>
      </c>
      <c r="M9" s="6">
        <f>(Input!I39-Input!I59+Input!I79)/Input!I$7</f>
        <v>3.8570258463778664E-2</v>
      </c>
      <c r="N9" s="6">
        <f>(Input!J39-Input!J59+Input!J79)/Input!J$7</f>
        <v>6.0146978522024032E-2</v>
      </c>
      <c r="O9" s="6">
        <f t="shared" si="1"/>
        <v>2.9128959635436529E-2</v>
      </c>
    </row>
    <row r="10" spans="1:15" ht="13.5" customHeight="1" x14ac:dyDescent="0.2">
      <c r="B10" s="4" t="s">
        <v>123</v>
      </c>
      <c r="E10" s="8">
        <f>SUM(E7:E9)</f>
        <v>12.226906231256491</v>
      </c>
      <c r="F10" s="8">
        <f t="shared" ref="F10:N10" si="2">SUM(F7:F9)</f>
        <v>14.007588408996838</v>
      </c>
      <c r="G10" s="8">
        <f t="shared" si="2"/>
        <v>11.936937116198889</v>
      </c>
      <c r="H10" s="8">
        <f t="shared" si="2"/>
        <v>12.401920571400403</v>
      </c>
      <c r="I10" s="8">
        <f t="shared" si="2"/>
        <v>10.320211607000326</v>
      </c>
      <c r="J10" s="8">
        <f t="shared" si="2"/>
        <v>17.440570995830274</v>
      </c>
      <c r="K10" s="8">
        <f t="shared" si="2"/>
        <v>17.485863326014673</v>
      </c>
      <c r="L10" s="8">
        <f t="shared" si="2"/>
        <v>18.25412860656073</v>
      </c>
      <c r="M10" s="8">
        <f t="shared" si="2"/>
        <v>19.808957271568982</v>
      </c>
      <c r="N10" s="8">
        <f t="shared" si="2"/>
        <v>21.414218010556972</v>
      </c>
      <c r="O10" s="8">
        <f t="shared" si="1"/>
        <v>15.529730214538455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42.375430339011352</v>
      </c>
      <c r="F12" s="6">
        <f>(Input!B40-Input!B60+Input!B80)/Input!B$7</f>
        <v>39.878852890973796</v>
      </c>
      <c r="G12" s="6">
        <f>(Input!C40-Input!C60+Input!C80)/Input!C$7</f>
        <v>39.013742109168994</v>
      </c>
      <c r="H12" s="6">
        <f>(Input!D40-Input!D60+Input!D80)/Input!D$7</f>
        <v>32.662997808045965</v>
      </c>
      <c r="I12" s="6">
        <f>(Input!E40-Input!E60+Input!E80)/Input!E$7</f>
        <v>30.234208275881411</v>
      </c>
      <c r="J12" s="6">
        <f>(Input!F40-Input!F60+Input!F80)/Input!F$7</f>
        <v>29.4205993102516</v>
      </c>
      <c r="K12" s="6">
        <f>(Input!G40-Input!G60+Input!G80)/Input!G$7</f>
        <v>31.546121798804712</v>
      </c>
      <c r="L12" s="6">
        <f>(Input!H40-Input!H60+Input!H80)/Input!H$7</f>
        <v>30.395465870979891</v>
      </c>
      <c r="M12" s="6">
        <f>(Input!I40-Input!I60+Input!I80)/Input!I$7</f>
        <v>30.295733299963597</v>
      </c>
      <c r="N12" s="6">
        <f>(Input!J40-Input!J60+Input!J80)/Input!J$7</f>
        <v>31.412951174008004</v>
      </c>
      <c r="O12" s="6">
        <f t="shared" si="1"/>
        <v>33.723610287708929</v>
      </c>
    </row>
    <row r="13" spans="1:15" ht="12" customHeight="1" x14ac:dyDescent="0.2">
      <c r="B13" t="s">
        <v>125</v>
      </c>
      <c r="E13" s="6">
        <f>(Input!A41-Input!A61+Input!A81)/Input!A$7</f>
        <v>11.026228213108732</v>
      </c>
      <c r="F13" s="6">
        <f>(Input!B41-Input!B61+Input!B81)/Input!B$7</f>
        <v>10.253349485734487</v>
      </c>
      <c r="G13" s="6">
        <f>(Input!C41-Input!C61+Input!C81)/Input!C$7</f>
        <v>9.9312824446053387</v>
      </c>
      <c r="H13" s="6">
        <f>(Input!D41-Input!D61+Input!D81)/Input!D$7</f>
        <v>9.1200674816134999</v>
      </c>
      <c r="I13" s="6">
        <f>(Input!E41-Input!E61+Input!E81)/Input!E$7</f>
        <v>8.7022772896468048</v>
      </c>
      <c r="J13" s="6">
        <f>(Input!F41-Input!F61+Input!F81)/Input!F$7</f>
        <v>8.2921652788721119</v>
      </c>
      <c r="K13" s="6">
        <f>(Input!G41-Input!G61+Input!G81)/Input!G$7</f>
        <v>10.053539239786446</v>
      </c>
      <c r="L13" s="6">
        <f>(Input!H41-Input!H61+Input!H81)/Input!H$7</f>
        <v>8.9806552548905199</v>
      </c>
      <c r="M13" s="6">
        <f>(Input!I41-Input!I61+Input!I81)/Input!I$7</f>
        <v>8.9788435111030225</v>
      </c>
      <c r="N13" s="6">
        <f>(Input!J41-Input!J61+Input!J81)/Input!J$7</f>
        <v>9.1346568984346561</v>
      </c>
      <c r="O13" s="6">
        <f t="shared" si="1"/>
        <v>9.4473065097795619</v>
      </c>
    </row>
    <row r="14" spans="1:15" ht="12" customHeight="1" x14ac:dyDescent="0.2">
      <c r="B14" t="s">
        <v>126</v>
      </c>
      <c r="E14" s="6">
        <f>(Input!A42-Input!A62+Input!A82)/Input!A$7</f>
        <v>0.31038624755772004</v>
      </c>
      <c r="F14" s="6">
        <f>(Input!B42-Input!B62+Input!B82)/Input!B$7</f>
        <v>0.25203577431863894</v>
      </c>
      <c r="G14" s="6">
        <f>(Input!C42-Input!C62+Input!C82)/Input!C$7</f>
        <v>0.23945526301865583</v>
      </c>
      <c r="H14" s="6">
        <f>(Input!D42-Input!D62+Input!D82)/Input!D$7</f>
        <v>0.4267332468369972</v>
      </c>
      <c r="I14" s="6">
        <f>(Input!E42-Input!E62+Input!E82)/Input!E$7</f>
        <v>0.57438918557624608</v>
      </c>
      <c r="J14" s="6">
        <f>(Input!F42-Input!F62+Input!F82)/Input!F$7</f>
        <v>0.65636477304495089</v>
      </c>
      <c r="K14" s="6">
        <f>(Input!G42-Input!G62+Input!G82)/Input!G$7</f>
        <v>0.28415593130394184</v>
      </c>
      <c r="L14" s="6">
        <f>(Input!H42-Input!H62+Input!H82)/Input!H$7</f>
        <v>0.35159042209127589</v>
      </c>
      <c r="M14" s="6">
        <f>(Input!I42-Input!I62+Input!I82)/Input!I$7</f>
        <v>0.11238828722242446</v>
      </c>
      <c r="N14" s="6">
        <f>(Input!J42-Input!J62+Input!J82)/Input!J$7</f>
        <v>0.171868856934838</v>
      </c>
      <c r="O14" s="6">
        <f t="shared" si="1"/>
        <v>0.33793679879056893</v>
      </c>
    </row>
    <row r="15" spans="1:15" ht="13.5" customHeight="1" x14ac:dyDescent="0.2">
      <c r="B15" s="4" t="s">
        <v>130</v>
      </c>
      <c r="E15" s="8">
        <f>SUM(E12:E14)</f>
        <v>53.712044799677805</v>
      </c>
      <c r="F15" s="8">
        <f t="shared" ref="F15:N15" si="3">SUM(F12:F14)</f>
        <v>50.384238151026928</v>
      </c>
      <c r="G15" s="8">
        <f t="shared" si="3"/>
        <v>49.184479816792987</v>
      </c>
      <c r="H15" s="8">
        <f t="shared" si="3"/>
        <v>42.209798536496457</v>
      </c>
      <c r="I15" s="8">
        <f t="shared" si="3"/>
        <v>39.51087475110446</v>
      </c>
      <c r="J15" s="8">
        <f t="shared" si="3"/>
        <v>38.369129362168657</v>
      </c>
      <c r="K15" s="8">
        <f t="shared" si="3"/>
        <v>41.883816969895101</v>
      </c>
      <c r="L15" s="8">
        <f t="shared" si="3"/>
        <v>39.72771154796169</v>
      </c>
      <c r="M15" s="8">
        <f t="shared" si="3"/>
        <v>39.386965098289046</v>
      </c>
      <c r="N15" s="8">
        <f t="shared" si="3"/>
        <v>40.719476929377493</v>
      </c>
      <c r="O15" s="8">
        <f t="shared" si="1"/>
        <v>43.508853596279067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8.3878355380009317</v>
      </c>
      <c r="F17" s="6">
        <f>(Input!B43-Input!B63+Input!B83)/Input!B$7</f>
        <v>8.8068851052643442</v>
      </c>
      <c r="G17" s="6">
        <f>(Input!C43-Input!C63+Input!C83)/Input!C$7</f>
        <v>8.0592010741343554</v>
      </c>
      <c r="H17" s="6">
        <f>(Input!D43-Input!D63+Input!D83)/Input!D$7</f>
        <v>6.6786994255334839</v>
      </c>
      <c r="I17" s="6">
        <f>(Input!E43-Input!E63+Input!E83)/Input!E$7</f>
        <v>5.0651851945647497</v>
      </c>
      <c r="J17" s="6">
        <f>(Input!F43-Input!F63+Input!F83)/Input!F$7</f>
        <v>6.3093486151876759</v>
      </c>
      <c r="K17" s="6">
        <f>(Input!G43-Input!G63+Input!G83)/Input!G$7</f>
        <v>6.312969688627315</v>
      </c>
      <c r="L17" s="6">
        <f>(Input!H43-Input!H63+Input!H83)/Input!H$7</f>
        <v>5.669981403908281</v>
      </c>
      <c r="M17" s="6">
        <f>(Input!I43-Input!I63+Input!I83)/Input!I$7</f>
        <v>5.8136216781943935</v>
      </c>
      <c r="N17" s="6">
        <f>(Input!J43-Input!J63+Input!J83)/Input!J$7</f>
        <v>6.3877891791044776</v>
      </c>
      <c r="O17" s="6">
        <f t="shared" si="1"/>
        <v>6.7491516902520008</v>
      </c>
    </row>
    <row r="18" spans="2:15" ht="12" customHeight="1" x14ac:dyDescent="0.2">
      <c r="B18" t="s">
        <v>128</v>
      </c>
      <c r="E18" s="6">
        <f>(Input!A44-Input!A64+Input!A84)/Input!A$7</f>
        <v>20.195865100722052</v>
      </c>
      <c r="F18" s="6">
        <f>(Input!B44-Input!B64+Input!B84)/Input!B$7</f>
        <v>14.288291430259738</v>
      </c>
      <c r="G18" s="6">
        <f>(Input!C44-Input!C64+Input!C84)/Input!C$7</f>
        <v>15.268917983293758</v>
      </c>
      <c r="H18" s="6">
        <f>(Input!D44-Input!D64+Input!D84)/Input!D$7</f>
        <v>12.919536474305028</v>
      </c>
      <c r="I18" s="6">
        <f>(Input!E44-Input!E64+Input!E84)/Input!E$7</f>
        <v>11.985051117706622</v>
      </c>
      <c r="J18" s="6">
        <f>(Input!F44-Input!F64+Input!F84)/Input!F$7</f>
        <v>12.914367031373798</v>
      </c>
      <c r="K18" s="6">
        <f>(Input!G44-Input!G64+Input!G84)/Input!G$7</f>
        <v>12.086660424150026</v>
      </c>
      <c r="L18" s="6">
        <f>(Input!H44-Input!H64+Input!H84)/Input!H$7</f>
        <v>11.430822493854119</v>
      </c>
      <c r="M18" s="6">
        <f>(Input!I44-Input!I64+Input!I84)/Input!I$7</f>
        <v>12.879405032763014</v>
      </c>
      <c r="N18" s="6">
        <f>(Input!J44-Input!J64+Input!J84)/Input!J$7</f>
        <v>12.23224449399345</v>
      </c>
      <c r="O18" s="6">
        <f t="shared" si="1"/>
        <v>13.620116158242164</v>
      </c>
    </row>
    <row r="19" spans="2:15" ht="13.5" customHeight="1" x14ac:dyDescent="0.2">
      <c r="B19" s="4" t="s">
        <v>129</v>
      </c>
      <c r="E19" s="8">
        <f>SUM(E17:E18)</f>
        <v>28.583700638722984</v>
      </c>
      <c r="F19" s="8">
        <f t="shared" ref="F19:N19" si="4">SUM(F17:F18)</f>
        <v>23.095176535524082</v>
      </c>
      <c r="G19" s="8">
        <f t="shared" si="4"/>
        <v>23.328119057428111</v>
      </c>
      <c r="H19" s="8">
        <f t="shared" si="4"/>
        <v>19.598235899838514</v>
      </c>
      <c r="I19" s="8">
        <f t="shared" si="4"/>
        <v>17.050236312271373</v>
      </c>
      <c r="J19" s="8">
        <f t="shared" si="4"/>
        <v>19.223715646561473</v>
      </c>
      <c r="K19" s="8">
        <f t="shared" si="4"/>
        <v>18.399630112777341</v>
      </c>
      <c r="L19" s="8">
        <f t="shared" si="4"/>
        <v>17.1008038977624</v>
      </c>
      <c r="M19" s="8">
        <f t="shared" si="4"/>
        <v>18.693026710957408</v>
      </c>
      <c r="N19" s="8">
        <f t="shared" si="4"/>
        <v>18.620033673097929</v>
      </c>
      <c r="O19" s="8">
        <f t="shared" si="1"/>
        <v>20.369267848494164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218.26715928756616</v>
      </c>
      <c r="F21" s="6">
        <f>(Input!B45-Input!B65+Input!B85)/Input!B$7</f>
        <v>206.80001653813923</v>
      </c>
      <c r="G21" s="6">
        <f>(Input!C45-Input!C65+Input!C85)/Input!C$7</f>
        <v>195.19476983578213</v>
      </c>
      <c r="H21" s="6">
        <f>(Input!D45-Input!D65+Input!D85)/Input!D$7</f>
        <v>167.77923739716877</v>
      </c>
      <c r="I21" s="6">
        <f>(Input!E45-Input!E65+Input!E85)/Input!E$7</f>
        <v>168.76674366619346</v>
      </c>
      <c r="J21" s="6">
        <f>(Input!F45-Input!F65+Input!F85)/Input!F$7</f>
        <v>151.512720490025</v>
      </c>
      <c r="K21" s="6">
        <f>(Input!G45-Input!G65+Input!G85)/Input!G$7</f>
        <v>139.01624669290754</v>
      </c>
      <c r="L21" s="6">
        <f>(Input!H45-Input!H65+Input!H85)/Input!H$7</f>
        <v>140.61118750227561</v>
      </c>
      <c r="M21" s="6">
        <f>(Input!I45-Input!I65+Input!I85)/Input!I$7</f>
        <v>142.53025368583909</v>
      </c>
      <c r="N21" s="6">
        <f>(Input!J45-Input!J65+Input!J85)/Input!J$7</f>
        <v>142.72761944848924</v>
      </c>
      <c r="O21" s="6">
        <f t="shared" si="1"/>
        <v>167.32059545443863</v>
      </c>
    </row>
    <row r="22" spans="2:15" ht="12" customHeight="1" x14ac:dyDescent="0.2">
      <c r="B22" t="s">
        <v>132</v>
      </c>
      <c r="E22" s="6">
        <f>(Input!A46-Input!A66+Input!A86)/Input!A$7</f>
        <v>76.999378111294391</v>
      </c>
      <c r="F22" s="6">
        <f>(Input!B46-Input!B66+Input!B86)/Input!B$7</f>
        <v>54.600586169969709</v>
      </c>
      <c r="G22" s="6">
        <f>(Input!C46-Input!C66+Input!C86)/Input!C$7</f>
        <v>50.921008705860764</v>
      </c>
      <c r="H22" s="6">
        <f>(Input!D46-Input!D66+Input!D86)/Input!D$7</f>
        <v>30.779446326973336</v>
      </c>
      <c r="I22" s="6">
        <f>(Input!E46-Input!E66+Input!E86)/Input!E$7</f>
        <v>28.752500487276766</v>
      </c>
      <c r="J22" s="6">
        <f>(Input!F46-Input!F66+Input!F86)/Input!F$7</f>
        <v>36.976398232361127</v>
      </c>
      <c r="K22" s="6">
        <f>(Input!G46-Input!G66+Input!G86)/Input!G$7</f>
        <v>28.126125249093171</v>
      </c>
      <c r="L22" s="6">
        <f>(Input!H46-Input!H66+Input!H86)/Input!H$7</f>
        <v>28.266239890032683</v>
      </c>
      <c r="M22" s="6">
        <f>(Input!I46-Input!I66+Input!I86)/Input!I$7</f>
        <v>24.609834137240625</v>
      </c>
      <c r="N22" s="6">
        <f>(Input!J46-Input!J66+Input!J86)/Input!J$7</f>
        <v>24.792326401528936</v>
      </c>
      <c r="O22" s="6">
        <f t="shared" si="1"/>
        <v>38.48238437116315</v>
      </c>
    </row>
    <row r="23" spans="2:15" ht="12" customHeight="1" x14ac:dyDescent="0.2">
      <c r="B23" t="s">
        <v>133</v>
      </c>
      <c r="E23" s="6">
        <f>(Input!A47-Input!A67+Input!A87)/Input!A$7</f>
        <v>4.0784969337242041</v>
      </c>
      <c r="F23" s="6">
        <f>(Input!B47-Input!B67+Input!B87)/Input!B$7</f>
        <v>1.9230778342691657</v>
      </c>
      <c r="G23" s="6">
        <f>(Input!C47-Input!C67+Input!C87)/Input!C$7</f>
        <v>4.6908117013352966</v>
      </c>
      <c r="H23" s="6">
        <f>(Input!D47-Input!D67+Input!D87)/Input!D$7</f>
        <v>1.4816863077264684</v>
      </c>
      <c r="I23" s="6">
        <f>(Input!E47-Input!E67+Input!E87)/Input!E$7</f>
        <v>1.6975438085551782</v>
      </c>
      <c r="J23" s="6">
        <f>(Input!F47-Input!F67+Input!F87)/Input!F$7</f>
        <v>1.3282103859502372</v>
      </c>
      <c r="K23" s="6">
        <f>(Input!G47-Input!G67+Input!G87)/Input!G$7</f>
        <v>1.060077128889102</v>
      </c>
      <c r="L23" s="6">
        <f>(Input!H47-Input!H67+Input!H87)/Input!H$7</f>
        <v>1.057252543196469</v>
      </c>
      <c r="M23" s="6">
        <f>(Input!I47-Input!I67+Input!I87)/Input!I$7</f>
        <v>1.0276842919548599</v>
      </c>
      <c r="N23" s="6">
        <f>(Input!J47-Input!J67+Input!J87)/Input!J$7</f>
        <v>2.0171657717510012</v>
      </c>
      <c r="O23" s="6">
        <f t="shared" si="1"/>
        <v>2.0362006707351981</v>
      </c>
    </row>
    <row r="24" spans="2:15" ht="12" customHeight="1" x14ac:dyDescent="0.2">
      <c r="B24" t="s">
        <v>134</v>
      </c>
      <c r="E24" s="6">
        <f>(Input!A48-Input!A68+Input!A88)/Input!A$7</f>
        <v>4.4231624612487028</v>
      </c>
      <c r="F24" s="6">
        <f>(Input!B48-Input!B68+Input!B88)/Input!B$7</f>
        <v>3.902340237816619</v>
      </c>
      <c r="G24" s="6">
        <f>(Input!C48-Input!C68+Input!C88)/Input!C$7</f>
        <v>3.6354665578905148</v>
      </c>
      <c r="H24" s="6">
        <f>(Input!D48-Input!D68+Input!D88)/Input!D$7</f>
        <v>3.6538994125092876</v>
      </c>
      <c r="I24" s="6">
        <f>(Input!E48-Input!E68+Input!E88)/Input!E$7</f>
        <v>4.1340119632663415</v>
      </c>
      <c r="J24" s="6">
        <f>(Input!F48-Input!F68+Input!F88)/Input!F$7</f>
        <v>4.2981311256951189</v>
      </c>
      <c r="K24" s="6">
        <f>(Input!G48-Input!G68+Input!G88)/Input!G$7</f>
        <v>2.7744093192200534</v>
      </c>
      <c r="L24" s="6">
        <f>(Input!H48-Input!H68+Input!H88)/Input!H$7</f>
        <v>3.4503933408281084</v>
      </c>
      <c r="M24" s="6">
        <f>(Input!I48-Input!I68+Input!I88)/Input!I$7</f>
        <v>3.2489540862759378</v>
      </c>
      <c r="N24" s="6">
        <f>(Input!J48-Input!J68+Input!J88)/Input!J$7</f>
        <v>3.1627161448853296</v>
      </c>
      <c r="O24" s="6">
        <f t="shared" si="1"/>
        <v>3.6683484649636013</v>
      </c>
    </row>
    <row r="25" spans="2:15" ht="12" customHeight="1" x14ac:dyDescent="0.2">
      <c r="B25" t="s">
        <v>135</v>
      </c>
      <c r="E25" s="6">
        <f>(Input!A49-Input!A69+Input!A89)/Input!A$7</f>
        <v>13.04275678479439</v>
      </c>
      <c r="F25" s="6">
        <f>(Input!B49-Input!B69+Input!B89)/Input!B$7</f>
        <v>10.395905739896076</v>
      </c>
      <c r="G25" s="6">
        <f>(Input!C49-Input!C69+Input!C89)/Input!C$7</f>
        <v>10.297125541939945</v>
      </c>
      <c r="H25" s="6">
        <f>(Input!D49-Input!D69+Input!D89)/Input!D$7</f>
        <v>10.300641396410841</v>
      </c>
      <c r="I25" s="6">
        <f>(Input!E49-Input!E69+Input!E89)/Input!E$7</f>
        <v>9.7511609849367034</v>
      </c>
      <c r="J25" s="6">
        <f>(Input!F49-Input!F69+Input!F89)/Input!F$7</f>
        <v>9.2756176170649507</v>
      </c>
      <c r="K25" s="6">
        <f>(Input!G49-Input!G69+Input!G89)/Input!G$7</f>
        <v>10.054802081583475</v>
      </c>
      <c r="L25" s="6">
        <f>(Input!H49-Input!H69+Input!H89)/Input!H$7</f>
        <v>8.7712903224356431</v>
      </c>
      <c r="M25" s="6">
        <f>(Input!I49-Input!I69+Input!I89)/Input!I$7</f>
        <v>9.0675862304332</v>
      </c>
      <c r="N25" s="6">
        <f>(Input!J49-Input!J69+Input!J89)/Input!J$7</f>
        <v>10.483251274117219</v>
      </c>
      <c r="O25" s="6">
        <f t="shared" si="1"/>
        <v>10.144013797361243</v>
      </c>
    </row>
    <row r="26" spans="2:15" ht="13.5" customHeight="1" x14ac:dyDescent="0.2">
      <c r="B26" s="4" t="s">
        <v>136</v>
      </c>
      <c r="E26" s="8">
        <f>SUM(E21:E25)</f>
        <v>316.81095357862785</v>
      </c>
      <c r="F26" s="8">
        <f t="shared" ref="F26:N26" si="5">SUM(F21:F25)</f>
        <v>277.62192652009082</v>
      </c>
      <c r="G26" s="8">
        <f t="shared" si="5"/>
        <v>264.73918234280865</v>
      </c>
      <c r="H26" s="8">
        <f t="shared" si="5"/>
        <v>213.99491084078869</v>
      </c>
      <c r="I26" s="8">
        <f t="shared" si="5"/>
        <v>213.10196091022846</v>
      </c>
      <c r="J26" s="8">
        <f t="shared" si="5"/>
        <v>203.39107785109641</v>
      </c>
      <c r="K26" s="8">
        <f t="shared" si="5"/>
        <v>181.03166047169333</v>
      </c>
      <c r="L26" s="8">
        <f t="shared" si="5"/>
        <v>182.15636359876851</v>
      </c>
      <c r="M26" s="8">
        <f t="shared" si="5"/>
        <v>180.48431243174372</v>
      </c>
      <c r="N26" s="8">
        <f t="shared" si="5"/>
        <v>183.1830790407717</v>
      </c>
      <c r="O26" s="8">
        <f t="shared" si="1"/>
        <v>221.65154275866183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10.154071673926211</v>
      </c>
      <c r="F28" s="6">
        <f>(Input!B50-Input!B70+Input!B90)/Input!B$7</f>
        <v>10.71639073107915</v>
      </c>
      <c r="G28" s="6">
        <f>(Input!C50-Input!C70+Input!C90)/Input!C$7</f>
        <v>10.95387558004024</v>
      </c>
      <c r="H28" s="6">
        <f>(Input!D50-Input!D70+Input!D90)/Input!D$7</f>
        <v>10.977040332949089</v>
      </c>
      <c r="I28" s="6">
        <f>(Input!E50-Input!E70+Input!E90)/Input!E$7</f>
        <v>10.800981246515011</v>
      </c>
      <c r="J28" s="6">
        <f>(Input!F50-Input!F70+Input!F90)/Input!F$7</f>
        <v>10.270196227864592</v>
      </c>
      <c r="K28" s="6">
        <f>(Input!G50-Input!G70+Input!G90)/Input!G$7</f>
        <v>10.795721415922312</v>
      </c>
      <c r="L28" s="6">
        <f>(Input!H50-Input!H70+Input!H90)/Input!H$7</f>
        <v>10.385349048686519</v>
      </c>
      <c r="M28" s="6">
        <f>(Input!I50-Input!I70+Input!I90)/Input!I$7</f>
        <v>9.3544300600655266</v>
      </c>
      <c r="N28" s="6">
        <f>(Input!J50-Input!J70+Input!J90)/Input!J$7</f>
        <v>9.6054579996359664</v>
      </c>
      <c r="O28" s="6">
        <f t="shared" si="1"/>
        <v>10.401351431668463</v>
      </c>
    </row>
    <row r="29" spans="2:15" ht="12" customHeight="1" x14ac:dyDescent="0.2">
      <c r="B29" t="s">
        <v>138</v>
      </c>
      <c r="E29" s="6">
        <f>(Input!A51-Input!A71+Input!A91)/Input!A$7</f>
        <v>0.76416681834220868</v>
      </c>
      <c r="F29" s="6">
        <f>(Input!B51-Input!B71+Input!B91)/Input!B$7</f>
        <v>0.38978617279439653</v>
      </c>
      <c r="G29" s="6">
        <f>(Input!C51-Input!C71+Input!C91)/Input!C$7</f>
        <v>0.3956056454461217</v>
      </c>
      <c r="H29" s="6">
        <f>(Input!D51-Input!D71+Input!D91)/Input!D$7</f>
        <v>0.43444420375811355</v>
      </c>
      <c r="I29" s="6">
        <f>(Input!E51-Input!E71+Input!E91)/Input!E$7</f>
        <v>0.36571602098161737</v>
      </c>
      <c r="J29" s="6">
        <f>(Input!F51-Input!F71+Input!F91)/Input!F$7</f>
        <v>0.55165194436338705</v>
      </c>
      <c r="K29" s="6">
        <f>(Input!G51-Input!G71+Input!G91)/Input!G$7</f>
        <v>0.37707622918790074</v>
      </c>
      <c r="L29" s="6">
        <f>(Input!H51-Input!H71+Input!H91)/Input!H$7</f>
        <v>0.56216497704594093</v>
      </c>
      <c r="M29" s="6">
        <f>(Input!I51-Input!I71+Input!I91)/Input!I$7</f>
        <v>0.54080883691299597</v>
      </c>
      <c r="N29" s="6">
        <f>(Input!J51-Input!J71+Input!J91)/Input!J$7</f>
        <v>0.52137923188933377</v>
      </c>
      <c r="O29" s="6">
        <f t="shared" si="1"/>
        <v>0.49028000807220168</v>
      </c>
    </row>
    <row r="30" spans="2:15" ht="14.25" customHeight="1" x14ac:dyDescent="0.2">
      <c r="B30" s="4" t="s">
        <v>139</v>
      </c>
      <c r="E30" s="8">
        <f>SUM(E28:E29)</f>
        <v>10.91823849226842</v>
      </c>
      <c r="F30" s="8">
        <f t="shared" ref="F30:N30" si="6">SUM(F28:F29)</f>
        <v>11.106176903873546</v>
      </c>
      <c r="G30" s="8">
        <f t="shared" si="6"/>
        <v>11.349481225486361</v>
      </c>
      <c r="H30" s="8">
        <f t="shared" si="6"/>
        <v>11.411484536707203</v>
      </c>
      <c r="I30" s="8">
        <f t="shared" si="6"/>
        <v>11.166697267496628</v>
      </c>
      <c r="J30" s="8">
        <f t="shared" si="6"/>
        <v>10.821848172227979</v>
      </c>
      <c r="K30" s="8">
        <f t="shared" si="6"/>
        <v>11.172797645110213</v>
      </c>
      <c r="L30" s="8">
        <f t="shared" si="6"/>
        <v>10.94751402573246</v>
      </c>
      <c r="M30" s="8">
        <f t="shared" si="6"/>
        <v>9.8952388969785225</v>
      </c>
      <c r="N30" s="8">
        <f t="shared" si="6"/>
        <v>10.1268372315253</v>
      </c>
      <c r="O30" s="8">
        <f t="shared" si="1"/>
        <v>10.891631439740664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6.0828232744923348E-2</v>
      </c>
      <c r="F32" s="6">
        <f>(Input!B52-Input!B72+Input!B92)/Input!B$7</f>
        <v>7.8634523752845492E-2</v>
      </c>
      <c r="G32" s="6">
        <f>(Input!C52-Input!C72+Input!C92)/Input!C$7</f>
        <v>3.0394312044351002E-2</v>
      </c>
      <c r="H32" s="6">
        <f>(Input!D52-Input!D72+Input!D92)/Input!D$7</f>
        <v>6.5724703778689969E-2</v>
      </c>
      <c r="I32" s="6">
        <f>(Input!E52-Input!E72+Input!E92)/Input!E$7</f>
        <v>4.043944902225826E-2</v>
      </c>
      <c r="J32" s="6">
        <f>(Input!F52-Input!F72+Input!F92)/Input!F$7</f>
        <v>8.8622782521882201E-2</v>
      </c>
      <c r="K32" s="6">
        <f>(Input!G52-Input!G72+Input!G92)/Input!G$7</f>
        <v>0.15689009472898258</v>
      </c>
      <c r="L32" s="6">
        <f>(Input!H52-Input!H72+Input!H92)/Input!H$7</f>
        <v>0.11198492714170832</v>
      </c>
      <c r="M32" s="6">
        <f>(Input!I52-Input!I72+Input!I92)/Input!I$7</f>
        <v>0.14921437022206041</v>
      </c>
      <c r="N32" s="6">
        <f>(Input!J52-Input!J72+Input!J92)/Input!J$7</f>
        <v>0.14713300873680379</v>
      </c>
      <c r="O32" s="6">
        <f t="shared" si="1"/>
        <v>9.2986640469450529E-2</v>
      </c>
    </row>
    <row r="33" spans="2:15" ht="12" customHeight="1" x14ac:dyDescent="0.2">
      <c r="B33" t="s">
        <v>141</v>
      </c>
      <c r="E33" s="6">
        <f>(Input!A53-Input!A73+Input!A93)/Input!A$7</f>
        <v>2.8898616878515067</v>
      </c>
      <c r="F33" s="6">
        <f>(Input!B53-Input!B73+Input!B93)/Input!B$7</f>
        <v>2.339703630167115</v>
      </c>
      <c r="G33" s="6">
        <f>(Input!C53-Input!C73+Input!C93)/Input!C$7</f>
        <v>2.7970240165262572</v>
      </c>
      <c r="H33" s="6">
        <f>(Input!D53-Input!D73+Input!D93)/Input!D$7</f>
        <v>2.1920236750933517</v>
      </c>
      <c r="I33" s="6">
        <f>(Input!E53-Input!E73+Input!E93)/Input!E$7</f>
        <v>2.1691022213941409</v>
      </c>
      <c r="J33" s="6">
        <f>(Input!F53-Input!F73+Input!F93)/Input!F$7</f>
        <v>2.4437373373681677</v>
      </c>
      <c r="K33" s="6">
        <f>(Input!G53-Input!G73+Input!G93)/Input!G$7</f>
        <v>2.3644709036993703</v>
      </c>
      <c r="L33" s="6">
        <f>(Input!H53-Input!H73+Input!H93)/Input!H$7</f>
        <v>2.144255911350089</v>
      </c>
      <c r="M33" s="6">
        <f>(Input!I53-Input!I73+Input!I93)/Input!I$7</f>
        <v>2.3775718966144885</v>
      </c>
      <c r="N33" s="6">
        <f>(Input!J53-Input!J73+Input!J93)/Input!J$7</f>
        <v>2.2386264561339648</v>
      </c>
      <c r="O33" s="6">
        <f t="shared" si="1"/>
        <v>2.3956377736198453</v>
      </c>
    </row>
    <row r="34" spans="2:15" ht="12" customHeight="1" x14ac:dyDescent="0.2">
      <c r="B34" t="s">
        <v>142</v>
      </c>
      <c r="E34" s="6">
        <f>(Input!A54-Input!A74+Input!A94)/Input!A$7</f>
        <v>0.69832588927237427</v>
      </c>
      <c r="F34" s="6">
        <f>(Input!B54-Input!B74+Input!B94)/Input!B$7</f>
        <v>0.67695638099954603</v>
      </c>
      <c r="G34" s="6">
        <f>(Input!C54-Input!C74+Input!C94)/Input!C$7</f>
        <v>0.57883957130498376</v>
      </c>
      <c r="H34" s="6">
        <f>(Input!D54-Input!D74+Input!D94)/Input!D$7</f>
        <v>0.63818513260937504</v>
      </c>
      <c r="I34" s="6">
        <f>(Input!E54-Input!E74+Input!E94)/Input!E$7</f>
        <v>0.64975088964752825</v>
      </c>
      <c r="J34" s="6">
        <f>(Input!F54-Input!F74+Input!F94)/Input!F$7</f>
        <v>0.51668109658008865</v>
      </c>
      <c r="K34" s="6">
        <f>(Input!G54-Input!G74+Input!G94)/Input!G$7</f>
        <v>0.60728155757431146</v>
      </c>
      <c r="L34" s="6">
        <f>(Input!H54-Input!H74+Input!H94)/Input!H$7</f>
        <v>0.59234867694448723</v>
      </c>
      <c r="M34" s="6">
        <f>(Input!I54-Input!I74+Input!I94)/Input!I$7</f>
        <v>0.57306925737167813</v>
      </c>
      <c r="N34" s="6">
        <f>(Input!J54-Input!J74+Input!J94)/Input!J$7</f>
        <v>0.57587595558791405</v>
      </c>
      <c r="O34" s="6">
        <f t="shared" si="1"/>
        <v>0.61073144078922859</v>
      </c>
    </row>
    <row r="35" spans="2:15" ht="12" customHeight="1" x14ac:dyDescent="0.2">
      <c r="B35" t="s">
        <v>143</v>
      </c>
      <c r="E35" s="6">
        <f>(Input!A55-Input!A75+Input!A95)/Input!A$7</f>
        <v>9.4558633284531393</v>
      </c>
      <c r="F35" s="6">
        <f>(Input!B55-Input!B75+Input!B95)/Input!B$7</f>
        <v>8.0654684792406499</v>
      </c>
      <c r="G35" s="6">
        <f>(Input!C55-Input!C75+Input!C95)/Input!C$7</f>
        <v>8.5571493110969321</v>
      </c>
      <c r="H35" s="6">
        <f>(Input!D55-Input!D75+Input!D95)/Input!D$7</f>
        <v>8.7971942807501033</v>
      </c>
      <c r="I35" s="6">
        <f>(Input!E55-Input!E75+Input!E95)/Input!E$7</f>
        <v>6.3467590329353865</v>
      </c>
      <c r="J35" s="6">
        <f>(Input!F55-Input!F75+Input!F95)/Input!F$7</f>
        <v>6.2604944261451658</v>
      </c>
      <c r="K35" s="6">
        <f>(Input!G55-Input!G75+Input!G95)/Input!G$7</f>
        <v>7.6947565576988284</v>
      </c>
      <c r="L35" s="6">
        <f>(Input!H55-Input!H75+Input!H95)/Input!H$7</f>
        <v>6.8150671046060491</v>
      </c>
      <c r="M35" s="6">
        <f>(Input!I55-Input!I75+Input!I95)/Input!I$7</f>
        <v>7.5420483709501269</v>
      </c>
      <c r="N35" s="6">
        <f>(Input!J55-Input!J75+Input!J95)/Input!J$7</f>
        <v>9.9442753458318158</v>
      </c>
      <c r="O35" s="6">
        <f t="shared" si="1"/>
        <v>7.9479076237708197</v>
      </c>
    </row>
    <row r="36" spans="2:15" ht="13.5" customHeight="1" x14ac:dyDescent="0.2">
      <c r="B36" s="4" t="s">
        <v>144</v>
      </c>
      <c r="E36" s="8">
        <f>SUM(E32:E35)</f>
        <v>13.104879138321945</v>
      </c>
      <c r="F36" s="8">
        <f t="shared" ref="F36:N36" si="7">SUM(F32:F35)</f>
        <v>11.160763014160157</v>
      </c>
      <c r="G36" s="8">
        <f t="shared" si="7"/>
        <v>11.963407210972523</v>
      </c>
      <c r="H36" s="8">
        <f t="shared" si="7"/>
        <v>11.69312779223152</v>
      </c>
      <c r="I36" s="8">
        <f t="shared" si="7"/>
        <v>9.2060515929993141</v>
      </c>
      <c r="J36" s="8">
        <f t="shared" si="7"/>
        <v>9.3095356426153053</v>
      </c>
      <c r="K36" s="8">
        <f t="shared" si="7"/>
        <v>10.823399113701493</v>
      </c>
      <c r="L36" s="8">
        <f t="shared" si="7"/>
        <v>9.6636566200423335</v>
      </c>
      <c r="M36" s="8">
        <f t="shared" si="7"/>
        <v>10.641903895158354</v>
      </c>
      <c r="N36" s="8">
        <f t="shared" si="7"/>
        <v>12.905910766290498</v>
      </c>
      <c r="O36" s="8">
        <f t="shared" si="1"/>
        <v>11.047263478649345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16.641056317831143</v>
      </c>
      <c r="F38" s="8">
        <f>(Input!B56-Input!B76+Input!B96)/Input!B$7</f>
        <v>16.537470389099589</v>
      </c>
      <c r="G38" s="8">
        <f>(Input!C56-Input!C76+Input!C96)/Input!C$7</f>
        <v>15.665491624944771</v>
      </c>
      <c r="H38" s="8">
        <f>(Input!D56-Input!D76+Input!D96)/Input!D$7</f>
        <v>16.544980506668342</v>
      </c>
      <c r="I38" s="8">
        <f>(Input!E56-Input!E76+Input!E96)/Input!E$7</f>
        <v>16.334434661725915</v>
      </c>
      <c r="J38" s="8">
        <f>(Input!F56-Input!F76+Input!F96)/Input!F$7</f>
        <v>15.016781063287018</v>
      </c>
      <c r="K38" s="8">
        <f>(Input!G56-Input!G76+Input!G96)/Input!G$7</f>
        <v>14.505414734180631</v>
      </c>
      <c r="L38" s="8">
        <f>(Input!H56-Input!H76+Input!H96)/Input!H$7</f>
        <v>14.949109774478</v>
      </c>
      <c r="M38" s="8">
        <f>(Input!I56-Input!I76+Input!I96)/Input!I$7</f>
        <v>15.759404805242085</v>
      </c>
      <c r="N38" s="8">
        <f>(Input!J56-Input!J76+Input!J96)/Input!J$7</f>
        <v>15.802758008736802</v>
      </c>
      <c r="O38" s="8">
        <f t="shared" si="1"/>
        <v>15.775690188619427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451.99777919670669</v>
      </c>
      <c r="F40" s="11">
        <f t="shared" ref="F40:N40" si="8">SUM(F10,F15,F19,F26,F30,F36,F38)</f>
        <v>403.91333992277202</v>
      </c>
      <c r="G40" s="11">
        <f t="shared" si="8"/>
        <v>388.16709839463232</v>
      </c>
      <c r="H40" s="11">
        <f t="shared" si="8"/>
        <v>327.85445868413109</v>
      </c>
      <c r="I40" s="11">
        <f t="shared" si="8"/>
        <v>316.69046710282646</v>
      </c>
      <c r="J40" s="11">
        <f t="shared" si="8"/>
        <v>313.57265873378708</v>
      </c>
      <c r="K40" s="11">
        <f t="shared" si="8"/>
        <v>295.30258237337279</v>
      </c>
      <c r="L40" s="11">
        <f t="shared" si="8"/>
        <v>292.79928807130614</v>
      </c>
      <c r="M40" s="11">
        <f t="shared" si="8"/>
        <v>294.66980910993811</v>
      </c>
      <c r="N40" s="11">
        <f t="shared" si="8"/>
        <v>302.7723136603567</v>
      </c>
      <c r="O40" s="11">
        <f t="shared" si="1"/>
        <v>338.77397952498291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10.097184126626253</v>
      </c>
      <c r="F9" s="16">
        <f>'Kst-ha-ES'!F13/'Kst-ha-ES'!F31*100</f>
        <v>11.201316685584839</v>
      </c>
      <c r="G9" s="16">
        <f>'Kst-ha-ES'!G13/'Kst-ha-ES'!G31*100</f>
        <v>10.681909195163641</v>
      </c>
      <c r="H9" s="16">
        <f>'Kst-ha-ES'!H13/'Kst-ha-ES'!H31*100</f>
        <v>9.6690318700911817</v>
      </c>
      <c r="I9" s="16">
        <f>'Kst-ha-ES'!I13/'Kst-ha-ES'!I31*100</f>
        <v>6.9442794228181999</v>
      </c>
      <c r="J9" s="16">
        <f>'Kst-ha-ES'!J13/'Kst-ha-ES'!J31*100</f>
        <v>9.3988678538589863</v>
      </c>
      <c r="K9" s="16">
        <f>'Kst-ha-ES'!K13/'Kst-ha-ES'!K31*100</f>
        <v>7.8497223108788452</v>
      </c>
      <c r="L9" s="16">
        <f>'Kst-ha-ES'!L13/'Kst-ha-ES'!L31*100</f>
        <v>8.6129752605276408</v>
      </c>
      <c r="M9" s="16">
        <f>'Kst-ha-ES'!M13/'Kst-ha-ES'!M31*100</f>
        <v>9.1748223602887666</v>
      </c>
      <c r="N9" s="16">
        <f>'Kst-ha-ES'!N13/'Kst-ha-ES'!N31*100</f>
        <v>8.0505920555669395</v>
      </c>
      <c r="O9" s="16">
        <f t="shared" ref="O9:O28" si="1">AVERAGE(E9:N9)</f>
        <v>9.1680701141405301</v>
      </c>
    </row>
    <row r="10" spans="1:15" s="13" customFormat="1" ht="13.5" customHeight="1" x14ac:dyDescent="0.2">
      <c r="B10" s="13" t="s">
        <v>60</v>
      </c>
      <c r="E10" s="16">
        <f>'Kst-ha-ES'!E19/'Kst-ha-ES'!E31*100</f>
        <v>50.045540050540069</v>
      </c>
      <c r="F10" s="16">
        <f>'Kst-ha-ES'!F19/'Kst-ha-ES'!F31*100</f>
        <v>48.452103075514074</v>
      </c>
      <c r="G10" s="16">
        <f>'Kst-ha-ES'!G19/'Kst-ha-ES'!G31*100</f>
        <v>47.037117295405487</v>
      </c>
      <c r="H10" s="16">
        <f>'Kst-ha-ES'!H19/'Kst-ha-ES'!H31*100</f>
        <v>49.420940422137868</v>
      </c>
      <c r="I10" s="16">
        <f>'Kst-ha-ES'!I19/'Kst-ha-ES'!I31*100</f>
        <v>56.502911356970763</v>
      </c>
      <c r="J10" s="16">
        <f>'Kst-ha-ES'!J19/'Kst-ha-ES'!J31*100</f>
        <v>46.274283594647152</v>
      </c>
      <c r="K10" s="16">
        <f>'Kst-ha-ES'!K19/'Kst-ha-ES'!K31*100</f>
        <v>48.750351335966798</v>
      </c>
      <c r="L10" s="16">
        <f>'Kst-ha-ES'!L19/'Kst-ha-ES'!L31*100</f>
        <v>47.999284023228498</v>
      </c>
      <c r="M10" s="16">
        <f>'Kst-ha-ES'!M19/'Kst-ha-ES'!M31*100</f>
        <v>49.039757245696549</v>
      </c>
      <c r="N10" s="16">
        <f>'Kst-ha-ES'!N19/'Kst-ha-ES'!N31*100</f>
        <v>49.051063933454543</v>
      </c>
      <c r="O10" s="16">
        <f t="shared" si="1"/>
        <v>49.25733523335618</v>
      </c>
    </row>
    <row r="11" spans="1:15" s="13" customFormat="1" ht="13.5" customHeight="1" x14ac:dyDescent="0.2">
      <c r="B11" s="13" t="s">
        <v>63</v>
      </c>
      <c r="E11" s="16">
        <f>'Kst-ha-ES'!E24/'Kst-ha-ES'!E31*100</f>
        <v>20.294063926378655</v>
      </c>
      <c r="F11" s="16">
        <f>'Kst-ha-ES'!F24/'Kst-ha-ES'!F31*100</f>
        <v>18.497152208371482</v>
      </c>
      <c r="G11" s="16">
        <f>'Kst-ha-ES'!G24/'Kst-ha-ES'!G31*100</f>
        <v>18.172103388087894</v>
      </c>
      <c r="H11" s="16">
        <f>'Kst-ha-ES'!H24/'Kst-ha-ES'!H31*100</f>
        <v>15.758500445703682</v>
      </c>
      <c r="I11" s="16">
        <f>'Kst-ha-ES'!I24/'Kst-ha-ES'!I31*100</f>
        <v>14.793639727733366</v>
      </c>
      <c r="J11" s="16">
        <f>'Kst-ha-ES'!J24/'Kst-ha-ES'!J31*100</f>
        <v>19.80141857992551</v>
      </c>
      <c r="K11" s="16">
        <f>'Kst-ha-ES'!K24/'Kst-ha-ES'!K31*100</f>
        <v>16.701902227863233</v>
      </c>
      <c r="L11" s="16">
        <f>'Kst-ha-ES'!L24/'Kst-ha-ES'!L31*100</f>
        <v>17.107469080139122</v>
      </c>
      <c r="M11" s="16">
        <f>'Kst-ha-ES'!M24/'Kst-ha-ES'!M31*100</f>
        <v>16.109084840536074</v>
      </c>
      <c r="N11" s="16">
        <f>'Kst-ha-ES'!N24/'Kst-ha-ES'!N31*100</f>
        <v>15.799710397496813</v>
      </c>
      <c r="O11" s="16">
        <f t="shared" si="1"/>
        <v>17.303504482223584</v>
      </c>
    </row>
    <row r="12" spans="1:15" s="13" customFormat="1" ht="13.5" customHeight="1" x14ac:dyDescent="0.2">
      <c r="B12" s="13" t="s">
        <v>15</v>
      </c>
      <c r="E12" s="16">
        <f>'Kst-ha-ES'!E29/'Kst-ha-ES'!E31*100</f>
        <v>19.563211896455019</v>
      </c>
      <c r="F12" s="16">
        <f>'Kst-ha-ES'!F29/'Kst-ha-ES'!F31*100</f>
        <v>21.849428030529598</v>
      </c>
      <c r="G12" s="16">
        <f>'Kst-ha-ES'!G29/'Kst-ha-ES'!G31*100</f>
        <v>24.108870121342971</v>
      </c>
      <c r="H12" s="16">
        <f>'Kst-ha-ES'!H29/'Kst-ha-ES'!H31*100</f>
        <v>25.151527262067276</v>
      </c>
      <c r="I12" s="16">
        <f>'Kst-ha-ES'!I29/'Kst-ha-ES'!I31*100</f>
        <v>21.759169492477664</v>
      </c>
      <c r="J12" s="16">
        <f>'Kst-ha-ES'!J29/'Kst-ha-ES'!J31*100</f>
        <v>24.525429971568364</v>
      </c>
      <c r="K12" s="16">
        <f>'Kst-ha-ES'!K29/'Kst-ha-ES'!K31*100</f>
        <v>26.698024125291127</v>
      </c>
      <c r="L12" s="16">
        <f>'Kst-ha-ES'!L29/'Kst-ha-ES'!L31*100</f>
        <v>26.28027163610475</v>
      </c>
      <c r="M12" s="16">
        <f>'Kst-ha-ES'!M29/'Kst-ha-ES'!M31*100</f>
        <v>25.676335553478609</v>
      </c>
      <c r="N12" s="16">
        <f>'Kst-ha-ES'!N29/'Kst-ha-ES'!N31*100</f>
        <v>27.098633613481709</v>
      </c>
      <c r="O12" s="16">
        <f t="shared" si="1"/>
        <v>24.271090170279706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2.4711557445214529</v>
      </c>
      <c r="F16" s="16">
        <f>'KOA-ha-ES'!F10/'KOA-ha-ES'!F40*100</f>
        <v>3.3700928798054801</v>
      </c>
      <c r="G16" s="16">
        <f>'KOA-ha-ES'!G10/'KOA-ha-ES'!G40*100</f>
        <v>2.9001800739435772</v>
      </c>
      <c r="H16" s="16">
        <f>'KOA-ha-ES'!H10/'KOA-ha-ES'!H40*100</f>
        <v>3.6678587586919886</v>
      </c>
      <c r="I16" s="16">
        <f>'KOA-ha-ES'!I10/'KOA-ha-ES'!I40*100</f>
        <v>3.0039364923965985</v>
      </c>
      <c r="J16" s="16">
        <f>'KOA-ha-ES'!J10/'KOA-ha-ES'!J40*100</f>
        <v>5.4546584058565957</v>
      </c>
      <c r="K16" s="16">
        <f>'KOA-ha-ES'!K10/'KOA-ha-ES'!K40*100</f>
        <v>5.8093880966616096</v>
      </c>
      <c r="L16" s="16">
        <f>'KOA-ha-ES'!L10/'KOA-ha-ES'!L40*100</f>
        <v>6.1886116238264499</v>
      </c>
      <c r="M16" s="16">
        <f>'KOA-ha-ES'!M10/'KOA-ha-ES'!M40*100</f>
        <v>6.724125504356766</v>
      </c>
      <c r="N16" s="16">
        <f>'KOA-ha-ES'!N10/'KOA-ha-ES'!N40*100</f>
        <v>6.8488696002964993</v>
      </c>
      <c r="O16" s="16">
        <f t="shared" si="1"/>
        <v>4.6438877180357014</v>
      </c>
    </row>
    <row r="17" spans="1:15" s="13" customFormat="1" ht="13.5" customHeight="1" x14ac:dyDescent="0.2">
      <c r="B17" s="13" t="s">
        <v>130</v>
      </c>
      <c r="E17" s="16">
        <f>'KOA-ha-ES'!E15/'KOA-ha-ES'!E40*100</f>
        <v>9.9485676133948395</v>
      </c>
      <c r="F17" s="16">
        <f>'KOA-ha-ES'!F15/'KOA-ha-ES'!F40*100</f>
        <v>11.259698618435936</v>
      </c>
      <c r="G17" s="16">
        <f>'KOA-ha-ES'!G15/'KOA-ha-ES'!G40*100</f>
        <v>11.573929855250537</v>
      </c>
      <c r="H17" s="16">
        <f>'KOA-ha-ES'!H15/'KOA-ha-ES'!H40*100</f>
        <v>11.952473513953652</v>
      </c>
      <c r="I17" s="16">
        <f>'KOA-ha-ES'!I15/'KOA-ha-ES'!I40*100</f>
        <v>10.82908229840208</v>
      </c>
      <c r="J17" s="16">
        <f>'KOA-ha-ES'!J15/'KOA-ha-ES'!J40*100</f>
        <v>12.004105255636961</v>
      </c>
      <c r="K17" s="16">
        <f>'KOA-ha-ES'!K15/'KOA-ha-ES'!K40*100</f>
        <v>13.399675318092644</v>
      </c>
      <c r="L17" s="16">
        <f>'KOA-ha-ES'!L15/'KOA-ha-ES'!L40*100</f>
        <v>13.076898488894258</v>
      </c>
      <c r="M17" s="16">
        <f>'KOA-ha-ES'!M15/'KOA-ha-ES'!M40*100</f>
        <v>12.806723027439734</v>
      </c>
      <c r="N17" s="16">
        <f>'KOA-ha-ES'!N15/'KOA-ha-ES'!N40*100</f>
        <v>12.929592639090812</v>
      </c>
      <c r="O17" s="16">
        <f t="shared" si="1"/>
        <v>11.978074662859147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5.3968240797035945</v>
      </c>
      <c r="F18" s="16">
        <f>'KOA-ha-ES'!F19/'KOA-ha-ES'!F40*100</f>
        <v>5.3136231963544844</v>
      </c>
      <c r="G18" s="16">
        <f>'KOA-ha-ES'!G19/'KOA-ha-ES'!G40*100</f>
        <v>5.5740055931320462</v>
      </c>
      <c r="H18" s="16">
        <f>'KOA-ha-ES'!H19/'KOA-ha-ES'!H40*100</f>
        <v>5.6408305175984781</v>
      </c>
      <c r="I18" s="16">
        <f>'KOA-ha-ES'!I19/'KOA-ha-ES'!I40*100</f>
        <v>4.7603789579750044</v>
      </c>
      <c r="J18" s="16">
        <f>'KOA-ha-ES'!J19/'KOA-ha-ES'!J40*100</f>
        <v>6.0148835020808988</v>
      </c>
      <c r="K18" s="16">
        <f>'KOA-ha-ES'!K19/'KOA-ha-ES'!K40*100</f>
        <v>5.9493020448831082</v>
      </c>
      <c r="L18" s="16">
        <f>'KOA-ha-ES'!L19/'KOA-ha-ES'!L40*100</f>
        <v>5.6696313512912884</v>
      </c>
      <c r="M18" s="16">
        <f>'KOA-ha-ES'!M19/'KOA-ha-ES'!M40*100</f>
        <v>6.1194834400133864</v>
      </c>
      <c r="N18" s="16">
        <f>'KOA-ha-ES'!N19/'KOA-ha-ES'!N40*100</f>
        <v>5.9299855677819595</v>
      </c>
      <c r="O18" s="16">
        <f t="shared" si="1"/>
        <v>5.6368948250814253</v>
      </c>
    </row>
    <row r="19" spans="1:15" s="13" customFormat="1" ht="13.5" customHeight="1" x14ac:dyDescent="0.2">
      <c r="B19" s="13" t="s">
        <v>136</v>
      </c>
      <c r="E19" s="16">
        <f>'KOA-ha-ES'!E26/'KOA-ha-ES'!E40*100</f>
        <v>74.595234700449183</v>
      </c>
      <c r="F19" s="16">
        <f>'KOA-ha-ES'!F26/'KOA-ha-ES'!F40*100</f>
        <v>71.349075115724119</v>
      </c>
      <c r="G19" s="16">
        <f>'KOA-ha-ES'!G26/'KOA-ha-ES'!G40*100</f>
        <v>70.755831076872624</v>
      </c>
      <c r="H19" s="16">
        <f>'KOA-ha-ES'!H26/'KOA-ha-ES'!H40*100</f>
        <v>67.485043165364814</v>
      </c>
      <c r="I19" s="16">
        <f>'KOA-ha-ES'!I26/'KOA-ha-ES'!I40*100</f>
        <v>71.296420253032949</v>
      </c>
      <c r="J19" s="16">
        <f>'KOA-ha-ES'!J26/'KOA-ha-ES'!J40*100</f>
        <v>65.509946916108916</v>
      </c>
      <c r="K19" s="16">
        <f>'KOA-ha-ES'!K26/'KOA-ha-ES'!K40*100</f>
        <v>63.122058231511893</v>
      </c>
      <c r="L19" s="16">
        <f>'KOA-ha-ES'!L26/'KOA-ha-ES'!L40*100</f>
        <v>63.337346818625193</v>
      </c>
      <c r="M19" s="16">
        <f>'KOA-ha-ES'!M26/'KOA-ha-ES'!M40*100</f>
        <v>62.510998076258687</v>
      </c>
      <c r="N19" s="16">
        <f>'KOA-ha-ES'!N26/'KOA-ha-ES'!N40*100</f>
        <v>61.92498431032849</v>
      </c>
      <c r="O19" s="16">
        <f t="shared" si="1"/>
        <v>67.188693866427684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2.0185779198688674</v>
      </c>
      <c r="F20" s="16">
        <f>'KOA-ha-ES'!F30/'KOA-ha-ES'!F40*100</f>
        <v>2.4784689676451452</v>
      </c>
      <c r="G20" s="16">
        <f>'KOA-ha-ES'!G30/'KOA-ha-ES'!G40*100</f>
        <v>2.669615697605086</v>
      </c>
      <c r="H20" s="16">
        <f>'KOA-ha-ES'!H30/'KOA-ha-ES'!H40*100</f>
        <v>3.2285346782913358</v>
      </c>
      <c r="I20" s="16">
        <f>'KOA-ha-ES'!I30/'KOA-ha-ES'!I40*100</f>
        <v>3.0542889941477833</v>
      </c>
      <c r="J20" s="16">
        <f>'KOA-ha-ES'!J30/'KOA-ha-ES'!J40*100</f>
        <v>3.3852735299174825</v>
      </c>
      <c r="K20" s="16">
        <f>'KOA-ha-ES'!K30/'KOA-ha-ES'!K40*100</f>
        <v>3.5742755065676692</v>
      </c>
      <c r="L20" s="16">
        <f>'KOA-ha-ES'!L30/'KOA-ha-ES'!L40*100</f>
        <v>3.6023368500144168</v>
      </c>
      <c r="M20" s="16">
        <f>'KOA-ha-ES'!M30/'KOA-ha-ES'!M40*100</f>
        <v>3.2177823573440825</v>
      </c>
      <c r="N20" s="16">
        <f>'KOA-ha-ES'!N30/'KOA-ha-ES'!N40*100</f>
        <v>3.2170608910057026</v>
      </c>
      <c r="O20" s="16">
        <f t="shared" si="1"/>
        <v>3.0446215392407572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2.4543102403843391</v>
      </c>
      <c r="F21" s="16">
        <f>'KOA-ha-ES'!F36/'KOA-ha-ES'!F40*100</f>
        <v>2.5048758743341173</v>
      </c>
      <c r="G21" s="16">
        <f>'KOA-ha-ES'!G36/'KOA-ha-ES'!G40*100</f>
        <v>2.8227372476474888</v>
      </c>
      <c r="H21" s="16">
        <f>'KOA-ha-ES'!H36/'KOA-ha-ES'!H40*100</f>
        <v>3.3189494930014725</v>
      </c>
      <c r="I21" s="16">
        <f>'KOA-ha-ES'!I36/'KOA-ha-ES'!I40*100</f>
        <v>2.5374523644282219</v>
      </c>
      <c r="J21" s="16">
        <f>'KOA-ha-ES'!J36/'KOA-ha-ES'!J40*100</f>
        <v>2.9189235690202717</v>
      </c>
      <c r="K21" s="16">
        <f>'KOA-ha-ES'!K36/'KOA-ha-ES'!K40*100</f>
        <v>3.4778735542801207</v>
      </c>
      <c r="L21" s="16">
        <f>'KOA-ha-ES'!L36/'KOA-ha-ES'!L40*100</f>
        <v>3.1917323300151441</v>
      </c>
      <c r="M21" s="16">
        <f>'KOA-ha-ES'!M36/'KOA-ha-ES'!M40*100</f>
        <v>3.475042757259736</v>
      </c>
      <c r="N21" s="16">
        <f>'KOA-ha-ES'!N36/'KOA-ha-ES'!N40*100</f>
        <v>4.1130980694728434</v>
      </c>
      <c r="O21" s="16">
        <f t="shared" si="1"/>
        <v>3.0814995499843758</v>
      </c>
    </row>
    <row r="22" spans="1:15" s="13" customFormat="1" ht="13.5" customHeight="1" x14ac:dyDescent="0.2">
      <c r="B22" s="13" t="s">
        <v>145</v>
      </c>
      <c r="E22" s="16">
        <f>'KOA-ha-ES'!E38/'KOA-ha-ES'!E40*100</f>
        <v>3.1153297016777239</v>
      </c>
      <c r="F22" s="16">
        <f>'KOA-ha-ES'!F38/'KOA-ha-ES'!F40*100</f>
        <v>3.7241653477007115</v>
      </c>
      <c r="G22" s="16">
        <f>'KOA-ha-ES'!G38/'KOA-ha-ES'!G40*100</f>
        <v>3.7037004555486286</v>
      </c>
      <c r="H22" s="16">
        <f>'KOA-ha-ES'!H38/'KOA-ha-ES'!H40*100</f>
        <v>4.7063098730982622</v>
      </c>
      <c r="I22" s="16">
        <f>'KOA-ha-ES'!I38/'KOA-ha-ES'!I40*100</f>
        <v>4.5184406396173724</v>
      </c>
      <c r="J22" s="16">
        <f>'KOA-ha-ES'!J38/'KOA-ha-ES'!J40*100</f>
        <v>4.7122088213788702</v>
      </c>
      <c r="K22" s="16">
        <f>'KOA-ha-ES'!K38/'KOA-ha-ES'!K40*100</f>
        <v>4.6674272480029613</v>
      </c>
      <c r="L22" s="16">
        <f>'KOA-ha-ES'!L38/'KOA-ha-ES'!L40*100</f>
        <v>4.9334425373332751</v>
      </c>
      <c r="M22" s="16">
        <f>'KOA-ha-ES'!M38/'KOA-ha-ES'!M40*100</f>
        <v>5.1458448373276031</v>
      </c>
      <c r="N22" s="16">
        <f>'KOA-ha-ES'!N38/'KOA-ha-ES'!N40*100</f>
        <v>5.0364089220236901</v>
      </c>
      <c r="O22" s="16">
        <f t="shared" si="1"/>
        <v>4.4263278383709102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95.409214625083408</v>
      </c>
      <c r="F26" s="16">
        <f>'Kst-ha-ES'!F33/'Kst-ha-ES'!F36*100</f>
        <v>95.74677674985648</v>
      </c>
      <c r="G26" s="16">
        <f>'Kst-ha-ES'!G33/'Kst-ha-ES'!G36*100</f>
        <v>95.913504602728821</v>
      </c>
      <c r="H26" s="16">
        <f>'Kst-ha-ES'!H33/'Kst-ha-ES'!H36*100</f>
        <v>94.067838765725583</v>
      </c>
      <c r="I26" s="16">
        <f>'Kst-ha-ES'!I33/'Kst-ha-ES'!I36*100</f>
        <v>96.186509825163526</v>
      </c>
      <c r="J26" s="16">
        <f>'Kst-ha-ES'!J33/'Kst-ha-ES'!J36*100</f>
        <v>95.552841547997389</v>
      </c>
      <c r="K26" s="16">
        <f>'Kst-ha-ES'!K33/'Kst-ha-ES'!K36*100</f>
        <v>95.43456519756387</v>
      </c>
      <c r="L26" s="16">
        <f>'Kst-ha-ES'!L33/'Kst-ha-ES'!L36*100</f>
        <v>96.381415550691756</v>
      </c>
      <c r="M26" s="16">
        <f>'Kst-ha-ES'!M33/'Kst-ha-ES'!M36*100</f>
        <v>96.618427359315362</v>
      </c>
      <c r="N26" s="16">
        <f>'Kst-ha-ES'!N33/'Kst-ha-ES'!N36*100</f>
        <v>95.33184104229521</v>
      </c>
      <c r="O26" s="16">
        <f t="shared" si="1"/>
        <v>95.664293526642126</v>
      </c>
    </row>
    <row r="27" spans="1:15" s="13" customFormat="1" ht="13.5" customHeight="1" x14ac:dyDescent="0.2">
      <c r="B27" s="13" t="s">
        <v>69</v>
      </c>
      <c r="E27" s="16">
        <f>'Kst-ha-ES'!E34/'Kst-ha-ES'!E36*100</f>
        <v>5.1669961051678995E-2</v>
      </c>
      <c r="F27" s="16">
        <f>'Kst-ha-ES'!F34/'Kst-ha-ES'!F36*100</f>
        <v>5.1239272454500523E-2</v>
      </c>
      <c r="G27" s="16">
        <f>'Kst-ha-ES'!G34/'Kst-ha-ES'!G36*100</f>
        <v>7.0511273741046113E-2</v>
      </c>
      <c r="H27" s="16">
        <f>'Kst-ha-ES'!H34/'Kst-ha-ES'!H36*100</f>
        <v>4.6453479505255954E-2</v>
      </c>
      <c r="I27" s="16">
        <f>'Kst-ha-ES'!I34/'Kst-ha-ES'!I36*100</f>
        <v>9.2531283282964658E-2</v>
      </c>
      <c r="J27" s="16">
        <f>'Kst-ha-ES'!J34/'Kst-ha-ES'!J36*100</f>
        <v>3.944467803709148E-2</v>
      </c>
      <c r="K27" s="16">
        <f>'Kst-ha-ES'!K34/'Kst-ha-ES'!K36*100</f>
        <v>0.14261172507743552</v>
      </c>
      <c r="L27" s="16">
        <f>'Kst-ha-ES'!L34/'Kst-ha-ES'!L36*100</f>
        <v>8.9837487142780628E-2</v>
      </c>
      <c r="M27" s="16">
        <f>'Kst-ha-ES'!M34/'Kst-ha-ES'!M36*100</f>
        <v>7.8520922485420752E-2</v>
      </c>
      <c r="N27" s="16">
        <f>'Kst-ha-ES'!N34/'Kst-ha-ES'!N36*100</f>
        <v>5.5104332552551746E-2</v>
      </c>
      <c r="O27" s="16">
        <f t="shared" si="1"/>
        <v>7.1792441533072654E-2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4.5391154138649128</v>
      </c>
      <c r="F28" s="16">
        <f>'Kst-ha-ES'!F35/'Kst-ha-ES'!F36*100</f>
        <v>4.2019839776890135</v>
      </c>
      <c r="G28" s="16">
        <f>'Kst-ha-ES'!G35/'Kst-ha-ES'!G36*100</f>
        <v>4.0159841235301377</v>
      </c>
      <c r="H28" s="16">
        <f>'Kst-ha-ES'!H35/'Kst-ha-ES'!H36*100</f>
        <v>5.8857077547691619</v>
      </c>
      <c r="I28" s="16">
        <f>'Kst-ha-ES'!I35/'Kst-ha-ES'!I36*100</f>
        <v>3.7209588915535123</v>
      </c>
      <c r="J28" s="16">
        <f>'Kst-ha-ES'!J35/'Kst-ha-ES'!J36*100</f>
        <v>4.4077137739655115</v>
      </c>
      <c r="K28" s="16">
        <f>'Kst-ha-ES'!K35/'Kst-ha-ES'!K36*100</f>
        <v>4.4228230773586921</v>
      </c>
      <c r="L28" s="16">
        <f>'Kst-ha-ES'!L35/'Kst-ha-ES'!L36*100</f>
        <v>3.5287469621654535</v>
      </c>
      <c r="M28" s="16">
        <f>'Kst-ha-ES'!M35/'Kst-ha-ES'!M36*100</f>
        <v>3.3030517181992161</v>
      </c>
      <c r="N28" s="16">
        <f>'Kst-ha-ES'!N35/'Kst-ha-ES'!N36*100</f>
        <v>4.6130546251522437</v>
      </c>
      <c r="O28" s="16">
        <f t="shared" si="1"/>
        <v>4.2639140318247852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12.089887536346321</v>
      </c>
      <c r="F9" s="16">
        <f>'Kst-ha-HS'!F13/'Kst-ha-HS'!F31*100</f>
        <v>12.434177431444573</v>
      </c>
      <c r="G9" s="16">
        <f>'Kst-ha-HS'!G13/'Kst-ha-HS'!G31*100</f>
        <v>11.706902796543174</v>
      </c>
      <c r="H9" s="16">
        <f>'Kst-ha-HS'!H13/'Kst-ha-HS'!H31*100</f>
        <v>10.428754856427513</v>
      </c>
      <c r="I9" s="16">
        <f>'Kst-ha-HS'!I13/'Kst-ha-HS'!I31*100</f>
        <v>8.0152690905430681</v>
      </c>
      <c r="J9" s="16">
        <f>'Kst-ha-HS'!J13/'Kst-ha-HS'!J31*100</f>
        <v>9.5807255784119185</v>
      </c>
      <c r="K9" s="16">
        <f>'Kst-ha-HS'!K13/'Kst-ha-HS'!K31*100</f>
        <v>8.3126514921992634</v>
      </c>
      <c r="L9" s="16">
        <f>'Kst-ha-HS'!L13/'Kst-ha-HS'!L31*100</f>
        <v>8.93833850443575</v>
      </c>
      <c r="M9" s="16">
        <f>'Kst-ha-HS'!M13/'Kst-ha-HS'!M31*100</f>
        <v>9.5764914815739601</v>
      </c>
      <c r="N9" s="16">
        <f>'Kst-ha-HS'!N13/'Kst-ha-HS'!N31*100</f>
        <v>8.3723331517540753</v>
      </c>
      <c r="O9" s="16">
        <f t="shared" ref="O9:O28" si="1">AVERAGE(E9:N9)</f>
        <v>9.9455531919679636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40.186908037530131</v>
      </c>
      <c r="F10" s="16">
        <f>'Kst-ha-HS'!F19/'Kst-ha-HS'!F31*100</f>
        <v>42.778539829899607</v>
      </c>
      <c r="G10" s="16">
        <f>'Kst-ha-HS'!G19/'Kst-ha-HS'!G31*100</f>
        <v>41.955009322852895</v>
      </c>
      <c r="H10" s="16">
        <f>'Kst-ha-HS'!H19/'Kst-ha-HS'!H31*100</f>
        <v>45.446801676413131</v>
      </c>
      <c r="I10" s="16">
        <f>'Kst-ha-HS'!I19/'Kst-ha-HS'!I31*100</f>
        <v>49.794521662897736</v>
      </c>
      <c r="J10" s="16">
        <f>'Kst-ha-HS'!J19/'Kst-ha-HS'!J31*100</f>
        <v>45.234750250060117</v>
      </c>
      <c r="K10" s="16">
        <f>'Kst-ha-HS'!K19/'Kst-ha-HS'!K31*100</f>
        <v>45.727956790096073</v>
      </c>
      <c r="L10" s="16">
        <f>'Kst-ha-HS'!L19/'Kst-ha-HS'!L31*100</f>
        <v>46.034908052791749</v>
      </c>
      <c r="M10" s="16">
        <f>'Kst-ha-HS'!M19/'Kst-ha-HS'!M31*100</f>
        <v>46.808743377112279</v>
      </c>
      <c r="N10" s="16">
        <f>'Kst-ha-HS'!N19/'Kst-ha-HS'!N31*100</f>
        <v>47.014894863344551</v>
      </c>
      <c r="O10" s="16">
        <f t="shared" si="1"/>
        <v>45.098303386299833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24.299145925084755</v>
      </c>
      <c r="F11" s="16">
        <f>'Kst-ha-HS'!F24/'Kst-ha-HS'!F31*100</f>
        <v>20.533021160924285</v>
      </c>
      <c r="G11" s="16">
        <f>'Kst-ha-HS'!G24/'Kst-ha-HS'!G31*100</f>
        <v>19.915826289685924</v>
      </c>
      <c r="H11" s="16">
        <f>'Kst-ha-HS'!H24/'Kst-ha-HS'!H31*100</f>
        <v>16.996690078300222</v>
      </c>
      <c r="I11" s="16">
        <f>'Kst-ha-HS'!I24/'Kst-ha-HS'!I31*100</f>
        <v>17.075206227546914</v>
      </c>
      <c r="J11" s="16">
        <f>'Kst-ha-HS'!J24/'Kst-ha-HS'!J31*100</f>
        <v>20.184554185389619</v>
      </c>
      <c r="K11" s="16">
        <f>'Kst-ha-HS'!K24/'Kst-ha-HS'!K31*100</f>
        <v>17.68687948166022</v>
      </c>
      <c r="L11" s="16">
        <f>'Kst-ha-HS'!L24/'Kst-ha-HS'!L31*100</f>
        <v>17.753719820052513</v>
      </c>
      <c r="M11" s="16">
        <f>'Kst-ha-HS'!M24/'Kst-ha-HS'!M31*100</f>
        <v>16.814332495314986</v>
      </c>
      <c r="N11" s="16">
        <f>'Kst-ha-HS'!N24/'Kst-ha-HS'!N31*100</f>
        <v>16.431144223436952</v>
      </c>
      <c r="O11" s="16">
        <f t="shared" si="1"/>
        <v>18.769051988739637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23.424058501038793</v>
      </c>
      <c r="F12" s="16">
        <f>'Kst-ha-HS'!F29/'Kst-ha-HS'!F31*100</f>
        <v>24.25426157773154</v>
      </c>
      <c r="G12" s="16">
        <f>'Kst-ha-HS'!G29/'Kst-ha-HS'!G31*100</f>
        <v>26.422261590918005</v>
      </c>
      <c r="H12" s="16">
        <f>'Kst-ha-HS'!H29/'Kst-ha-HS'!H31*100</f>
        <v>27.127753388859137</v>
      </c>
      <c r="I12" s="16">
        <f>'Kst-ha-HS'!I29/'Kst-ha-HS'!I31*100</f>
        <v>25.115003019012278</v>
      </c>
      <c r="J12" s="16">
        <f>'Kst-ha-HS'!J29/'Kst-ha-HS'!J31*100</f>
        <v>24.999969986138357</v>
      </c>
      <c r="K12" s="16">
        <f>'Kst-ha-HS'!K29/'Kst-ha-HS'!K31*100</f>
        <v>28.272512236044445</v>
      </c>
      <c r="L12" s="16">
        <f>'Kst-ha-HS'!L29/'Kst-ha-HS'!L31*100</f>
        <v>27.273033622719989</v>
      </c>
      <c r="M12" s="16">
        <f>'Kst-ha-HS'!M29/'Kst-ha-HS'!M31*100</f>
        <v>26.800432645998768</v>
      </c>
      <c r="N12" s="16">
        <f>'Kst-ha-HS'!N29/'Kst-ha-HS'!N31*100</f>
        <v>28.181627761464433</v>
      </c>
      <c r="O12" s="16">
        <f t="shared" si="1"/>
        <v>26.187091432992577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2.7050810411029511</v>
      </c>
      <c r="F16" s="16">
        <f>'KOA-ha-HS'!F10/'KOA-ha-HS'!F40*100</f>
        <v>3.467968750840237</v>
      </c>
      <c r="G16" s="16">
        <f>'KOA-ha-HS'!G10/'KOA-ha-HS'!G40*100</f>
        <v>3.0752057981130418</v>
      </c>
      <c r="H16" s="16">
        <f>'KOA-ha-HS'!H10/'KOA-ha-HS'!H40*100</f>
        <v>3.7827518409163803</v>
      </c>
      <c r="I16" s="16">
        <f>'KOA-ha-HS'!I10/'KOA-ha-HS'!I40*100</f>
        <v>3.2587692649584707</v>
      </c>
      <c r="J16" s="16">
        <f>'KOA-ha-HS'!J10/'KOA-ha-HS'!J40*100</f>
        <v>5.5618914819473302</v>
      </c>
      <c r="K16" s="16">
        <f>'KOA-ha-HS'!K10/'KOA-ha-HS'!K40*100</f>
        <v>5.9213377632797028</v>
      </c>
      <c r="L16" s="16">
        <f>'KOA-ha-HS'!L10/'KOA-ha-HS'!L40*100</f>
        <v>6.2343486990020471</v>
      </c>
      <c r="M16" s="16">
        <f>'KOA-ha-HS'!M10/'KOA-ha-HS'!M40*100</f>
        <v>6.722425120986343</v>
      </c>
      <c r="N16" s="16">
        <f>'KOA-ha-HS'!N10/'KOA-ha-HS'!N40*100</f>
        <v>7.0727134035706349</v>
      </c>
      <c r="O16" s="16">
        <f t="shared" si="1"/>
        <v>4.7802493164717133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11.883254137915278</v>
      </c>
      <c r="F17" s="16">
        <f>'KOA-ha-HS'!F15/'KOA-ha-HS'!F40*100</f>
        <v>12.474021818804093</v>
      </c>
      <c r="G17" s="16">
        <f>'KOA-ha-HS'!G15/'KOA-ha-HS'!G40*100</f>
        <v>12.670955374684874</v>
      </c>
      <c r="H17" s="16">
        <f>'KOA-ha-HS'!H15/'KOA-ha-HS'!H40*100</f>
        <v>12.874553759588542</v>
      </c>
      <c r="I17" s="16">
        <f>'KOA-ha-HS'!I15/'KOA-ha-HS'!I40*100</f>
        <v>12.476180641798619</v>
      </c>
      <c r="J17" s="16">
        <f>'KOA-ha-HS'!J15/'KOA-ha-HS'!J40*100</f>
        <v>12.236120813945961</v>
      </c>
      <c r="K17" s="16">
        <f>'KOA-ha-HS'!K15/'KOA-ha-HS'!K40*100</f>
        <v>14.183356147200335</v>
      </c>
      <c r="L17" s="16">
        <f>'KOA-ha-HS'!L15/'KOA-ha-HS'!L40*100</f>
        <v>13.568240486393087</v>
      </c>
      <c r="M17" s="16">
        <f>'KOA-ha-HS'!M15/'KOA-ha-HS'!M40*100</f>
        <v>13.366474569369336</v>
      </c>
      <c r="N17" s="16">
        <f>'KOA-ha-HS'!N15/'KOA-ha-HS'!N40*100</f>
        <v>13.448877289042915</v>
      </c>
      <c r="O17" s="16">
        <f t="shared" si="1"/>
        <v>12.918203503874304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6.3238586458371797</v>
      </c>
      <c r="F18" s="16">
        <f>'KOA-ha-HS'!F19/'KOA-ha-HS'!F40*100</f>
        <v>5.7178543644881517</v>
      </c>
      <c r="G18" s="16">
        <f>'KOA-ha-HS'!G19/'KOA-ha-HS'!G40*100</f>
        <v>6.0098135967493675</v>
      </c>
      <c r="H18" s="16">
        <f>'KOA-ha-HS'!H19/'KOA-ha-HS'!H40*100</f>
        <v>5.9777243776087507</v>
      </c>
      <c r="I18" s="16">
        <f>'KOA-ha-HS'!I19/'KOA-ha-HS'!I40*100</f>
        <v>5.3838805027040237</v>
      </c>
      <c r="J18" s="16">
        <f>'KOA-ha-HS'!J19/'KOA-ha-HS'!J40*100</f>
        <v>6.1305458595105948</v>
      </c>
      <c r="K18" s="16">
        <f>'KOA-ha-HS'!K19/'KOA-ha-HS'!K40*100</f>
        <v>6.2307718289822924</v>
      </c>
      <c r="L18" s="16">
        <f>'KOA-ha-HS'!L19/'KOA-ha-HS'!L40*100</f>
        <v>5.840452690444315</v>
      </c>
      <c r="M18" s="16">
        <f>'KOA-ha-HS'!M19/'KOA-ha-HS'!M40*100</f>
        <v>6.3437196933817015</v>
      </c>
      <c r="N18" s="16">
        <f>'KOA-ha-HS'!N19/'KOA-ha-HS'!N40*100</f>
        <v>6.1498468760209928</v>
      </c>
      <c r="O18" s="16">
        <f t="shared" si="1"/>
        <v>6.0108468435727378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70.09126331144067</v>
      </c>
      <c r="F19" s="16">
        <f>'KOA-ha-HS'!F26/'KOA-ha-HS'!F40*100</f>
        <v>68.733042234547625</v>
      </c>
      <c r="G19" s="16">
        <f>'KOA-ha-HS'!G26/'KOA-ha-HS'!G40*100</f>
        <v>68.202375584563342</v>
      </c>
      <c r="H19" s="16">
        <f>'KOA-ha-HS'!H26/'KOA-ha-HS'!H40*100</f>
        <v>65.271313283239635</v>
      </c>
      <c r="I19" s="16">
        <f>'KOA-ha-HS'!I26/'KOA-ha-HS'!I40*100</f>
        <v>67.290298587054167</v>
      </c>
      <c r="J19" s="16">
        <f>'KOA-ha-HS'!J26/'KOA-ha-HS'!J40*100</f>
        <v>64.862503852342812</v>
      </c>
      <c r="K19" s="16">
        <f>'KOA-ha-HS'!K26/'KOA-ha-HS'!K40*100</f>
        <v>61.303785092810905</v>
      </c>
      <c r="L19" s="16">
        <f>'KOA-ha-HS'!L26/'KOA-ha-HS'!L40*100</f>
        <v>62.212024079241445</v>
      </c>
      <c r="M19" s="16">
        <f>'KOA-ha-HS'!M26/'KOA-ha-HS'!M40*100</f>
        <v>61.249679082123741</v>
      </c>
      <c r="N19" s="16">
        <f>'KOA-ha-HS'!N26/'KOA-ha-HS'!N40*100</f>
        <v>60.501925300297579</v>
      </c>
      <c r="O19" s="16">
        <f t="shared" si="1"/>
        <v>64.971821040766187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2.4155513577240098</v>
      </c>
      <c r="F20" s="16">
        <f>'KOA-ha-HS'!F30/'KOA-ha-HS'!F40*100</f>
        <v>2.7496435017464487</v>
      </c>
      <c r="G20" s="16">
        <f>'KOA-ha-HS'!G30/'KOA-ha-HS'!G40*100</f>
        <v>2.9238648181221802</v>
      </c>
      <c r="H20" s="16">
        <f>'KOA-ha-HS'!H30/'KOA-ha-HS'!H40*100</f>
        <v>3.480655588003307</v>
      </c>
      <c r="I20" s="16">
        <f>'KOA-ha-HS'!I30/'KOA-ha-HS'!I40*100</f>
        <v>3.5260604367579225</v>
      </c>
      <c r="J20" s="16">
        <f>'KOA-ha-HS'!J30/'KOA-ha-HS'!J40*100</f>
        <v>3.45114533133304</v>
      </c>
      <c r="K20" s="16">
        <f>'KOA-ha-HS'!K30/'KOA-ha-HS'!K40*100</f>
        <v>3.783508276600041</v>
      </c>
      <c r="L20" s="16">
        <f>'KOA-ha-HS'!L30/'KOA-ha-HS'!L40*100</f>
        <v>3.7389141544177473</v>
      </c>
      <c r="M20" s="16">
        <f>'KOA-ha-HS'!M30/'KOA-ha-HS'!M40*100</f>
        <v>3.3580769359669</v>
      </c>
      <c r="N20" s="16">
        <f>'KOA-ha-HS'!N30/'KOA-ha-HS'!N40*100</f>
        <v>3.3447038499317223</v>
      </c>
      <c r="O20" s="16">
        <f t="shared" si="1"/>
        <v>3.2772124250603327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2.8993237890708268</v>
      </c>
      <c r="F21" s="16">
        <f>'KOA-ha-HS'!F36/'KOA-ha-HS'!F40*100</f>
        <v>2.7631578140732089</v>
      </c>
      <c r="G21" s="16">
        <f>'KOA-ha-HS'!G36/'KOA-ha-HS'!G40*100</f>
        <v>3.082025050667704</v>
      </c>
      <c r="H21" s="16">
        <f>'KOA-ha-HS'!H36/'KOA-ha-HS'!H40*100</f>
        <v>3.5665605522532102</v>
      </c>
      <c r="I21" s="16">
        <f>'KOA-ha-HS'!I36/'KOA-ha-HS'!I40*100</f>
        <v>2.9069557025883555</v>
      </c>
      <c r="J21" s="16">
        <f>'KOA-ha-HS'!J36/'KOA-ha-HS'!J40*100</f>
        <v>2.9688607674557481</v>
      </c>
      <c r="K21" s="16">
        <f>'KOA-ha-HS'!K36/'KOA-ha-HS'!K40*100</f>
        <v>3.6651894564256375</v>
      </c>
      <c r="L21" s="16">
        <f>'KOA-ha-HS'!L36/'KOA-ha-HS'!L40*100</f>
        <v>3.3004371983612604</v>
      </c>
      <c r="M21" s="16">
        <f>'KOA-ha-HS'!M36/'KOA-ha-HS'!M40*100</f>
        <v>3.6114673326400988</v>
      </c>
      <c r="N21" s="16">
        <f>'KOA-ha-HS'!N36/'KOA-ha-HS'!N40*100</f>
        <v>4.2625795635885204</v>
      </c>
      <c r="O21" s="16">
        <f t="shared" si="1"/>
        <v>3.3026557227124571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3.6816677169090815</v>
      </c>
      <c r="F22" s="16">
        <f>'KOA-ha-HS'!F38/'KOA-ha-HS'!F40*100</f>
        <v>4.094311515500217</v>
      </c>
      <c r="G22" s="16">
        <f>'KOA-ha-HS'!G38/'KOA-ha-HS'!G40*100</f>
        <v>4.0357597770994902</v>
      </c>
      <c r="H22" s="16">
        <f>'KOA-ha-HS'!H38/'KOA-ha-HS'!H40*100</f>
        <v>5.0464405983901779</v>
      </c>
      <c r="I22" s="16">
        <f>'KOA-ha-HS'!I38/'KOA-ha-HS'!I40*100</f>
        <v>5.157854864138451</v>
      </c>
      <c r="J22" s="16">
        <f>'KOA-ha-HS'!J38/'KOA-ha-HS'!J40*100</f>
        <v>4.7889318934645297</v>
      </c>
      <c r="K22" s="16">
        <f>'KOA-ha-HS'!K38/'KOA-ha-HS'!K40*100</f>
        <v>4.912051434701092</v>
      </c>
      <c r="L22" s="16">
        <f>'KOA-ha-HS'!L38/'KOA-ha-HS'!L40*100</f>
        <v>5.1055826921400875</v>
      </c>
      <c r="M22" s="16">
        <f>'KOA-ha-HS'!M38/'KOA-ha-HS'!M40*100</f>
        <v>5.3481572655318823</v>
      </c>
      <c r="N22" s="16">
        <f>'KOA-ha-HS'!N38/'KOA-ha-HS'!N40*100</f>
        <v>5.219353717547631</v>
      </c>
      <c r="O22" s="16">
        <f t="shared" si="1"/>
        <v>4.7390111475422634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93.439688600750841</v>
      </c>
      <c r="F26" s="16">
        <f>'Kst-ha-HS'!F33/'Kst-ha-HS'!F36*100</f>
        <v>94.727724319148493</v>
      </c>
      <c r="G26" s="16">
        <f>'Kst-ha-HS'!G33/'Kst-ha-HS'!G36*100</f>
        <v>95.044836129367198</v>
      </c>
      <c r="H26" s="16">
        <f>'Kst-ha-HS'!H33/'Kst-ha-HS'!H36*100</f>
        <v>93.157667402830086</v>
      </c>
      <c r="I26" s="16">
        <f>'Kst-ha-HS'!I33/'Kst-ha-HS'!I36*100</f>
        <v>95.131343208524711</v>
      </c>
      <c r="J26" s="16">
        <f>'Kst-ha-HS'!J33/'Kst-ha-HS'!J36*100</f>
        <v>95.360592787227105</v>
      </c>
      <c r="K26" s="16">
        <f>'Kst-ha-HS'!K33/'Kst-ha-HS'!K36*100</f>
        <v>94.875153992234416</v>
      </c>
      <c r="L26" s="16">
        <f>'Kst-ha-HS'!L33/'Kst-ha-HS'!L36*100</f>
        <v>96.092609215328622</v>
      </c>
      <c r="M26" s="16">
        <f>'Kst-ha-HS'!M33/'Kst-ha-HS'!M36*100</f>
        <v>96.335824202874605</v>
      </c>
      <c r="N26" s="16">
        <f>'Kst-ha-HS'!N33/'Kst-ha-HS'!N36*100</f>
        <v>95.029213736520575</v>
      </c>
      <c r="O26" s="16">
        <f t="shared" si="1"/>
        <v>94.919465359480654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7.3837264607964331E-2</v>
      </c>
      <c r="F27" s="16">
        <f>'Kst-ha-HS'!F34/'Kst-ha-HS'!F36*100</f>
        <v>6.3515962877629964E-2</v>
      </c>
      <c r="G27" s="16">
        <f>'Kst-ha-HS'!G34/'Kst-ha-HS'!G36*100</f>
        <v>8.5499892241955144E-2</v>
      </c>
      <c r="H27" s="16">
        <f>'Kst-ha-HS'!H34/'Kst-ha-HS'!H36*100</f>
        <v>5.3580835806404895E-2</v>
      </c>
      <c r="I27" s="16">
        <f>'Kst-ha-HS'!I34/'Kst-ha-HS'!I36*100</f>
        <v>0.11813405571415886</v>
      </c>
      <c r="J27" s="16">
        <f>'Kst-ha-HS'!J34/'Kst-ha-HS'!J36*100</f>
        <v>4.1149854624221861E-2</v>
      </c>
      <c r="K27" s="16">
        <f>'Kst-ha-HS'!K34/'Kst-ha-HS'!K36*100</f>
        <v>0.16008620461158879</v>
      </c>
      <c r="L27" s="16">
        <f>'Kst-ha-HS'!L34/'Kst-ha-HS'!L36*100</f>
        <v>9.7007593520952881E-2</v>
      </c>
      <c r="M27" s="16">
        <f>'Kst-ha-HS'!M34/'Kst-ha-HS'!M36*100</f>
        <v>8.5083035117289943E-2</v>
      </c>
      <c r="N27" s="16">
        <f>'Kst-ha-HS'!N34/'Kst-ha-HS'!N36*100</f>
        <v>5.8676635005827142E-2</v>
      </c>
      <c r="O27" s="16">
        <f t="shared" si="1"/>
        <v>8.3657133412799373E-2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6.4864741346411821</v>
      </c>
      <c r="F28" s="16">
        <f>'Kst-ha-HS'!F35/'Kst-ha-HS'!F36*100</f>
        <v>5.2087597179738854</v>
      </c>
      <c r="G28" s="16">
        <f>'Kst-ha-HS'!G35/'Kst-ha-HS'!G36*100</f>
        <v>4.8696639783908573</v>
      </c>
      <c r="H28" s="16">
        <f>'Kst-ha-HS'!H35/'Kst-ha-HS'!H36*100</f>
        <v>6.7887517613635175</v>
      </c>
      <c r="I28" s="16">
        <f>'Kst-ha-HS'!I35/'Kst-ha-HS'!I36*100</f>
        <v>4.7505227357611295</v>
      </c>
      <c r="J28" s="16">
        <f>'Kst-ha-HS'!J35/'Kst-ha-HS'!J36*100</f>
        <v>4.5982573581486692</v>
      </c>
      <c r="K28" s="16">
        <f>'Kst-ha-HS'!K35/'Kst-ha-HS'!K36*100</f>
        <v>4.9647598031539948</v>
      </c>
      <c r="L28" s="16">
        <f>'Kst-ha-HS'!L35/'Kst-ha-HS'!L36*100</f>
        <v>3.8103831911504229</v>
      </c>
      <c r="M28" s="16">
        <f>'Kst-ha-HS'!M35/'Kst-ha-HS'!M36*100</f>
        <v>3.5790927620081034</v>
      </c>
      <c r="N28" s="16">
        <f>'Kst-ha-HS'!N35/'Kst-ha-HS'!N36*100</f>
        <v>4.9121096284736048</v>
      </c>
      <c r="O28" s="16">
        <f t="shared" si="1"/>
        <v>4.9968775071065368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16.860183700912081</v>
      </c>
      <c r="F7" s="6">
        <f>Input!B56/Input!B$7</f>
        <v>16.698026107024543</v>
      </c>
      <c r="G7" s="6">
        <f>Input!C56/Input!C$7</f>
        <v>15.75606292133612</v>
      </c>
      <c r="H7" s="6">
        <f>Input!D56/Input!D$7</f>
        <v>16.642213136438851</v>
      </c>
      <c r="I7" s="6">
        <f>Input!E56/Input!E$7</f>
        <v>16.516365715794869</v>
      </c>
      <c r="J7" s="6">
        <f>Input!F56/Input!F$7</f>
        <v>15.062101637047792</v>
      </c>
      <c r="K7" s="6">
        <f>Input!G56/Input!G$7</f>
        <v>14.595873192390711</v>
      </c>
      <c r="L7" s="6">
        <f>Input!H56/Input!H$7</f>
        <v>14.990761289023361</v>
      </c>
      <c r="M7" s="6">
        <f>Input!I56/Input!I$7</f>
        <v>15.827090689843466</v>
      </c>
      <c r="N7" s="6">
        <f>Input!J56/Input!J$7</f>
        <v>15.858270613396432</v>
      </c>
      <c r="O7" s="6">
        <f t="shared" ref="O7:O12" si="1">AVERAGE(E7:N7)</f>
        <v>15.880694900320822</v>
      </c>
    </row>
    <row r="8" spans="1:15" ht="12" customHeight="1" x14ac:dyDescent="0.2">
      <c r="B8" t="s">
        <v>84</v>
      </c>
      <c r="E8" s="6">
        <f>Input!A100/Input!A$7</f>
        <v>23.304880140633411</v>
      </c>
      <c r="F8" s="6">
        <f>Input!B100/Input!B$7</f>
        <v>28.990527928839533</v>
      </c>
      <c r="G8" s="6">
        <f>Input!C100/Input!C$7</f>
        <v>16.973810061100661</v>
      </c>
      <c r="H8" s="6">
        <f>Input!D100/Input!D$7</f>
        <v>11.879517598265975</v>
      </c>
      <c r="I8" s="6">
        <f>Input!E100/Input!E$7</f>
        <v>15.969014850748598</v>
      </c>
      <c r="J8" s="6">
        <f>Input!F100/Input!F$7</f>
        <v>18.406818779391195</v>
      </c>
      <c r="K8" s="6">
        <f>Input!G100/Input!G$7</f>
        <v>9.4354216483413484</v>
      </c>
      <c r="L8" s="6">
        <f>Input!H100/Input!H$7</f>
        <v>12.293662045588068</v>
      </c>
      <c r="M8" s="6">
        <f>Input!I100/Input!I$7</f>
        <v>18.888230569712412</v>
      </c>
      <c r="N8" s="6">
        <f>Input!J100/Input!J$7</f>
        <v>11.324714461230432</v>
      </c>
      <c r="O8" s="6">
        <f t="shared" si="1"/>
        <v>16.746659808385164</v>
      </c>
    </row>
    <row r="9" spans="1:15" ht="12" customHeight="1" x14ac:dyDescent="0.2">
      <c r="B9" t="s">
        <v>93</v>
      </c>
      <c r="E9" s="6">
        <f t="shared" ref="E9:N9" si="2">+E8-E7</f>
        <v>6.44469643972133</v>
      </c>
      <c r="F9" s="6">
        <f t="shared" si="2"/>
        <v>12.292501821814991</v>
      </c>
      <c r="G9" s="6">
        <f t="shared" si="2"/>
        <v>1.2177471397645405</v>
      </c>
      <c r="H9" s="6">
        <f t="shared" si="2"/>
        <v>-4.7626955381728759</v>
      </c>
      <c r="I9" s="6">
        <f t="shared" si="2"/>
        <v>-0.54735086504627084</v>
      </c>
      <c r="J9" s="6">
        <f t="shared" si="2"/>
        <v>3.3447171423434021</v>
      </c>
      <c r="K9" s="6">
        <f t="shared" si="2"/>
        <v>-5.1604515440493621</v>
      </c>
      <c r="L9" s="6">
        <f t="shared" si="2"/>
        <v>-2.6970992434352929</v>
      </c>
      <c r="M9" s="6">
        <f t="shared" si="2"/>
        <v>3.0611398798689464</v>
      </c>
      <c r="N9" s="6">
        <f t="shared" si="2"/>
        <v>-4.5335561521659997</v>
      </c>
      <c r="O9" s="6">
        <f t="shared" si="1"/>
        <v>0.86596490806434079</v>
      </c>
    </row>
    <row r="10" spans="1:15" ht="12" customHeight="1" x14ac:dyDescent="0.2">
      <c r="B10" t="s">
        <v>85</v>
      </c>
      <c r="E10" s="6">
        <f>Input!A101/Input!A$7</f>
        <v>118.98904268548399</v>
      </c>
      <c r="F10" s="6">
        <f>Input!B101/Input!B$7</f>
        <v>116.48852546998727</v>
      </c>
      <c r="G10" s="6">
        <f>Input!C101/Input!C$7</f>
        <v>99.685826102568257</v>
      </c>
      <c r="H10" s="6">
        <f>Input!D101/Input!D$7</f>
        <v>94.698659005304208</v>
      </c>
      <c r="I10" s="6">
        <f>Input!E101/Input!E$7</f>
        <v>103.36354532171347</v>
      </c>
      <c r="J10" s="6">
        <f>Input!F101/Input!F$7</f>
        <v>100.82176154899834</v>
      </c>
      <c r="K10" s="6">
        <f>Input!G101/Input!G$7</f>
        <v>110.51788897587559</v>
      </c>
      <c r="L10" s="6">
        <f>Input!H101/Input!H$7</f>
        <v>113.92601434555645</v>
      </c>
      <c r="M10" s="6">
        <f>Input!I101/Input!I$7</f>
        <v>111.25794161812887</v>
      </c>
      <c r="N10" s="6">
        <f>Input!J101/Input!J$7</f>
        <v>116.72422256097562</v>
      </c>
      <c r="O10" s="6">
        <f t="shared" si="1"/>
        <v>108.64734276345921</v>
      </c>
    </row>
    <row r="11" spans="1:15" ht="12" customHeight="1" x14ac:dyDescent="0.2">
      <c r="B11" t="s">
        <v>94</v>
      </c>
      <c r="E11" s="6">
        <f>Input!A26/Input!A$7/0.04</f>
        <v>227.21731228813357</v>
      </c>
      <c r="F11" s="6">
        <f>Input!B26/Input!B$7/0.04</f>
        <v>227.21731228813357</v>
      </c>
      <c r="G11" s="6">
        <f>Input!C26/Input!C$7/0.04</f>
        <v>225.53805077536924</v>
      </c>
      <c r="H11" s="6">
        <f>Input!D26/Input!D$7/0.04</f>
        <v>217.784833052876</v>
      </c>
      <c r="I11" s="6">
        <f>Input!E26/Input!E$7/0.04</f>
        <v>217.784833052876</v>
      </c>
      <c r="J11" s="6">
        <f>Input!F26/Input!F$7/0.04</f>
        <v>208.57880592065396</v>
      </c>
      <c r="K11" s="6">
        <f>Input!G26/Input!G$7/0.04</f>
        <v>208.59348221494028</v>
      </c>
      <c r="L11" s="6">
        <f>Input!H26/Input!H$7/0.04</f>
        <v>205.1429184041973</v>
      </c>
      <c r="M11" s="6">
        <f>Input!I26/Input!I$7/0.04</f>
        <v>199.28569803421917</v>
      </c>
      <c r="N11" s="6">
        <f>Input!J26/Input!J$7/0.04</f>
        <v>199.45565617036766</v>
      </c>
      <c r="O11" s="6">
        <f t="shared" si="1"/>
        <v>213.65989022017666</v>
      </c>
    </row>
    <row r="12" spans="1:15" ht="12" customHeight="1" x14ac:dyDescent="0.2">
      <c r="B12" s="19" t="s">
        <v>95</v>
      </c>
      <c r="E12" s="6">
        <f t="shared" ref="E12:N12" si="3">+E10+E11</f>
        <v>346.20635497361758</v>
      </c>
      <c r="F12" s="6">
        <f t="shared" si="3"/>
        <v>343.70583775812082</v>
      </c>
      <c r="G12" s="6">
        <f t="shared" si="3"/>
        <v>325.22387687793753</v>
      </c>
      <c r="H12" s="6">
        <f t="shared" si="3"/>
        <v>312.48349205818022</v>
      </c>
      <c r="I12" s="6">
        <f t="shared" si="3"/>
        <v>321.14837837458947</v>
      </c>
      <c r="J12" s="6">
        <f t="shared" si="3"/>
        <v>309.40056746965229</v>
      </c>
      <c r="K12" s="6">
        <f t="shared" si="3"/>
        <v>319.11137119081587</v>
      </c>
      <c r="L12" s="6">
        <f t="shared" si="3"/>
        <v>319.06893274975374</v>
      </c>
      <c r="M12" s="6">
        <f t="shared" si="3"/>
        <v>310.54363965234802</v>
      </c>
      <c r="N12" s="6">
        <f t="shared" si="3"/>
        <v>316.17987873134325</v>
      </c>
      <c r="O12" s="6">
        <f t="shared" si="1"/>
        <v>322.30723298363586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14.169526302919767</v>
      </c>
      <c r="F15" s="22">
        <f t="shared" ref="F15:N15" si="4">+F7/F$10*100</f>
        <v>14.33448147759988</v>
      </c>
      <c r="G15" s="22">
        <f t="shared" si="4"/>
        <v>15.805720369036685</v>
      </c>
      <c r="H15" s="22">
        <f t="shared" si="4"/>
        <v>17.57386357023989</v>
      </c>
      <c r="I15" s="22">
        <f t="shared" si="4"/>
        <v>15.978907906446677</v>
      </c>
      <c r="J15" s="22">
        <f t="shared" si="4"/>
        <v>14.939335918791466</v>
      </c>
      <c r="K15" s="22">
        <f t="shared" si="4"/>
        <v>13.206796951737626</v>
      </c>
      <c r="L15" s="22">
        <f t="shared" si="4"/>
        <v>13.15833032089923</v>
      </c>
      <c r="M15" s="22">
        <f t="shared" si="4"/>
        <v>14.225582874943759</v>
      </c>
      <c r="N15" s="22">
        <f t="shared" si="4"/>
        <v>13.586100867034881</v>
      </c>
      <c r="O15" s="22">
        <f>AVERAGE(E15:N15)</f>
        <v>14.697864655964986</v>
      </c>
    </row>
    <row r="16" spans="1:15" ht="12" customHeight="1" x14ac:dyDescent="0.2">
      <c r="B16" t="s">
        <v>84</v>
      </c>
      <c r="E16" s="22">
        <f>+E8/E$10*100</f>
        <v>19.585736312068402</v>
      </c>
      <c r="F16" s="22">
        <f t="shared" ref="F16:N16" si="5">+F8/F$10*100</f>
        <v>24.887024547588432</v>
      </c>
      <c r="G16" s="22">
        <f t="shared" si="5"/>
        <v>17.027305410135288</v>
      </c>
      <c r="H16" s="22">
        <f t="shared" si="5"/>
        <v>12.544546800394066</v>
      </c>
      <c r="I16" s="22">
        <f t="shared" si="5"/>
        <v>15.44936834456084</v>
      </c>
      <c r="J16" s="22">
        <f t="shared" si="5"/>
        <v>18.256791486871286</v>
      </c>
      <c r="K16" s="22">
        <f t="shared" si="5"/>
        <v>8.537460981000967</v>
      </c>
      <c r="L16" s="22">
        <f t="shared" si="5"/>
        <v>10.790917347726531</v>
      </c>
      <c r="M16" s="22">
        <f t="shared" si="5"/>
        <v>16.976972874927501</v>
      </c>
      <c r="N16" s="22">
        <f t="shared" si="5"/>
        <v>9.7021117063465638</v>
      </c>
      <c r="O16" s="22">
        <f>AVERAGE(E16:N16)</f>
        <v>15.375823581161987</v>
      </c>
    </row>
    <row r="17" spans="1:15" ht="12" customHeight="1" x14ac:dyDescent="0.2">
      <c r="B17" t="s">
        <v>93</v>
      </c>
      <c r="E17" s="22">
        <f>+E9/E$10*100</f>
        <v>5.4162100091486387</v>
      </c>
      <c r="F17" s="22">
        <f t="shared" ref="F17:N17" si="6">+F9/F$10*100</f>
        <v>10.552543069988554</v>
      </c>
      <c r="G17" s="22">
        <f t="shared" si="6"/>
        <v>1.2215850410986031</v>
      </c>
      <c r="H17" s="22">
        <f t="shared" si="6"/>
        <v>-5.0293167698458232</v>
      </c>
      <c r="I17" s="22">
        <f t="shared" si="6"/>
        <v>-0.52953956188583773</v>
      </c>
      <c r="J17" s="22">
        <f t="shared" si="6"/>
        <v>3.3174555680798177</v>
      </c>
      <c r="K17" s="22">
        <f t="shared" si="6"/>
        <v>-4.6693359707366575</v>
      </c>
      <c r="L17" s="22">
        <f t="shared" si="6"/>
        <v>-2.3674129731726983</v>
      </c>
      <c r="M17" s="22">
        <f t="shared" si="6"/>
        <v>2.7513899999837408</v>
      </c>
      <c r="N17" s="22">
        <f t="shared" si="6"/>
        <v>-3.883989160688317</v>
      </c>
      <c r="O17" s="22">
        <f>AVERAGE(E17:N17)</f>
        <v>0.67795892519700218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34.369398763506659</v>
      </c>
      <c r="F20" s="22">
        <f t="shared" ref="F20:N20" si="7">+F10/F$12*100</f>
        <v>33.891925208429186</v>
      </c>
      <c r="G20" s="22">
        <f t="shared" si="7"/>
        <v>30.651447568833383</v>
      </c>
      <c r="H20" s="22">
        <f t="shared" si="7"/>
        <v>30.305171764936816</v>
      </c>
      <c r="I20" s="22">
        <f t="shared" si="7"/>
        <v>32.185604001758215</v>
      </c>
      <c r="J20" s="22">
        <f t="shared" si="7"/>
        <v>32.586159221859702</v>
      </c>
      <c r="K20" s="22">
        <f t="shared" si="7"/>
        <v>34.633014976389006</v>
      </c>
      <c r="L20" s="22">
        <f t="shared" si="7"/>
        <v>35.705768456908586</v>
      </c>
      <c r="M20" s="22">
        <f t="shared" si="7"/>
        <v>35.82682992402664</v>
      </c>
      <c r="N20" s="22">
        <f t="shared" si="7"/>
        <v>36.91703059325787</v>
      </c>
      <c r="O20" s="22">
        <f>AVERAGE(E20:N20)</f>
        <v>33.707235047990608</v>
      </c>
    </row>
    <row r="21" spans="1:15" ht="12" customHeight="1" x14ac:dyDescent="0.2">
      <c r="B21" t="s">
        <v>94</v>
      </c>
      <c r="E21" s="22">
        <f>+E11/E$12*100</f>
        <v>65.630601236493334</v>
      </c>
      <c r="F21" s="22">
        <f t="shared" ref="F21:N21" si="8">+F11/F$12*100</f>
        <v>66.108074791570814</v>
      </c>
      <c r="G21" s="22">
        <f t="shared" si="8"/>
        <v>69.34855243116661</v>
      </c>
      <c r="H21" s="22">
        <f t="shared" si="8"/>
        <v>69.694828235063184</v>
      </c>
      <c r="I21" s="22">
        <f t="shared" si="8"/>
        <v>67.814395998241778</v>
      </c>
      <c r="J21" s="22">
        <f t="shared" si="8"/>
        <v>67.413840778140312</v>
      </c>
      <c r="K21" s="22">
        <f t="shared" si="8"/>
        <v>65.366985023610994</v>
      </c>
      <c r="L21" s="22">
        <f t="shared" si="8"/>
        <v>64.294231543091414</v>
      </c>
      <c r="M21" s="22">
        <f t="shared" si="8"/>
        <v>64.17317007597336</v>
      </c>
      <c r="N21" s="22">
        <f t="shared" si="8"/>
        <v>63.082969406742137</v>
      </c>
      <c r="O21" s="22">
        <f>AVERAGE(E21:N21)</f>
        <v>66.292764952009392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0.58439293856404595</v>
      </c>
      <c r="F24" s="22">
        <f>Input!B108/Input!B$56*100</f>
        <v>0.32692885912339487</v>
      </c>
      <c r="G24" s="22">
        <f>Input!C108/Input!C$56*100</f>
        <v>0.32992695781467252</v>
      </c>
      <c r="H24" s="22">
        <f>Input!D108/Input!D$56*100</f>
        <v>0.66486079910522744</v>
      </c>
      <c r="I24" s="22">
        <f>Input!E108/Input!E$56*100</f>
        <v>0.86562454501041863</v>
      </c>
      <c r="J24" s="22">
        <f>Input!F108/Input!F$56*100</f>
        <v>1.0816938457823053</v>
      </c>
      <c r="K24" s="22">
        <f>Input!G108/Input!G$56*100</f>
        <v>1.1755553833142962</v>
      </c>
      <c r="L24" s="22">
        <f>Input!H108/Input!H$56*100</f>
        <v>1.1382046828961827</v>
      </c>
      <c r="M24" s="22">
        <f>Input!I108/Input!I$56*100</f>
        <v>1.0054794897459403</v>
      </c>
      <c r="N24" s="22">
        <f>Input!J108/Input!J$56*100</f>
        <v>0.93939806919832503</v>
      </c>
      <c r="O24" s="22">
        <f>AVERAGE(E24:N24)</f>
        <v>0.81120655705548084</v>
      </c>
    </row>
    <row r="25" spans="1:15" ht="12" customHeight="1" x14ac:dyDescent="0.2">
      <c r="B25" t="s">
        <v>60</v>
      </c>
      <c r="E25" s="22">
        <f>Input!A109/Input!A$56*100</f>
        <v>4.8765628992502581</v>
      </c>
      <c r="F25" s="22">
        <f>Input!B109/Input!B$56*100</f>
        <v>3.7108407042220475</v>
      </c>
      <c r="G25" s="22">
        <f>Input!C109/Input!C$56*100</f>
        <v>3.3247066410624631</v>
      </c>
      <c r="H25" s="22">
        <f>Input!D109/Input!D$56*100</f>
        <v>3.0867563703773953</v>
      </c>
      <c r="I25" s="22">
        <f>Input!E109/Input!E$56*100</f>
        <v>2.9679254035789673</v>
      </c>
      <c r="J25" s="22">
        <f>Input!F109/Input!F$56*100</f>
        <v>3.6935431539305328</v>
      </c>
      <c r="K25" s="22">
        <f>Input!G109/Input!G$56*100</f>
        <v>4.0138672861313038</v>
      </c>
      <c r="L25" s="22">
        <f>Input!H109/Input!H$56*100</f>
        <v>4.5355065563173289</v>
      </c>
      <c r="M25" s="22">
        <f>Input!I109/Input!I$56*100</f>
        <v>4.9216533637333022</v>
      </c>
      <c r="N25" s="22">
        <f>Input!J109/Input!J$56*100</f>
        <v>5.2558791342432523</v>
      </c>
      <c r="O25" s="22">
        <f>AVERAGE(E25:N25)</f>
        <v>4.0387241512846845</v>
      </c>
    </row>
    <row r="26" spans="1:15" ht="12" customHeight="1" x14ac:dyDescent="0.2">
      <c r="B26" t="s">
        <v>99</v>
      </c>
      <c r="E26" s="22">
        <f>Input!A110/Input!A$56*100</f>
        <v>45.697202281176814</v>
      </c>
      <c r="F26" s="22">
        <f>Input!B110/Input!B$56*100</f>
        <v>50.557007541962086</v>
      </c>
      <c r="G26" s="22">
        <f>Input!C110/Input!C$56*100</f>
        <v>54.038743294571368</v>
      </c>
      <c r="H26" s="22">
        <f>Input!D110/Input!D$56*100</f>
        <v>52.600794393323334</v>
      </c>
      <c r="I26" s="22">
        <f>Input!E110/Input!E$56*100</f>
        <v>57.517348900334454</v>
      </c>
      <c r="J26" s="22">
        <f>Input!F110/Input!F$56*100</f>
        <v>56.133643815697368</v>
      </c>
      <c r="K26" s="22">
        <f>Input!G110/Input!G$56*100</f>
        <v>56.808877850144093</v>
      </c>
      <c r="L26" s="22">
        <f>Input!H110/Input!H$56*100</f>
        <v>57.619770956937657</v>
      </c>
      <c r="M26" s="22">
        <f>Input!I110/Input!I$56*100</f>
        <v>58.007183651581208</v>
      </c>
      <c r="N26" s="22">
        <f>Input!J110/Input!J$56*100</f>
        <v>57.14550521618488</v>
      </c>
      <c r="O26" s="22">
        <f>AVERAGE(E26:N26)</f>
        <v>54.612607790191326</v>
      </c>
    </row>
    <row r="27" spans="1:15" ht="12" customHeight="1" x14ac:dyDescent="0.2">
      <c r="B27" t="s">
        <v>255</v>
      </c>
      <c r="E27" s="22">
        <f>Input!A111/Input!A$56*100</f>
        <v>23.518118152351413</v>
      </c>
      <c r="F27" s="22">
        <f>Input!B111/Input!B$56*100</f>
        <v>21.410087981372371</v>
      </c>
      <c r="G27" s="22">
        <f>Input!C111/Input!C$56*100</f>
        <v>19.779445380756382</v>
      </c>
      <c r="H27" s="22">
        <f>Input!D111/Input!D$56*100</f>
        <v>19.320070075306226</v>
      </c>
      <c r="I27" s="22">
        <f>Input!E111/Input!E$56*100</f>
        <v>21.545051010514104</v>
      </c>
      <c r="J27" s="22">
        <f>Input!F111/Input!F$56*100</f>
        <v>20.312062746982942</v>
      </c>
      <c r="K27" s="22">
        <f>Input!G111/Input!G$56*100</f>
        <v>22.300759514153285</v>
      </c>
      <c r="L27" s="22">
        <f>Input!H111/Input!H$56*100</f>
        <v>19.605207140094613</v>
      </c>
      <c r="M27" s="22">
        <f>Input!I111/Input!I$56*100</f>
        <v>16.385629539997343</v>
      </c>
      <c r="N27" s="22">
        <f>Input!J111/Input!J$56*100</f>
        <v>17.058563516919467</v>
      </c>
      <c r="O27" s="22">
        <f>AVERAGE(E27:N27)</f>
        <v>20.123499505844812</v>
      </c>
    </row>
    <row r="28" spans="1:15" ht="12" customHeight="1" x14ac:dyDescent="0.2">
      <c r="B28" t="s">
        <v>15</v>
      </c>
      <c r="E28" s="22">
        <f>Input!A112/Input!A$56*100</f>
        <v>25.32372372865747</v>
      </c>
      <c r="F28" s="22">
        <f>Input!B112/Input!B$56*100</f>
        <v>23.995134913320094</v>
      </c>
      <c r="G28" s="22">
        <f>Input!C112/Input!C$56*100</f>
        <v>22.52717772579512</v>
      </c>
      <c r="H28" s="22">
        <f>Input!D112/Input!D$56*100</f>
        <v>24.327518361887819</v>
      </c>
      <c r="I28" s="22">
        <f>Input!E112/Input!E$56*100</f>
        <v>17.104050140562045</v>
      </c>
      <c r="J28" s="22">
        <f>Input!F112/Input!F$56*100</f>
        <v>18.779056437606844</v>
      </c>
      <c r="K28" s="22">
        <f>Input!G112/Input!G$56*100</f>
        <v>15.700939966257016</v>
      </c>
      <c r="L28" s="22">
        <f>Input!H112/Input!H$56*100</f>
        <v>17.101310663754226</v>
      </c>
      <c r="M28" s="22">
        <f>Input!I112/Input!I$56*100</f>
        <v>19.680053954942199</v>
      </c>
      <c r="N28" s="22">
        <f>Input!J112/Input!J$56*100</f>
        <v>19.600654063454073</v>
      </c>
      <c r="O28" s="22">
        <f>AVERAGE(E28:N28)</f>
        <v>20.413961995623687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0.61334051343219809</v>
      </c>
      <c r="F31" s="22">
        <f>Input!B113/Input!B$100*100</f>
        <v>0.41097746328510598</v>
      </c>
      <c r="G31" s="22">
        <f>Input!C113/Input!C$100*100</f>
        <v>0.11719347380457969</v>
      </c>
      <c r="H31" s="22">
        <f>Input!D113/Input!D$100*100</f>
        <v>0.44219553311305432</v>
      </c>
      <c r="I31" s="22">
        <f>Input!E113/Input!E$100*100</f>
        <v>0.25465434169822188</v>
      </c>
      <c r="J31" s="22">
        <f>Input!F113/Input!F$100*100</f>
        <v>0.45811994382176358</v>
      </c>
      <c r="K31" s="22">
        <f>Input!G113/Input!G$100*100</f>
        <v>1.2933942454092495</v>
      </c>
      <c r="L31" s="22">
        <f>Input!H113/Input!H$100*100</f>
        <v>0.13890335963931416</v>
      </c>
      <c r="M31" s="22">
        <f>Input!I113/Input!I$100*100</f>
        <v>0.27976132420480582</v>
      </c>
      <c r="N31" s="22">
        <f>Input!J113/Input!J$100*100</f>
        <v>0.38174856404554269</v>
      </c>
      <c r="O31" s="22">
        <f>AVERAGE(E31:N31)</f>
        <v>0.4390288762453835</v>
      </c>
    </row>
    <row r="32" spans="1:15" ht="12" customHeight="1" x14ac:dyDescent="0.2">
      <c r="B32" t="s">
        <v>60</v>
      </c>
      <c r="E32" s="22">
        <f>Input!A114/Input!A$100*100</f>
        <v>5.2162788762285102</v>
      </c>
      <c r="F32" s="22">
        <f>Input!B114/Input!B$100*100</f>
        <v>5.0144669171420109</v>
      </c>
      <c r="G32" s="22">
        <f>Input!C114/Input!C$100*100</f>
        <v>0.88251718590726302</v>
      </c>
      <c r="H32" s="22">
        <f>Input!D114/Input!D$100*100</f>
        <v>8.5685555824019275</v>
      </c>
      <c r="I32" s="22">
        <f>Input!E114/Input!E$100*100</f>
        <v>1.9001785168762699</v>
      </c>
      <c r="J32" s="22">
        <f>Input!F114/Input!F$100*100</f>
        <v>4.2869257515317472</v>
      </c>
      <c r="K32" s="22">
        <f>Input!G114/Input!G$100*100</f>
        <v>8.3690423360042647</v>
      </c>
      <c r="L32" s="22">
        <f>Input!H114/Input!H$100*100</f>
        <v>1.3963884651160476</v>
      </c>
      <c r="M32" s="22">
        <f>Input!I114/Input!I$100*100</f>
        <v>1.4247469188774311</v>
      </c>
      <c r="N32" s="22">
        <f>Input!J114/Input!J$100*100</f>
        <v>3.0898282319309422</v>
      </c>
      <c r="O32" s="22">
        <f>AVERAGE(E32:N32)</f>
        <v>4.0148928782016418</v>
      </c>
    </row>
    <row r="33" spans="1:15" ht="12" customHeight="1" x14ac:dyDescent="0.2">
      <c r="B33" t="s">
        <v>99</v>
      </c>
      <c r="E33" s="22">
        <f>Input!A115/Input!A$100*100</f>
        <v>39.573961968114205</v>
      </c>
      <c r="F33" s="22">
        <f>Input!B115/Input!B$100*100</f>
        <v>27.984149755411096</v>
      </c>
      <c r="G33" s="22">
        <f>Input!C115/Input!C$100*100</f>
        <v>66.739096320476079</v>
      </c>
      <c r="H33" s="22">
        <f>Input!D115/Input!D$100*100</f>
        <v>30.606088764816096</v>
      </c>
      <c r="I33" s="22">
        <f>Input!E115/Input!E$100*100</f>
        <v>37.150883398355298</v>
      </c>
      <c r="J33" s="22">
        <f>Input!F115/Input!F$100*100</f>
        <v>64.825073097817636</v>
      </c>
      <c r="K33" s="22">
        <f>Input!G115/Input!G$100*100</f>
        <v>54.993176604589657</v>
      </c>
      <c r="L33" s="22">
        <f>Input!H115/Input!H$100*100</f>
        <v>30.639653645831093</v>
      </c>
      <c r="M33" s="22">
        <f>Input!I115/Input!I$100*100</f>
        <v>36.473021228968804</v>
      </c>
      <c r="N33" s="22">
        <f>Input!J115/Input!J$100*100</f>
        <v>67.705423181019725</v>
      </c>
      <c r="O33" s="22">
        <f>AVERAGE(E33:N33)</f>
        <v>45.669052796539965</v>
      </c>
    </row>
    <row r="34" spans="1:15" ht="12" customHeight="1" x14ac:dyDescent="0.2">
      <c r="B34" t="s">
        <v>255</v>
      </c>
      <c r="E34" s="22">
        <f>Input!A116/Input!A$100*100</f>
        <v>35.37949534000284</v>
      </c>
      <c r="F34" s="22">
        <f>Input!B116/Input!B$100*100</f>
        <v>32.450637554222254</v>
      </c>
      <c r="G34" s="22">
        <f>Input!C116/Input!C$100*100</f>
        <v>14.560569099842649</v>
      </c>
      <c r="H34" s="22">
        <f>Input!D116/Input!D$100*100</f>
        <v>24.969961523569644</v>
      </c>
      <c r="I34" s="22">
        <f>Input!E116/Input!E$100*100</f>
        <v>45.151731557061503</v>
      </c>
      <c r="J34" s="22">
        <f>Input!F116/Input!F$100*100</f>
        <v>10.557685137791372</v>
      </c>
      <c r="K34" s="22">
        <f>Input!G116/Input!G$100*100</f>
        <v>8.3061963148745939</v>
      </c>
      <c r="L34" s="22">
        <f>Input!H116/Input!H$100*100</f>
        <v>46.399115324286726</v>
      </c>
      <c r="M34" s="22">
        <f>Input!I116/Input!I$100*100</f>
        <v>45.759190125953012</v>
      </c>
      <c r="N34" s="22">
        <f>Input!J116/Input!J$100*100</f>
        <v>14.52598560484474</v>
      </c>
      <c r="O34" s="22">
        <f>AVERAGE(E34:N34)</f>
        <v>27.806056758244932</v>
      </c>
    </row>
    <row r="35" spans="1:15" ht="12" customHeight="1" x14ac:dyDescent="0.2">
      <c r="B35" t="s">
        <v>15</v>
      </c>
      <c r="E35" s="22">
        <f>Input!A117/Input!A$100*100</f>
        <v>19.216923302222245</v>
      </c>
      <c r="F35" s="22">
        <f>Input!B117/Input!B$100*100</f>
        <v>34.139768309939519</v>
      </c>
      <c r="G35" s="22">
        <f>Input!C117/Input!C$100*100</f>
        <v>17.700623919969434</v>
      </c>
      <c r="H35" s="22">
        <f>Input!D117/Input!D$100*100</f>
        <v>35.413198596099271</v>
      </c>
      <c r="I35" s="22">
        <f>Input!E117/Input!E$100*100</f>
        <v>15.542552186008709</v>
      </c>
      <c r="J35" s="22">
        <f>Input!F117/Input!F$100*100</f>
        <v>19.872196069037468</v>
      </c>
      <c r="K35" s="22">
        <f>Input!G117/Input!G$100*100</f>
        <v>27.038190499122223</v>
      </c>
      <c r="L35" s="22">
        <f>Input!H117/Input!H$100*100</f>
        <v>21.425939205126813</v>
      </c>
      <c r="M35" s="22">
        <f>Input!I117/Input!I$100*100</f>
        <v>16.063280401995961</v>
      </c>
      <c r="N35" s="22">
        <f>Input!J117/Input!J$100*100</f>
        <v>14.29701441815906</v>
      </c>
      <c r="O35" s="22">
        <f>AVERAGE(E35:N35)</f>
        <v>22.070968690768069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0.18703808996089835</v>
      </c>
      <c r="F38" s="22">
        <f>Input!B118/Input!B$101*100</f>
        <v>0.11484597604552904</v>
      </c>
      <c r="G38" s="22">
        <f>Input!C118/Input!C$101*100</f>
        <v>6.8929818716983407E-2</v>
      </c>
      <c r="H38" s="22">
        <f>Input!D118/Input!D$101*100</f>
        <v>0.10766330871601534</v>
      </c>
      <c r="I38" s="22">
        <f>Input!E118/Input!E$101*100</f>
        <v>0.14781619499538998</v>
      </c>
      <c r="J38" s="22">
        <f>Input!F118/Input!F$101*100</f>
        <v>0.27278514198188591</v>
      </c>
      <c r="K38" s="22">
        <f>Input!G118/Input!G$101*100</f>
        <v>0.33700040532002107</v>
      </c>
      <c r="L38" s="22">
        <f>Input!H118/Input!H$101*100</f>
        <v>0.36523015577224127</v>
      </c>
      <c r="M38" s="22">
        <f>Input!I118/Input!I$101*100</f>
        <v>0.45625416582817979</v>
      </c>
      <c r="N38" s="22">
        <f>Input!J118/Input!J$101*100</f>
        <v>0.52722033630310761</v>
      </c>
      <c r="O38" s="25">
        <f>AVERAGE(E38:N38)</f>
        <v>0.25847835936402513</v>
      </c>
    </row>
    <row r="39" spans="1:15" ht="12" customHeight="1" x14ac:dyDescent="0.2">
      <c r="B39" t="s">
        <v>60</v>
      </c>
      <c r="E39" s="22">
        <f>Input!A119/Input!A$101*100</f>
        <v>2.0506454892521622</v>
      </c>
      <c r="F39" s="22">
        <f>Input!B119/Input!B$101*100</f>
        <v>1.770971942266734</v>
      </c>
      <c r="G39" s="22">
        <f>Input!C119/Input!C$101*100</f>
        <v>1.2234853988671535</v>
      </c>
      <c r="H39" s="22">
        <f>Input!D119/Input!D$101*100</f>
        <v>1.6100963376528883</v>
      </c>
      <c r="I39" s="22">
        <f>Input!E119/Input!E$101*100</f>
        <v>1.0121341907606443</v>
      </c>
      <c r="J39" s="22">
        <f>Input!F119/Input!F$101*100</f>
        <v>1.4260351635083741</v>
      </c>
      <c r="K39" s="22">
        <f>Input!G119/Input!G$101*100</f>
        <v>1.0140924159023641</v>
      </c>
      <c r="L39" s="22">
        <f>Input!H119/Input!H$101*100</f>
        <v>0.80889690280950177</v>
      </c>
      <c r="M39" s="22">
        <f>Input!I119/Input!I$101*100</f>
        <v>1.4169303020001569</v>
      </c>
      <c r="N39" s="22">
        <f>Input!J119/Input!J$101*100</f>
        <v>1.8818099468868754</v>
      </c>
      <c r="O39" s="22">
        <f>AVERAGE(E39:N39)</f>
        <v>1.4215098089906857</v>
      </c>
    </row>
    <row r="40" spans="1:15" ht="12" customHeight="1" x14ac:dyDescent="0.2">
      <c r="B40" t="s">
        <v>99</v>
      </c>
      <c r="E40" s="22">
        <f>Input!A120/Input!A$101*100</f>
        <v>44.873581741775183</v>
      </c>
      <c r="F40" s="22">
        <f>Input!B120/Input!B$101*100</f>
        <v>44.548768481285364</v>
      </c>
      <c r="G40" s="22">
        <f>Input!C120/Input!C$101*100</f>
        <v>49.7812445049708</v>
      </c>
      <c r="H40" s="22">
        <f>Input!D120/Input!D$101*100</f>
        <v>48.154078412053316</v>
      </c>
      <c r="I40" s="22">
        <f>Input!E120/Input!E$101*100</f>
        <v>50.609661438675033</v>
      </c>
      <c r="J40" s="22">
        <f>Input!F120/Input!F$101*100</f>
        <v>51.700888067683472</v>
      </c>
      <c r="K40" s="22">
        <f>Input!G120/Input!G$101*100</f>
        <v>54.721022001422014</v>
      </c>
      <c r="L40" s="22">
        <f>Input!H120/Input!H$101*100</f>
        <v>54.730598431281599</v>
      </c>
      <c r="M40" s="22">
        <f>Input!I120/Input!I$101*100</f>
        <v>52.826171354427252</v>
      </c>
      <c r="N40" s="22">
        <f>Input!J120/Input!J$101*100</f>
        <v>53.804644788358921</v>
      </c>
      <c r="O40" s="22">
        <f>AVERAGE(E40:N40)</f>
        <v>50.575065922193289</v>
      </c>
    </row>
    <row r="41" spans="1:15" ht="12" customHeight="1" x14ac:dyDescent="0.2">
      <c r="B41" t="s">
        <v>255</v>
      </c>
      <c r="E41" s="22">
        <f>Input!A121/Input!A$101*100</f>
        <v>39.687758807931026</v>
      </c>
      <c r="F41" s="22">
        <f>Input!B121/Input!B$101*100</f>
        <v>40.361899962188247</v>
      </c>
      <c r="G41" s="22">
        <f>Input!C121/Input!C$101*100</f>
        <v>39.518815122893784</v>
      </c>
      <c r="H41" s="22">
        <f>Input!D121/Input!D$101*100</f>
        <v>40.089966625264921</v>
      </c>
      <c r="I41" s="22">
        <f>Input!E121/Input!E$101*100</f>
        <v>39.869607806529849</v>
      </c>
      <c r="J41" s="22">
        <f>Input!F121/Input!F$101*100</f>
        <v>37.251128070533838</v>
      </c>
      <c r="K41" s="22">
        <f>Input!G121/Input!G$101*100</f>
        <v>36.553266628406945</v>
      </c>
      <c r="L41" s="22">
        <f>Input!H121/Input!H$101*100</f>
        <v>37.32666029217868</v>
      </c>
      <c r="M41" s="22">
        <f>Input!I121/Input!I$101*100</f>
        <v>37.10549758594005</v>
      </c>
      <c r="N41" s="22">
        <f>Input!J121/Input!J$101*100</f>
        <v>33.531676834900999</v>
      </c>
      <c r="O41" s="22">
        <f>AVERAGE(E41:N41)</f>
        <v>38.129627773676837</v>
      </c>
    </row>
    <row r="42" spans="1:15" ht="12" customHeight="1" x14ac:dyDescent="0.2">
      <c r="B42" t="s">
        <v>15</v>
      </c>
      <c r="E42" s="22">
        <f>Input!A122/Input!A$101*100</f>
        <v>13.200975871080736</v>
      </c>
      <c r="F42" s="22">
        <f>Input!B122/Input!B$101*100</f>
        <v>13.203513638214121</v>
      </c>
      <c r="G42" s="22">
        <f>Input!C122/Input!C$101*100</f>
        <v>9.4075251545512799</v>
      </c>
      <c r="H42" s="22">
        <f>Input!D122/Input!D$101*100</f>
        <v>10.038195316312864</v>
      </c>
      <c r="I42" s="22">
        <f>Input!E122/Input!E$101*100</f>
        <v>8.360780369039075</v>
      </c>
      <c r="J42" s="22">
        <f>Input!F122/Input!F$101*100</f>
        <v>9.3491635562924404</v>
      </c>
      <c r="K42" s="22">
        <f>Input!G122/Input!G$101*100</f>
        <v>7.3746185489486722</v>
      </c>
      <c r="L42" s="22">
        <f>Input!H122/Input!H$101*100</f>
        <v>6.768614217957988</v>
      </c>
      <c r="M42" s="22">
        <f>Input!I122/Input!I$101*100</f>
        <v>8.1951465918043649</v>
      </c>
      <c r="N42" s="22">
        <f>Input!J122/Input!J$101*100</f>
        <v>10.254648093550088</v>
      </c>
      <c r="O42" s="22">
        <f>AVERAGE(E42:N42)</f>
        <v>9.615318135775162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108.73646331446963</v>
      </c>
      <c r="F4" s="6">
        <f>IF(Input!B158=0,"***",Input!B159/Input!B158)</f>
        <v>109.97374903332316</v>
      </c>
      <c r="G4" s="6">
        <f>IF(Input!C158=0,"***",Input!C159/Input!C158)</f>
        <v>120.14213212054442</v>
      </c>
      <c r="H4" s="6">
        <f>IF(Input!D158=0,"***",Input!D159/Input!D158)</f>
        <v>108.12971260890512</v>
      </c>
      <c r="I4" s="6">
        <f>IF(Input!E158=0,"***",Input!E159/Input!E158)</f>
        <v>79.239879987283885</v>
      </c>
      <c r="J4" s="6">
        <f>IF(Input!F158=0,"***",Input!F159/Input!F158)</f>
        <v>86.890597907272806</v>
      </c>
      <c r="K4" s="6">
        <f>IF(Input!G158=0,"***",Input!G159/Input!G158)</f>
        <v>91.842645308101908</v>
      </c>
      <c r="L4" s="6">
        <f>IF(Input!H158=0,"***",Input!H159/Input!H158)</f>
        <v>93.1061060827288</v>
      </c>
      <c r="M4" s="6">
        <f>IF(Input!I158=0,"***",Input!I159/Input!I158)</f>
        <v>92.058413627418872</v>
      </c>
      <c r="N4" s="6">
        <f>IF(Input!J158=0,"***",Input!J159/Input!J158)</f>
        <v>94.553048251710834</v>
      </c>
    </row>
    <row r="5" spans="1:15" x14ac:dyDescent="0.2">
      <c r="B5" t="s">
        <v>296</v>
      </c>
      <c r="E5" s="6" t="str">
        <f>IF(Input!A160=0,"***",Input!A161/Input!A160)</f>
        <v>***</v>
      </c>
      <c r="F5" s="6" t="str">
        <f>IF(Input!B160=0,"***",Input!B161/Input!B160)</f>
        <v>***</v>
      </c>
      <c r="G5" s="6" t="str">
        <f>IF(Input!C160=0,"***",Input!C161/Input!C160)</f>
        <v>***</v>
      </c>
      <c r="H5" s="6">
        <f>IF(Input!D160=0,"***",Input!D161/Input!D160)</f>
        <v>70.51027170311464</v>
      </c>
      <c r="I5" s="6">
        <f>IF(Input!E160=0,"***",Input!E161/Input!E160)</f>
        <v>122.288</v>
      </c>
      <c r="J5" s="6" t="str">
        <f>IF(Input!F160=0,"***",Input!F161/Input!F160)</f>
        <v>***</v>
      </c>
      <c r="K5" s="6" t="str">
        <f>IF(Input!G160=0,"***",Input!G161/Input!G160)</f>
        <v>***</v>
      </c>
      <c r="L5" s="6">
        <f>IF(Input!H160=0,"***",Input!H161/Input!H160)</f>
        <v>121.72043010752687</v>
      </c>
      <c r="M5" s="6">
        <f>IF(Input!I160=0,"***",Input!I161/Input!I160)</f>
        <v>146.09819639278555</v>
      </c>
      <c r="N5" s="6">
        <f>IF(Input!J160=0,"***",Input!J161/Input!J160)</f>
        <v>118.88393862612611</v>
      </c>
    </row>
    <row r="6" spans="1:15" x14ac:dyDescent="0.2">
      <c r="B6" t="s">
        <v>197</v>
      </c>
      <c r="E6" s="6">
        <f>IF(Input!A162=0,"***",Input!A163/Input!A162)</f>
        <v>45.782187734636054</v>
      </c>
      <c r="F6" s="6">
        <f>IF(Input!B162=0,"***",Input!B163/Input!B162)</f>
        <v>47.335404029468876</v>
      </c>
      <c r="G6" s="6">
        <f>IF(Input!C162=0,"***",Input!C163/Input!C162)</f>
        <v>43.168332868555567</v>
      </c>
      <c r="H6" s="6">
        <f>IF(Input!D162=0,"***",Input!D163/Input!D162)</f>
        <v>38.082803907953696</v>
      </c>
      <c r="I6" s="6">
        <f>IF(Input!E162=0,"***",Input!E163/Input!E162)</f>
        <v>37.212042077420861</v>
      </c>
      <c r="J6" s="6">
        <f>IF(Input!F162=0,"***",Input!F163/Input!F162)</f>
        <v>40.09847812319579</v>
      </c>
      <c r="K6" s="6">
        <f>IF(Input!G162=0,"***",Input!G163/Input!G162)</f>
        <v>42.11361235606909</v>
      </c>
      <c r="L6" s="6">
        <f>IF(Input!H162=0,"***",Input!H163/Input!H162)</f>
        <v>42.359603405299843</v>
      </c>
      <c r="M6" s="6">
        <f>IF(Input!I162=0,"***",Input!I163/Input!I162)</f>
        <v>42.83371046849377</v>
      </c>
      <c r="N6" s="6">
        <f>IF(Input!J162=0,"***",Input!J163/Input!J162)</f>
        <v>42.583816543799124</v>
      </c>
    </row>
    <row r="7" spans="1:15" x14ac:dyDescent="0.2">
      <c r="B7" t="s">
        <v>198</v>
      </c>
      <c r="E7" s="6">
        <f>IF(Input!A164=0,"***",Input!A165/Input!A164)</f>
        <v>49.879377431906612</v>
      </c>
      <c r="F7" s="6">
        <f>IF(Input!B164=0,"***",Input!B165/Input!B164)</f>
        <v>55.016603320664132</v>
      </c>
      <c r="G7" s="6">
        <f>IF(Input!C164=0,"***",Input!C165/Input!C164)</f>
        <v>38.465919701213821</v>
      </c>
      <c r="H7" s="6" t="str">
        <f>IF(Input!D164=0,"***",Input!D165/Input!D164)</f>
        <v>***</v>
      </c>
      <c r="I7" s="6">
        <f>IF(Input!E164=0,"***",Input!E165/Input!E164)</f>
        <v>36.622170179547226</v>
      </c>
      <c r="J7" s="6">
        <f>IF(Input!F164=0,"***",Input!F165/Input!F164)</f>
        <v>31.401054391153401</v>
      </c>
      <c r="K7" s="6">
        <f>IF(Input!G164=0,"***",Input!G165/Input!G164)</f>
        <v>38.228985030432639</v>
      </c>
      <c r="L7" s="6">
        <f>IF(Input!H164=0,"***",Input!H165/Input!H164)</f>
        <v>40.293077450308431</v>
      </c>
      <c r="M7" s="6">
        <f>IF(Input!I164=0,"***",Input!I165/Input!I164)</f>
        <v>33.309859154929576</v>
      </c>
      <c r="N7" s="6" t="str">
        <f>IF(Input!J164=0,"***",Input!J165/Input!J164)</f>
        <v>***</v>
      </c>
    </row>
    <row r="8" spans="1:15" x14ac:dyDescent="0.2">
      <c r="B8" t="s">
        <v>199</v>
      </c>
      <c r="E8" s="6">
        <f>IF(Input!A166=0,"***",Input!A167/Input!A166)</f>
        <v>33.800177522997295</v>
      </c>
      <c r="F8" s="6">
        <f>IF(Input!B166=0,"***",Input!B167/Input!B166)</f>
        <v>25.824719245999948</v>
      </c>
      <c r="G8" s="6">
        <f>IF(Input!C166=0,"***",Input!C167/Input!C166)</f>
        <v>18.038719837246784</v>
      </c>
      <c r="H8" s="6">
        <f>IF(Input!D166=0,"***",Input!D167/Input!D166)</f>
        <v>14.766521868378794</v>
      </c>
      <c r="I8" s="6">
        <f>IF(Input!E166=0,"***",Input!E167/Input!E166)</f>
        <v>16.689815731333592</v>
      </c>
      <c r="J8" s="6">
        <f>IF(Input!F166=0,"***",Input!F167/Input!F166)</f>
        <v>19.249501900405242</v>
      </c>
      <c r="K8" s="6">
        <f>IF(Input!G166=0,"***",Input!G167/Input!G166)</f>
        <v>22.040591530414559</v>
      </c>
      <c r="L8" s="6">
        <f>IF(Input!H166=0,"***",Input!H167/Input!H166)</f>
        <v>14.258774098476453</v>
      </c>
      <c r="M8" s="6">
        <f>IF(Input!I166=0,"***",Input!I167/Input!I166)</f>
        <v>17.42931787187964</v>
      </c>
      <c r="N8" s="6">
        <f>IF(Input!J166=0,"***",Input!J167/Input!J166)</f>
        <v>16.544068585907016</v>
      </c>
    </row>
    <row r="9" spans="1:15" x14ac:dyDescent="0.2">
      <c r="B9" t="s">
        <v>200</v>
      </c>
      <c r="E9" s="6">
        <f>IF(Input!A168=0,"***",Input!A169/Input!A168)</f>
        <v>63.200001631600841</v>
      </c>
      <c r="F9" s="6">
        <f>IF(Input!B168=0,"***",Input!B169/Input!B168)</f>
        <v>66.604293625992241</v>
      </c>
      <c r="G9" s="6">
        <f>IF(Input!C168=0,"***",Input!C169/Input!C168)</f>
        <v>44.725318585337916</v>
      </c>
      <c r="H9" s="6">
        <f>IF(Input!D168=0,"***",Input!D169/Input!D168)</f>
        <v>39.934068148699346</v>
      </c>
      <c r="I9" s="6">
        <f>IF(Input!E168=0,"***",Input!E169/Input!E168)</f>
        <v>42.411202152378621</v>
      </c>
      <c r="J9" s="6">
        <f>IF(Input!F168=0,"***",Input!F169/Input!F168)</f>
        <v>41.554347826086953</v>
      </c>
      <c r="K9" s="6">
        <f>IF(Input!G168=0,"***",Input!G169/Input!G168)</f>
        <v>40.443484422501079</v>
      </c>
      <c r="L9" s="6">
        <f>IF(Input!H168=0,"***",Input!H169/Input!H168)</f>
        <v>37.730522146548807</v>
      </c>
      <c r="M9" s="6">
        <f>IF(Input!I168=0,"***",Input!I169/Input!I168)</f>
        <v>35.807752613240417</v>
      </c>
      <c r="N9" s="6">
        <f>IF(Input!J168=0,"***",Input!J169/Input!J168)</f>
        <v>39.867159663865543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Produktionsgebiet 6: Zentralalpen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36.637951723707445</v>
      </c>
      <c r="F20" s="6">
        <f>Input!B14/(Input!B97 + Input!B98)*2</f>
        <v>34.024205789094999</v>
      </c>
      <c r="G20" s="6">
        <f>Input!C14/(Input!C97 + Input!C98)*2</f>
        <v>30.73917178592114</v>
      </c>
      <c r="H20" s="6">
        <f>Input!D14/(Input!D97 + Input!D98)*2</f>
        <v>29.256265063993748</v>
      </c>
      <c r="I20" s="6">
        <f>Input!E14/(Input!E97 + Input!E98)*2</f>
        <v>30.08072202800242</v>
      </c>
      <c r="J20" s="6">
        <f>Input!F14/(Input!F97 + Input!F98)*2</f>
        <v>28.636773913837168</v>
      </c>
      <c r="K20" s="6">
        <f>Input!G14/(Input!G97 + Input!G98)*2</f>
        <v>27.688402788570414</v>
      </c>
      <c r="L20" s="6">
        <f>Input!H14/(Input!H97 + Input!H98)*2</f>
        <v>27.28953689934221</v>
      </c>
      <c r="M20" s="6">
        <f>Input!I14/(Input!I97 + Input!I98)*2</f>
        <v>27.36309513749756</v>
      </c>
      <c r="N20" s="6">
        <f>Input!J14/(Input!J97 + Input!J98)*2</f>
        <v>27.902808102040723</v>
      </c>
      <c r="O20" s="6">
        <f t="shared" ref="O20:O25" si="1">AVERAGE(E20:N20)</f>
        <v>29.961893323200787</v>
      </c>
    </row>
    <row r="21" spans="2:15" x14ac:dyDescent="0.2">
      <c r="B21" t="s">
        <v>81</v>
      </c>
      <c r="E21" s="6">
        <f>Input!A25/Input!A$6</f>
        <v>0.65406241047161329</v>
      </c>
      <c r="F21" s="6">
        <f>Input!B25/Input!B$6</f>
        <v>0.72376780730411139</v>
      </c>
      <c r="G21" s="6">
        <f>Input!C25/Input!C$6</f>
        <v>0.67567841592341915</v>
      </c>
      <c r="H21" s="6">
        <f>Input!D25/Input!D$6</f>
        <v>0.69256979675625918</v>
      </c>
      <c r="I21" s="6">
        <f>Input!E25/Input!E$6</f>
        <v>0.66348726657265056</v>
      </c>
      <c r="J21" s="6">
        <f>Input!F25/Input!F$6</f>
        <v>0.81881350863332181</v>
      </c>
      <c r="K21" s="6">
        <f>Input!G25/Input!G$6</f>
        <v>0.87027918018229611</v>
      </c>
      <c r="L21" s="6">
        <f>Input!H25/Input!H$6</f>
        <v>0.92480334837427147</v>
      </c>
      <c r="M21" s="6">
        <f>Input!I25/Input!I$6</f>
        <v>0.86226932411955859</v>
      </c>
      <c r="N21" s="6">
        <f>Input!J25/Input!J$6</f>
        <v>0.95140416861848009</v>
      </c>
      <c r="O21" s="6">
        <f t="shared" si="1"/>
        <v>0.78371352269559813</v>
      </c>
    </row>
    <row r="22" spans="2:15" x14ac:dyDescent="0.2">
      <c r="B22" t="s">
        <v>82</v>
      </c>
      <c r="E22" s="6">
        <f>Input!A26/Input!A$6</f>
        <v>1.2837397015810534</v>
      </c>
      <c r="F22" s="6">
        <f>Input!B26/Input!B$6</f>
        <v>1.4903858441446132</v>
      </c>
      <c r="G22" s="6">
        <f>Input!C26/Input!C$6</f>
        <v>1.5381092770894602</v>
      </c>
      <c r="H22" s="6">
        <f>Input!D26/Input!D$6</f>
        <v>1.5536791939452494</v>
      </c>
      <c r="I22" s="6">
        <f>Input!E26/Input!E$6</f>
        <v>1.3942623071847606</v>
      </c>
      <c r="J22" s="6">
        <f>Input!F26/Input!F$6</f>
        <v>1.7225231774136047</v>
      </c>
      <c r="K22" s="6">
        <f>Input!G26/Input!G$6</f>
        <v>1.6051069383016583</v>
      </c>
      <c r="L22" s="6">
        <f>Input!H26/Input!H$6</f>
        <v>1.6457825720454924</v>
      </c>
      <c r="M22" s="6">
        <f>Input!I26/Input!I$6</f>
        <v>1.5660446176745351</v>
      </c>
      <c r="N22" s="6">
        <f>Input!J26/Input!J$6</f>
        <v>1.5947671695144192</v>
      </c>
      <c r="O22" s="6">
        <f t="shared" si="1"/>
        <v>1.5394400798894847</v>
      </c>
    </row>
    <row r="23" spans="2:15" x14ac:dyDescent="0.2">
      <c r="B23" t="s">
        <v>83</v>
      </c>
      <c r="E23" s="6">
        <f>Input!A99/Input!A$6</f>
        <v>5.7821148377800329E-2</v>
      </c>
      <c r="F23" s="6">
        <f>Input!B99/Input!B$6</f>
        <v>8.1286494549082725E-2</v>
      </c>
      <c r="G23" s="6">
        <f>Input!C99/Input!C$6</f>
        <v>7.3295654857398834E-2</v>
      </c>
      <c r="H23" s="6">
        <f>Input!D99/Input!D$6</f>
        <v>9.3322131944903172E-2</v>
      </c>
      <c r="I23" s="6">
        <f>Input!E99/Input!E$6</f>
        <v>7.0515644239362893E-2</v>
      </c>
      <c r="J23" s="6">
        <f>Input!F99/Input!F$6</f>
        <v>0.12986536908136051</v>
      </c>
      <c r="K23" s="6">
        <f>Input!G99/Input!G$6</f>
        <v>0.13433604101048385</v>
      </c>
      <c r="L23" s="6">
        <f>Input!H99/Input!H$6</f>
        <v>0.13847091809826045</v>
      </c>
      <c r="M23" s="6">
        <f>Input!I99/Input!I$6</f>
        <v>0.15655846739047841</v>
      </c>
      <c r="N23" s="6">
        <f>Input!J99/Input!J$6</f>
        <v>0.16529963935037589</v>
      </c>
      <c r="O23" s="6">
        <f t="shared" si="1"/>
        <v>0.11007715088995071</v>
      </c>
    </row>
    <row r="24" spans="2:15" x14ac:dyDescent="0.2">
      <c r="B24" t="s">
        <v>84</v>
      </c>
      <c r="E24" s="6">
        <f>Input!A100/Input!A$6</f>
        <v>3.2917165923497933</v>
      </c>
      <c r="F24" s="6">
        <f>Input!B100/Input!B$6</f>
        <v>4.7539371014818119</v>
      </c>
      <c r="G24" s="6">
        <f>Input!C100/Input!C$6</f>
        <v>2.8939212954065887</v>
      </c>
      <c r="H24" s="6">
        <f>Input!D100/Input!D$6</f>
        <v>2.118714956845861</v>
      </c>
      <c r="I24" s="6">
        <f>Input!E100/Input!E$6</f>
        <v>2.555847803674502</v>
      </c>
      <c r="J24" s="6">
        <f>Input!F100/Input!F$6</f>
        <v>3.8002629066270952</v>
      </c>
      <c r="K24" s="6">
        <f>Input!G100/Input!G$6</f>
        <v>1.8151167276104894</v>
      </c>
      <c r="L24" s="6">
        <f>Input!H100/Input!H$6</f>
        <v>2.4656828150144925</v>
      </c>
      <c r="M24" s="6">
        <f>Input!I100/Input!I$6</f>
        <v>3.7107293841044506</v>
      </c>
      <c r="N24" s="6">
        <f>Input!J100/Input!J$6</f>
        <v>2.2636964994701678</v>
      </c>
      <c r="O24" s="6">
        <f t="shared" si="1"/>
        <v>2.9669626082585254</v>
      </c>
    </row>
    <row r="25" spans="2:15" x14ac:dyDescent="0.2">
      <c r="B25" t="s">
        <v>85</v>
      </c>
      <c r="E25" s="6">
        <f>Input!A101/Input!A$6</f>
        <v>16.806703306433736</v>
      </c>
      <c r="F25" s="6">
        <f>Input!B101/Input!B$6</f>
        <v>19.102071010503632</v>
      </c>
      <c r="G25" s="6">
        <f>Input!C101/Input!C$6</f>
        <v>16.995767831145017</v>
      </c>
      <c r="H25" s="6">
        <f>Input!D101/Input!D$6</f>
        <v>16.889529694124182</v>
      </c>
      <c r="I25" s="6">
        <f>Input!E101/Input!E$6</f>
        <v>16.543380587946967</v>
      </c>
      <c r="J25" s="6">
        <f>Input!F101/Input!F$6</f>
        <v>20.815612148278724</v>
      </c>
      <c r="K25" s="6">
        <f>Input!G101/Input!G$6</f>
        <v>21.260615206907538</v>
      </c>
      <c r="L25" s="6">
        <f>Input!H101/Input!H$6</f>
        <v>22.849612647009767</v>
      </c>
      <c r="M25" s="6">
        <f>Input!I101/Input!I$6</f>
        <v>21.857426594494083</v>
      </c>
      <c r="N25" s="6">
        <f>Input!J101/Input!J$6</f>
        <v>23.331997898863477</v>
      </c>
      <c r="O25" s="6">
        <f t="shared" si="1"/>
        <v>19.645271692570713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0.96211957422035854</v>
      </c>
      <c r="F29" s="6">
        <f>Input!B25/Input!B$5</f>
        <v>0.91389349558983068</v>
      </c>
      <c r="G29" s="6">
        <f>Input!C25/Input!C$5</f>
        <v>0.82669991981510305</v>
      </c>
      <c r="H29" s="6">
        <f>Input!D25/Input!D$5</f>
        <v>0.81003735672845611</v>
      </c>
      <c r="I29" s="6">
        <f>Input!E25/Input!E$5</f>
        <v>0.86475076647327953</v>
      </c>
      <c r="J29" s="6">
        <f>Input!F25/Input!F$5</f>
        <v>0.85517414272911652</v>
      </c>
      <c r="K29" s="6">
        <f>Input!G25/Input!G$5</f>
        <v>0.98381537098124161</v>
      </c>
      <c r="L29" s="6">
        <f>Input!H25/Input!H$5</f>
        <v>1.0026755779287426</v>
      </c>
      <c r="M29" s="6">
        <f>Input!I25/Input!I$5</f>
        <v>0.93595400514288496</v>
      </c>
      <c r="N29" s="6">
        <f>Input!J25/Input!J$5</f>
        <v>1.0149711319198487</v>
      </c>
      <c r="O29" s="6">
        <f>AVERAGE(E29:N29)</f>
        <v>0.9170091341528861</v>
      </c>
    </row>
    <row r="30" spans="2:15" x14ac:dyDescent="0.2">
      <c r="B30" t="s">
        <v>82</v>
      </c>
      <c r="E30" s="6">
        <f>Input!A26/Input!A$5</f>
        <v>1.8883688701883257</v>
      </c>
      <c r="F30" s="6">
        <f>Input!B26/Input!B$5</f>
        <v>1.8818934955898305</v>
      </c>
      <c r="G30" s="6">
        <f>Input!C26/Input!C$5</f>
        <v>1.8818934955898305</v>
      </c>
      <c r="H30" s="6">
        <f>Input!D26/Input!D$5</f>
        <v>1.8172005094099335</v>
      </c>
      <c r="I30" s="6">
        <f>Input!E26/Input!E$5</f>
        <v>1.8172005094099335</v>
      </c>
      <c r="J30" s="6">
        <f>Input!F26/Input!F$5</f>
        <v>1.7990143861138626</v>
      </c>
      <c r="K30" s="6">
        <f>Input!G26/Input!G$5</f>
        <v>1.8145083944660527</v>
      </c>
      <c r="L30" s="6">
        <f>Input!H26/Input!H$5</f>
        <v>1.7843642050730659</v>
      </c>
      <c r="M30" s="6">
        <f>Input!I26/Input!I$5</f>
        <v>1.6998699723448645</v>
      </c>
      <c r="N30" s="6">
        <f>Input!J26/Input!J$5</f>
        <v>1.7013196836640629</v>
      </c>
      <c r="O30" s="6">
        <f>AVERAGE(E30:N30)</f>
        <v>1.8085633521849762</v>
      </c>
    </row>
    <row r="31" spans="2:15" x14ac:dyDescent="0.2">
      <c r="B31" t="s">
        <v>83</v>
      </c>
      <c r="E31" s="6">
        <f>(Input!A99-Input!A102+Input!A105)/Input!A$5</f>
        <v>7.7576615250635417E-2</v>
      </c>
      <c r="F31" s="6">
        <f>(Input!B99-Input!B102+Input!B105)/Input!B$5</f>
        <v>9.5823781897080323E-2</v>
      </c>
      <c r="G31" s="6">
        <f>(Input!C99-Input!C102+Input!C105)/Input!C$5</f>
        <v>8.7055940757511441E-2</v>
      </c>
      <c r="H31" s="6">
        <f>(Input!D99-Input!D102+Input!D105)/Input!D$5</f>
        <v>0.10412777699165134</v>
      </c>
      <c r="I31" s="6">
        <f>(Input!E99-Input!E102+Input!E105)/Input!E$5</f>
        <v>8.6811188151502294E-2</v>
      </c>
      <c r="J31" s="6">
        <f>(Input!F99-Input!F102+Input!F105)/Input!F$5</f>
        <v>0.13634932314513465</v>
      </c>
      <c r="K31" s="6">
        <f>(Input!G99-Input!G102+Input!G105)/Input!G$5</f>
        <v>0.1467847964157353</v>
      </c>
      <c r="L31" s="6">
        <f>(Input!H99-Input!H102+Input!H105)/Input!H$5</f>
        <v>0.1455965495332584</v>
      </c>
      <c r="M31" s="6">
        <f>(Input!I99-Input!I102+Input!I105)/Input!I$5</f>
        <v>0.16235505312697104</v>
      </c>
      <c r="N31" s="6">
        <f>(Input!J99-Input!J102+Input!J105)/Input!J$5</f>
        <v>0.17509659890349816</v>
      </c>
      <c r="O31" s="6">
        <f>AVERAGE(E31:N31)</f>
        <v>0.12175776241729781</v>
      </c>
    </row>
    <row r="32" spans="2:15" x14ac:dyDescent="0.2">
      <c r="B32" t="s">
        <v>84</v>
      </c>
      <c r="E32" s="6">
        <f>(Input!A100-Input!A103+Input!A106)/Input!A$5</f>
        <v>4.7856747111693796</v>
      </c>
      <c r="F32" s="6">
        <f>(Input!B100-Input!B103+Input!B106)/Input!B$5</f>
        <v>5.9406049714636113</v>
      </c>
      <c r="G32" s="6">
        <f>(Input!C100-Input!C103+Input!C106)/Input!C$5</f>
        <v>3.5325435120984863</v>
      </c>
      <c r="H32" s="6">
        <f>(Input!D100-Input!D103+Input!D106)/Input!D$5</f>
        <v>2.4368550540068865</v>
      </c>
      <c r="I32" s="6">
        <f>(Input!E100-Input!E103+Input!E106)/Input!E$5</f>
        <v>3.3033317296353943</v>
      </c>
      <c r="J32" s="6">
        <f>(Input!F100-Input!F103+Input!F106)/Input!F$5</f>
        <v>3.9595335597377481</v>
      </c>
      <c r="K32" s="6">
        <f>(Input!G100-Input!G103+Input!G106)/Input!G$5</f>
        <v>2.0360057111909802</v>
      </c>
      <c r="L32" s="6">
        <f>(Input!H100-Input!H103+Input!H106)/Input!H$5</f>
        <v>2.6720471140217974</v>
      </c>
      <c r="M32" s="6">
        <f>(Input!I100-Input!I103+Input!I106)/Input!I$5</f>
        <v>4.0187385376740572</v>
      </c>
      <c r="N32" s="6">
        <f>(Input!J100-Input!J103+Input!J106)/Input!J$5</f>
        <v>2.4082494299160642</v>
      </c>
      <c r="O32" s="6">
        <f>AVERAGE(E32:N32)</f>
        <v>3.5093584330914402</v>
      </c>
    </row>
    <row r="33" spans="2:15" x14ac:dyDescent="0.2">
      <c r="B33" t="s">
        <v>85</v>
      </c>
      <c r="E33" s="6">
        <f>(Input!A101-Input!A104+Input!A107)/Input!A$5</f>
        <v>24.590876928101167</v>
      </c>
      <c r="F33" s="6">
        <f>(Input!B101-Input!B104+Input!B107)/Input!B$5</f>
        <v>24.041075798311404</v>
      </c>
      <c r="G33" s="6">
        <f>(Input!C101-Input!C104+Input!C107)/Input!C$5</f>
        <v>20.761081694259705</v>
      </c>
      <c r="H33" s="6">
        <f>(Input!D101-Input!D104+Input!D107)/Input!D$5</f>
        <v>19.697348945804443</v>
      </c>
      <c r="I33" s="6">
        <f>(Input!E101-Input!E104+Input!E107)/Input!E$5</f>
        <v>21.484637658601009</v>
      </c>
      <c r="J33" s="6">
        <f>(Input!F101-Input!F104+Input!F107)/Input!F$5</f>
        <v>21.7207232206028</v>
      </c>
      <c r="K33" s="6">
        <f>(Input!G101-Input!G104+Input!G107)/Input!G$5</f>
        <v>23.996868199497811</v>
      </c>
      <c r="L33" s="6">
        <f>(Input!H101-Input!H104+Input!H107)/Input!H$5</f>
        <v>24.750100337226915</v>
      </c>
      <c r="M33" s="6">
        <f>(Input!I101-Input!I104+Input!I107)/Input!I$5</f>
        <v>23.67757551792732</v>
      </c>
      <c r="N33" s="6">
        <f>(Input!J101-Input!J104+Input!J107)/Input!J$5</f>
        <v>24.832247004026978</v>
      </c>
      <c r="O33" s="6">
        <f>AVERAGE(E33:N33)</f>
        <v>22.955253530435954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84.644161599288225</v>
      </c>
      <c r="F7" s="6">
        <f>Input!B27/Input!B$34</f>
        <v>85.231959661017541</v>
      </c>
      <c r="G7" s="6">
        <f>Input!C27/Input!C$34</f>
        <v>89.59612219146392</v>
      </c>
      <c r="H7" s="6">
        <f>Input!D27/Input!D$34</f>
        <v>78.256208130035617</v>
      </c>
      <c r="I7" s="6">
        <f>Input!E27/Input!E$34</f>
        <v>61.123638002264585</v>
      </c>
      <c r="J7" s="6">
        <f>Input!F27/Input!F$34</f>
        <v>68.263693079669267</v>
      </c>
      <c r="K7" s="6">
        <f>Input!G27/Input!G$34</f>
        <v>71.034187091095831</v>
      </c>
      <c r="L7" s="6">
        <f>Input!H27/Input!H$34</f>
        <v>70.337547524695282</v>
      </c>
      <c r="M7" s="6">
        <f>Input!I27/Input!I$34</f>
        <v>69.54554829933879</v>
      </c>
      <c r="N7" s="6">
        <f>Input!J27/Input!J$34</f>
        <v>71.066966199499362</v>
      </c>
      <c r="O7" s="6">
        <f>AVERAGE(E7:N7)</f>
        <v>74.910003177836842</v>
      </c>
    </row>
    <row r="8" spans="1:15" x14ac:dyDescent="0.2">
      <c r="B8" s="26" t="s">
        <v>302</v>
      </c>
      <c r="E8" s="6">
        <f>Input!A125/Input!A$6-(Input!A203+Input!A207)/Input!A34</f>
        <v>36.354670303539258</v>
      </c>
      <c r="F8" s="6">
        <f>Input!B125/Input!B$6-(Input!B203+Input!B207)/Input!B34</f>
        <v>33.942945354223951</v>
      </c>
      <c r="G8" s="6">
        <f>Input!C125/Input!C$6-(Input!C203+Input!C207)/Input!C34</f>
        <v>31.189983855343261</v>
      </c>
      <c r="H8" s="6">
        <f>Input!D125/Input!D$6-(Input!D203+Input!D207)/Input!D34</f>
        <v>28.321009595692299</v>
      </c>
      <c r="I8" s="6">
        <f>Input!E125/Input!E$6-(Input!E203+Input!E207)/Input!E34</f>
        <v>29.665382548508809</v>
      </c>
      <c r="J8" s="6">
        <f>Input!F125/Input!F$6-(Input!F203+Input!F207)/Input!F34</f>
        <v>28.950779732922502</v>
      </c>
      <c r="K8" s="6">
        <f>Input!G125/Input!G$6-(Input!G203+Input!G207)/Input!G34</f>
        <v>27.523485552783008</v>
      </c>
      <c r="L8" s="6">
        <f>Input!H125/Input!H$6-(Input!H203+Input!H207)/Input!H34</f>
        <v>27.546576180249694</v>
      </c>
      <c r="M8" s="6">
        <f>Input!I125/Input!I$6-(Input!I203+Input!I207)/Input!I34</f>
        <v>27.542762628483281</v>
      </c>
      <c r="N8" s="6">
        <f>Input!J125/Input!J$6-(Input!J203+Input!J207)/Input!J34</f>
        <v>28.291566474211088</v>
      </c>
      <c r="O8" s="6">
        <f>AVERAGE(E8:N8)</f>
        <v>29.932916222595715</v>
      </c>
    </row>
    <row r="9" spans="1:15" s="4" customFormat="1" x14ac:dyDescent="0.2">
      <c r="B9" s="27" t="s">
        <v>283</v>
      </c>
      <c r="E9" s="8">
        <f>+E7-E8</f>
        <v>48.289491295748967</v>
      </c>
      <c r="F9" s="8">
        <f t="shared" ref="F9:N9" si="1">+F7-F8</f>
        <v>51.28901430679359</v>
      </c>
      <c r="G9" s="8">
        <f t="shared" si="1"/>
        <v>58.406138336120662</v>
      </c>
      <c r="H9" s="8">
        <f t="shared" si="1"/>
        <v>49.935198534343314</v>
      </c>
      <c r="I9" s="8">
        <f t="shared" si="1"/>
        <v>31.458255453755775</v>
      </c>
      <c r="J9" s="8">
        <f t="shared" si="1"/>
        <v>39.312913346746768</v>
      </c>
      <c r="K9" s="8">
        <f t="shared" si="1"/>
        <v>43.510701538312823</v>
      </c>
      <c r="L9" s="8">
        <f t="shared" si="1"/>
        <v>42.790971344445587</v>
      </c>
      <c r="M9" s="8">
        <f t="shared" si="1"/>
        <v>42.002785670855509</v>
      </c>
      <c r="N9" s="8">
        <f t="shared" si="1"/>
        <v>42.775399725288274</v>
      </c>
      <c r="O9" s="8">
        <f>AVERAGE(E9:N9)</f>
        <v>44.977086955241134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1.2302843842880404</v>
      </c>
      <c r="F11" s="6">
        <f>(Input!B136+Input!B144+Input!B204)/Input!B$34</f>
        <v>0.92024381283190271</v>
      </c>
      <c r="G11" s="6">
        <f>(Input!C136+Input!C144+Input!C204)/Input!C$34</f>
        <v>0.356161710725731</v>
      </c>
      <c r="H11" s="6">
        <f>(Input!D136+Input!D144+Input!D204)/Input!D$34</f>
        <v>0.57454276057324438</v>
      </c>
      <c r="I11" s="6">
        <f>(Input!E136+Input!E144+Input!E204)/Input!E$34</f>
        <v>0.67149187060902737</v>
      </c>
      <c r="J11" s="6">
        <f>(Input!F136+Input!F144+Input!F204)/Input!F$34</f>
        <v>0.92729253292142799</v>
      </c>
      <c r="K11" s="6">
        <f>(Input!G136+Input!G144+Input!G204)/Input!G$34</f>
        <v>0.80109561383045003</v>
      </c>
      <c r="L11" s="6">
        <f>(Input!H136+Input!H144+Input!H204)/Input!H$34</f>
        <v>0.60020320651844972</v>
      </c>
      <c r="M11" s="6">
        <f>(Input!I136+Input!I144+Input!I204)/Input!I$34</f>
        <v>0.68282983682824361</v>
      </c>
      <c r="N11" s="6">
        <f>(Input!J136+Input!J144+Input!J204)/Input!J$34</f>
        <v>1.0817269224568349</v>
      </c>
      <c r="O11" s="6">
        <f>AVERAGE(E11:N11)</f>
        <v>0.78458726515833521</v>
      </c>
    </row>
    <row r="12" spans="1:15" ht="13.15" customHeight="1" x14ac:dyDescent="0.2">
      <c r="B12" s="26" t="s">
        <v>298</v>
      </c>
      <c r="E12" s="6">
        <f>Input!A18/Input!A$6</f>
        <v>10.97501693075905</v>
      </c>
      <c r="F12" s="6">
        <f>Input!B18/Input!B$6</f>
        <v>8.7738552830911463</v>
      </c>
      <c r="G12" s="6">
        <f>Input!C18/Input!C$6</f>
        <v>8.7482875928766219</v>
      </c>
      <c r="H12" s="6">
        <f>Input!D18/Input!D$6</f>
        <v>6.282727786500633</v>
      </c>
      <c r="I12" s="6">
        <f>Input!E18/Input!E$6</f>
        <v>5.6341313553862902</v>
      </c>
      <c r="J12" s="6">
        <f>Input!F18/Input!F$6</f>
        <v>7.9732576260038295</v>
      </c>
      <c r="K12" s="6">
        <f>Input!G18/Input!G$6</f>
        <v>6.1497529067304946</v>
      </c>
      <c r="L12" s="6">
        <f>Input!H18/Input!H$6</f>
        <v>6.4436345728208293</v>
      </c>
      <c r="M12" s="6">
        <f>Input!I18/Input!I$6</f>
        <v>6.2738616056462675</v>
      </c>
      <c r="N12" s="6">
        <f>Input!J18/Input!J$6</f>
        <v>5.7839597782436867</v>
      </c>
      <c r="O12" s="6">
        <f>AVERAGE(E12:N12)</f>
        <v>7.3038485438058842</v>
      </c>
    </row>
    <row r="13" spans="1:15" ht="13.15" customHeight="1" x14ac:dyDescent="0.2">
      <c r="B13" s="27" t="s">
        <v>313</v>
      </c>
      <c r="E13" s="8">
        <f>+E9+E11-E12</f>
        <v>38.54475874927796</v>
      </c>
      <c r="F13" s="8">
        <f t="shared" ref="F13:N13" si="2">+F9+F11-F12</f>
        <v>43.435402836534351</v>
      </c>
      <c r="G13" s="8">
        <f t="shared" si="2"/>
        <v>50.014012453969769</v>
      </c>
      <c r="H13" s="8">
        <f t="shared" si="2"/>
        <v>44.227013508415922</v>
      </c>
      <c r="I13" s="8">
        <f t="shared" si="2"/>
        <v>26.495615968978509</v>
      </c>
      <c r="J13" s="8">
        <f t="shared" si="2"/>
        <v>32.266948253664367</v>
      </c>
      <c r="K13" s="8">
        <f t="shared" si="2"/>
        <v>38.162044245412773</v>
      </c>
      <c r="L13" s="8">
        <f t="shared" si="2"/>
        <v>36.947539978143212</v>
      </c>
      <c r="M13" s="8">
        <f t="shared" si="2"/>
        <v>36.411753902037482</v>
      </c>
      <c r="N13" s="8">
        <f t="shared" si="2"/>
        <v>38.073166869501428</v>
      </c>
      <c r="O13" s="8">
        <f>AVERAGE(E13:N13)</f>
        <v>38.457825676593579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1.2608749484696935</v>
      </c>
      <c r="F15" s="6">
        <f>(Input!B129+Input!B202)/Input!B$34</f>
        <v>1.1191070860411441</v>
      </c>
      <c r="G15" s="6">
        <f>(Input!C129+Input!C202)/Input!C$34</f>
        <v>2.1931785378380586</v>
      </c>
      <c r="H15" s="6">
        <f>(Input!D129+Input!D202)/Input!D$34</f>
        <v>2.986650401304729</v>
      </c>
      <c r="I15" s="6">
        <f>(Input!E129+Input!E202)/Input!E$34</f>
        <v>0.46348116478567053</v>
      </c>
      <c r="J15" s="6">
        <f>(Input!F129+Input!F202)/Input!F$34</f>
        <v>0.66865716475551651</v>
      </c>
      <c r="K15" s="6">
        <f>(Input!G129+Input!G202)/Input!G$34</f>
        <v>1.0524668943335487</v>
      </c>
      <c r="L15" s="6">
        <f>(Input!H129+Input!H202)/Input!H$34</f>
        <v>0.28669393764780637</v>
      </c>
      <c r="M15" s="6">
        <f>(Input!I129+Input!I202)/Input!I$34</f>
        <v>0.23235307485246745</v>
      </c>
      <c r="N15" s="6">
        <f>(Input!J129+Input!J202)/Input!J$34</f>
        <v>0.70359413319695574</v>
      </c>
      <c r="O15" s="6">
        <f>AVERAGE(E15:N15)</f>
        <v>1.0967057343225592</v>
      </c>
    </row>
    <row r="16" spans="1:15" x14ac:dyDescent="0.2">
      <c r="B16" s="26" t="s">
        <v>285</v>
      </c>
      <c r="E16" s="6">
        <f>Input!A124/Input!A$6</f>
        <v>7.7185216261971537</v>
      </c>
      <c r="F16" s="6">
        <f>Input!B124/Input!B$6</f>
        <v>8.2357387945169762</v>
      </c>
      <c r="G16" s="6">
        <f>Input!C124/Input!C$6</f>
        <v>7.7476164197249346</v>
      </c>
      <c r="H16" s="6">
        <f>Input!D124/Input!D$6</f>
        <v>6.0979980341111633</v>
      </c>
      <c r="I16" s="6">
        <f>Input!E124/Input!E$6</f>
        <v>4.0626551634487242</v>
      </c>
      <c r="J16" s="6">
        <f>Input!F124/Input!F$6</f>
        <v>6.2025674471068299</v>
      </c>
      <c r="K16" s="6">
        <f>Input!G124/Input!G$6</f>
        <v>4.7222618429535643</v>
      </c>
      <c r="L16" s="6">
        <f>Input!H124/Input!H$6</f>
        <v>5.2490746893017004</v>
      </c>
      <c r="M16" s="6">
        <f>Input!I124/Input!I$6</f>
        <v>5.5438321942759572</v>
      </c>
      <c r="N16" s="6">
        <f>Input!J124/Input!J$6</f>
        <v>5.0670314397333103</v>
      </c>
      <c r="O16" s="6">
        <f>AVERAGE(E16:N16)</f>
        <v>6.0647297651370318</v>
      </c>
    </row>
    <row r="17" spans="2:15" s="4" customFormat="1" x14ac:dyDescent="0.2">
      <c r="B17" s="27" t="s">
        <v>301</v>
      </c>
      <c r="E17" s="8">
        <f>+E13+E15-E16</f>
        <v>32.0871120715505</v>
      </c>
      <c r="F17" s="8">
        <f t="shared" ref="F17:N17" si="3">+F13+F15-F16</f>
        <v>36.318771128058522</v>
      </c>
      <c r="G17" s="8">
        <f t="shared" si="3"/>
        <v>44.459574572082893</v>
      </c>
      <c r="H17" s="8">
        <f t="shared" si="3"/>
        <v>41.115665875609487</v>
      </c>
      <c r="I17" s="8">
        <f t="shared" si="3"/>
        <v>22.896441970315454</v>
      </c>
      <c r="J17" s="8">
        <f t="shared" si="3"/>
        <v>26.733037971313053</v>
      </c>
      <c r="K17" s="8">
        <f t="shared" si="3"/>
        <v>34.492249296792757</v>
      </c>
      <c r="L17" s="8">
        <f t="shared" si="3"/>
        <v>31.985159226489316</v>
      </c>
      <c r="M17" s="8">
        <f t="shared" si="3"/>
        <v>31.100274782613994</v>
      </c>
      <c r="N17" s="8">
        <f t="shared" si="3"/>
        <v>33.709729562965073</v>
      </c>
      <c r="O17" s="8">
        <f>AVERAGE(E17:N17)</f>
        <v>33.48980164577911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1.4027355195978235</v>
      </c>
      <c r="F19" s="6">
        <f>(Input!B137+Input!B139+Input!B205+Input!B208)/Input!B$34</f>
        <v>1.6365293849834501</v>
      </c>
      <c r="G19" s="6">
        <f>(Input!C137+Input!C139+Input!C205+Input!C208)/Input!C$34</f>
        <v>1.2017043868743915</v>
      </c>
      <c r="H19" s="6">
        <f>(Input!D137+Input!D139+Input!D205+Input!D208)/Input!D$34</f>
        <v>1.3430920744342572</v>
      </c>
      <c r="I19" s="6">
        <f>(Input!E137+Input!E139+Input!E205+Input!E208)/Input!E$34</f>
        <v>1.2448545778184408</v>
      </c>
      <c r="J19" s="6">
        <f>(Input!F137+Input!F139+Input!F205+Input!F208)/Input!F$34</f>
        <v>1.4599265878272516</v>
      </c>
      <c r="K19" s="6">
        <f>(Input!G137+Input!G139+Input!G205+Input!G208)/Input!G$34</f>
        <v>1.3686892655885945</v>
      </c>
      <c r="L19" s="6">
        <f>(Input!H137+Input!H139+Input!H205+Input!H208)/Input!H$34</f>
        <v>1.5182033971294873</v>
      </c>
      <c r="M19" s="6">
        <f>(Input!I137+Input!I139+Input!I205+Input!I208)/Input!I$34</f>
        <v>1.3373478412864286</v>
      </c>
      <c r="N19" s="6">
        <f>(Input!J137+Input!J139+Input!J205+Input!J208)/Input!J$34</f>
        <v>1.5554419694006565</v>
      </c>
      <c r="O19" s="6">
        <f>AVERAGE(E19:N19)</f>
        <v>1.4068525004940782</v>
      </c>
    </row>
    <row r="20" spans="2:15" ht="13.15" customHeight="1" x14ac:dyDescent="0.2">
      <c r="B20" s="26" t="s">
        <v>300</v>
      </c>
      <c r="E20" s="6">
        <f>(Input!A19+Input!A20)/Input!A$6</f>
        <v>4.538236005385925</v>
      </c>
      <c r="F20" s="6">
        <f>(Input!B19+Input!B20)/Input!B$6</f>
        <v>4.8261274963098053</v>
      </c>
      <c r="G20" s="6">
        <f>(Input!C19+Input!C20)/Input!C$6</f>
        <v>4.4319860846260291</v>
      </c>
      <c r="H20" s="6">
        <f>(Input!D19+Input!D20)/Input!D$6</f>
        <v>3.655734101880209</v>
      </c>
      <c r="I20" s="6">
        <f>(Input!E19+Input!E20)/Input!E$6</f>
        <v>3.0206840929363734</v>
      </c>
      <c r="J20" s="6">
        <f>(Input!F19+Input!F20)/Input!F$6</f>
        <v>5.0942347784090138</v>
      </c>
      <c r="K20" s="6">
        <f>(Input!G19+Input!G20)/Input!G$6</f>
        <v>3.8978325328300283</v>
      </c>
      <c r="L20" s="6">
        <f>(Input!H19+Input!H20)/Input!H$6</f>
        <v>3.9823077096452835</v>
      </c>
      <c r="M20" s="6">
        <f>(Input!I19+Input!I20)/Input!I$6</f>
        <v>3.4599577155679122</v>
      </c>
      <c r="N20" s="6">
        <f>(Input!J19+Input!J20)/Input!J$6</f>
        <v>4.1603559652721245</v>
      </c>
      <c r="O20" s="6">
        <f>AVERAGE(E20:N20)</f>
        <v>4.1067456482862701</v>
      </c>
    </row>
    <row r="21" spans="2:15" ht="13.15" customHeight="1" x14ac:dyDescent="0.2">
      <c r="B21" s="27" t="s">
        <v>314</v>
      </c>
      <c r="E21" s="8">
        <f>+E17+E19-E20</f>
        <v>28.9516115857624</v>
      </c>
      <c r="F21" s="8">
        <f t="shared" ref="F21:N21" si="4">+F17+F19-F20</f>
        <v>33.129173016732167</v>
      </c>
      <c r="G21" s="8">
        <f t="shared" si="4"/>
        <v>41.22929287433125</v>
      </c>
      <c r="H21" s="8">
        <f t="shared" si="4"/>
        <v>38.803023848163541</v>
      </c>
      <c r="I21" s="8">
        <f t="shared" si="4"/>
        <v>21.12061245519752</v>
      </c>
      <c r="J21" s="8">
        <f t="shared" si="4"/>
        <v>23.09872978073129</v>
      </c>
      <c r="K21" s="8">
        <f t="shared" si="4"/>
        <v>31.963106029551319</v>
      </c>
      <c r="L21" s="8">
        <f t="shared" si="4"/>
        <v>29.521054913973522</v>
      </c>
      <c r="M21" s="8">
        <f t="shared" si="4"/>
        <v>28.97766490833251</v>
      </c>
      <c r="N21" s="8">
        <f t="shared" si="4"/>
        <v>31.104815567093603</v>
      </c>
      <c r="O21" s="8">
        <f>AVERAGE(E21:N21)</f>
        <v>30.789908497986914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0.27039519189657674</v>
      </c>
      <c r="F23" s="6">
        <f>(Input!B142+Input!B141+Input!B147-Input!B143-Input!B144-Input!B207-Input!B208-SUM(Input!B136:B139)-SUM(Input!B202:'Input'!B205))/Input!B34</f>
        <v>0.18494579690936058</v>
      </c>
      <c r="G23" s="6">
        <f>(Input!C142+Input!C141+Input!C147-Input!C143-Input!C144-Input!C207-Input!C208-SUM(Input!C136:C139)-SUM(Input!C202:'Input'!C205))/Input!C34</f>
        <v>0.19096414268922751</v>
      </c>
      <c r="H23" s="6">
        <f>(Input!D142+Input!D141+Input!D147-Input!D143-Input!D144-Input!D207-Input!D208-SUM(Input!D136:D139)-SUM(Input!D202:'Input'!D205))/Input!D34</f>
        <v>0.21032102679909315</v>
      </c>
      <c r="I23" s="6">
        <f>(Input!E142+Input!E141+Input!E147-Input!E143-Input!E144-Input!E207-Input!E208-SUM(Input!E136:E139)-SUM(Input!E202:'Input'!E205))/Input!E34</f>
        <v>0.17796804305836958</v>
      </c>
      <c r="J23" s="6">
        <f>(Input!F142+Input!F141+Input!F147-Input!F143-Input!F144-Input!F207-Input!F208-SUM(Input!F136:F139)-SUM(Input!F202:'Input'!F205))/Input!F34</f>
        <v>0.19506352381196138</v>
      </c>
      <c r="K23" s="6">
        <f>(Input!G142+Input!G141+Input!G147-Input!G143-Input!G144-Input!G207-Input!G208-SUM(Input!G136:G139)-SUM(Input!G202:'Input'!G205))/Input!G34</f>
        <v>0.26220472408084333</v>
      </c>
      <c r="L23" s="6">
        <f>(Input!H142+Input!H141+Input!H147-Input!H143-Input!H144-Input!H207-Input!H208-SUM(Input!H136:H139)-SUM(Input!H202:'Input'!H205))/Input!H34</f>
        <v>0.29973323064099094</v>
      </c>
      <c r="M23" s="6">
        <f>(Input!I142+Input!I141+Input!I147-Input!I143-Input!I144-Input!I207-Input!I208-SUM(Input!I136:I139)-SUM(Input!I202:'Input'!I205))/Input!I34</f>
        <v>0.25463255172140387</v>
      </c>
      <c r="N23" s="6">
        <f>(Input!J142+Input!J141+Input!J147-Input!J143-Input!J144-Input!J207-Input!J208-SUM(Input!J136:J139)-SUM(Input!J202:'Input'!J205))/Input!J34</f>
        <v>0.26559660442619359</v>
      </c>
      <c r="O23" s="6">
        <f>AVERAGE(E23:N23)</f>
        <v>0.23118248360340207</v>
      </c>
    </row>
    <row r="24" spans="2:15" x14ac:dyDescent="0.2">
      <c r="B24" s="26" t="s">
        <v>287</v>
      </c>
      <c r="E24" s="6">
        <f>Input!A127/Input!A$6</f>
        <v>14.954572701361487</v>
      </c>
      <c r="F24" s="6">
        <f>Input!B127/Input!B$6</f>
        <v>16.064734809311748</v>
      </c>
      <c r="G24" s="6">
        <f>Input!C127/Input!C$6</f>
        <v>17.486225973321545</v>
      </c>
      <c r="H24" s="6">
        <f>Input!D127/Input!D$6</f>
        <v>15.862390967331999</v>
      </c>
      <c r="I24" s="6">
        <f>Input!E127/Input!E$6</f>
        <v>12.729902832034218</v>
      </c>
      <c r="J24" s="6">
        <f>Input!F127/Input!F$6</f>
        <v>16.184995462564192</v>
      </c>
      <c r="K24" s="6">
        <f>Input!G127/Input!G$6</f>
        <v>16.061085426472978</v>
      </c>
      <c r="L24" s="6">
        <f>Input!H127/Input!H$6</f>
        <v>16.016197016755395</v>
      </c>
      <c r="M24" s="6">
        <f>Input!I127/Input!I$6</f>
        <v>15.514774028597865</v>
      </c>
      <c r="N24" s="6">
        <f>Input!J127/Input!J$6</f>
        <v>17.055842296514935</v>
      </c>
      <c r="O24" s="16">
        <f>AVERAGE(E24:N24)</f>
        <v>15.793072151426633</v>
      </c>
    </row>
    <row r="25" spans="2:15" s="4" customFormat="1" x14ac:dyDescent="0.2">
      <c r="B25" s="27" t="s">
        <v>288</v>
      </c>
      <c r="E25" s="8">
        <f>+E21+E23-E24</f>
        <v>14.267434076297489</v>
      </c>
      <c r="F25" s="8">
        <f t="shared" ref="F25:N25" si="5">+F21+F23-F24</f>
        <v>17.24938400432978</v>
      </c>
      <c r="G25" s="8">
        <f t="shared" si="5"/>
        <v>23.93403104369893</v>
      </c>
      <c r="H25" s="8">
        <f t="shared" si="5"/>
        <v>23.150953907630637</v>
      </c>
      <c r="I25" s="8">
        <f t="shared" si="5"/>
        <v>8.5686776662216726</v>
      </c>
      <c r="J25" s="8">
        <f t="shared" si="5"/>
        <v>7.1087978419790581</v>
      </c>
      <c r="K25" s="8">
        <f t="shared" si="5"/>
        <v>16.164225327159187</v>
      </c>
      <c r="L25" s="8">
        <f t="shared" si="5"/>
        <v>13.804591127859119</v>
      </c>
      <c r="M25" s="8">
        <f t="shared" si="5"/>
        <v>13.717523431456049</v>
      </c>
      <c r="N25" s="8">
        <f t="shared" si="5"/>
        <v>14.31456987500486</v>
      </c>
      <c r="O25" s="8">
        <f>AVERAGE(E25:N25)</f>
        <v>15.228018830163677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84.877404210310587</v>
      </c>
      <c r="F31" s="6">
        <f>Input!B35/Input!B36</f>
        <v>84.92487014089042</v>
      </c>
      <c r="G31" s="6">
        <f>Input!C35/Input!C36</f>
        <v>89.894531069932043</v>
      </c>
      <c r="H31" s="6">
        <f>Input!D35/Input!D36</f>
        <v>78.653298034315782</v>
      </c>
      <c r="I31" s="6">
        <f>Input!E35/Input!E36</f>
        <v>61.80422674100258</v>
      </c>
      <c r="J31" s="6">
        <f>Input!F35/Input!F36</f>
        <v>68.192090370750961</v>
      </c>
      <c r="K31" s="6">
        <f>Input!G35/Input!G36</f>
        <v>71.218240128371122</v>
      </c>
      <c r="L31" s="6">
        <f>Input!H35/Input!H36</f>
        <v>70.505327306783272</v>
      </c>
      <c r="M31" s="6">
        <f>Input!I35/Input!I36</f>
        <v>69.885053361157247</v>
      </c>
      <c r="N31" s="6">
        <f>Input!J35/Input!J36</f>
        <v>71.320343218546682</v>
      </c>
      <c r="O31" s="6">
        <f>AVERAGE(E31:N31)</f>
        <v>75.127538458206061</v>
      </c>
    </row>
    <row r="32" spans="2:15" x14ac:dyDescent="0.2">
      <c r="B32" s="26" t="s">
        <v>302</v>
      </c>
      <c r="E32" s="6">
        <f>Input!A131/Input!A$5-Input!A209/Input!A36</f>
        <v>35.459894887431453</v>
      </c>
      <c r="F32" s="6">
        <f>Input!B131/Input!B$5-Input!B209/Input!B36</f>
        <v>33.521904649251695</v>
      </c>
      <c r="G32" s="6">
        <f>Input!C131/Input!C$5-Input!C209/Input!C36</f>
        <v>31.315903100657334</v>
      </c>
      <c r="H32" s="6">
        <f>Input!D131/Input!D$5-Input!D209/Input!D36</f>
        <v>28.221186789176912</v>
      </c>
      <c r="I32" s="6">
        <f>Input!E131/Input!E$5-Input!E209/Input!E36</f>
        <v>29.831221837982561</v>
      </c>
      <c r="J32" s="6">
        <f>Input!F131/Input!F$5-Input!F209/Input!F36</f>
        <v>29.033342093886326</v>
      </c>
      <c r="K32" s="6">
        <f>Input!G131/Input!G$5-Input!G209/Input!G36</f>
        <v>27.642767740532552</v>
      </c>
      <c r="L32" s="6">
        <f>Input!H131/Input!H$5-Input!H209/Input!H36</f>
        <v>27.614569214031583</v>
      </c>
      <c r="M32" s="6">
        <f>Input!I131/Input!I$5-Input!I209/Input!I36</f>
        <v>27.543694102244125</v>
      </c>
      <c r="N32" s="6">
        <f>Input!J131/Input!J$5-Input!J209/Input!J36</f>
        <v>28.19594729815946</v>
      </c>
      <c r="O32" s="6">
        <f>AVERAGE(E32:N32)</f>
        <v>29.838043171335396</v>
      </c>
    </row>
    <row r="33" spans="2:15" s="4" customFormat="1" x14ac:dyDescent="0.2">
      <c r="B33" s="27" t="s">
        <v>283</v>
      </c>
      <c r="E33" s="8">
        <f>+E31-E32</f>
        <v>49.417509322879134</v>
      </c>
      <c r="F33" s="8">
        <f t="shared" ref="F33:N33" si="7">+F31-F32</f>
        <v>51.402965491638724</v>
      </c>
      <c r="G33" s="8">
        <f t="shared" si="7"/>
        <v>58.578627969274706</v>
      </c>
      <c r="H33" s="8">
        <f t="shared" si="7"/>
        <v>50.43211124513887</v>
      </c>
      <c r="I33" s="8">
        <f t="shared" si="7"/>
        <v>31.973004903020019</v>
      </c>
      <c r="J33" s="8">
        <f t="shared" si="7"/>
        <v>39.158748276864635</v>
      </c>
      <c r="K33" s="8">
        <f t="shared" si="7"/>
        <v>43.575472387838573</v>
      </c>
      <c r="L33" s="8">
        <f t="shared" si="7"/>
        <v>42.890758092751689</v>
      </c>
      <c r="M33" s="8">
        <f t="shared" si="7"/>
        <v>42.341359258913123</v>
      </c>
      <c r="N33" s="8">
        <f t="shared" si="7"/>
        <v>43.124395920387222</v>
      </c>
      <c r="O33" s="8">
        <f>AVERAGE(E33:N33)</f>
        <v>45.289495286870661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1.8097366077461472</v>
      </c>
      <c r="F35" s="6">
        <f>(Input!B136+Input!B144+Input!B204)/Input!B5*Input!B6/Input!B34</f>
        <v>1.1619815449328068</v>
      </c>
      <c r="G35" s="6">
        <f>(Input!C136+Input!C144+Input!C204)/Input!C5*Input!C6/Input!C34</f>
        <v>0.4357677421081676</v>
      </c>
      <c r="H35" s="6">
        <f>(Input!D136+Input!D144+Input!D204)/Input!D5*Input!D6/Input!D34</f>
        <v>0.67199161915808014</v>
      </c>
      <c r="I35" s="6">
        <f>(Input!E136+Input!E144+Input!E204)/Input!E5*Input!E6/Input!E34</f>
        <v>0.87518350244955323</v>
      </c>
      <c r="J35" s="6">
        <f>(Input!F136+Input!F144+Input!F204)/Input!F5*Input!F6/Input!F34</f>
        <v>0.96847033975267516</v>
      </c>
      <c r="K35" s="6">
        <f>(Input!G136+Input!G144+Input!G204)/Input!G5*Input!G6/Input!G34</f>
        <v>0.9056061508296237</v>
      </c>
      <c r="L35" s="6">
        <f>(Input!H136+Input!H144+Input!H204)/Input!H5*Input!H6/Input!H34</f>
        <v>0.65074277469745556</v>
      </c>
      <c r="M35" s="6">
        <f>(Input!I136+Input!I144+Input!I204)/Input!I5*Input!I6/Input!I34</f>
        <v>0.74118062968669729</v>
      </c>
      <c r="N35" s="6">
        <f>(Input!J136+Input!J144+Input!J204)/Input!J5*Input!J6/Input!J34</f>
        <v>1.1540012490259148</v>
      </c>
      <c r="O35" s="6">
        <f>AVERAGE(E35:N35)</f>
        <v>0.93746621603871216</v>
      </c>
    </row>
    <row r="36" spans="2:15" ht="13.15" customHeight="1" x14ac:dyDescent="0.2">
      <c r="B36" s="26" t="s">
        <v>298</v>
      </c>
      <c r="E36" s="6">
        <f>Input!A18/Input!A5</f>
        <v>16.144145340609516</v>
      </c>
      <c r="F36" s="6">
        <f>Input!B18/Input!B5</f>
        <v>11.078648695816236</v>
      </c>
      <c r="G36" s="6">
        <f>Input!C18/Input!C5</f>
        <v>10.703625395028537</v>
      </c>
      <c r="H36" s="6">
        <f>Input!D18/Input!D5</f>
        <v>7.3483484741285796</v>
      </c>
      <c r="I36" s="6">
        <f>Input!E18/Input!E5</f>
        <v>7.343199566058205</v>
      </c>
      <c r="J36" s="6">
        <f>Input!F18/Input!F5</f>
        <v>8.3273220131125889</v>
      </c>
      <c r="K36" s="6">
        <f>Input!G18/Input!G5</f>
        <v>6.9520466249815369</v>
      </c>
      <c r="L36" s="6">
        <f>Input!H18/Input!H5</f>
        <v>6.9862149943795515</v>
      </c>
      <c r="M36" s="6">
        <f>Input!I18/Input!I5</f>
        <v>6.8099904905147728</v>
      </c>
      <c r="N36" s="6">
        <f>Input!J18/Input!J5</f>
        <v>6.1704083256513513</v>
      </c>
      <c r="O36" s="6">
        <f>AVERAGE(E36:N36)</f>
        <v>8.7863949920280877</v>
      </c>
    </row>
    <row r="37" spans="2:15" ht="13.15" customHeight="1" x14ac:dyDescent="0.2">
      <c r="B37" s="27" t="s">
        <v>313</v>
      </c>
      <c r="E37" s="8">
        <f>+E33+E35-E36</f>
        <v>35.083100590015761</v>
      </c>
      <c r="F37" s="8">
        <f t="shared" ref="F37:N37" si="8">+F33+F35-F36</f>
        <v>41.486298340755297</v>
      </c>
      <c r="G37" s="8">
        <f t="shared" si="8"/>
        <v>48.310770316354336</v>
      </c>
      <c r="H37" s="8">
        <f t="shared" si="8"/>
        <v>43.75575439016837</v>
      </c>
      <c r="I37" s="8">
        <f t="shared" si="8"/>
        <v>25.504988839411368</v>
      </c>
      <c r="J37" s="8">
        <f t="shared" si="8"/>
        <v>31.799896603504724</v>
      </c>
      <c r="K37" s="8">
        <f t="shared" si="8"/>
        <v>37.529031913686666</v>
      </c>
      <c r="L37" s="8">
        <f t="shared" si="8"/>
        <v>36.555285873069593</v>
      </c>
      <c r="M37" s="8">
        <f t="shared" si="8"/>
        <v>36.272549398085047</v>
      </c>
      <c r="N37" s="8">
        <f t="shared" si="8"/>
        <v>38.107988843761788</v>
      </c>
      <c r="O37" s="8">
        <f>AVERAGE(E37:N37)</f>
        <v>37.440566510881297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1.8547350362055821</v>
      </c>
      <c r="F39" s="6">
        <f>(Input!B129+Input!B202)/Input!B5*Input!B6/Input!B34</f>
        <v>1.4130839704117368</v>
      </c>
      <c r="G39" s="6">
        <f>(Input!C129+Input!C202)/Input!C5*Input!C6/Input!C34</f>
        <v>2.6833778890110693</v>
      </c>
      <c r="H39" s="6">
        <f>(Input!D129+Input!D202)/Input!D5*Input!D6/Input!D34</f>
        <v>3.4932196117647125</v>
      </c>
      <c r="I39" s="6">
        <f>(Input!E129+Input!E202)/Input!E5*Input!E6/Input!E34</f>
        <v>0.60407443019172191</v>
      </c>
      <c r="J39" s="6">
        <f>(Input!F129+Input!F202)/Input!F5*Input!F6/Input!F34</f>
        <v>0.69834988262944031</v>
      </c>
      <c r="K39" s="6">
        <f>(Input!G129+Input!G202)/Input!G5*Input!G6/Input!G34</f>
        <v>1.1897712040834352</v>
      </c>
      <c r="L39" s="6">
        <f>(Input!H129+Input!H202)/Input!H5*Input!H6/Input!H34</f>
        <v>0.31083474138043948</v>
      </c>
      <c r="M39" s="6">
        <f>(Input!I129+Input!I202)/Input!I5*Input!I6/Input!I34</f>
        <v>0.25220866025529365</v>
      </c>
      <c r="N39" s="6">
        <f>(Input!J129+Input!J202)/Input!J5*Input!J6/Input!J34</f>
        <v>0.75060395711746075</v>
      </c>
      <c r="O39" s="6">
        <f>AVERAGE(E39:N39)</f>
        <v>1.3250259383050891</v>
      </c>
    </row>
    <row r="40" spans="2:15" x14ac:dyDescent="0.2">
      <c r="B40" s="26" t="s">
        <v>285</v>
      </c>
      <c r="E40" s="6">
        <f>Input!A124/Input!A5</f>
        <v>11.353871773876742</v>
      </c>
      <c r="F40" s="6">
        <f>Input!B124/Input!B5</f>
        <v>10.39917503891326</v>
      </c>
      <c r="G40" s="6">
        <f>Input!C124/Input!C5</f>
        <v>9.4792932880524496</v>
      </c>
      <c r="H40" s="6">
        <f>Input!D124/Input!D5</f>
        <v>7.1322864959200043</v>
      </c>
      <c r="I40" s="6">
        <f>Input!E124/Input!E5</f>
        <v>5.2950287722277256</v>
      </c>
      <c r="J40" s="6">
        <f>Input!F124/Input!F5</f>
        <v>6.4780016980331112</v>
      </c>
      <c r="K40" s="6">
        <f>Input!G124/Input!G5</f>
        <v>5.3383257840578997</v>
      </c>
      <c r="L40" s="6">
        <f>Input!H124/Input!H5</f>
        <v>5.6910682762328335</v>
      </c>
      <c r="M40" s="6">
        <f>Input!I124/Input!I5</f>
        <v>6.0175768764252098</v>
      </c>
      <c r="N40" s="6">
        <f>Input!J124/Input!J5</f>
        <v>5.4055792537965157</v>
      </c>
      <c r="O40" s="6">
        <f>AVERAGE(E40:N40)</f>
        <v>7.259020725753575</v>
      </c>
    </row>
    <row r="41" spans="2:15" s="4" customFormat="1" x14ac:dyDescent="0.2">
      <c r="B41" s="27" t="s">
        <v>301</v>
      </c>
      <c r="E41" s="8">
        <f>+E37+E39-E40</f>
        <v>25.583963852344603</v>
      </c>
      <c r="F41" s="8">
        <f t="shared" ref="F41:N41" si="9">+F37+F39-F40</f>
        <v>32.500207272253775</v>
      </c>
      <c r="G41" s="8">
        <f t="shared" si="9"/>
        <v>41.51485491731296</v>
      </c>
      <c r="H41" s="8">
        <f t="shared" si="9"/>
        <v>40.116687506013079</v>
      </c>
      <c r="I41" s="8">
        <f t="shared" si="9"/>
        <v>20.814034497375367</v>
      </c>
      <c r="J41" s="8">
        <f t="shared" si="9"/>
        <v>26.020244788101053</v>
      </c>
      <c r="K41" s="8">
        <f t="shared" si="9"/>
        <v>33.3804773337122</v>
      </c>
      <c r="L41" s="8">
        <f t="shared" si="9"/>
        <v>31.175052338217199</v>
      </c>
      <c r="M41" s="8">
        <f t="shared" si="9"/>
        <v>30.507181181915129</v>
      </c>
      <c r="N41" s="8">
        <f t="shared" si="9"/>
        <v>33.453013547082733</v>
      </c>
      <c r="O41" s="8">
        <f>AVERAGE(E41:N41)</f>
        <v>31.506571723432806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2.0634105847576523</v>
      </c>
      <c r="F43" s="6">
        <f>(Input!B137+Input!B139+Input!B205+Input!B208)/Input!B5*Input!B6/Input!B34</f>
        <v>2.0664273060843348</v>
      </c>
      <c r="G43" s="6">
        <f>(Input!C137+Input!C139+Input!C205+Input!C208)/Input!C5*Input!C6/Input!C34</f>
        <v>1.4702984391070346</v>
      </c>
      <c r="H43" s="6">
        <f>(Input!D137+Input!D139+Input!D205+Input!D208)/Input!D5*Input!D6/Input!D34</f>
        <v>1.5708954662955881</v>
      </c>
      <c r="I43" s="6">
        <f>(Input!E137+Input!E139+Input!E205+Input!E208)/Input!E5*Input!E6/Input!E34</f>
        <v>1.6224711528784013</v>
      </c>
      <c r="J43" s="6">
        <f>(Input!F137+Input!F139+Input!F205+Input!F208)/Input!F5*Input!F6/Input!F34</f>
        <v>1.5247568036297618</v>
      </c>
      <c r="K43" s="6">
        <f>(Input!G137+Input!G139+Input!G205+Input!G208)/Input!G5*Input!G6/Input!G34</f>
        <v>1.5472477892680701</v>
      </c>
      <c r="L43" s="6">
        <f>(Input!H137+Input!H139+Input!H205+Input!H208)/Input!H5*Input!H6/Input!H34</f>
        <v>1.6460423411163108</v>
      </c>
      <c r="M43" s="6">
        <f>(Input!I137+Input!I139+Input!I205+Input!I208)/Input!I5*Input!I6/Input!I34</f>
        <v>1.4516300572321754</v>
      </c>
      <c r="N43" s="6">
        <f>(Input!J137+Input!J139+Input!J205+Input!J208)/Input!J5*Input!J6/Input!J34</f>
        <v>1.6593670160292358</v>
      </c>
      <c r="O43" s="6">
        <f>AVERAGE(E43:N43)</f>
        <v>1.6622546956398565</v>
      </c>
    </row>
    <row r="44" spans="2:15" ht="13.15" customHeight="1" x14ac:dyDescent="0.2">
      <c r="B44" s="26" t="s">
        <v>300</v>
      </c>
      <c r="E44" s="6">
        <f>(Input!A19+Input!A20)/Input!A5</f>
        <v>6.6757019258530033</v>
      </c>
      <c r="F44" s="6">
        <f>(Input!B19+Input!B20)/Input!B5</f>
        <v>6.0938970803263999</v>
      </c>
      <c r="G44" s="6">
        <f>(Input!C19+Input!C20)/Input!C5</f>
        <v>5.4225833687090228</v>
      </c>
      <c r="H44" s="6">
        <f>(Input!D19+Input!D20)/Input!D5</f>
        <v>4.2757873685203531</v>
      </c>
      <c r="I44" s="6">
        <f>(Input!E19+Input!E20)/Input!E5</f>
        <v>3.9369841988585446</v>
      </c>
      <c r="J44" s="6">
        <f>(Input!F19+Input!F20)/Input!F5</f>
        <v>5.3204518654780433</v>
      </c>
      <c r="K44" s="6">
        <f>(Input!G19+Input!G20)/Input!G5</f>
        <v>4.4063418344739302</v>
      </c>
      <c r="L44" s="6">
        <f>(Input!H19+Input!H20)/Input!H5</f>
        <v>4.3176343287229368</v>
      </c>
      <c r="M44" s="6">
        <f>(Input!I19+Input!I20)/Input!I5</f>
        <v>3.7556262190092671</v>
      </c>
      <c r="N44" s="6">
        <f>(Input!J19+Input!J20)/Input!J5</f>
        <v>4.4383253117267474</v>
      </c>
      <c r="O44" s="6">
        <f>AVERAGE(E44:N44)</f>
        <v>4.8643333501678248</v>
      </c>
    </row>
    <row r="45" spans="2:15" ht="13.15" customHeight="1" x14ac:dyDescent="0.2">
      <c r="B45" s="27" t="s">
        <v>314</v>
      </c>
      <c r="E45" s="8">
        <f>+E41+E43-E44</f>
        <v>20.971672511249253</v>
      </c>
      <c r="F45" s="8">
        <f t="shared" ref="F45:N45" si="10">+F41+F43-F44</f>
        <v>28.47273749801171</v>
      </c>
      <c r="G45" s="8">
        <f t="shared" si="10"/>
        <v>37.562569987710972</v>
      </c>
      <c r="H45" s="8">
        <f t="shared" si="10"/>
        <v>37.411795603788313</v>
      </c>
      <c r="I45" s="8">
        <f t="shared" si="10"/>
        <v>18.499521451395225</v>
      </c>
      <c r="J45" s="8">
        <f t="shared" si="10"/>
        <v>22.224549726252775</v>
      </c>
      <c r="K45" s="8">
        <f t="shared" si="10"/>
        <v>30.521383288506339</v>
      </c>
      <c r="L45" s="8">
        <f t="shared" si="10"/>
        <v>28.503460350610574</v>
      </c>
      <c r="M45" s="8">
        <f t="shared" si="10"/>
        <v>28.203185020138037</v>
      </c>
      <c r="N45" s="8">
        <f t="shared" si="10"/>
        <v>30.674055251385223</v>
      </c>
      <c r="O45" s="8">
        <f>AVERAGE(E45:N45)</f>
        <v>28.30449306890484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0.39774875108811553</v>
      </c>
      <c r="F47" s="6">
        <f>(Input!B142+Input!B141+Input!B147-Input!B143-Input!B144-Input!B207-Input!B208-SUM(Input!B136:B139)-SUM(Input!B202:'Input'!B205))/Input!B5*Input!B6/Input!B34</f>
        <v>0.23352898419413065</v>
      </c>
      <c r="G47" s="6">
        <f>(Input!C142+Input!C141+Input!C147-Input!C143-Input!C144-Input!C207-Input!C208-SUM(Input!C136:C139)-SUM(Input!C202:'Input'!C205))/Input!C5*Input!C6/Input!C34</f>
        <v>0.23364671377431881</v>
      </c>
      <c r="H47" s="6">
        <f>(Input!D142+Input!D141+Input!D147-Input!D143-Input!D144-Input!D207-Input!D208-SUM(Input!D136:D139)-SUM(Input!D202:'Input'!D205))/Input!D5*Input!D6/Input!D34</f>
        <v>0.24599381811146312</v>
      </c>
      <c r="I47" s="6">
        <f>(Input!E142+Input!E141+Input!E147-Input!E143-Input!E144-Input!E207-Input!E208-SUM(Input!E136:E139)-SUM(Input!E202:'Input'!E205))/Input!E5*Input!E6/Input!E34</f>
        <v>0.2319532105528708</v>
      </c>
      <c r="J47" s="6">
        <f>(Input!F142+Input!F141+Input!F147-Input!F143-Input!F144-Input!F207-Input!F208-SUM(Input!F136:F139)-SUM(Input!F202:'Input'!F205))/Input!F5*Input!F6/Input!F34</f>
        <v>0.20372561028217773</v>
      </c>
      <c r="K47" s="6">
        <f>(Input!G142+Input!G141+Input!G147-Input!G143-Input!G144-Input!G207-Input!G208-SUM(Input!G136:G139)-SUM(Input!G202:'Input'!G205))/Input!G5*Input!G6/Input!G34</f>
        <v>0.29641182251492482</v>
      </c>
      <c r="L47" s="6">
        <f>(Input!H142+Input!H141+Input!H147-Input!H143-Input!H144-Input!H207-Input!H208-SUM(Input!H136:H139)-SUM(Input!H202:'Input'!H205))/Input!H5*Input!H6/Input!H34</f>
        <v>0.32497199624733286</v>
      </c>
      <c r="M47" s="6">
        <f>(Input!I142+Input!I141+Input!I147-Input!I143-Input!I144-Input!I207-Input!I208-SUM(Input!I136:I139)-SUM(Input!I202:'Input'!I205))/Input!I5*Input!I6/Input!I34</f>
        <v>0.27639201576229994</v>
      </c>
      <c r="N47" s="6">
        <f>(Input!J142+Input!J141+Input!J147-Input!J143-Input!J144-Input!J207-Input!J208-SUM(Input!J136:J139)-SUM(Input!J202:'Input'!J205))/Input!J5*Input!J6/Input!J34</f>
        <v>0.2833421327341511</v>
      </c>
      <c r="O47" s="6">
        <f>AVERAGE(E47:N47)</f>
        <v>0.27277150552617851</v>
      </c>
    </row>
    <row r="48" spans="2:15" x14ac:dyDescent="0.2">
      <c r="B48" s="26" t="s">
        <v>287</v>
      </c>
      <c r="E48" s="6">
        <f>Input!A127/Input!A5</f>
        <v>21.998033963925163</v>
      </c>
      <c r="F48" s="6">
        <f>Input!B127/Input!B5</f>
        <v>20.284760530163673</v>
      </c>
      <c r="G48" s="6">
        <f>Input!C127/Input!C5</f>
        <v>21.394588415640772</v>
      </c>
      <c r="H48" s="6">
        <f>Input!D127/Input!D5</f>
        <v>18.552829347672279</v>
      </c>
      <c r="I48" s="6">
        <f>Input!E127/Input!E5</f>
        <v>16.591415970944766</v>
      </c>
      <c r="J48" s="6">
        <f>Input!F127/Input!F5</f>
        <v>16.903714305928968</v>
      </c>
      <c r="K48" s="6">
        <f>Input!G127/Input!G5</f>
        <v>18.156406676185316</v>
      </c>
      <c r="L48" s="6">
        <f>Input!H127/Input!H5</f>
        <v>17.364826401446653</v>
      </c>
      <c r="M48" s="6">
        <f>Input!I127/Input!I5</f>
        <v>16.840579253796516</v>
      </c>
      <c r="N48" s="6">
        <f>Input!J127/Input!J5</f>
        <v>18.195408568240261</v>
      </c>
      <c r="O48" s="16">
        <f>AVERAGE(E48:N48)</f>
        <v>18.628256343394437</v>
      </c>
    </row>
    <row r="49" spans="2:15" s="4" customFormat="1" x14ac:dyDescent="0.2">
      <c r="B49" s="27" t="s">
        <v>288</v>
      </c>
      <c r="E49" s="8">
        <f>+E45+E47-E48</f>
        <v>-0.62861270158779448</v>
      </c>
      <c r="F49" s="8">
        <f t="shared" ref="F49:N49" si="11">+F45+F47-F48</f>
        <v>8.4215059520421676</v>
      </c>
      <c r="G49" s="8">
        <f t="shared" si="11"/>
        <v>16.40162828584452</v>
      </c>
      <c r="H49" s="8">
        <f t="shared" si="11"/>
        <v>19.104960074227499</v>
      </c>
      <c r="I49" s="8">
        <f t="shared" si="11"/>
        <v>2.140058691003329</v>
      </c>
      <c r="J49" s="8">
        <f t="shared" si="11"/>
        <v>5.5245610306059838</v>
      </c>
      <c r="K49" s="8">
        <f t="shared" si="11"/>
        <v>12.661388434835949</v>
      </c>
      <c r="L49" s="8">
        <f t="shared" si="11"/>
        <v>11.463605945411253</v>
      </c>
      <c r="M49" s="8">
        <f t="shared" si="11"/>
        <v>11.638997782103822</v>
      </c>
      <c r="N49" s="8">
        <f t="shared" si="11"/>
        <v>12.761988815879114</v>
      </c>
      <c r="O49" s="8">
        <f>AVERAGE(E49:N49)</f>
        <v>9.9490082310365828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624.32469766071893</v>
      </c>
      <c r="F7" s="6">
        <f>Input!B27/Input!B$7</f>
        <v>552.25849225475201</v>
      </c>
      <c r="G7" s="6">
        <f>Input!C27/Input!C$7</f>
        <v>558.91641134570239</v>
      </c>
      <c r="H7" s="6">
        <f>Input!D27/Input!D$7</f>
        <v>458.42076902448326</v>
      </c>
      <c r="I7" s="6">
        <f>Input!E27/Input!E$7</f>
        <v>394.14990170802378</v>
      </c>
      <c r="J7" s="6">
        <f>Input!F27/Input!F$7</f>
        <v>345.38924060739504</v>
      </c>
      <c r="K7" s="6">
        <f>Input!G27/Input!G$7</f>
        <v>385.35347978796574</v>
      </c>
      <c r="L7" s="6">
        <f>Input!H27/Input!H$7</f>
        <v>367.24251380322664</v>
      </c>
      <c r="M7" s="6">
        <f>Input!I27/Input!I$7</f>
        <v>370.4247299326538</v>
      </c>
      <c r="N7" s="6">
        <f>Input!J27/Input!J$7</f>
        <v>378.19777188751368</v>
      </c>
      <c r="O7" s="6">
        <f>AVERAGE(E7:N7)</f>
        <v>443.46780080124353</v>
      </c>
    </row>
    <row r="8" spans="1:15" x14ac:dyDescent="0.2">
      <c r="B8" s="26" t="s">
        <v>302</v>
      </c>
      <c r="E8" s="6">
        <f>(Input!A125-Input!A203-Input!A207)/Input!A$7</f>
        <v>256.82301867511285</v>
      </c>
      <c r="F8" s="6">
        <f>(Input!B125-Input!B203-Input!B207)/Input!B$7</f>
        <v>206.35032972630293</v>
      </c>
      <c r="G8" s="6">
        <f>(Input!C125-Input!C203-Input!C207)/Input!C$7</f>
        <v>181.84861882475633</v>
      </c>
      <c r="H8" s="6">
        <f>(Input!D125-Input!D203-Input!D207)/Input!D$7</f>
        <v>158.07961717909492</v>
      </c>
      <c r="I8" s="6">
        <f>(Input!E125-Input!E203-Input!E207)/Input!E$7</f>
        <v>184.67077298148712</v>
      </c>
      <c r="J8" s="6">
        <f>(Input!F125-Input!F203-Input!F207)/Input!F$7</f>
        <v>139.88209769087845</v>
      </c>
      <c r="K8" s="6">
        <f>(Input!G125-Input!G203-Input!G207)/Input!G$7</f>
        <v>142.66495570997833</v>
      </c>
      <c r="L8" s="6">
        <f>(Input!H125-Input!H203-Input!H207)/Input!H$7</f>
        <v>136.94331091343804</v>
      </c>
      <c r="M8" s="6">
        <f>(Input!I125-Input!I203-Input!I207)/Input!I$7</f>
        <v>139.7037854932654</v>
      </c>
      <c r="N8" s="6">
        <f>(Input!J125-Input!J203-Input!J207)/Input!J$7</f>
        <v>140.71245813614854</v>
      </c>
      <c r="O8" s="6">
        <f>AVERAGE(E8:N8)</f>
        <v>168.76789653304633</v>
      </c>
    </row>
    <row r="9" spans="1:15" s="4" customFormat="1" x14ac:dyDescent="0.2">
      <c r="B9" s="27" t="s">
        <v>283</v>
      </c>
      <c r="E9" s="8">
        <f t="shared" ref="E9:N9" si="1">+E7-E8</f>
        <v>367.50167898560608</v>
      </c>
      <c r="F9" s="8">
        <f t="shared" si="1"/>
        <v>345.90816252844911</v>
      </c>
      <c r="G9" s="8">
        <f t="shared" si="1"/>
        <v>377.06779252094606</v>
      </c>
      <c r="H9" s="8">
        <f t="shared" si="1"/>
        <v>300.34115184538837</v>
      </c>
      <c r="I9" s="8">
        <f t="shared" si="1"/>
        <v>209.47912872653666</v>
      </c>
      <c r="J9" s="8">
        <f t="shared" si="1"/>
        <v>205.50714291651659</v>
      </c>
      <c r="K9" s="8">
        <f t="shared" si="1"/>
        <v>242.68852407798741</v>
      </c>
      <c r="L9" s="8">
        <f t="shared" si="1"/>
        <v>230.2992028897886</v>
      </c>
      <c r="M9" s="8">
        <f t="shared" si="1"/>
        <v>230.7209444393884</v>
      </c>
      <c r="N9" s="8">
        <f t="shared" si="1"/>
        <v>237.48531375136514</v>
      </c>
      <c r="O9" s="8">
        <f>AVERAGE(E9:N9)</f>
        <v>274.69990426819726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9.0744229932072891</v>
      </c>
      <c r="F11" s="6">
        <f>(Input!B136+Input!B144+Input!B204)/Input!B$7</f>
        <v>5.9626982953643326</v>
      </c>
      <c r="G11" s="6">
        <f>(Input!C136+Input!C144+Input!C204)/Input!C$7</f>
        <v>2.2217995639607846</v>
      </c>
      <c r="H11" s="6">
        <f>(Input!D136+Input!D144+Input!D204)/Input!D$7</f>
        <v>3.3656414031942745</v>
      </c>
      <c r="I11" s="6">
        <f>(Input!E136+Input!E144+Input!E204)/Input!E$7</f>
        <v>4.3300507536622641</v>
      </c>
      <c r="J11" s="6">
        <f>(Input!F136+Input!F144+Input!F204)/Input!F$7</f>
        <v>4.6917599871552627</v>
      </c>
      <c r="K11" s="6">
        <f>(Input!G136+Input!G144+Input!G204)/Input!G$7</f>
        <v>4.3458649289045876</v>
      </c>
      <c r="L11" s="6">
        <f>(Input!H136+Input!H144+Input!H204)/Input!H$7</f>
        <v>3.1337477934840408</v>
      </c>
      <c r="M11" s="6">
        <f>(Input!I136+Input!I144+Input!I204)/Input!I$7</f>
        <v>3.6369985438660355</v>
      </c>
      <c r="N11" s="6">
        <f>(Input!J136+Input!J144+Input!J204)/Input!J$7</f>
        <v>5.7566367855842735</v>
      </c>
      <c r="O11" s="6">
        <f>AVERAGE(E11:N11)</f>
        <v>4.6519621048383142</v>
      </c>
    </row>
    <row r="12" spans="1:15" ht="13.15" customHeight="1" x14ac:dyDescent="0.2">
      <c r="B12" s="26" t="s">
        <v>298</v>
      </c>
      <c r="E12" s="6">
        <f>Input!A18/Input!A$7</f>
        <v>77.701541714494766</v>
      </c>
      <c r="F12" s="6">
        <f>Input!B18/Input!B$7</f>
        <v>53.504851073600875</v>
      </c>
      <c r="G12" s="6">
        <f>Input!C18/Input!C$7</f>
        <v>51.311613828982367</v>
      </c>
      <c r="H12" s="6">
        <f>Input!D18/Input!D$7</f>
        <v>35.226907264561667</v>
      </c>
      <c r="I12" s="6">
        <f>Input!E18/Input!E$7</f>
        <v>35.202224152737635</v>
      </c>
      <c r="J12" s="6">
        <f>Input!F18/Input!F$7</f>
        <v>38.618988161929444</v>
      </c>
      <c r="K12" s="6">
        <f>Input!G18/Input!G$7</f>
        <v>31.967922958047296</v>
      </c>
      <c r="L12" s="6">
        <f>Input!H18/Input!H$7</f>
        <v>32.127354459848036</v>
      </c>
      <c r="M12" s="6">
        <f>Input!I18/Input!I$7</f>
        <v>31.935000455041862</v>
      </c>
      <c r="N12" s="6">
        <f>Input!J18/Input!J$7</f>
        <v>28.935722151437936</v>
      </c>
      <c r="O12" s="6">
        <f>AVERAGE(E12:N12)</f>
        <v>41.653212622068189</v>
      </c>
    </row>
    <row r="13" spans="1:15" ht="13.15" customHeight="1" x14ac:dyDescent="0.2">
      <c r="B13" s="27" t="s">
        <v>313</v>
      </c>
      <c r="E13" s="8">
        <f t="shared" ref="E13:N13" si="2">+E9+E11-E12</f>
        <v>298.87456026431857</v>
      </c>
      <c r="F13" s="8">
        <f t="shared" si="2"/>
        <v>298.36600975021253</v>
      </c>
      <c r="G13" s="8">
        <f t="shared" si="2"/>
        <v>327.97797825592443</v>
      </c>
      <c r="H13" s="8">
        <f t="shared" si="2"/>
        <v>268.479885984021</v>
      </c>
      <c r="I13" s="8">
        <f t="shared" si="2"/>
        <v>178.60695532746129</v>
      </c>
      <c r="J13" s="8">
        <f t="shared" si="2"/>
        <v>171.57991474174239</v>
      </c>
      <c r="K13" s="8">
        <f t="shared" si="2"/>
        <v>215.06646604884469</v>
      </c>
      <c r="L13" s="8">
        <f t="shared" si="2"/>
        <v>201.30559622342463</v>
      </c>
      <c r="M13" s="8">
        <f t="shared" si="2"/>
        <v>202.42294252821259</v>
      </c>
      <c r="N13" s="8">
        <f t="shared" si="2"/>
        <v>214.30622838551147</v>
      </c>
      <c r="O13" s="8">
        <f>AVERAGE(E13:N13)</f>
        <v>237.69865375096734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9.3000551499104862</v>
      </c>
      <c r="F15" s="6">
        <f>(Input!B129+Input!B202)/Input!B$7</f>
        <v>7.2512282301935853</v>
      </c>
      <c r="G15" s="6">
        <f>(Input!C129+Input!C202)/Input!C$7</f>
        <v>13.681434506611364</v>
      </c>
      <c r="H15" s="6">
        <f>(Input!D129+Input!D202)/Input!D$7</f>
        <v>17.495641642875654</v>
      </c>
      <c r="I15" s="6">
        <f>(Input!E129+Input!E202)/Input!E$7</f>
        <v>2.9887137204926222</v>
      </c>
      <c r="J15" s="6">
        <f>(Input!F129+Input!F202)/Input!F$7</f>
        <v>3.3831599191691524</v>
      </c>
      <c r="K15" s="6">
        <f>(Input!G129+Input!G202)/Input!G$7</f>
        <v>5.7095294069171496</v>
      </c>
      <c r="L15" s="6">
        <f>(Input!H129+Input!H202)/Input!H$7</f>
        <v>1.4968705344319875</v>
      </c>
      <c r="M15" s="6">
        <f>(Input!I129+Input!I202)/Input!I$7</f>
        <v>1.2375964688751366</v>
      </c>
      <c r="N15" s="6">
        <f>(Input!J129+Input!J202)/Input!J$7</f>
        <v>3.7443238077903165</v>
      </c>
      <c r="O15" s="6">
        <f>AVERAGE(E15:N15)</f>
        <v>6.6288553387267459</v>
      </c>
    </row>
    <row r="16" spans="1:15" x14ac:dyDescent="0.2">
      <c r="B16" s="26" t="s">
        <v>285</v>
      </c>
      <c r="E16" s="6">
        <f>Input!A124/Input!A$7</f>
        <v>54.646023226745861</v>
      </c>
      <c r="F16" s="6">
        <f>Input!B124/Input!B$7</f>
        <v>50.223301326946483</v>
      </c>
      <c r="G16" s="6">
        <f>Input!C124/Input!C$7</f>
        <v>45.442344870750688</v>
      </c>
      <c r="H16" s="6">
        <f>Input!D124/Input!D$7</f>
        <v>34.191137758454538</v>
      </c>
      <c r="I16" s="6">
        <f>Input!E124/Input!E$7</f>
        <v>25.383593086141943</v>
      </c>
      <c r="J16" s="6">
        <f>Input!F124/Input!F$7</f>
        <v>30.042535943171657</v>
      </c>
      <c r="K16" s="6">
        <f>Input!G124/Input!G$7</f>
        <v>24.547474520163135</v>
      </c>
      <c r="L16" s="6">
        <f>Input!H124/Input!H$7</f>
        <v>26.171391506391309</v>
      </c>
      <c r="M16" s="6">
        <f>Input!I124/Input!I$7</f>
        <v>28.219029168183475</v>
      </c>
      <c r="N16" s="6">
        <f>Input!J124/Input!J$7</f>
        <v>25.349106752821257</v>
      </c>
      <c r="O16" s="6">
        <f>AVERAGE(E16:N16)</f>
        <v>34.42159381597704</v>
      </c>
    </row>
    <row r="17" spans="2:15" s="4" customFormat="1" x14ac:dyDescent="0.2">
      <c r="B17" s="27" t="s">
        <v>301</v>
      </c>
      <c r="E17" s="8">
        <f t="shared" ref="E17:N17" si="3">+E13+E15-E16</f>
        <v>253.52859218748318</v>
      </c>
      <c r="F17" s="8">
        <f t="shared" si="3"/>
        <v>255.39393665345963</v>
      </c>
      <c r="G17" s="8">
        <f t="shared" si="3"/>
        <v>296.21706789178512</v>
      </c>
      <c r="H17" s="8">
        <f t="shared" si="3"/>
        <v>251.78438986844213</v>
      </c>
      <c r="I17" s="8">
        <f t="shared" si="3"/>
        <v>156.21207596181199</v>
      </c>
      <c r="J17" s="8">
        <f t="shared" si="3"/>
        <v>144.92053871773987</v>
      </c>
      <c r="K17" s="8">
        <f t="shared" si="3"/>
        <v>196.22852093559868</v>
      </c>
      <c r="L17" s="8">
        <f t="shared" si="3"/>
        <v>176.63107525146532</v>
      </c>
      <c r="M17" s="8">
        <f t="shared" si="3"/>
        <v>175.44150982890423</v>
      </c>
      <c r="N17" s="8">
        <f t="shared" si="3"/>
        <v>192.70144544048054</v>
      </c>
      <c r="O17" s="8">
        <f>AVERAGE(E17:N17)</f>
        <v>209.90591527371708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10.346400893150637</v>
      </c>
      <c r="F19" s="6">
        <f>(Input!B137+Input!B139+Input!B205+Input!B208)/Input!B$7</f>
        <v>10.603853933149926</v>
      </c>
      <c r="G19" s="6">
        <f>(Input!C137+Input!C139+Input!C205+Input!C208)/Input!C$7</f>
        <v>7.4964438971468423</v>
      </c>
      <c r="H19" s="6">
        <f>(Input!D137+Input!D139+Input!D205+Input!D208)/Input!D$7</f>
        <v>7.8677630356143924</v>
      </c>
      <c r="I19" s="6">
        <f>(Input!E137+Input!E139+Input!E205+Input!E208)/Input!E$7</f>
        <v>8.0273250337249777</v>
      </c>
      <c r="J19" s="6">
        <f>(Input!F137+Input!F139+Input!F205+Input!F208)/Input!F$7</f>
        <v>7.3866928782143022</v>
      </c>
      <c r="K19" s="6">
        <f>(Input!G137+Input!G139+Input!G205+Input!G208)/Input!G$7</f>
        <v>7.4250046750955727</v>
      </c>
      <c r="L19" s="6">
        <f>(Input!H137+Input!H139+Input!H205+Input!H208)/Input!H$7</f>
        <v>7.9267596276466392</v>
      </c>
      <c r="M19" s="6">
        <f>(Input!I137+Input!I139+Input!I205+Input!I208)/Input!I$7</f>
        <v>7.1231980342191479</v>
      </c>
      <c r="N19" s="6">
        <f>(Input!J137+Input!J139+Input!J205+Input!J208)/Input!J$7</f>
        <v>8.2776108026938484</v>
      </c>
      <c r="O19" s="6">
        <f>AVERAGE(E19:N19)</f>
        <v>8.2481052810656283</v>
      </c>
    </row>
    <row r="20" spans="2:15" ht="13.15" customHeight="1" x14ac:dyDescent="0.2">
      <c r="B20" s="26" t="s">
        <v>300</v>
      </c>
      <c r="E20" s="6">
        <f>(Input!A19+Input!A20)/Input!A$7</f>
        <v>32.13005834136132</v>
      </c>
      <c r="F20" s="6">
        <f>(Input!B19+Input!B20)/Input!B$7</f>
        <v>29.430760437764093</v>
      </c>
      <c r="G20" s="6">
        <f>(Input!C19+Input!C20)/Input!C$7</f>
        <v>25.995071155974237</v>
      </c>
      <c r="H20" s="6">
        <f>(Input!D19+Input!D20)/Input!D$7</f>
        <v>20.497498947436974</v>
      </c>
      <c r="I20" s="6">
        <f>(Input!E19+Input!E20)/Input!E$7</f>
        <v>18.87332613083257</v>
      </c>
      <c r="J20" s="6">
        <f>(Input!F19+Input!F20)/Input!F$7</f>
        <v>24.674255094911498</v>
      </c>
      <c r="K20" s="6">
        <f>(Input!G19+Input!G20)/Input!G$7</f>
        <v>20.261888892561547</v>
      </c>
      <c r="L20" s="6">
        <f>(Input!H19+Input!H20)/Input!H$7</f>
        <v>19.855410779440103</v>
      </c>
      <c r="M20" s="6">
        <f>(Input!I19+Input!I20)/Input!I$7</f>
        <v>17.611761012013105</v>
      </c>
      <c r="N20" s="6">
        <f>(Input!J19+Input!J20)/Input!J$7</f>
        <v>20.813233299963596</v>
      </c>
      <c r="O20" s="6">
        <f>AVERAGE(E20:N20)</f>
        <v>23.014326409225909</v>
      </c>
    </row>
    <row r="21" spans="2:15" ht="13.15" customHeight="1" x14ac:dyDescent="0.2">
      <c r="B21" s="27" t="s">
        <v>314</v>
      </c>
      <c r="E21" s="8">
        <f t="shared" ref="E21:N21" si="4">+E17+E19-E20</f>
        <v>231.74493473927251</v>
      </c>
      <c r="F21" s="8">
        <f t="shared" si="4"/>
        <v>236.56703014884545</v>
      </c>
      <c r="G21" s="8">
        <f t="shared" si="4"/>
        <v>277.71844063295771</v>
      </c>
      <c r="H21" s="8">
        <f t="shared" si="4"/>
        <v>239.15465395661957</v>
      </c>
      <c r="I21" s="8">
        <f t="shared" si="4"/>
        <v>145.36607486470442</v>
      </c>
      <c r="J21" s="8">
        <f t="shared" si="4"/>
        <v>127.63297650104266</v>
      </c>
      <c r="K21" s="8">
        <f t="shared" si="4"/>
        <v>183.3916367181327</v>
      </c>
      <c r="L21" s="8">
        <f t="shared" si="4"/>
        <v>164.70242409967187</v>
      </c>
      <c r="M21" s="8">
        <f t="shared" si="4"/>
        <v>164.95294685111026</v>
      </c>
      <c r="N21" s="8">
        <f t="shared" si="4"/>
        <v>180.1658229432108</v>
      </c>
      <c r="O21" s="8">
        <f>AVERAGE(E21:N21)</f>
        <v>195.1396941455568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1.9944009514669456</v>
      </c>
      <c r="F23" s="6">
        <f>(Input!B142+Input!B141+Input!B147-Input!B143-Input!B144-Input!B207-Input!B208-SUM(Input!B136:B139)-SUM(Input!B202:'Input'!B205))/Input!B7</f>
        <v>1.198351972150322</v>
      </c>
      <c r="G23" s="6">
        <f>(Input!C142+Input!C141+Input!C147-Input!C143-Input!C144-Input!C207-Input!C208-SUM(Input!C136:C139)-SUM(Input!C202:'Input'!C205))/Input!C7</f>
        <v>1.19126800041063</v>
      </c>
      <c r="H23" s="6">
        <f>(Input!D142+Input!D141+Input!D147-Input!D143-Input!D144-Input!D207-Input!D208-SUM(Input!D136:D139)-SUM(Input!D202:'Input'!D205))/Input!D7</f>
        <v>1.232049560682124</v>
      </c>
      <c r="I23" s="6">
        <f>(Input!E142+Input!E141+Input!E147-Input!E143-Input!E144-Input!E207-Input!E208-SUM(Input!E136:E139)-SUM(Input!E202:'Input'!E205))/Input!E7</f>
        <v>1.1476098113797948</v>
      </c>
      <c r="J23" s="6">
        <f>(Input!F142+Input!F141+Input!F147-Input!F143-Input!F144-Input!F207-Input!F208-SUM(Input!F136:F139)-SUM(Input!F202:'Input'!F205))/Input!F7</f>
        <v>0.98694986046222688</v>
      </c>
      <c r="K23" s="6">
        <f>(Input!G142+Input!G141+Input!G147-Input!G143-Input!G144-Input!G207-Input!G208-SUM(Input!G136:G139)-SUM(Input!G202:'Input'!G205))/Input!G7</f>
        <v>1.4224348441099004</v>
      </c>
      <c r="L23" s="6">
        <f>(Input!H142+Input!H141+Input!H147-Input!H143-Input!H144-Input!H207-Input!H208-SUM(Input!H136:H139)-SUM(Input!H202:'Input'!H205))/Input!H7</f>
        <v>1.5649505699969555</v>
      </c>
      <c r="M23" s="6">
        <f>(Input!I142+Input!I141+Input!I147-Input!I143-Input!I144-Input!I207-Input!I208-SUM(Input!I136:I139)-SUM(Input!I202:'Input'!I205))/Input!I7</f>
        <v>1.3562650163815058</v>
      </c>
      <c r="N23" s="6">
        <f>(Input!J142+Input!J141+Input!J147-Input!J143-Input!J144-Input!J207-Input!J208-SUM(Input!J136:J139)-SUM(Input!J202:'Input'!J205))/Input!J7</f>
        <v>1.4134280578813196</v>
      </c>
      <c r="O23" s="6">
        <f>AVERAGE(E23:N23)</f>
        <v>1.3507708644921723</v>
      </c>
    </row>
    <row r="24" spans="2:15" x14ac:dyDescent="0.2">
      <c r="B24" s="26" t="s">
        <v>287</v>
      </c>
      <c r="E24" s="6">
        <f>Input!A127/Input!A$7</f>
        <v>105.87622432915181</v>
      </c>
      <c r="F24" s="6">
        <f>Input!B127/Input!B$7</f>
        <v>97.966197956970319</v>
      </c>
      <c r="G24" s="6">
        <f>Input!C127/Input!C$7</f>
        <v>102.56252608796127</v>
      </c>
      <c r="H24" s="6">
        <f>Input!D127/Input!D$7</f>
        <v>88.939548964870411</v>
      </c>
      <c r="I24" s="6">
        <f>Input!E127/Input!E$7</f>
        <v>79.536820260221631</v>
      </c>
      <c r="J24" s="6">
        <f>Input!F127/Input!F$7</f>
        <v>78.393070622869146</v>
      </c>
      <c r="K24" s="6">
        <f>Input!G127/Input!G$7</f>
        <v>83.489458734867057</v>
      </c>
      <c r="L24" s="6">
        <f>Input!H127/Input!H$7</f>
        <v>79.855248282772067</v>
      </c>
      <c r="M24" s="6">
        <f>Input!I127/Input!I$7</f>
        <v>78.972783718602116</v>
      </c>
      <c r="N24" s="6">
        <f>Input!J127/Input!J$7</f>
        <v>85.326166272297058</v>
      </c>
      <c r="O24" s="16">
        <f>AVERAGE(E24:N24)</f>
        <v>88.0918045230583</v>
      </c>
    </row>
    <row r="25" spans="2:15" s="4" customFormat="1" x14ac:dyDescent="0.2">
      <c r="B25" s="27" t="s">
        <v>288</v>
      </c>
      <c r="E25" s="8">
        <f t="shared" ref="E25:N25" si="5">+E21+E23-E24</f>
        <v>127.86311136158766</v>
      </c>
      <c r="F25" s="8">
        <f t="shared" si="5"/>
        <v>139.79918416402546</v>
      </c>
      <c r="G25" s="8">
        <f t="shared" si="5"/>
        <v>176.34718254540707</v>
      </c>
      <c r="H25" s="8">
        <f t="shared" si="5"/>
        <v>151.4471545524313</v>
      </c>
      <c r="I25" s="8">
        <f t="shared" si="5"/>
        <v>66.976864415862579</v>
      </c>
      <c r="J25" s="8">
        <f t="shared" si="5"/>
        <v>50.226855738635749</v>
      </c>
      <c r="K25" s="8">
        <f t="shared" si="5"/>
        <v>101.32461282737553</v>
      </c>
      <c r="L25" s="8">
        <f t="shared" si="5"/>
        <v>86.412126386896773</v>
      </c>
      <c r="M25" s="8">
        <f t="shared" si="5"/>
        <v>87.336428148889652</v>
      </c>
      <c r="N25" s="8">
        <f t="shared" si="5"/>
        <v>96.253084728795073</v>
      </c>
      <c r="O25" s="8">
        <f>AVERAGE(E25:N25)</f>
        <v>108.39866048699068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426.03646272437828</v>
      </c>
      <c r="F31" s="6">
        <f>Input!B35/Input!B7</f>
        <v>437.84034112303993</v>
      </c>
      <c r="G31" s="6">
        <f>Input!C35/Input!C7</f>
        <v>458.14280419976041</v>
      </c>
      <c r="H31" s="6">
        <f>Input!D35/Input!D7</f>
        <v>393.60427406163615</v>
      </c>
      <c r="I31" s="6">
        <f>Input!E35/Input!E7</f>
        <v>307.05715270281456</v>
      </c>
      <c r="J31" s="6">
        <f>Input!F35/Input!F7</f>
        <v>330.56763349274047</v>
      </c>
      <c r="K31" s="6">
        <f>Input!G35/Input!G7</f>
        <v>341.67585898372249</v>
      </c>
      <c r="L31" s="6">
        <f>Input!H35/Input!H7</f>
        <v>339.14560195912998</v>
      </c>
      <c r="M31" s="6">
        <f>Input!I35/Input!I7</f>
        <v>341.94763605751729</v>
      </c>
      <c r="N31" s="6">
        <f>Input!J35/Input!J7</f>
        <v>356.12274754277394</v>
      </c>
      <c r="O31" s="6">
        <f>AVERAGE(E31:N31)</f>
        <v>373.21405128475141</v>
      </c>
    </row>
    <row r="32" spans="2:15" x14ac:dyDescent="0.2">
      <c r="B32" s="26" t="s">
        <v>302</v>
      </c>
      <c r="E32" s="6">
        <f>(Input!A131-Input!A209)/Input!A$7</f>
        <v>170.19716810562906</v>
      </c>
      <c r="F32" s="6">
        <f>(Input!B131-Input!B209)/Input!B$7</f>
        <v>161.16017370057722</v>
      </c>
      <c r="G32" s="6">
        <f>(Input!C131-Input!C209)/Input!C$7</f>
        <v>149.32021612929046</v>
      </c>
      <c r="H32" s="6">
        <f>(Input!D131-Input!D209)/Input!D$7</f>
        <v>134.68634774873613</v>
      </c>
      <c r="I32" s="6">
        <f>(Input!E131-Input!E209)/Input!E$7</f>
        <v>142.47225959392549</v>
      </c>
      <c r="J32" s="6">
        <f>(Input!F131-Input!F209)/Input!F$7</f>
        <v>134.31982586980877</v>
      </c>
      <c r="K32" s="6">
        <f>(Input!G131-Input!G209)/Input!G$7</f>
        <v>126.76766472976588</v>
      </c>
      <c r="L32" s="6">
        <f>(Input!H131-Input!H209)/Input!H$7</f>
        <v>126.63175445607217</v>
      </c>
      <c r="M32" s="6">
        <f>(Input!I131-Input!I209)/Input!I$7</f>
        <v>128.78376478886059</v>
      </c>
      <c r="N32" s="6">
        <f>(Input!J131-Input!J209)/Input!J$7</f>
        <v>131.56698238987985</v>
      </c>
      <c r="O32" s="6">
        <f>AVERAGE(E32:N32)</f>
        <v>140.59061575125457</v>
      </c>
    </row>
    <row r="33" spans="2:15" s="4" customFormat="1" x14ac:dyDescent="0.2">
      <c r="B33" s="27" t="s">
        <v>283</v>
      </c>
      <c r="E33" s="8">
        <f t="shared" ref="E33:N33" si="7">+E31-E32</f>
        <v>255.83929461874922</v>
      </c>
      <c r="F33" s="8">
        <f t="shared" si="7"/>
        <v>276.68016742246272</v>
      </c>
      <c r="G33" s="8">
        <f t="shared" si="7"/>
        <v>308.82258807046992</v>
      </c>
      <c r="H33" s="8">
        <f t="shared" si="7"/>
        <v>258.91792631290002</v>
      </c>
      <c r="I33" s="8">
        <f t="shared" si="7"/>
        <v>164.58489310888908</v>
      </c>
      <c r="J33" s="8">
        <f t="shared" si="7"/>
        <v>196.2478076229317</v>
      </c>
      <c r="K33" s="8">
        <f t="shared" si="7"/>
        <v>214.90819425395659</v>
      </c>
      <c r="L33" s="8">
        <f t="shared" si="7"/>
        <v>212.5138475030578</v>
      </c>
      <c r="M33" s="8">
        <f t="shared" si="7"/>
        <v>213.16387126865669</v>
      </c>
      <c r="N33" s="8">
        <f t="shared" si="7"/>
        <v>224.55576515289408</v>
      </c>
      <c r="O33" s="8">
        <f>AVERAGE(E33:N33)</f>
        <v>232.62343553349675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9.0744229932072891</v>
      </c>
      <c r="F35" s="6">
        <f>(Input!B136+Input!B144+Input!B204)/Input!B7</f>
        <v>5.9626982953643326</v>
      </c>
      <c r="G35" s="6">
        <f>(Input!C136+Input!C144+Input!C204)/Input!C7</f>
        <v>2.2217995639607846</v>
      </c>
      <c r="H35" s="6">
        <f>(Input!D136+Input!D144+Input!D204)/Input!D7</f>
        <v>3.3656414031942745</v>
      </c>
      <c r="I35" s="6">
        <f>(Input!E136+Input!E144+Input!E204)/Input!E7</f>
        <v>4.3300507536622641</v>
      </c>
      <c r="J35" s="6">
        <f>(Input!F136+Input!F144+Input!F204)/Input!F7</f>
        <v>4.6917599871552627</v>
      </c>
      <c r="K35" s="6">
        <f>(Input!G136+Input!G144+Input!G204)/Input!G7</f>
        <v>4.3458649289045876</v>
      </c>
      <c r="L35" s="6">
        <f>(Input!H136+Input!H144+Input!H204)/Input!H7</f>
        <v>3.1337477934840408</v>
      </c>
      <c r="M35" s="6">
        <f>(Input!I136+Input!I144+Input!I204)/Input!I7</f>
        <v>3.6369985438660355</v>
      </c>
      <c r="N35" s="6">
        <f>(Input!J136+Input!J144+Input!J204)/Input!J7</f>
        <v>5.7566367855842735</v>
      </c>
      <c r="O35" s="6">
        <f>AVERAGE(E35:N35)</f>
        <v>4.6519621048383142</v>
      </c>
    </row>
    <row r="36" spans="2:15" ht="13.15" customHeight="1" x14ac:dyDescent="0.2">
      <c r="B36" s="26" t="s">
        <v>298</v>
      </c>
      <c r="E36" s="6">
        <f>Input!A18/Input!A7</f>
        <v>77.701541714494766</v>
      </c>
      <c r="F36" s="6">
        <f>Input!B18/Input!B7</f>
        <v>53.504851073600875</v>
      </c>
      <c r="G36" s="6">
        <f>Input!C18/Input!C7</f>
        <v>51.311613828982367</v>
      </c>
      <c r="H36" s="6">
        <f>Input!D18/Input!D7</f>
        <v>35.226907264561667</v>
      </c>
      <c r="I36" s="6">
        <f>Input!E18/Input!E7</f>
        <v>35.202224152737635</v>
      </c>
      <c r="J36" s="6">
        <f>Input!F18/Input!F7</f>
        <v>38.618988161929444</v>
      </c>
      <c r="K36" s="6">
        <f>Input!G18/Input!G7</f>
        <v>31.967922958047296</v>
      </c>
      <c r="L36" s="6">
        <f>Input!H18/Input!H7</f>
        <v>32.127354459848036</v>
      </c>
      <c r="M36" s="6">
        <f>Input!I18/Input!I7</f>
        <v>31.935000455041862</v>
      </c>
      <c r="N36" s="6">
        <f>Input!J18/Input!J7</f>
        <v>28.935722151437936</v>
      </c>
      <c r="O36" s="6">
        <f>AVERAGE(E36:N36)</f>
        <v>41.653212622068189</v>
      </c>
    </row>
    <row r="37" spans="2:15" ht="13.15" customHeight="1" x14ac:dyDescent="0.2">
      <c r="B37" s="27" t="s">
        <v>313</v>
      </c>
      <c r="E37" s="8">
        <f t="shared" ref="E37:N37" si="8">+E33+E35-E36</f>
        <v>187.21217589746172</v>
      </c>
      <c r="F37" s="8">
        <f t="shared" si="8"/>
        <v>229.13801464422613</v>
      </c>
      <c r="G37" s="8">
        <f t="shared" si="8"/>
        <v>259.73277380544829</v>
      </c>
      <c r="H37" s="8">
        <f t="shared" si="8"/>
        <v>227.05666045153262</v>
      </c>
      <c r="I37" s="8">
        <f t="shared" si="8"/>
        <v>133.71271970981371</v>
      </c>
      <c r="J37" s="8">
        <f t="shared" si="8"/>
        <v>162.3205794481575</v>
      </c>
      <c r="K37" s="8">
        <f t="shared" si="8"/>
        <v>187.28613622481387</v>
      </c>
      <c r="L37" s="8">
        <f t="shared" si="8"/>
        <v>183.5202408366938</v>
      </c>
      <c r="M37" s="8">
        <f t="shared" si="8"/>
        <v>184.86586935748088</v>
      </c>
      <c r="N37" s="8">
        <f t="shared" si="8"/>
        <v>201.37667978704042</v>
      </c>
      <c r="O37" s="8">
        <f>AVERAGE(E37:N37)</f>
        <v>195.62218501626688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9.3000551499104862</v>
      </c>
      <c r="F39" s="6">
        <f>(Input!B129+Input!B202)/Input!B7</f>
        <v>7.2512282301935853</v>
      </c>
      <c r="G39" s="6">
        <f>(Input!C129+Input!C202)/Input!C7</f>
        <v>13.681434506611364</v>
      </c>
      <c r="H39" s="6">
        <f>(Input!D129+Input!D202)/Input!D7</f>
        <v>17.495641642875654</v>
      </c>
      <c r="I39" s="6">
        <f>(Input!E129+Input!E202)/Input!E7</f>
        <v>2.9887137204926222</v>
      </c>
      <c r="J39" s="6">
        <f>(Input!F129+Input!F202)/Input!F7</f>
        <v>3.3831599191691524</v>
      </c>
      <c r="K39" s="6">
        <f>(Input!G129+Input!G202)/Input!G7</f>
        <v>5.7095294069171496</v>
      </c>
      <c r="L39" s="6">
        <f>(Input!H129+Input!H202)/Input!H7</f>
        <v>1.4968705344319875</v>
      </c>
      <c r="M39" s="6">
        <f>(Input!I129+Input!I202)/Input!I7</f>
        <v>1.2375964688751366</v>
      </c>
      <c r="N39" s="6">
        <f>(Input!J129+Input!J202)/Input!J7</f>
        <v>3.7443238077903165</v>
      </c>
      <c r="O39" s="6">
        <f>AVERAGE(E39:N39)</f>
        <v>6.6288553387267459</v>
      </c>
    </row>
    <row r="40" spans="2:15" x14ac:dyDescent="0.2">
      <c r="B40" s="26" t="s">
        <v>285</v>
      </c>
      <c r="E40" s="6">
        <f>Input!A124/Input!A7</f>
        <v>54.646023226745861</v>
      </c>
      <c r="F40" s="6">
        <f>Input!B124/Input!B7</f>
        <v>50.223301326946483</v>
      </c>
      <c r="G40" s="6">
        <f>Input!C124/Input!C7</f>
        <v>45.442344870750688</v>
      </c>
      <c r="H40" s="6">
        <f>Input!D124/Input!D7</f>
        <v>34.191137758454538</v>
      </c>
      <c r="I40" s="6">
        <f>Input!E124/Input!E7</f>
        <v>25.383593086141943</v>
      </c>
      <c r="J40" s="6">
        <f>Input!F124/Input!F7</f>
        <v>30.042535943171657</v>
      </c>
      <c r="K40" s="6">
        <f>Input!G124/Input!G7</f>
        <v>24.547474520163135</v>
      </c>
      <c r="L40" s="6">
        <f>Input!H124/Input!H7</f>
        <v>26.171391506391309</v>
      </c>
      <c r="M40" s="6">
        <f>Input!I124/Input!I7</f>
        <v>28.219029168183475</v>
      </c>
      <c r="N40" s="6">
        <f>Input!J124/Input!J7</f>
        <v>25.349106752821257</v>
      </c>
      <c r="O40" s="6">
        <f>AVERAGE(E40:N40)</f>
        <v>34.42159381597704</v>
      </c>
    </row>
    <row r="41" spans="2:15" s="4" customFormat="1" x14ac:dyDescent="0.2">
      <c r="B41" s="27" t="s">
        <v>301</v>
      </c>
      <c r="E41" s="8">
        <f t="shared" ref="E41:N41" si="9">+E37+E39-E40</f>
        <v>141.86620782062636</v>
      </c>
      <c r="F41" s="8">
        <f t="shared" si="9"/>
        <v>186.16594154747324</v>
      </c>
      <c r="G41" s="8">
        <f t="shared" si="9"/>
        <v>227.97186344130898</v>
      </c>
      <c r="H41" s="8">
        <f t="shared" si="9"/>
        <v>210.36116433595373</v>
      </c>
      <c r="I41" s="8">
        <f t="shared" si="9"/>
        <v>111.3178403441644</v>
      </c>
      <c r="J41" s="8">
        <f t="shared" si="9"/>
        <v>135.66120342415499</v>
      </c>
      <c r="K41" s="8">
        <f t="shared" si="9"/>
        <v>168.44819111156789</v>
      </c>
      <c r="L41" s="8">
        <f t="shared" si="9"/>
        <v>158.84571986473449</v>
      </c>
      <c r="M41" s="8">
        <f t="shared" si="9"/>
        <v>157.88443665817252</v>
      </c>
      <c r="N41" s="8">
        <f t="shared" si="9"/>
        <v>179.77189684200948</v>
      </c>
      <c r="O41" s="8">
        <f>AVERAGE(E41:N41)</f>
        <v>167.8294465390166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10.346400893150637</v>
      </c>
      <c r="F43" s="6">
        <f>(Input!B137+Input!B139+Input!B205+Input!B208)/Input!B7</f>
        <v>10.603853933149926</v>
      </c>
      <c r="G43" s="6">
        <f>(Input!C137+Input!C139+Input!C205+Input!C208)/Input!C7</f>
        <v>7.4964438971468423</v>
      </c>
      <c r="H43" s="6">
        <f>(Input!D137+Input!D139+Input!D205+Input!D208)/Input!D7</f>
        <v>7.8677630356143924</v>
      </c>
      <c r="I43" s="6">
        <f>(Input!E137+Input!E139+Input!E205+Input!E208)/Input!E7</f>
        <v>8.0273250337249777</v>
      </c>
      <c r="J43" s="6">
        <f>(Input!F137+Input!F139+Input!F205+Input!F208)/Input!F7</f>
        <v>7.3866928782143022</v>
      </c>
      <c r="K43" s="6">
        <f>(Input!G137+Input!G139+Input!G205+Input!G208)/Input!G7</f>
        <v>7.4250046750955727</v>
      </c>
      <c r="L43" s="6">
        <f>(Input!H137+Input!H139+Input!H205+Input!H208)/Input!H7</f>
        <v>7.9267596276466392</v>
      </c>
      <c r="M43" s="6">
        <f>(Input!I137+Input!I139+Input!I205+Input!I208)/Input!I7</f>
        <v>7.1231980342191479</v>
      </c>
      <c r="N43" s="6">
        <f>(Input!J137+Input!J139+Input!J205+Input!J208)/Input!J7</f>
        <v>8.2776108026938484</v>
      </c>
      <c r="O43" s="6">
        <f>AVERAGE(E43:N43)</f>
        <v>8.2481052810656283</v>
      </c>
    </row>
    <row r="44" spans="2:15" ht="13.15" customHeight="1" x14ac:dyDescent="0.2">
      <c r="B44" s="26" t="s">
        <v>300</v>
      </c>
      <c r="E44" s="6">
        <f>(Input!A19+Input!A20)/Input!A7</f>
        <v>32.13005834136132</v>
      </c>
      <c r="F44" s="6">
        <f>(Input!B19+Input!B20)/Input!B7</f>
        <v>29.430760437764093</v>
      </c>
      <c r="G44" s="6">
        <f>(Input!C19+Input!C20)/Input!C7</f>
        <v>25.995071155974237</v>
      </c>
      <c r="H44" s="6">
        <f>(Input!D19+Input!D20)/Input!D7</f>
        <v>20.497498947436974</v>
      </c>
      <c r="I44" s="6">
        <f>(Input!E19+Input!E20)/Input!E7</f>
        <v>18.87332613083257</v>
      </c>
      <c r="J44" s="6">
        <f>(Input!F19+Input!F20)/Input!F7</f>
        <v>24.674255094911498</v>
      </c>
      <c r="K44" s="6">
        <f>(Input!G19+Input!G20)/Input!G7</f>
        <v>20.261888892561547</v>
      </c>
      <c r="L44" s="6">
        <f>(Input!H19+Input!H20)/Input!H7</f>
        <v>19.855410779440103</v>
      </c>
      <c r="M44" s="6">
        <f>(Input!I19+Input!I20)/Input!I7</f>
        <v>17.611761012013105</v>
      </c>
      <c r="N44" s="6">
        <f>(Input!J19+Input!J20)/Input!J7</f>
        <v>20.813233299963596</v>
      </c>
      <c r="O44" s="6">
        <f>AVERAGE(E44:N44)</f>
        <v>23.014326409225909</v>
      </c>
    </row>
    <row r="45" spans="2:15" ht="13.15" customHeight="1" x14ac:dyDescent="0.2">
      <c r="B45" s="27" t="s">
        <v>314</v>
      </c>
      <c r="E45" s="8">
        <f t="shared" ref="E45:N45" si="10">+E41+E43-E44</f>
        <v>120.08255037241568</v>
      </c>
      <c r="F45" s="8">
        <f t="shared" si="10"/>
        <v>167.33903504285908</v>
      </c>
      <c r="G45" s="8">
        <f t="shared" si="10"/>
        <v>209.47323618248157</v>
      </c>
      <c r="H45" s="8">
        <f t="shared" si="10"/>
        <v>197.73142842413114</v>
      </c>
      <c r="I45" s="8">
        <f t="shared" si="10"/>
        <v>100.47183924705681</v>
      </c>
      <c r="J45" s="8">
        <f t="shared" si="10"/>
        <v>118.37364120745778</v>
      </c>
      <c r="K45" s="8">
        <f t="shared" si="10"/>
        <v>155.61130689410192</v>
      </c>
      <c r="L45" s="8">
        <f t="shared" si="10"/>
        <v>146.91706871294105</v>
      </c>
      <c r="M45" s="8">
        <f t="shared" si="10"/>
        <v>147.39587368037854</v>
      </c>
      <c r="N45" s="8">
        <f t="shared" si="10"/>
        <v>167.23627434473974</v>
      </c>
      <c r="O45" s="8">
        <f>AVERAGE(E45:N45)</f>
        <v>153.06322541085632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1.9944009514669456</v>
      </c>
      <c r="F47" s="6">
        <f>(Input!B142+Input!B141+Input!B147-Input!B143-Input!B144-Input!B207-Input!B208-SUM(Input!B136:B139)-SUM(Input!B202:'Input'!B205))/Input!B7</f>
        <v>1.198351972150322</v>
      </c>
      <c r="G47" s="6">
        <f>(Input!C142+Input!C141+Input!C147-Input!C143-Input!C144-Input!C207-Input!C208-SUM(Input!C136:C139)-SUM(Input!C202:'Input'!C205))/Input!C7</f>
        <v>1.19126800041063</v>
      </c>
      <c r="H47" s="6">
        <f>(Input!D142+Input!D141+Input!D147-Input!D143-Input!D144-Input!D207-Input!D208-SUM(Input!D136:D139)-SUM(Input!D202:'Input'!D205))/Input!D7</f>
        <v>1.232049560682124</v>
      </c>
      <c r="I47" s="6">
        <f>(Input!E142+Input!E141+Input!E147-Input!E143-Input!E144-Input!E207-Input!E208-SUM(Input!E136:E139)-SUM(Input!E202:'Input'!E205))/Input!E7</f>
        <v>1.1476098113797948</v>
      </c>
      <c r="J47" s="6">
        <f>(Input!F142+Input!F141+Input!F147-Input!F143-Input!F144-Input!F207-Input!F208-SUM(Input!F136:F139)-SUM(Input!F202:'Input'!F205))/Input!F7</f>
        <v>0.98694986046222688</v>
      </c>
      <c r="K47" s="6">
        <f>(Input!G142+Input!G141+Input!G147-Input!G143-Input!G144-Input!G207-Input!G208-SUM(Input!G136:G139)-SUM(Input!G202:'Input'!G205))/Input!G7</f>
        <v>1.4224348441099004</v>
      </c>
      <c r="L47" s="6">
        <f>(Input!H142+Input!H141+Input!H147-Input!H143-Input!H144-Input!H207-Input!H208-SUM(Input!H136:H139)-SUM(Input!H202:'Input'!H205))/Input!H7</f>
        <v>1.5649505699969555</v>
      </c>
      <c r="M47" s="6">
        <f>(Input!I142+Input!I141+Input!I147-Input!I143-Input!I144-Input!I207-Input!I208-SUM(Input!I136:I139)-SUM(Input!I202:'Input'!I205))/Input!I7</f>
        <v>1.3562650163815058</v>
      </c>
      <c r="N47" s="6">
        <f>(Input!J142+Input!J141+Input!J147-Input!J143-Input!J144-Input!J207-Input!J208-SUM(Input!J136:J139)-SUM(Input!J202:'Input'!J205))/Input!J7</f>
        <v>1.4134280578813196</v>
      </c>
      <c r="O47" s="6">
        <f>AVERAGE(E47:N47)</f>
        <v>1.3507708644921723</v>
      </c>
    </row>
    <row r="48" spans="2:15" x14ac:dyDescent="0.2">
      <c r="B48" s="26" t="s">
        <v>287</v>
      </c>
      <c r="E48" s="6">
        <f>Input!A127/Input!A7</f>
        <v>105.87622432915181</v>
      </c>
      <c r="F48" s="6">
        <f>Input!B127/Input!B7</f>
        <v>97.966197956970319</v>
      </c>
      <c r="G48" s="6">
        <f>Input!C127/Input!C7</f>
        <v>102.56252608796127</v>
      </c>
      <c r="H48" s="6">
        <f>Input!D127/Input!D7</f>
        <v>88.939548964870411</v>
      </c>
      <c r="I48" s="6">
        <f>Input!E127/Input!E7</f>
        <v>79.536820260221631</v>
      </c>
      <c r="J48" s="6">
        <f>Input!F127/Input!F7</f>
        <v>78.393070622869146</v>
      </c>
      <c r="K48" s="6">
        <f>Input!G127/Input!G7</f>
        <v>83.489458734867057</v>
      </c>
      <c r="L48" s="6">
        <f>Input!H127/Input!H7</f>
        <v>79.855248282772067</v>
      </c>
      <c r="M48" s="6">
        <f>Input!I127/Input!I7</f>
        <v>78.972783718602116</v>
      </c>
      <c r="N48" s="6">
        <f>Input!J127/Input!J7</f>
        <v>85.326166272297058</v>
      </c>
      <c r="O48" s="16">
        <f>AVERAGE(E48:N48)</f>
        <v>88.0918045230583</v>
      </c>
    </row>
    <row r="49" spans="2:15" s="4" customFormat="1" x14ac:dyDescent="0.2">
      <c r="B49" s="27" t="s">
        <v>288</v>
      </c>
      <c r="E49" s="8">
        <f t="shared" ref="E49:N49" si="11">+E45+E47-E48</f>
        <v>16.200726994730815</v>
      </c>
      <c r="F49" s="8">
        <f t="shared" si="11"/>
        <v>70.571189058039096</v>
      </c>
      <c r="G49" s="8">
        <f t="shared" si="11"/>
        <v>108.10197809493091</v>
      </c>
      <c r="H49" s="8">
        <f t="shared" si="11"/>
        <v>110.02392901994286</v>
      </c>
      <c r="I49" s="8">
        <f t="shared" si="11"/>
        <v>22.082628798214969</v>
      </c>
      <c r="J49" s="8">
        <f t="shared" si="11"/>
        <v>40.967520445050866</v>
      </c>
      <c r="K49" s="8">
        <f t="shared" si="11"/>
        <v>73.544283003344745</v>
      </c>
      <c r="L49" s="8">
        <f t="shared" si="11"/>
        <v>68.626771000165945</v>
      </c>
      <c r="M49" s="8">
        <f t="shared" si="11"/>
        <v>69.77935497815794</v>
      </c>
      <c r="N49" s="8">
        <f t="shared" si="11"/>
        <v>83.323536130324015</v>
      </c>
      <c r="O49" s="8">
        <f>AVERAGE(E49:N49)</f>
        <v>66.322191752290209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84.55886348449755</v>
      </c>
      <c r="F7" s="6">
        <f>Input!B132/Input!B$34</f>
        <v>85.26892671376514</v>
      </c>
      <c r="G7" s="6">
        <f>Input!C132/Input!C$34</f>
        <v>89.268463442036804</v>
      </c>
      <c r="H7" s="6">
        <f>Input!D132/Input!D$34</f>
        <v>78.016842670605271</v>
      </c>
      <c r="I7" s="6">
        <f>Input!E132/Input!E$34</f>
        <v>61.036002202234208</v>
      </c>
      <c r="J7" s="6">
        <f>Input!F132/Input!F$34</f>
        <v>68.254881708019781</v>
      </c>
      <c r="K7" s="6">
        <f>Input!G132/Input!G$34</f>
        <v>71.047697199430274</v>
      </c>
      <c r="L7" s="6">
        <f>Input!H132/Input!H$34</f>
        <v>70.312920432289303</v>
      </c>
      <c r="M7" s="6">
        <f>Input!I132/Input!I$34</f>
        <v>69.594464072927508</v>
      </c>
      <c r="N7" s="6">
        <f>Input!J132/Input!J$34</f>
        <v>71.287779223743641</v>
      </c>
      <c r="O7" s="6">
        <f>AVERAGE(E7:N7)</f>
        <v>74.86468411495494</v>
      </c>
    </row>
    <row r="8" spans="1:15" ht="12" customHeight="1" x14ac:dyDescent="0.2">
      <c r="B8" t="s">
        <v>180</v>
      </c>
      <c r="E8" s="6">
        <f>Input!A133/Input!A$34</f>
        <v>0</v>
      </c>
      <c r="F8" s="6">
        <f>Input!B133/Input!B$34</f>
        <v>0</v>
      </c>
      <c r="G8" s="6">
        <f>Input!C133/Input!C$34</f>
        <v>0</v>
      </c>
      <c r="H8" s="6">
        <f>Input!D133/Input!D$34</f>
        <v>0</v>
      </c>
      <c r="I8" s="6">
        <f>Input!E133/Input!E$34</f>
        <v>0</v>
      </c>
      <c r="J8" s="6">
        <f>Input!F133/Input!F$34</f>
        <v>2.1616738342006546E-4</v>
      </c>
      <c r="K8" s="6">
        <f>Input!G133/Input!G$34</f>
        <v>-3.4013148367555007E-3</v>
      </c>
      <c r="L8" s="6">
        <f>Input!H133/Input!H$34</f>
        <v>-2.532440681354392E-4</v>
      </c>
      <c r="M8" s="6">
        <f>Input!I133/Input!I$34</f>
        <v>4.7329343543713693E-3</v>
      </c>
      <c r="N8" s="6">
        <f>Input!J133/Input!J$34</f>
        <v>3.1509220251972007E-3</v>
      </c>
      <c r="O8" s="6">
        <f>AVERAGE(E8:N8)</f>
        <v>4.4454648580976951E-4</v>
      </c>
    </row>
    <row r="9" spans="1:15" ht="12" customHeight="1" x14ac:dyDescent="0.2">
      <c r="B9" t="s">
        <v>181</v>
      </c>
      <c r="E9" s="6">
        <f>Input!A134/Input!A$34</f>
        <v>0.36090730276941196</v>
      </c>
      <c r="F9" s="6">
        <f>Input!B134/Input!B$34</f>
        <v>0.43956317600052036</v>
      </c>
      <c r="G9" s="6">
        <f>Input!C134/Input!C$34</f>
        <v>0.62194067166651468</v>
      </c>
      <c r="H9" s="6">
        <f>Input!D134/Input!D$34</f>
        <v>0.69023888373626963</v>
      </c>
      <c r="I9" s="6">
        <f>Input!E134/Input!E$34</f>
        <v>0.25838619965958015</v>
      </c>
      <c r="J9" s="6">
        <f>Input!F134/Input!F$34</f>
        <v>0.35717924737780321</v>
      </c>
      <c r="K9" s="6">
        <f>Input!G134/Input!G$34</f>
        <v>0.50971333253484385</v>
      </c>
      <c r="L9" s="6">
        <f>Input!H134/Input!H$34</f>
        <v>0.51793172904959561</v>
      </c>
      <c r="M9" s="6">
        <f>Input!I134/Input!I$34</f>
        <v>0.54294791926878394</v>
      </c>
      <c r="N9" s="6">
        <f>Input!J134/Input!J$34</f>
        <v>0.54226141032448127</v>
      </c>
      <c r="O9" s="6">
        <f>AVERAGE(E9:N9)</f>
        <v>0.48410698723878037</v>
      </c>
    </row>
    <row r="10" spans="1:15" ht="12" customHeight="1" x14ac:dyDescent="0.2">
      <c r="B10" t="s">
        <v>182</v>
      </c>
      <c r="E10" s="6">
        <f>Input!A135/Input!A$34</f>
        <v>-0.27560918797872846</v>
      </c>
      <c r="F10" s="6">
        <f>Input!B135/Input!B$34</f>
        <v>-0.47653022874811685</v>
      </c>
      <c r="G10" s="6">
        <f>Input!C135/Input!C$34</f>
        <v>-0.29428192223939681</v>
      </c>
      <c r="H10" s="6">
        <f>Input!D135/Input!D$34</f>
        <v>-0.4508734243059288</v>
      </c>
      <c r="I10" s="6">
        <f>Input!E135/Input!E$34</f>
        <v>-0.17075039962920666</v>
      </c>
      <c r="J10" s="6">
        <f>Input!F135/Input!F$34</f>
        <v>-0.34858404311173125</v>
      </c>
      <c r="K10" s="6">
        <f>Input!G135/Input!G$34</f>
        <v>-0.51982212603252409</v>
      </c>
      <c r="L10" s="6">
        <f>Input!H135/Input!H$34</f>
        <v>-0.49305139257548486</v>
      </c>
      <c r="M10" s="6">
        <f>Input!I135/Input!I$34</f>
        <v>-0.59659662721187789</v>
      </c>
      <c r="N10" s="6">
        <f>Input!J135/Input!J$34</f>
        <v>-0.76622535659394997</v>
      </c>
      <c r="O10" s="6">
        <f>AVERAGE(E10:N10)</f>
        <v>-0.43923247084269457</v>
      </c>
    </row>
    <row r="11" spans="1:15" ht="12.75" customHeight="1" x14ac:dyDescent="0.2">
      <c r="B11" s="28" t="s">
        <v>68</v>
      </c>
      <c r="E11" s="8">
        <f>Input!A27/Input!A$34</f>
        <v>84.644161599288225</v>
      </c>
      <c r="F11" s="8">
        <f>Input!B27/Input!B$34</f>
        <v>85.231959661017541</v>
      </c>
      <c r="G11" s="8">
        <f>Input!C27/Input!C$34</f>
        <v>89.59612219146392</v>
      </c>
      <c r="H11" s="8">
        <f>Input!D27/Input!D$34</f>
        <v>78.256208130035617</v>
      </c>
      <c r="I11" s="8">
        <f>Input!E27/Input!E$34</f>
        <v>61.123638002264585</v>
      </c>
      <c r="J11" s="8">
        <f>Input!F27/Input!F$34</f>
        <v>68.263693079669267</v>
      </c>
      <c r="K11" s="8">
        <f>Input!G27/Input!G$34</f>
        <v>71.034187091095831</v>
      </c>
      <c r="L11" s="8">
        <f>Input!H27/Input!H$34</f>
        <v>70.337547524695282</v>
      </c>
      <c r="M11" s="8">
        <f>Input!I27/Input!I$34</f>
        <v>69.54554829933879</v>
      </c>
      <c r="N11" s="8">
        <f>Input!J27/Input!J$34</f>
        <v>71.066966199499362</v>
      </c>
      <c r="O11" s="8">
        <f>AVERAGE(E11:N11)</f>
        <v>74.910003177836842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4.6869693706452498E-2</v>
      </c>
      <c r="F13" s="8">
        <f>Input!B28/Input!B34</f>
        <v>4.6511999915623534E-2</v>
      </c>
      <c r="G13" s="8">
        <f>Input!C28/Input!C34</f>
        <v>6.8018199709647897E-2</v>
      </c>
      <c r="H13" s="8">
        <f>Input!D28/Input!D34</f>
        <v>4.0051382259834373E-2</v>
      </c>
      <c r="I13" s="8">
        <f>Input!E28/Input!E34</f>
        <v>6.2062861997682822E-2</v>
      </c>
      <c r="J13" s="8">
        <f>Input!F28/Input!F34</f>
        <v>2.8834653741355902E-2</v>
      </c>
      <c r="K13" s="8">
        <f>Input!G28/Input!G34</f>
        <v>0.1088449126133935</v>
      </c>
      <c r="L13" s="8">
        <f>Input!H28/Input!H34</f>
        <v>6.71520791109846E-2</v>
      </c>
      <c r="M13" s="8">
        <f>Input!I28/Input!I34</f>
        <v>5.821692934737107E-2</v>
      </c>
      <c r="N13" s="8">
        <f>Input!J28/Input!J34</f>
        <v>4.2570538434429546E-2</v>
      </c>
      <c r="O13" s="8">
        <f>AVERAGE(E13:N13)</f>
        <v>5.6913325083677579E-2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0.22153643144798399</v>
      </c>
      <c r="F15" s="16">
        <f>Input!B136/Input!B$34</f>
        <v>0.5287593319493249</v>
      </c>
      <c r="G15" s="16">
        <f>Input!C136/Input!C$34</f>
        <v>0.23448611258313773</v>
      </c>
      <c r="H15" s="16">
        <f>Input!D136/Input!D$34</f>
        <v>0.28657579597418392</v>
      </c>
      <c r="I15" s="16">
        <f>Input!E136/Input!E$34</f>
        <v>0.20288561268582844</v>
      </c>
      <c r="J15" s="16">
        <f>Input!F136/Input!F$34</f>
        <v>0.33002689468117563</v>
      </c>
      <c r="K15" s="16">
        <f>Input!G136/Input!G$34</f>
        <v>0.48534524167731202</v>
      </c>
      <c r="L15" s="16">
        <f>Input!H136/Input!H$34</f>
        <v>0.33615603829336144</v>
      </c>
      <c r="M15" s="16">
        <f>Input!I136/Input!I$34</f>
        <v>0.35126343717653297</v>
      </c>
      <c r="N15" s="16">
        <f>Input!J136/Input!J$34</f>
        <v>0.451992881224904</v>
      </c>
      <c r="O15" s="6">
        <f t="shared" ref="O15:O26" si="1">AVERAGE(E15:N15)</f>
        <v>0.3429027777693745</v>
      </c>
    </row>
    <row r="16" spans="1:15" ht="12" customHeight="1" x14ac:dyDescent="0.2">
      <c r="B16" t="s">
        <v>184</v>
      </c>
      <c r="E16" s="16">
        <f>Input!A137/Input!A$34</f>
        <v>0.58013294664653681</v>
      </c>
      <c r="F16" s="16">
        <f>Input!B137/Input!B$34</f>
        <v>0.62263711615299566</v>
      </c>
      <c r="G16" s="16">
        <f>Input!C137/Input!C$34</f>
        <v>0.61945540349098172</v>
      </c>
      <c r="H16" s="16">
        <f>Input!D137/Input!D$34</f>
        <v>0.70185250347049111</v>
      </c>
      <c r="I16" s="16">
        <f>Input!E137/Input!E$34</f>
        <v>0.60899486649121681</v>
      </c>
      <c r="J16" s="16">
        <f>Input!F137/Input!F$34</f>
        <v>0.71748492362201077</v>
      </c>
      <c r="K16" s="16">
        <f>Input!G137/Input!G$34</f>
        <v>0.7396977536431778</v>
      </c>
      <c r="L16" s="16">
        <f>Input!H137/Input!H$34</f>
        <v>0.72100079920608007</v>
      </c>
      <c r="M16" s="16">
        <f>Input!I137/Input!I$34</f>
        <v>0.60778143104114646</v>
      </c>
      <c r="N16" s="16">
        <f>Input!J137/Input!J$34</f>
        <v>0.633754822952171</v>
      </c>
      <c r="O16" s="6">
        <f t="shared" si="1"/>
        <v>0.65527925667168074</v>
      </c>
    </row>
    <row r="17" spans="2:15" ht="12" customHeight="1" x14ac:dyDescent="0.2">
      <c r="B17" t="s">
        <v>185</v>
      </c>
      <c r="E17" s="16">
        <f>Input!A138/Input!A$34</f>
        <v>4.2486266717777978E-2</v>
      </c>
      <c r="F17" s="16">
        <f>Input!B138/Input!B$34</f>
        <v>4.9613960086415568E-2</v>
      </c>
      <c r="G17" s="16">
        <f>Input!C138/Input!C$34</f>
        <v>4.1451764882937767E-2</v>
      </c>
      <c r="H17" s="16">
        <f>Input!D138/Input!D$34</f>
        <v>3.7785971017249544E-2</v>
      </c>
      <c r="I17" s="16">
        <f>Input!E138/Input!E$34</f>
        <v>3.4164120028005868E-2</v>
      </c>
      <c r="J17" s="16">
        <f>Input!F138/Input!F$34</f>
        <v>1.9711871359308929E-2</v>
      </c>
      <c r="K17" s="16">
        <f>Input!G138/Input!G$34</f>
        <v>2.337251078899804E-2</v>
      </c>
      <c r="L17" s="16">
        <f>Input!H138/Input!H$34</f>
        <v>2.1734436466732562E-2</v>
      </c>
      <c r="M17" s="16">
        <f>Input!I138/Input!I$34</f>
        <v>2.3272624195102148E-2</v>
      </c>
      <c r="N17" s="16">
        <f>Input!J138/Input!J$34</f>
        <v>2.3292966616173534E-2</v>
      </c>
      <c r="O17" s="6">
        <f t="shared" si="1"/>
        <v>3.1688649215870189E-2</v>
      </c>
    </row>
    <row r="18" spans="2:15" ht="12" customHeight="1" x14ac:dyDescent="0.2">
      <c r="B18" t="s">
        <v>186</v>
      </c>
      <c r="E18" s="16">
        <f>Input!A139/Input!A$34</f>
        <v>0.6164963875973456</v>
      </c>
      <c r="F18" s="16">
        <f>Input!B139/Input!B$34</f>
        <v>0.80778197121004647</v>
      </c>
      <c r="G18" s="16">
        <f>Input!C139/Input!C$34</f>
        <v>0.47942680759265111</v>
      </c>
      <c r="H18" s="16">
        <f>Input!D139/Input!D$34</f>
        <v>0.45155335647560224</v>
      </c>
      <c r="I18" s="16">
        <f>Input!E139/Input!E$34</f>
        <v>0.51258922732135159</v>
      </c>
      <c r="J18" s="16">
        <f>Input!F139/Input!F$34</f>
        <v>0.5202968635323203</v>
      </c>
      <c r="K18" s="16">
        <f>Input!G139/Input!G$34</f>
        <v>0.45181306498522028</v>
      </c>
      <c r="L18" s="16">
        <f>Input!H139/Input!H$34</f>
        <v>0.52035874822442885</v>
      </c>
      <c r="M18" s="16">
        <f>Input!I139/Input!I$34</f>
        <v>0.46808703678327229</v>
      </c>
      <c r="N18" s="16">
        <f>Input!J139/Input!J$34</f>
        <v>0.65639319299944654</v>
      </c>
      <c r="O18" s="6">
        <f t="shared" si="1"/>
        <v>0.54847966567216844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Input!A141/Input!A$34</f>
        <v>1.4606520324096444</v>
      </c>
      <c r="F20" s="8">
        <f>Input!B141/Input!B$34</f>
        <v>2.0087923793987827</v>
      </c>
      <c r="G20" s="8">
        <f>Input!C141/Input!C$34</f>
        <v>1.3748200885497082</v>
      </c>
      <c r="H20" s="8">
        <f>Input!D141/Input!D$34</f>
        <v>1.4777676269375268</v>
      </c>
      <c r="I20" s="8">
        <f>Input!E141/Input!E$34</f>
        <v>1.3586338265264026</v>
      </c>
      <c r="J20" s="8">
        <f>Input!F141/Input!F$34</f>
        <v>1.5875205531948156</v>
      </c>
      <c r="K20" s="8">
        <f>Input!G141/Input!G$34</f>
        <v>1.700228571094708</v>
      </c>
      <c r="L20" s="8">
        <f>Input!H141/Input!H$34</f>
        <v>1.599250022190603</v>
      </c>
      <c r="M20" s="8">
        <f>Input!I141/Input!I$34</f>
        <v>1.4504045291960539</v>
      </c>
      <c r="N20" s="8">
        <f>Input!J141/Input!J$34</f>
        <v>1.765433863792695</v>
      </c>
      <c r="O20" s="8">
        <f t="shared" si="1"/>
        <v>1.578350349329094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2.0105621531780289E-3</v>
      </c>
      <c r="F22" s="16">
        <f>Input!B202/Input!B$34</f>
        <v>2.5312940010090021E-4</v>
      </c>
      <c r="G22" s="16">
        <f>Input!C202/Input!C$34</f>
        <v>2.1748135423609459E-3</v>
      </c>
      <c r="H22" s="16">
        <f>Input!D202/Input!D$34</f>
        <v>0</v>
      </c>
      <c r="I22" s="16">
        <f>Input!E202/Input!E$34</f>
        <v>6.4006595622019833E-3</v>
      </c>
      <c r="J22" s="16">
        <f>Input!F202/Input!F$34</f>
        <v>5.781439903046335E-3</v>
      </c>
      <c r="K22" s="16">
        <f>Input!G202/Input!G$34</f>
        <v>6.8244142474452162E-3</v>
      </c>
      <c r="L22" s="16">
        <f>Input!H202/Input!H$34</f>
        <v>1.8153936406337962E-2</v>
      </c>
      <c r="M22" s="16">
        <f>Input!I202/Input!I$34</f>
        <v>6.9028224349973336E-3</v>
      </c>
      <c r="N22" s="16">
        <f>Input!J202/Input!J$34</f>
        <v>4.0262969026179972E-3</v>
      </c>
      <c r="O22" s="6">
        <f t="shared" si="1"/>
        <v>5.2528074552286707E-3</v>
      </c>
    </row>
    <row r="23" spans="2:15" ht="12" customHeight="1" x14ac:dyDescent="0.2">
      <c r="B23" t="s">
        <v>305</v>
      </c>
      <c r="E23" s="16">
        <f>Input!A203/Input!A$34</f>
        <v>1.3257420765629482</v>
      </c>
      <c r="F23" s="16">
        <f>Input!B203/Input!B$34</f>
        <v>1.180571791189339</v>
      </c>
      <c r="G23" s="16">
        <f>Input!C203/Input!C$34</f>
        <v>2.8844779280348405</v>
      </c>
      <c r="H23" s="16">
        <f>Input!D203/Input!D$34</f>
        <v>1.9063157303146996</v>
      </c>
      <c r="I23" s="16">
        <f>Input!E203/Input!E$34</f>
        <v>1.8623391476444733</v>
      </c>
      <c r="J23" s="16">
        <f>Input!F203/Input!F$34</f>
        <v>1.4846784449644761</v>
      </c>
      <c r="K23" s="16">
        <f>Input!G203/Input!G$34</f>
        <v>1.5146030512592694</v>
      </c>
      <c r="L23" s="16">
        <f>Input!H203/Input!H$34</f>
        <v>1.6254208573760229</v>
      </c>
      <c r="M23" s="16">
        <f>Input!I203/Input!I$34</f>
        <v>2.064616471705083</v>
      </c>
      <c r="N23" s="16">
        <f>Input!J203/Input!J$34</f>
        <v>2.3901915431390512</v>
      </c>
      <c r="O23" s="6">
        <f t="shared" si="1"/>
        <v>1.8238957042190205</v>
      </c>
    </row>
    <row r="24" spans="2:15" ht="12" customHeight="1" x14ac:dyDescent="0.2">
      <c r="B24" t="s">
        <v>306</v>
      </c>
      <c r="E24" s="16">
        <f>Input!A204/Input!A$34</f>
        <v>0.2768658356507816</v>
      </c>
      <c r="F24" s="16">
        <f>Input!B204/Input!B$34</f>
        <v>0.32588610231701293</v>
      </c>
      <c r="G24" s="16">
        <f>Input!C204/Input!C$34</f>
        <v>2.735241244091938E-2</v>
      </c>
      <c r="H24" s="16">
        <f>Input!D204/Input!D$34</f>
        <v>6.9652151102350887E-2</v>
      </c>
      <c r="I24" s="16">
        <f>Input!E204/Input!E$34</f>
        <v>9.6723960966692599E-2</v>
      </c>
      <c r="J24" s="16">
        <f>Input!F204/Input!F$34</f>
        <v>6.0001061814187358E-2</v>
      </c>
      <c r="K24" s="16">
        <f>Input!G204/Input!G$34</f>
        <v>6.5137962708314984E-2</v>
      </c>
      <c r="L24" s="16">
        <f>Input!H204/Input!H$34</f>
        <v>8.9468335537757737E-2</v>
      </c>
      <c r="M24" s="16">
        <f>Input!I204/Input!I$34</f>
        <v>0.20544724008416079</v>
      </c>
      <c r="N24" s="16">
        <f>Input!J204/Input!J$34</f>
        <v>0.12655167411650947</v>
      </c>
      <c r="O24" s="6">
        <f t="shared" si="1"/>
        <v>0.13430867367386878</v>
      </c>
    </row>
    <row r="25" spans="2:15" ht="12" customHeight="1" x14ac:dyDescent="0.2">
      <c r="B25" t="s">
        <v>307</v>
      </c>
      <c r="E25" s="16">
        <f>Input!A205/Input!A$34</f>
        <v>0.18966154734098678</v>
      </c>
      <c r="F25" s="16">
        <f>Input!B205/Input!B$34</f>
        <v>0.18008209127072716</v>
      </c>
      <c r="G25" s="16">
        <f>Input!C205/Input!C$34</f>
        <v>9.0672761170821028E-2</v>
      </c>
      <c r="H25" s="16">
        <f>Input!D205/Input!D$34</f>
        <v>0.15135965590144068</v>
      </c>
      <c r="I25" s="16">
        <f>Input!E205/Input!E$34</f>
        <v>0.11756849835882638</v>
      </c>
      <c r="J25" s="16">
        <f>Input!F205/Input!F$34</f>
        <v>0.21706348369129499</v>
      </c>
      <c r="K25" s="16">
        <f>Input!G205/Input!G$34</f>
        <v>0.16549323488820381</v>
      </c>
      <c r="L25" s="16">
        <f>Input!H205/Input!H$34</f>
        <v>0.27684384969897835</v>
      </c>
      <c r="M25" s="16">
        <f>Input!I205/Input!I$34</f>
        <v>0.26147937346200995</v>
      </c>
      <c r="N25" s="16">
        <f>Input!J205/Input!J$34</f>
        <v>0.265293953449039</v>
      </c>
      <c r="O25" s="6">
        <f t="shared" si="1"/>
        <v>0.19155184492323285</v>
      </c>
    </row>
    <row r="26" spans="2:15" ht="12" customHeight="1" x14ac:dyDescent="0.2">
      <c r="B26" t="s">
        <v>308</v>
      </c>
      <c r="E26" s="16">
        <f>E27-SUM(E22:E25)</f>
        <v>0.12610113022624159</v>
      </c>
      <c r="F26" s="16">
        <f t="shared" ref="F26:N26" si="3">F27-SUM(F22:F25)</f>
        <v>0.15971347158183047</v>
      </c>
      <c r="G26" s="16">
        <f t="shared" si="3"/>
        <v>0.14202398732344657</v>
      </c>
      <c r="H26" s="16">
        <f t="shared" si="3"/>
        <v>0.13607552183973759</v>
      </c>
      <c r="I26" s="16">
        <f t="shared" si="3"/>
        <v>0.15255840361653927</v>
      </c>
      <c r="J26" s="16">
        <f t="shared" si="3"/>
        <v>0.15164755862286516</v>
      </c>
      <c r="K26" s="16">
        <f t="shared" si="3"/>
        <v>0.21199140636117875</v>
      </c>
      <c r="L26" s="16">
        <f t="shared" si="3"/>
        <v>0.22580145957776132</v>
      </c>
      <c r="M26" s="16">
        <f t="shared" si="3"/>
        <v>0.19845027155424466</v>
      </c>
      <c r="N26" s="16">
        <f t="shared" si="3"/>
        <v>0.23779623743997336</v>
      </c>
      <c r="O26" s="6">
        <f t="shared" si="1"/>
        <v>0.17421594481438188</v>
      </c>
    </row>
    <row r="27" spans="2:15" ht="12.75" customHeight="1" x14ac:dyDescent="0.2">
      <c r="B27" s="28" t="s">
        <v>188</v>
      </c>
      <c r="E27" s="8">
        <f>Input!A142/Input!A$34</f>
        <v>1.9203811519341363</v>
      </c>
      <c r="F27" s="8">
        <f>Input!B142/Input!B$34</f>
        <v>1.8465065857590104</v>
      </c>
      <c r="G27" s="8">
        <f>Input!C142/Input!C$34</f>
        <v>3.1467019025123886</v>
      </c>
      <c r="H27" s="8">
        <f>Input!D142/Input!D$34</f>
        <v>2.2634030591582288</v>
      </c>
      <c r="I27" s="8">
        <f>Input!E142/Input!E$34</f>
        <v>2.2355906701487336</v>
      </c>
      <c r="J27" s="8">
        <f>Input!F142/Input!F$34</f>
        <v>1.9191719889958698</v>
      </c>
      <c r="K27" s="8">
        <f>Input!G142/Input!G$34</f>
        <v>1.9640500694644123</v>
      </c>
      <c r="L27" s="8">
        <f>Input!H142/Input!H$34</f>
        <v>2.2356884385968581</v>
      </c>
      <c r="M27" s="8">
        <f>Input!I142/Input!I$34</f>
        <v>2.7368961792404956</v>
      </c>
      <c r="N27" s="8">
        <f>Input!J142/Input!J$34</f>
        <v>3.0238597050471911</v>
      </c>
      <c r="O27" s="8">
        <f>AVERAGE(E27:N27)</f>
        <v>2.3292249750857326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1.169508425892285</v>
      </c>
      <c r="F29" s="16">
        <f>Input!B143/Input!B$34</f>
        <v>1.0227279966390039</v>
      </c>
      <c r="G29" s="16">
        <f>Input!C143/Input!C$34</f>
        <v>2.0815337597031118</v>
      </c>
      <c r="H29" s="16">
        <f>Input!D143/Input!D$34</f>
        <v>2.9088130480276448</v>
      </c>
      <c r="I29" s="16">
        <f>Input!E143/Input!E$34</f>
        <v>0.36085352319777986</v>
      </c>
      <c r="J29" s="16">
        <f>Input!F143/Input!F$34</f>
        <v>0.61432919975180533</v>
      </c>
      <c r="K29" s="16">
        <f>Input!G143/Input!G$34</f>
        <v>0.91342505668371177</v>
      </c>
      <c r="L29" s="16">
        <f>Input!H143/Input!H$34</f>
        <v>0.17965348566375128</v>
      </c>
      <c r="M29" s="16">
        <f>Input!I143/Input!I$34</f>
        <v>0.14396069887499688</v>
      </c>
      <c r="N29" s="16">
        <f>Input!J143/Input!J$34</f>
        <v>0.63370433124373471</v>
      </c>
      <c r="O29" s="16">
        <f t="shared" ref="O29:O35" si="4">AVERAGE(E29:N29)</f>
        <v>1.0028509525677824</v>
      </c>
    </row>
    <row r="30" spans="2:15" ht="12" customHeight="1" x14ac:dyDescent="0.2">
      <c r="B30" t="s">
        <v>309</v>
      </c>
      <c r="E30" s="16">
        <f>Input!A207/Input!A$34</f>
        <v>0.57555862434804972</v>
      </c>
      <c r="F30" s="16">
        <f>Input!B207/Input!B$34</f>
        <v>0.50076490782749938</v>
      </c>
      <c r="G30" s="16">
        <f>Input!C207/Input!C$34</f>
        <v>4.1681280205441595E-2</v>
      </c>
      <c r="H30" s="16">
        <f>Input!D207/Input!D$34</f>
        <v>0.94113099797444677</v>
      </c>
      <c r="I30" s="16">
        <f>Input!E207/Input!E$34</f>
        <v>1.5285294420135893</v>
      </c>
      <c r="J30" s="16">
        <f>Input!F207/Input!F$34</f>
        <v>0.10219481661742662</v>
      </c>
      <c r="K30" s="16">
        <f>Input!G207/Input!G$34</f>
        <v>0.28930857348183009</v>
      </c>
      <c r="L30" s="16">
        <f>Input!H207/Input!H$34</f>
        <v>8.0592137406624048E-2</v>
      </c>
      <c r="M30" s="16">
        <f>Input!I207/Input!I$34</f>
        <v>2.4604424080486541E-2</v>
      </c>
      <c r="N30" s="16">
        <f>Input!J207/Input!J$34</f>
        <v>0.19091338217960777</v>
      </c>
      <c r="O30" s="16">
        <f t="shared" si="4"/>
        <v>0.42752785861350012</v>
      </c>
    </row>
    <row r="31" spans="2:15" ht="12" customHeight="1" x14ac:dyDescent="0.2">
      <c r="B31" t="s">
        <v>190</v>
      </c>
      <c r="E31" s="16">
        <f>Input!A144/Input!A$34</f>
        <v>0.73188211718927498</v>
      </c>
      <c r="F31" s="16">
        <f>Input!B144/Input!B$34</f>
        <v>6.5598378565564913E-2</v>
      </c>
      <c r="G31" s="16">
        <f>Input!C144/Input!C$34</f>
        <v>9.4323185701673876E-2</v>
      </c>
      <c r="H31" s="16">
        <f>Input!D144/Input!D$34</f>
        <v>0.21831481349670953</v>
      </c>
      <c r="I31" s="16">
        <f>Input!E144/Input!E$34</f>
        <v>0.37188229695650632</v>
      </c>
      <c r="J31" s="16">
        <f>Input!F144/Input!F$34</f>
        <v>0.53726457642606484</v>
      </c>
      <c r="K31" s="16">
        <f>Input!G144/Input!G$34</f>
        <v>0.25061240944482305</v>
      </c>
      <c r="L31" s="16">
        <f>Input!H144/Input!H$34</f>
        <v>0.17457883268733065</v>
      </c>
      <c r="M31" s="16">
        <f>Input!I144/Input!I$34</f>
        <v>0.1261191595675499</v>
      </c>
      <c r="N31" s="16">
        <f>Input!J144/Input!J$34</f>
        <v>0.50318236711542152</v>
      </c>
      <c r="O31" s="16">
        <f t="shared" si="4"/>
        <v>0.30737581371509198</v>
      </c>
    </row>
    <row r="32" spans="2:15" ht="12" customHeight="1" x14ac:dyDescent="0.2">
      <c r="B32" t="s">
        <v>310</v>
      </c>
      <c r="E32" s="16">
        <f>Input!A208/Input!A$34</f>
        <v>1.6444638012954319E-2</v>
      </c>
      <c r="F32" s="16">
        <f>Input!B208/Input!B$34</f>
        <v>2.6028206349680689E-2</v>
      </c>
      <c r="G32" s="16">
        <f>Input!C208/Input!C$34</f>
        <v>1.214941461993756E-2</v>
      </c>
      <c r="H32" s="16">
        <f>Input!D208/Input!D$34</f>
        <v>3.8326558586723063E-2</v>
      </c>
      <c r="I32" s="16">
        <f>Input!E208/Input!E$34</f>
        <v>5.701985647046208E-3</v>
      </c>
      <c r="J32" s="16">
        <f>Input!F208/Input!F$34</f>
        <v>5.0813169816254266E-3</v>
      </c>
      <c r="K32" s="16">
        <f>Input!G208/Input!G$34</f>
        <v>1.1685212071992591E-2</v>
      </c>
      <c r="L32" s="16">
        <f>Input!H208/Input!H$34</f>
        <v>0</v>
      </c>
      <c r="M32" s="16">
        <f>Input!I208/Input!I$34</f>
        <v>0</v>
      </c>
      <c r="N32" s="16">
        <f>Input!J208/Input!J$34</f>
        <v>0</v>
      </c>
      <c r="O32" s="16">
        <f t="shared" si="4"/>
        <v>1.1541733226995986E-2</v>
      </c>
    </row>
    <row r="33" spans="2:15" ht="12" customHeight="1" x14ac:dyDescent="0.2">
      <c r="B33" t="s">
        <v>191</v>
      </c>
      <c r="E33" s="16">
        <f>Input!A145/Input!A$34</f>
        <v>1.4317487962260976E-2</v>
      </c>
      <c r="F33" s="16">
        <f>Input!B145/Input!B$34</f>
        <v>1.5740394706079849E-2</v>
      </c>
      <c r="G33" s="16">
        <f>Input!C145/Input!C$34</f>
        <v>3.8884361249288291E-2</v>
      </c>
      <c r="H33" s="16">
        <f>Input!D145/Input!D$34</f>
        <v>0</v>
      </c>
      <c r="I33" s="16">
        <f>Input!E145/Input!E$34</f>
        <v>1.2837331074761054E-2</v>
      </c>
      <c r="J33" s="16">
        <f>Input!F145/Input!F$34</f>
        <v>3.427186870304412E-2</v>
      </c>
      <c r="K33" s="16">
        <f>Input!G145/Input!G$34</f>
        <v>4.4478674696633115E-2</v>
      </c>
      <c r="L33" s="16">
        <f>Input!H145/Input!H$34</f>
        <v>6.8016587120565436E-2</v>
      </c>
      <c r="M33" s="16">
        <f>Input!I145/Input!I$34</f>
        <v>5.0312544531444625E-2</v>
      </c>
      <c r="N33" s="16">
        <f>Input!J145/Input!J$34</f>
        <v>9.482693421828211E-4</v>
      </c>
      <c r="O33" s="16">
        <f t="shared" si="4"/>
        <v>2.7980751938626029E-2</v>
      </c>
    </row>
    <row r="34" spans="2:15" ht="12" customHeight="1" x14ac:dyDescent="0.2">
      <c r="B34" t="s">
        <v>192</v>
      </c>
      <c r="E34" s="16">
        <f>E35-SUM(E29:E33)</f>
        <v>0.12997657370807358</v>
      </c>
      <c r="F34" s="16">
        <f t="shared" ref="F34:N34" si="5">F35-SUM(F29:F33)</f>
        <v>9.4919306214502619E-3</v>
      </c>
      <c r="G34" s="16">
        <f t="shared" si="5"/>
        <v>1.0055794116492045E-2</v>
      </c>
      <c r="H34" s="16">
        <f t="shared" si="5"/>
        <v>7.4245504959354669E-2</v>
      </c>
      <c r="I34" s="16">
        <f t="shared" si="5"/>
        <v>1.257230836706924E-2</v>
      </c>
      <c r="J34" s="16">
        <f t="shared" si="5"/>
        <v>9.1440964860523E-3</v>
      </c>
      <c r="K34" s="16">
        <f t="shared" si="5"/>
        <v>5.7346430230311718E-3</v>
      </c>
      <c r="L34" s="16">
        <f t="shared" si="5"/>
        <v>5.915183942664437E-3</v>
      </c>
      <c r="M34" s="16">
        <f t="shared" si="5"/>
        <v>5.8697356357151342E-3</v>
      </c>
      <c r="N34" s="16">
        <f t="shared" si="5"/>
        <v>2.6852097644038064E-2</v>
      </c>
      <c r="O34" s="16">
        <f t="shared" si="4"/>
        <v>2.8985786850394091E-2</v>
      </c>
    </row>
    <row r="35" spans="2:15" ht="12.75" customHeight="1" x14ac:dyDescent="0.2">
      <c r="B35" s="28" t="s">
        <v>193</v>
      </c>
      <c r="E35" s="8">
        <f>Input!A147/Input!A$34</f>
        <v>2.6376878671128985</v>
      </c>
      <c r="F35" s="8">
        <f>Input!B147/Input!B$34</f>
        <v>1.640351814709279</v>
      </c>
      <c r="G35" s="8">
        <f>Input!C147/Input!C$34</f>
        <v>2.2786277955959449</v>
      </c>
      <c r="H35" s="8">
        <f>Input!D147/Input!D$34</f>
        <v>4.180830923044879</v>
      </c>
      <c r="I35" s="8">
        <f>Input!E147/Input!E$34</f>
        <v>2.2923768872567525</v>
      </c>
      <c r="J35" s="8">
        <f>Input!F147/Input!F$34</f>
        <v>1.3022858749660187</v>
      </c>
      <c r="K35" s="8">
        <f>Input!G147/Input!G$34</f>
        <v>1.5152445694020216</v>
      </c>
      <c r="L35" s="8">
        <f>Input!H147/Input!H$34</f>
        <v>0.50875622682093591</v>
      </c>
      <c r="M35" s="8">
        <f>Input!I147/Input!I$34</f>
        <v>0.35086656269019312</v>
      </c>
      <c r="N35" s="8">
        <f>Input!J147/Input!J$34</f>
        <v>1.3556004475249848</v>
      </c>
      <c r="O35" s="8">
        <f t="shared" si="4"/>
        <v>1.8062628969123906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90.70975234445136</v>
      </c>
      <c r="F37" s="30">
        <f t="shared" ref="F37:N37" si="6">+F11+F13+F20+F27+F35</f>
        <v>90.774122440800241</v>
      </c>
      <c r="G37" s="30">
        <f t="shared" si="6"/>
        <v>96.4642901778316</v>
      </c>
      <c r="H37" s="30">
        <f t="shared" si="6"/>
        <v>86.218261121436086</v>
      </c>
      <c r="I37" s="30">
        <f t="shared" si="6"/>
        <v>67.072302248194148</v>
      </c>
      <c r="J37" s="30">
        <f t="shared" si="6"/>
        <v>73.101506150567332</v>
      </c>
      <c r="K37" s="30">
        <f t="shared" si="6"/>
        <v>76.32255521367037</v>
      </c>
      <c r="L37" s="30">
        <f t="shared" si="6"/>
        <v>74.748394291414655</v>
      </c>
      <c r="M37" s="30">
        <f t="shared" si="6"/>
        <v>74.141932499812896</v>
      </c>
      <c r="N37" s="30">
        <f t="shared" si="6"/>
        <v>77.254430754298653</v>
      </c>
      <c r="O37" s="7">
        <f>AVERAGE(E37:N37)</f>
        <v>80.680754724247734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76.442318268153869</v>
      </c>
      <c r="F39" s="30">
        <f>Input!B24/Input!B$6</f>
        <v>73.524738436470457</v>
      </c>
      <c r="G39" s="30">
        <f>Input!C24/Input!C$6</f>
        <v>72.530259134132663</v>
      </c>
      <c r="H39" s="30">
        <f>Input!D24/Input!D$6</f>
        <v>63.067307213805449</v>
      </c>
      <c r="I39" s="30">
        <f>Input!E24/Input!E$6</f>
        <v>58.503624581972474</v>
      </c>
      <c r="J39" s="30">
        <f>Input!F24/Input!F$6</f>
        <v>65.992708308588263</v>
      </c>
      <c r="K39" s="30">
        <f>Input!G24/Input!G$6</f>
        <v>60.158329886511176</v>
      </c>
      <c r="L39" s="30">
        <f>Input!H24/Input!H$6</f>
        <v>60.94380316355555</v>
      </c>
      <c r="M39" s="30">
        <f>Input!I24/Input!I$6</f>
        <v>60.424409068356852</v>
      </c>
      <c r="N39" s="30">
        <f>Input!J24/Input!J$6</f>
        <v>62.939860879293803</v>
      </c>
      <c r="O39" s="7">
        <f>AVERAGE(E39:N39)</f>
        <v>65.452735894084043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14.267434076297491</v>
      </c>
      <c r="F41" s="11">
        <f t="shared" ref="F41:N41" si="7">+F37-F39</f>
        <v>17.249384004329784</v>
      </c>
      <c r="G41" s="11">
        <f t="shared" si="7"/>
        <v>23.934031043698937</v>
      </c>
      <c r="H41" s="11">
        <f t="shared" si="7"/>
        <v>23.150953907630637</v>
      </c>
      <c r="I41" s="11">
        <f t="shared" si="7"/>
        <v>8.5686776662216744</v>
      </c>
      <c r="J41" s="11">
        <f t="shared" si="7"/>
        <v>7.1087978419790687</v>
      </c>
      <c r="K41" s="11">
        <f t="shared" si="7"/>
        <v>16.164225327159194</v>
      </c>
      <c r="L41" s="11">
        <f t="shared" si="7"/>
        <v>13.804591127859105</v>
      </c>
      <c r="M41" s="11">
        <f t="shared" si="7"/>
        <v>13.717523431456044</v>
      </c>
      <c r="N41" s="11">
        <f t="shared" si="7"/>
        <v>14.31456987500485</v>
      </c>
      <c r="O41" s="11">
        <f>AVERAGE(E41:N41)</f>
        <v>15.228018830163681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1.9378021120526667</v>
      </c>
      <c r="F43" s="8">
        <f>(Input!B25+Input!B26)/Input!B$6</f>
        <v>2.2141536514487248</v>
      </c>
      <c r="G43" s="8">
        <f>(Input!C25+Input!C26)/Input!C$6</f>
        <v>2.2137876930128795</v>
      </c>
      <c r="H43" s="8">
        <f>(Input!D25+Input!D26)/Input!D$6</f>
        <v>2.2462489907015084</v>
      </c>
      <c r="I43" s="8">
        <f>(Input!E25+Input!E26)/Input!E$6</f>
        <v>2.0577495737574112</v>
      </c>
      <c r="J43" s="8">
        <f>(Input!F25+Input!F26)/Input!F$6</f>
        <v>2.5413366860469266</v>
      </c>
      <c r="K43" s="8">
        <f>(Input!G25+Input!G26)/Input!G$6</f>
        <v>2.4753861184839545</v>
      </c>
      <c r="L43" s="8">
        <f>(Input!H25+Input!H26)/Input!H$6</f>
        <v>2.5705859204197639</v>
      </c>
      <c r="M43" s="8">
        <f>(Input!I25+Input!I26)/Input!I$6</f>
        <v>2.428313941794094</v>
      </c>
      <c r="N43" s="8">
        <f>(Input!J25+Input!J26)/Input!J$6</f>
        <v>2.5461713381328988</v>
      </c>
      <c r="O43" s="8">
        <f>AVERAGE(E43:N43)</f>
        <v>2.3231536025850827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12.329631964244824</v>
      </c>
      <c r="F45" s="11">
        <f t="shared" ref="F45:N45" si="8">+F41-F43</f>
        <v>15.035230352881058</v>
      </c>
      <c r="G45" s="11">
        <f t="shared" si="8"/>
        <v>21.720243350686058</v>
      </c>
      <c r="H45" s="11">
        <f t="shared" si="8"/>
        <v>20.904704916929127</v>
      </c>
      <c r="I45" s="11">
        <f t="shared" si="8"/>
        <v>6.5109280924642636</v>
      </c>
      <c r="J45" s="11">
        <f t="shared" si="8"/>
        <v>4.5674611559321416</v>
      </c>
      <c r="K45" s="11">
        <f t="shared" si="8"/>
        <v>13.68883920867524</v>
      </c>
      <c r="L45" s="11">
        <f t="shared" si="8"/>
        <v>11.234005207439342</v>
      </c>
      <c r="M45" s="11">
        <f t="shared" si="8"/>
        <v>11.28920948966195</v>
      </c>
      <c r="N45" s="11">
        <f t="shared" si="8"/>
        <v>11.768398536871951</v>
      </c>
      <c r="O45" s="11">
        <f>AVERAGE(E45:N45)</f>
        <v>12.904865227578593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84.878782322781348</v>
      </c>
      <c r="F7" s="6">
        <f>Input!B149/Input!B$153</f>
        <v>85.12592086402806</v>
      </c>
      <c r="G7" s="6">
        <f>Input!C149/Input!C$153</f>
        <v>89.652480796264811</v>
      </c>
      <c r="H7" s="6">
        <f>Input!D149/Input!D$153</f>
        <v>78.513505525698406</v>
      </c>
      <c r="I7" s="6">
        <f>Input!E149/Input!E$153</f>
        <v>61.765191684455857</v>
      </c>
      <c r="J7" s="6">
        <f>Input!F149/Input!F$153</f>
        <v>68.182638989134333</v>
      </c>
      <c r="K7" s="6">
        <f>Input!G149/Input!G$153</f>
        <v>71.283604918810795</v>
      </c>
      <c r="L7" s="6">
        <f>Input!H149/Input!H$153</f>
        <v>70.594125693241139</v>
      </c>
      <c r="M7" s="6">
        <f>Input!I149/Input!I$153</f>
        <v>69.961169024907704</v>
      </c>
      <c r="N7" s="6">
        <f>Input!J149/Input!J$153</f>
        <v>71.601566091478077</v>
      </c>
      <c r="O7" s="6">
        <f>AVERAGE(E7:N7)</f>
        <v>75.155898591080046</v>
      </c>
    </row>
    <row r="8" spans="1:15" ht="12" customHeight="1" x14ac:dyDescent="0.2">
      <c r="B8" t="s">
        <v>180</v>
      </c>
      <c r="E8" s="6">
        <f>Input!A150/Input!A$153</f>
        <v>0</v>
      </c>
      <c r="F8" s="6">
        <f>Input!B150/Input!B$153</f>
        <v>0</v>
      </c>
      <c r="G8" s="6">
        <f>Input!C150/Input!C$153</f>
        <v>0</v>
      </c>
      <c r="H8" s="6">
        <f>Input!D150/Input!D$153</f>
        <v>0</v>
      </c>
      <c r="I8" s="6">
        <f>Input!E150/Input!E$153</f>
        <v>0</v>
      </c>
      <c r="J8" s="6">
        <f>Input!F150/Input!F$153</f>
        <v>1.5500282096109241E-4</v>
      </c>
      <c r="K8" s="6">
        <f>Input!G150/Input!G$153</f>
        <v>-3.1945551371033547E-3</v>
      </c>
      <c r="L8" s="6">
        <f>Input!H150/Input!H$153</f>
        <v>-1.9624164542078297E-4</v>
      </c>
      <c r="M8" s="6">
        <f>Input!I150/Input!I$153</f>
        <v>5.4256733023282456E-3</v>
      </c>
      <c r="N8" s="6">
        <f>Input!J150/Input!J$153</f>
        <v>2.9355500833550415E-3</v>
      </c>
      <c r="O8" s="6">
        <f>AVERAGE(E8:N8)</f>
        <v>5.1254294241202412E-4</v>
      </c>
    </row>
    <row r="9" spans="1:15" ht="12" customHeight="1" x14ac:dyDescent="0.2">
      <c r="B9" t="s">
        <v>181</v>
      </c>
      <c r="E9" s="6">
        <f>Input!A151/Input!A$153</f>
        <v>0.35185820466244527</v>
      </c>
      <c r="F9" s="6">
        <f>Input!B151/Input!B$153</f>
        <v>0.37849172335269771</v>
      </c>
      <c r="G9" s="6">
        <f>Input!C151/Input!C$153</f>
        <v>0.58737131051697189</v>
      </c>
      <c r="H9" s="6">
        <f>Input!D151/Input!D$153</f>
        <v>0.66272391768506345</v>
      </c>
      <c r="I9" s="6">
        <f>Input!E151/Input!E$153</f>
        <v>0.23936157914800518</v>
      </c>
      <c r="J9" s="6">
        <f>Input!F151/Input!F$153</f>
        <v>0.34510586151177075</v>
      </c>
      <c r="K9" s="6">
        <f>Input!G151/Input!G$153</f>
        <v>0.47583171523723428</v>
      </c>
      <c r="L9" s="6">
        <f>Input!H151/Input!H$153</f>
        <v>0.47605059950654566</v>
      </c>
      <c r="M9" s="6">
        <f>Input!I151/Input!I$153</f>
        <v>0.54111139186331747</v>
      </c>
      <c r="N9" s="6">
        <f>Input!J151/Input!J$153</f>
        <v>0.50046720469972339</v>
      </c>
      <c r="O9" s="6">
        <f>AVERAGE(E9:N9)</f>
        <v>0.45583735081837745</v>
      </c>
    </row>
    <row r="10" spans="1:15" ht="12" customHeight="1" x14ac:dyDescent="0.2">
      <c r="B10" t="s">
        <v>182</v>
      </c>
      <c r="E10" s="6">
        <f>Input!A152/Input!A$153</f>
        <v>-0.35324016914326689</v>
      </c>
      <c r="F10" s="6">
        <f>Input!B152/Input!B$153</f>
        <v>-0.57954244649034992</v>
      </c>
      <c r="G10" s="6">
        <f>Input!C152/Input!C$153</f>
        <v>-0.34532103684974225</v>
      </c>
      <c r="H10" s="6">
        <f>Input!D152/Input!D$153</f>
        <v>-0.52292785518967777</v>
      </c>
      <c r="I10" s="6">
        <f>Input!E152/Input!E$153</f>
        <v>-0.20032370975769695</v>
      </c>
      <c r="J10" s="6">
        <f>Input!F152/Input!F$153</f>
        <v>-0.3358094827161025</v>
      </c>
      <c r="K10" s="6">
        <f>Input!G152/Input!G$153</f>
        <v>-0.53800195053979605</v>
      </c>
      <c r="L10" s="6">
        <f>Input!H152/Input!H$153</f>
        <v>-0.56465603862409375</v>
      </c>
      <c r="M10" s="6">
        <f>Input!I152/Input!I$153</f>
        <v>-0.62265272891609569</v>
      </c>
      <c r="N10" s="6">
        <f>Input!J152/Input!J$153</f>
        <v>-0.78462562771447264</v>
      </c>
      <c r="O10" s="6">
        <f>AVERAGE(E10:N10)</f>
        <v>-0.48471010459412944</v>
      </c>
    </row>
    <row r="11" spans="1:15" ht="12.75" customHeight="1" x14ac:dyDescent="0.2">
      <c r="B11" s="28" t="s">
        <v>68</v>
      </c>
      <c r="E11" s="8">
        <f>Input!A35/Input!A$153</f>
        <v>84.877400358300534</v>
      </c>
      <c r="F11" s="8">
        <f>Input!B35/Input!B$153</f>
        <v>84.92487014089042</v>
      </c>
      <c r="G11" s="8">
        <f>Input!C35/Input!C$153</f>
        <v>89.894531069932043</v>
      </c>
      <c r="H11" s="8">
        <f>Input!D35/Input!D$153</f>
        <v>78.653301588193784</v>
      </c>
      <c r="I11" s="8">
        <f>Input!E35/Input!E$153</f>
        <v>61.804229553846163</v>
      </c>
      <c r="J11" s="8">
        <f>Input!F35/Input!F$153</f>
        <v>68.192090370750961</v>
      </c>
      <c r="K11" s="8">
        <f>Input!G35/Input!G$153</f>
        <v>71.218240128371122</v>
      </c>
      <c r="L11" s="8">
        <f>Input!H35/Input!H$153</f>
        <v>70.505324012478169</v>
      </c>
      <c r="M11" s="8">
        <f>Input!I35/Input!I$153</f>
        <v>69.885053361157247</v>
      </c>
      <c r="N11" s="8">
        <f>Input!J35/Input!J$153</f>
        <v>71.320343218546682</v>
      </c>
      <c r="O11" s="8">
        <f>AVERAGE(E11:N11)</f>
        <v>75.127538380246705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6.8944872890914763E-2</v>
      </c>
      <c r="F13" s="8">
        <f>Input!B28/Input!B$34/Input!B$5*Input!B$6</f>
        <v>5.8730180813226722E-2</v>
      </c>
      <c r="G13" s="8">
        <f>Input!C28/Input!C$34/Input!C$5*Input!C$6</f>
        <v>8.3221010055627875E-2</v>
      </c>
      <c r="H13" s="8">
        <f>Input!D28/Input!D$34/Input!D$5*Input!D$6</f>
        <v>4.6844543280733252E-2</v>
      </c>
      <c r="I13" s="8">
        <f>Input!E28/Input!E$34/Input!E$5*Input!E$6</f>
        <v>8.0889129582330799E-2</v>
      </c>
      <c r="J13" s="8">
        <f>Input!F28/Input!F$34/Input!F$5*Input!F$6</f>
        <v>3.0115099511868821E-2</v>
      </c>
      <c r="K13" s="8">
        <f>Input!G28/Input!G$34/Input!G$5*Input!G$6</f>
        <v>0.12304476600225685</v>
      </c>
      <c r="L13" s="8">
        <f>Input!H28/Input!H$34/Input!H$5*Input!H$6</f>
        <v>7.2806559199949716E-2</v>
      </c>
      <c r="M13" s="8">
        <f>Input!I28/Input!I$34/Input!I$5*Input!I$6</f>
        <v>6.3191820311396335E-2</v>
      </c>
      <c r="N13" s="8">
        <f>Input!J28/Input!J$34/Input!J$5*Input!J$6</f>
        <v>4.5414839461941699E-2</v>
      </c>
      <c r="O13" s="8">
        <f>AVERAGE(E13:N13)</f>
        <v>6.7320282111024685E-2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0.32587797997035728</v>
      </c>
      <c r="F15" s="16">
        <f>Input!B136/Input!B$34/Input!B$5*Input!B$6</f>
        <v>0.66765848014274776</v>
      </c>
      <c r="G15" s="16">
        <f>Input!C136/Input!C$34/Input!C$5*Input!C$6</f>
        <v>0.28689631916880109</v>
      </c>
      <c r="H15" s="16">
        <f>Input!D136/Input!D$34/Input!D$5*Input!D$6</f>
        <v>0.3351822464111569</v>
      </c>
      <c r="I15" s="16">
        <f>Input!E136/Input!E$34/Input!E$5*Input!E$6</f>
        <v>0.26442932353888687</v>
      </c>
      <c r="J15" s="16">
        <f>Input!F136/Input!F$34/Input!F$5*Input!F$6</f>
        <v>0.3446822307653381</v>
      </c>
      <c r="K15" s="16">
        <f>Input!G136/Input!G$34/Input!G$5*Input!G$6</f>
        <v>0.54866314151595119</v>
      </c>
      <c r="L15" s="16">
        <f>Input!H136/Input!H$34/Input!H$5*Input!H$6</f>
        <v>0.36446175347715654</v>
      </c>
      <c r="M15" s="16">
        <f>Input!I136/Input!I$34/Input!I$5*Input!I$6</f>
        <v>0.3812804325624447</v>
      </c>
      <c r="N15" s="16">
        <f>Input!J136/Input!J$34/Input!J$5*Input!J$6</f>
        <v>0.48219226003887788</v>
      </c>
      <c r="O15" s="6">
        <f t="shared" ref="O15:O26" si="1">AVERAGE(E15:N15)</f>
        <v>0.40013241675917188</v>
      </c>
    </row>
    <row r="16" spans="1:15" ht="12" customHeight="1" x14ac:dyDescent="0.2">
      <c r="B16" t="s">
        <v>184</v>
      </c>
      <c r="E16" s="16">
        <f>Input!A137/Input!A$34/Input!A$5*Input!A$6</f>
        <v>0.85337003729706351</v>
      </c>
      <c r="F16" s="16">
        <f>Input!B137/Input!B$34/Input!B$5*Input!B$6</f>
        <v>0.78619690572385614</v>
      </c>
      <c r="G16" s="16">
        <f>Input!C137/Input!C$34/Input!C$5*Input!C$6</f>
        <v>0.75791045018828651</v>
      </c>
      <c r="H16" s="16">
        <f>Input!D137/Input!D$34/Input!D$5*Input!D$6</f>
        <v>0.82089451400747659</v>
      </c>
      <c r="I16" s="16">
        <f>Input!E137/Input!E$34/Input!E$5*Input!E$6</f>
        <v>0.79372853724376258</v>
      </c>
      <c r="J16" s="16">
        <f>Input!F137/Input!F$34/Input!F$5*Input!F$6</f>
        <v>0.74934591089445202</v>
      </c>
      <c r="K16" s="16">
        <f>Input!G137/Input!G$34/Input!G$5*Input!G$6</f>
        <v>0.83619835621256422</v>
      </c>
      <c r="L16" s="16">
        <f>Input!H137/Input!H$34/Input!H$5*Input!H$6</f>
        <v>0.78171201942758217</v>
      </c>
      <c r="M16" s="16">
        <f>Input!I137/Input!I$34/Input!I$5*Input!I$6</f>
        <v>0.65971900973663777</v>
      </c>
      <c r="N16" s="16">
        <f>Input!J137/Input!J$34/Input!J$5*Input!J$6</f>
        <v>0.67609841456283681</v>
      </c>
      <c r="O16" s="6">
        <f t="shared" si="1"/>
        <v>0.77151741552945186</v>
      </c>
    </row>
    <row r="17" spans="2:15" ht="12" customHeight="1" x14ac:dyDescent="0.2">
      <c r="B17" t="s">
        <v>185</v>
      </c>
      <c r="E17" s="16">
        <f>Input!A138/Input!A$34/Input!A$5*Input!A$6</f>
        <v>6.2496893553700431E-2</v>
      </c>
      <c r="F17" s="16">
        <f>Input!B138/Input!B$34/Input!B$5*Input!B$6</f>
        <v>6.2646991142529501E-2</v>
      </c>
      <c r="G17" s="16">
        <f>Input!C138/Input!C$34/Input!C$5*Input!C$6</f>
        <v>5.0716686958375598E-2</v>
      </c>
      <c r="H17" s="16">
        <f>Input!D138/Input!D$34/Input!D$5*Input!D$6</f>
        <v>4.4194893031125025E-2</v>
      </c>
      <c r="I17" s="16">
        <f>Input!E138/Input!E$34/Input!E$5*Input!E$6</f>
        <v>4.4527529718414338E-2</v>
      </c>
      <c r="J17" s="16">
        <f>Input!F138/Input!F$34/Input!F$5*Input!F$6</f>
        <v>2.0587206382830351E-2</v>
      </c>
      <c r="K17" s="16">
        <f>Input!G138/Input!G$34/Input!G$5*Input!G$6</f>
        <v>2.6421676970170203E-2</v>
      </c>
      <c r="L17" s="16">
        <f>Input!H138/Input!H$34/Input!H$5*Input!H$6</f>
        <v>2.356456503271338E-2</v>
      </c>
      <c r="M17" s="16">
        <f>Input!I138/Input!I$34/Input!I$5*Input!I$6</f>
        <v>2.5261371611279598E-2</v>
      </c>
      <c r="N17" s="16">
        <f>Input!J138/Input!J$34/Input!J$5*Input!J$6</f>
        <v>2.4849259097233772E-2</v>
      </c>
      <c r="O17" s="6">
        <f t="shared" si="1"/>
        <v>3.8526707349837222E-2</v>
      </c>
    </row>
    <row r="18" spans="2:15" ht="12" customHeight="1" x14ac:dyDescent="0.2">
      <c r="B18" t="s">
        <v>186</v>
      </c>
      <c r="E18" s="16">
        <f>Input!A139/Input!A$34/Input!A$5*Input!A$6</f>
        <v>0.90686031248281018</v>
      </c>
      <c r="F18" s="16">
        <f>Input!B139/Input!B$34/Input!B$5*Input!B$6</f>
        <v>1.019977238409288</v>
      </c>
      <c r="G18" s="16">
        <f>Input!C139/Input!C$34/Input!C$5*Input!C$6</f>
        <v>0.58658393409295551</v>
      </c>
      <c r="H18" s="16">
        <f>Input!D139/Input!D$34/Input!D$5*Input!D$6</f>
        <v>0.52814184074228243</v>
      </c>
      <c r="I18" s="16">
        <f>Input!E139/Input!E$34/Input!E$5*Input!E$6</f>
        <v>0.6680790265980916</v>
      </c>
      <c r="J18" s="16">
        <f>Input!F139/Input!F$34/Input!F$5*Input!F$6</f>
        <v>0.54340142113502132</v>
      </c>
      <c r="K18" s="16">
        <f>Input!G139/Input!G$34/Input!G$5*Input!G$6</f>
        <v>0.51075637366103299</v>
      </c>
      <c r="L18" s="16">
        <f>Input!H139/Input!H$34/Input!H$5*Input!H$6</f>
        <v>0.56417508600439403</v>
      </c>
      <c r="M18" s="16">
        <f>Input!I139/Input!I$34/Input!I$5*Input!I$6</f>
        <v>0.50808711916095306</v>
      </c>
      <c r="N18" s="16">
        <f>Input!J139/Input!J$34/Input!J$5*Input!J$6</f>
        <v>0.70024934098253999</v>
      </c>
      <c r="O18" s="6">
        <f t="shared" si="1"/>
        <v>0.65363116932693688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Input!A141/Input!A$34/Input!A$5*Input!A$6</f>
        <v>2.1486052233039312</v>
      </c>
      <c r="F20" s="8">
        <f>Input!B141/Input!B$34/Input!B$5*Input!B$6</f>
        <v>2.5364796154184215</v>
      </c>
      <c r="G20" s="8">
        <f>Input!C141/Input!C$34/Input!C$5*Input!C$6</f>
        <v>1.6821073904084183</v>
      </c>
      <c r="H20" s="8">
        <f>Input!D141/Input!D$34/Input!D$5*Input!D$6</f>
        <v>1.728413494192041</v>
      </c>
      <c r="I20" s="8">
        <f>Input!E141/Input!E$34/Input!E$5*Input!E$6</f>
        <v>1.7707644170991552</v>
      </c>
      <c r="J20" s="8">
        <f>Input!F141/Input!F$34/Input!F$5*Input!F$6</f>
        <v>1.6580167691776417</v>
      </c>
      <c r="K20" s="8">
        <f>Input!G141/Input!G$34/Input!G$5*Input!G$6</f>
        <v>1.9220395483597186</v>
      </c>
      <c r="L20" s="8">
        <f>Input!H141/Input!H$34/Input!H$5*Input!H$6</f>
        <v>1.7339134239418463</v>
      </c>
      <c r="M20" s="8">
        <f>Input!I141/Input!I$34/Input!I$5*Input!I$6</f>
        <v>1.574347933071315</v>
      </c>
      <c r="N20" s="8">
        <f>Input!J141/Input!J$34/Input!J$5*Input!J$6</f>
        <v>1.8833892746814884</v>
      </c>
      <c r="O20" s="8">
        <f t="shared" si="1"/>
        <v>1.8638077089653975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2.957517771682381E-3</v>
      </c>
      <c r="F22" s="16">
        <f>Input!B202/Input!B$34/Input!B$5*Input!B$6</f>
        <v>3.196236554875773E-4</v>
      </c>
      <c r="G22" s="16">
        <f>Input!C202/Input!C$34/Input!C$5*Input!C$6</f>
        <v>2.6609081165119954E-3</v>
      </c>
      <c r="H22" s="16">
        <f>Input!D202/Input!D$34/Input!D$5*Input!D$6</f>
        <v>0</v>
      </c>
      <c r="I22" s="16">
        <f>Input!E202/Input!E$34/Input!E$5*Input!E$6</f>
        <v>8.3422479092032757E-3</v>
      </c>
      <c r="J22" s="16">
        <f>Input!F202/Input!F$34/Input!F$5*Input!F$6</f>
        <v>6.0381733577891212E-3</v>
      </c>
      <c r="K22" s="16">
        <f>Input!G202/Input!G$34/Input!G$5*Input!G$6</f>
        <v>7.7147239500474111E-3</v>
      </c>
      <c r="L22" s="16">
        <f>Input!H202/Input!H$34/Input!H$5*Input!H$6</f>
        <v>1.9682572202950038E-2</v>
      </c>
      <c r="M22" s="16">
        <f>Input!I202/Input!I$34/Input!I$5*Input!I$6</f>
        <v>7.4926987706802608E-3</v>
      </c>
      <c r="N22" s="16">
        <f>Input!J202/Input!J$34/Input!J$5*Input!J$6</f>
        <v>4.295309248675697E-3</v>
      </c>
      <c r="O22" s="6">
        <f t="shared" si="1"/>
        <v>5.9503774983027755E-3</v>
      </c>
    </row>
    <row r="23" spans="2:15" ht="12" customHeight="1" x14ac:dyDescent="0.2">
      <c r="B23" t="s">
        <v>305</v>
      </c>
      <c r="E23" s="16">
        <f>Input!A210/Input!A$36</f>
        <v>1.7236244276835122</v>
      </c>
      <c r="F23" s="16">
        <f>Input!B210/Input!B$36</f>
        <v>1.5731847063766464</v>
      </c>
      <c r="G23" s="16">
        <f>Input!C210/Input!C$36</f>
        <v>2.6136032123539241</v>
      </c>
      <c r="H23" s="16">
        <f>Input!D210/Input!D$36</f>
        <v>1.9577518799632185</v>
      </c>
      <c r="I23" s="16">
        <f>Input!E210/Input!E$36</f>
        <v>1.9103667264650852</v>
      </c>
      <c r="J23" s="16">
        <f>Input!F210/Input!F$36</f>
        <v>1.4299204720460874</v>
      </c>
      <c r="K23" s="16">
        <f>Input!G210/Input!G$36</f>
        <v>1.4698734942763825</v>
      </c>
      <c r="L23" s="16">
        <f>Input!H210/Input!H$36</f>
        <v>1.6083913211847913</v>
      </c>
      <c r="M23" s="16">
        <f>Input!I210/Input!I$36</f>
        <v>1.8412953243411825</v>
      </c>
      <c r="N23" s="16">
        <f>Input!J210/Input!J$36</f>
        <v>1.9563827607366522</v>
      </c>
      <c r="O23" s="6">
        <f t="shared" si="1"/>
        <v>1.8084394325427482</v>
      </c>
    </row>
    <row r="24" spans="2:15" ht="12" customHeight="1" x14ac:dyDescent="0.2">
      <c r="B24" t="s">
        <v>306</v>
      </c>
      <c r="E24" s="16">
        <f>Input!A204/Input!A$34/Input!A$5*Input!A$6</f>
        <v>0.40726700640145519</v>
      </c>
      <c r="F24" s="16">
        <f>Input!B204/Input!B$34/Input!B$5*Input!B$6</f>
        <v>0.41149272764697659</v>
      </c>
      <c r="G24" s="16">
        <f>Input!C204/Input!C$34/Input!C$5*Input!C$6</f>
        <v>3.3465975290559717E-2</v>
      </c>
      <c r="H24" s="16">
        <f>Input!D204/Input!D$34/Input!D$5*Input!D$6</f>
        <v>8.1465932579869504E-2</v>
      </c>
      <c r="I24" s="16">
        <f>Input!E204/Input!E$34/Input!E$5*Input!E$6</f>
        <v>0.12606439278683634</v>
      </c>
      <c r="J24" s="16">
        <f>Input!F204/Input!F$34/Input!F$5*Input!F$6</f>
        <v>6.2665498381222332E-2</v>
      </c>
      <c r="K24" s="16">
        <f>Input!G204/Input!G$34/Input!G$5*Input!G$6</f>
        <v>7.3635829060531663E-2</v>
      </c>
      <c r="L24" s="16">
        <f>Input!H204/Input!H$34/Input!H$5*Input!H$6</f>
        <v>9.7001935816238893E-2</v>
      </c>
      <c r="M24" s="16">
        <f>Input!I204/Input!I$34/Input!I$5*Input!I$6</f>
        <v>0.22300360435373687</v>
      </c>
      <c r="N24" s="16">
        <f>Input!J204/Input!J$34/Input!J$5*Input!J$6</f>
        <v>0.13500707707734813</v>
      </c>
      <c r="O24" s="6">
        <f t="shared" si="1"/>
        <v>0.16510699793947753</v>
      </c>
    </row>
    <row r="25" spans="2:15" ht="12" customHeight="1" x14ac:dyDescent="0.2">
      <c r="B25" t="s">
        <v>307</v>
      </c>
      <c r="E25" s="16">
        <f>Input!A205/Input!A$34/Input!A$5*Input!A$6</f>
        <v>0.27899032913710636</v>
      </c>
      <c r="F25" s="16">
        <f>Input!B205/Input!B$34/Input!B$5*Input!B$6</f>
        <v>0.22738763761480843</v>
      </c>
      <c r="G25" s="16">
        <f>Input!C205/Input!C$34/Input!C$5*Input!C$6</f>
        <v>0.11093911337524141</v>
      </c>
      <c r="H25" s="16">
        <f>Input!D205/Input!D$34/Input!D$5*Input!D$6</f>
        <v>0.17703194126567087</v>
      </c>
      <c r="I25" s="16">
        <f>Input!E205/Input!E$34/Input!E$5*Input!E$6</f>
        <v>0.15323195212786386</v>
      </c>
      <c r="J25" s="16">
        <f>Input!F205/Input!F$34/Input!F$5*Input!F$6</f>
        <v>0.22670251116561102</v>
      </c>
      <c r="K25" s="16">
        <f>Input!G205/Input!G$34/Input!G$5*Input!G$6</f>
        <v>0.1870834003432317</v>
      </c>
      <c r="L25" s="16">
        <f>Input!H205/Input!H$34/Input!H$5*Input!H$6</f>
        <v>0.30015523568433439</v>
      </c>
      <c r="M25" s="16">
        <f>Input!I205/Input!I$34/Input!I$5*Input!I$6</f>
        <v>0.2838239283345847</v>
      </c>
      <c r="N25" s="16">
        <f>Input!J205/Input!J$34/Input!J$5*Input!J$6</f>
        <v>0.28301926048385884</v>
      </c>
      <c r="O25" s="6">
        <f t="shared" si="1"/>
        <v>0.22283653095323119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0.18549356113355686</v>
      </c>
      <c r="F26" s="16">
        <f>(Input!B142-SUM(Input!B202:'Input'!B205))/Input!B$34/Input!B$5*Input!B$6</f>
        <v>0.20166840990121057</v>
      </c>
      <c r="G26" s="16">
        <f>(Input!C142-SUM(Input!C202:'Input'!C205))/Input!C$34/Input!C$5*Input!C$6</f>
        <v>0.17376789929223083</v>
      </c>
      <c r="H26" s="16">
        <f>(Input!D142-SUM(Input!D202:'Input'!D205))/Input!D$34/Input!D$5*Input!D$6</f>
        <v>0.1591554476426281</v>
      </c>
      <c r="I26" s="16">
        <f>(Input!E142-SUM(Input!E202:'Input'!E205))/Input!E$34/Input!E$5*Input!E$6</f>
        <v>0.19883576235128325</v>
      </c>
      <c r="J26" s="16">
        <f>(Input!F142-SUM(Input!F202:'Input'!F205))/Input!F$34/Input!F$5*Input!F$6</f>
        <v>0.15838169445778785</v>
      </c>
      <c r="K26" s="16">
        <f>(Input!G142-SUM(Input!G202:'Input'!G205))/Input!G$34/Input!G$5*Input!G$6</f>
        <v>0.23964770023611467</v>
      </c>
      <c r="L26" s="16">
        <f>(Input!H142-SUM(Input!H202:'Input'!H205))/Input!H$34/Input!H$5*Input!H$6</f>
        <v>0.24481486726587642</v>
      </c>
      <c r="M26" s="16">
        <f>(Input!I142-SUM(Input!I202:'Input'!I205))/Input!I$34/Input!I$5*Input!I$6</f>
        <v>0.21540871429300015</v>
      </c>
      <c r="N26" s="16">
        <f>(Input!J142-SUM(Input!J202:'Input'!J205))/Input!J$34/Input!J$5*Input!J$6</f>
        <v>0.25368431655202978</v>
      </c>
      <c r="O26" s="6">
        <f t="shared" si="1"/>
        <v>0.20308583731257185</v>
      </c>
    </row>
    <row r="27" spans="2:15" ht="12.75" customHeight="1" x14ac:dyDescent="0.2">
      <c r="B27" s="28" t="s">
        <v>188</v>
      </c>
      <c r="E27" s="8">
        <f>SUM(E22:E26)</f>
        <v>2.5983328421273129</v>
      </c>
      <c r="F27" s="8">
        <f t="shared" ref="F27:N27" si="3">SUM(F22:F26)</f>
        <v>2.4140531051951295</v>
      </c>
      <c r="G27" s="8">
        <f t="shared" si="3"/>
        <v>2.9344371084284675</v>
      </c>
      <c r="H27" s="8">
        <f t="shared" si="3"/>
        <v>2.3754052014513869</v>
      </c>
      <c r="I27" s="8">
        <f t="shared" si="3"/>
        <v>2.3968410816402721</v>
      </c>
      <c r="J27" s="8">
        <f t="shared" si="3"/>
        <v>1.8837083494084979</v>
      </c>
      <c r="K27" s="8">
        <f t="shared" si="3"/>
        <v>1.977955147866308</v>
      </c>
      <c r="L27" s="8">
        <f t="shared" si="3"/>
        <v>2.2700459321541908</v>
      </c>
      <c r="M27" s="8">
        <f t="shared" si="3"/>
        <v>2.5710242700931847</v>
      </c>
      <c r="N27" s="8">
        <f t="shared" si="3"/>
        <v>2.6323887240985644</v>
      </c>
      <c r="O27" s="8">
        <f>AVERAGE(E27:N27)</f>
        <v>2.4054191762463315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1.7203357519892846</v>
      </c>
      <c r="F29" s="16">
        <f>Input!B143/Input!B$34/Input!B$5*Input!B$6</f>
        <v>1.2913871748004928</v>
      </c>
      <c r="G29" s="16">
        <f>Input!C143/Input!C$34/Input!C$5*Input!C$6</f>
        <v>2.5467792838805536</v>
      </c>
      <c r="H29" s="16">
        <f>Input!D143/Input!D$34/Input!D$5*Input!D$6</f>
        <v>3.402180175452854</v>
      </c>
      <c r="I29" s="16">
        <f>Input!E143/Input!E$34/Input!E$5*Input!E$6</f>
        <v>0.47031552298177348</v>
      </c>
      <c r="J29" s="16">
        <f>Input!F143/Input!F$34/Input!F$5*Input!F$6</f>
        <v>0.64160940337695194</v>
      </c>
      <c r="K29" s="16">
        <f>Input!G143/Input!G$34/Input!G$5*Input!G$6</f>
        <v>1.0325900371609606</v>
      </c>
      <c r="L29" s="16">
        <f>Input!H143/Input!H$34/Input!H$5*Input!H$6</f>
        <v>0.19478104494482637</v>
      </c>
      <c r="M29" s="16">
        <f>Input!I143/Input!I$34/Input!I$5*Input!I$6</f>
        <v>0.15626276956193744</v>
      </c>
      <c r="N29" s="16">
        <f>Input!J143/Input!J$34/Input!J$5*Input!J$6</f>
        <v>0.67604454930960955</v>
      </c>
      <c r="O29" s="16">
        <f t="shared" ref="O29:O35" si="4">AVERAGE(E29:N29)</f>
        <v>1.2132285713459245</v>
      </c>
    </row>
    <row r="30" spans="2:15" ht="11.25" customHeight="1" x14ac:dyDescent="0.2">
      <c r="B30" t="s">
        <v>309</v>
      </c>
      <c r="E30" s="16">
        <f>Input!A211/Input!A$36</f>
        <v>0.55686486155802239</v>
      </c>
      <c r="F30" s="16">
        <f>Input!B211/Input!B$36</f>
        <v>0.68222897841250951</v>
      </c>
      <c r="G30" s="16">
        <f>Input!C211/Input!C$36</f>
        <v>4.223200121920731E-2</v>
      </c>
      <c r="H30" s="16">
        <f>Input!D211/Input!D$36</f>
        <v>0.90239504153389516</v>
      </c>
      <c r="I30" s="16">
        <f>Input!E211/Input!E$36</f>
        <v>1.1535546835123531</v>
      </c>
      <c r="J30" s="16">
        <f>Input!F211/Input!F$36</f>
        <v>0.12218590347940496</v>
      </c>
      <c r="K30" s="16">
        <f>Input!G211/Input!G$36</f>
        <v>0.25352803307546196</v>
      </c>
      <c r="L30" s="16">
        <f>Input!H211/Input!H$36</f>
        <v>8.7610404620388285E-2</v>
      </c>
      <c r="M30" s="16">
        <f>Input!I211/Input!I$36</f>
        <v>2.8205614897396123E-2</v>
      </c>
      <c r="N30" s="16">
        <f>Input!J211/Input!J$36</f>
        <v>0.20273776896279919</v>
      </c>
      <c r="O30" s="6">
        <f t="shared" si="4"/>
        <v>0.40315432912714383</v>
      </c>
    </row>
    <row r="31" spans="2:15" ht="11.25" customHeight="1" x14ac:dyDescent="0.2">
      <c r="B31" t="s">
        <v>190</v>
      </c>
      <c r="E31" s="16">
        <f>Input!A144/Input!A$34/Input!A$5*Input!A$6</f>
        <v>1.0765916213743347</v>
      </c>
      <c r="F31" s="16">
        <f>Input!B144/Input!B$34/Input!B$5*Input!B$6</f>
        <v>8.2830337143082536E-2</v>
      </c>
      <c r="G31" s="16">
        <f>Input!C144/Input!C$34/Input!C$5*Input!C$6</f>
        <v>0.11540544764880681</v>
      </c>
      <c r="H31" s="16">
        <f>Input!D144/Input!D$34/Input!D$5*Input!D$6</f>
        <v>0.25534344016705379</v>
      </c>
      <c r="I31" s="16">
        <f>Input!E144/Input!E$34/Input!E$5*Input!E$6</f>
        <v>0.48468978612383001</v>
      </c>
      <c r="J31" s="16">
        <f>Input!F144/Input!F$34/Input!F$5*Input!F$6</f>
        <v>0.56112261060611468</v>
      </c>
      <c r="K31" s="16">
        <f>Input!G144/Input!G$34/Input!G$5*Input!G$6</f>
        <v>0.28330718025314083</v>
      </c>
      <c r="L31" s="16">
        <f>Input!H144/Input!H$34/Input!H$5*Input!H$6</f>
        <v>0.18927908540406013</v>
      </c>
      <c r="M31" s="16">
        <f>Input!I144/Input!I$34/Input!I$5*Input!I$6</f>
        <v>0.13689659277051558</v>
      </c>
      <c r="N31" s="16">
        <f>Input!J144/Input!J$34/Input!J$5*Input!J$6</f>
        <v>0.53680191190968907</v>
      </c>
      <c r="O31" s="6">
        <f t="shared" si="4"/>
        <v>0.37222680134006286</v>
      </c>
    </row>
    <row r="32" spans="2:15" ht="11.25" customHeight="1" x14ac:dyDescent="0.2">
      <c r="B32" t="s">
        <v>310</v>
      </c>
      <c r="E32" s="16">
        <f>Input!A208/Input!A$34/Input!A$5*Input!A$6</f>
        <v>2.4189905840672377E-2</v>
      </c>
      <c r="F32" s="16">
        <f>Input!B208/Input!B$34/Input!B$5*Input!B$6</f>
        <v>3.2865524336381999E-2</v>
      </c>
      <c r="G32" s="16">
        <f>Input!C208/Input!C$34/Input!C$5*Input!C$6</f>
        <v>1.4864941450551219E-2</v>
      </c>
      <c r="H32" s="16">
        <f>Input!D208/Input!D$34/Input!D$5*Input!D$6</f>
        <v>4.4827170280158313E-2</v>
      </c>
      <c r="I32" s="16">
        <f>Input!E208/Input!E$34/Input!E$5*Input!E$6</f>
        <v>7.431636908683514E-3</v>
      </c>
      <c r="J32" s="16">
        <f>Input!F208/Input!F$34/Input!F$5*Input!F$6</f>
        <v>5.3069604346774072E-3</v>
      </c>
      <c r="K32" s="16">
        <f>Input!G208/Input!G$34/Input!G$5*Input!G$6</f>
        <v>1.3209659051241239E-2</v>
      </c>
      <c r="L32" s="16">
        <f>Input!H208/Input!H$34/Input!H$5*Input!H$6</f>
        <v>0</v>
      </c>
      <c r="M32" s="16">
        <f>Input!I208/Input!I$34/Input!I$5*Input!I$6</f>
        <v>0</v>
      </c>
      <c r="N32" s="16">
        <f>Input!J208/Input!J$34/Input!J$5*Input!J$6</f>
        <v>0</v>
      </c>
      <c r="O32" s="6">
        <f t="shared" si="4"/>
        <v>1.4269579830236606E-2</v>
      </c>
    </row>
    <row r="33" spans="2:15" ht="11.25" customHeight="1" x14ac:dyDescent="0.2">
      <c r="B33" t="s">
        <v>191</v>
      </c>
      <c r="E33" s="16">
        <f>Input!A145/Input!A$34/Input!A$5*Input!A$6</f>
        <v>2.1060888382536835E-2</v>
      </c>
      <c r="F33" s="16">
        <f>Input!B145/Input!B$34/Input!B$5*Input!B$6</f>
        <v>1.9875219918228135E-2</v>
      </c>
      <c r="G33" s="16">
        <f>Input!C145/Input!C$34/Input!C$5*Input!C$6</f>
        <v>4.7575440578364568E-2</v>
      </c>
      <c r="H33" s="16">
        <f>Input!D145/Input!D$34/Input!D$5*Input!D$6</f>
        <v>0</v>
      </c>
      <c r="I33" s="16">
        <f>Input!E145/Input!E$34/Input!E$5*Input!E$6</f>
        <v>1.6731431702849905E-2</v>
      </c>
      <c r="J33" s="16">
        <f>Input!F145/Input!F$34/Input!F$5*Input!F$6</f>
        <v>3.5793762106794191E-2</v>
      </c>
      <c r="K33" s="16">
        <f>Input!G145/Input!G$34/Input!G$5*Input!G$6</f>
        <v>5.0281340567352166E-2</v>
      </c>
      <c r="L33" s="16">
        <f>Input!H145/Input!H$34/Input!H$5*Input!H$6</f>
        <v>7.3743862324613246E-2</v>
      </c>
      <c r="M33" s="16">
        <f>Input!I145/Input!I$34/Input!I$5*Input!I$6</f>
        <v>5.4611971278484238E-2</v>
      </c>
      <c r="N33" s="16">
        <f>Input!J145/Input!J$34/Input!J$5*Input!J$6</f>
        <v>1.0116268557008436E-3</v>
      </c>
      <c r="O33" s="6">
        <f t="shared" si="4"/>
        <v>3.2068554371492405E-2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0.19119430157202116</v>
      </c>
      <c r="F34" s="16">
        <f>(Input!B147-Input!B143-Input!B144-Input!B145-Input!B207-Input!B208)/Input!B$34/Input!B$5*Input!B$6</f>
        <v>1.1985354374691613E-2</v>
      </c>
      <c r="G34" s="16">
        <f>(Input!C147-Input!C143-Input!C144-Input!C145-Input!C207-Input!C208)/Input!C$34/Input!C$5*Input!C$6</f>
        <v>1.2303373903722577E-2</v>
      </c>
      <c r="H34" s="16">
        <f>(Input!D147-Input!D143-Input!D144-Input!D145-Input!D207-Input!D208)/Input!D$34/Input!D$5*Input!D$6</f>
        <v>8.6838370468834913E-2</v>
      </c>
      <c r="I34" s="16">
        <f>(Input!E147-Input!E143-Input!E144-Input!E145-Input!E207-Input!E208)/Input!E$34/Input!E$5*Input!E$6</f>
        <v>1.6386016498738422E-2</v>
      </c>
      <c r="J34" s="16">
        <f>(Input!F147-Input!F143-Input!F144-Input!F145-Input!F207-Input!F208)/Input!F$34/Input!F$5*Input!F$6</f>
        <v>9.5501537175956535E-3</v>
      </c>
      <c r="K34" s="16">
        <f>(Input!G147-Input!G143-Input!G144-Input!G145-Input!G207-Input!G208)/Input!G$34/Input!G$5*Input!G$6</f>
        <v>6.4827817114578553E-3</v>
      </c>
      <c r="L34" s="16">
        <f>(Input!H147-Input!H143-Input!H144-Input!H145-Input!H207-Input!H208)/Input!H$34/Input!H$5*Input!H$6</f>
        <v>6.4132666568435023E-3</v>
      </c>
      <c r="M34" s="16">
        <f>(Input!I147-Input!I143-Input!I144-Input!I145-Input!I207-Input!I208)/Input!I$34/Input!I$5*Input!I$6</f>
        <v>6.3713301908160632E-3</v>
      </c>
      <c r="N34" s="16">
        <f>(Input!J147-Input!J143-Input!J144-Input!J145-Input!J207-Input!J208)/Input!J$34/Input!J$5*Input!J$6</f>
        <v>2.8646189326421389E-2</v>
      </c>
      <c r="O34" s="6">
        <f t="shared" si="4"/>
        <v>3.7617113842114309E-2</v>
      </c>
    </row>
    <row r="35" spans="2:15" ht="12.75" customHeight="1" x14ac:dyDescent="0.2">
      <c r="B35" s="28" t="s">
        <v>193</v>
      </c>
      <c r="E35" s="8">
        <f>SUM(E29:E34)</f>
        <v>3.5902373307168718</v>
      </c>
      <c r="F35" s="8">
        <f t="shared" ref="F35:N35" si="5">SUM(F29:F34)</f>
        <v>2.1211725889853863</v>
      </c>
      <c r="G35" s="8">
        <f t="shared" si="5"/>
        <v>2.7791604886812058</v>
      </c>
      <c r="H35" s="8">
        <f t="shared" si="5"/>
        <v>4.691584197902797</v>
      </c>
      <c r="I35" s="8">
        <f t="shared" si="5"/>
        <v>2.1491090777282289</v>
      </c>
      <c r="J35" s="8">
        <f t="shared" si="5"/>
        <v>1.3755687937215388</v>
      </c>
      <c r="K35" s="8">
        <f t="shared" si="5"/>
        <v>1.6393990318196145</v>
      </c>
      <c r="L35" s="8">
        <f t="shared" si="5"/>
        <v>0.55182766395073157</v>
      </c>
      <c r="M35" s="8">
        <f t="shared" si="5"/>
        <v>0.38234827869914939</v>
      </c>
      <c r="N35" s="8">
        <f t="shared" si="5"/>
        <v>1.4452420463642199</v>
      </c>
      <c r="O35" s="8">
        <f t="shared" si="4"/>
        <v>2.0725649498569743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93.28352062733957</v>
      </c>
      <c r="F37" s="30">
        <f t="shared" ref="F37:N37" si="6">+F11+F13+F20+F27+F35</f>
        <v>92.055305631302573</v>
      </c>
      <c r="G37" s="30">
        <f t="shared" si="6"/>
        <v>97.373457067505754</v>
      </c>
      <c r="H37" s="30">
        <f t="shared" si="6"/>
        <v>87.495549025020736</v>
      </c>
      <c r="I37" s="30">
        <f t="shared" si="6"/>
        <v>68.201833259896148</v>
      </c>
      <c r="J37" s="30">
        <f t="shared" si="6"/>
        <v>73.139499382570506</v>
      </c>
      <c r="K37" s="30">
        <f t="shared" si="6"/>
        <v>76.880678622419026</v>
      </c>
      <c r="L37" s="30">
        <f t="shared" si="6"/>
        <v>75.133917591724881</v>
      </c>
      <c r="M37" s="30">
        <f t="shared" si="6"/>
        <v>74.475965663332303</v>
      </c>
      <c r="N37" s="30">
        <f t="shared" si="6"/>
        <v>77.32677810315289</v>
      </c>
      <c r="O37" s="7">
        <f>AVERAGE(E37:N37)</f>
        <v>81.53665049742645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93.912137180937407</v>
      </c>
      <c r="F39" s="30">
        <f>(Input!B24-Input!B125)/Input!B$5+Input!B131/Input!B5</f>
        <v>83.63379967926042</v>
      </c>
      <c r="G39" s="30">
        <f>(Input!C24-Input!C125)/Input!C$5+Input!C131/Input!C5</f>
        <v>80.97182878166123</v>
      </c>
      <c r="H39" s="30">
        <f>(Input!D24-Input!D125)/Input!D$5+Input!D131/Input!D5</f>
        <v>68.390585396915242</v>
      </c>
      <c r="I39" s="30">
        <f>(Input!E24-Input!E125)/Input!E$5+Input!E131/Input!E5</f>
        <v>66.061771756049239</v>
      </c>
      <c r="J39" s="30">
        <f>(Input!F24-Input!F125)/Input!F$5+Input!F131/Input!F5</f>
        <v>67.614938351964526</v>
      </c>
      <c r="K39" s="30">
        <f>(Input!G24-Input!G125)/Input!G$5+Input!G131/Input!G5</f>
        <v>64.219290187583084</v>
      </c>
      <c r="L39" s="30">
        <f>(Input!H24-Input!H125)/Input!H$5+Input!H131/Input!H5</f>
        <v>63.670314940618738</v>
      </c>
      <c r="M39" s="30">
        <f>(Input!I24-Input!I125)/Input!I$5+Input!I131/Input!I5</f>
        <v>62.836967881228468</v>
      </c>
      <c r="N39" s="30">
        <f>(Input!J24-Input!J125)/Input!J$5+Input!J131/Input!J5</f>
        <v>64.564789287273783</v>
      </c>
      <c r="O39" s="7">
        <f>AVERAGE(E39:N39)</f>
        <v>71.587642344349206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-0.62861655359783697</v>
      </c>
      <c r="F41" s="11">
        <f t="shared" ref="F41:N41" si="7">+F37-F39</f>
        <v>8.4215059520421534</v>
      </c>
      <c r="G41" s="11">
        <f t="shared" si="7"/>
        <v>16.401628285844524</v>
      </c>
      <c r="H41" s="11">
        <f t="shared" si="7"/>
        <v>19.104963628105494</v>
      </c>
      <c r="I41" s="11">
        <f t="shared" si="7"/>
        <v>2.1400615038469084</v>
      </c>
      <c r="J41" s="11">
        <f t="shared" si="7"/>
        <v>5.5245610306059802</v>
      </c>
      <c r="K41" s="11">
        <f t="shared" si="7"/>
        <v>12.661388434835942</v>
      </c>
      <c r="L41" s="11">
        <f t="shared" si="7"/>
        <v>11.463602651106143</v>
      </c>
      <c r="M41" s="11">
        <f t="shared" si="7"/>
        <v>11.638997782103836</v>
      </c>
      <c r="N41" s="11">
        <f t="shared" si="7"/>
        <v>12.761988815879107</v>
      </c>
      <c r="O41" s="11">
        <f>AVERAGE(E41:N41)</f>
        <v>9.9490081530772247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2.850488444408684</v>
      </c>
      <c r="F43" s="8">
        <f>(Input!B25+Input!B26)/Input!B$5</f>
        <v>2.7957869911796616</v>
      </c>
      <c r="G43" s="8">
        <f>(Input!C25+Input!C26)/Input!C$5</f>
        <v>2.7085934154049336</v>
      </c>
      <c r="H43" s="8">
        <f>(Input!D25+Input!D26)/Input!D$5</f>
        <v>2.6272378661383895</v>
      </c>
      <c r="I43" s="8">
        <f>(Input!E25+Input!E26)/Input!E$5</f>
        <v>2.6819512758832129</v>
      </c>
      <c r="J43" s="8">
        <f>(Input!F25+Input!F26)/Input!F$5</f>
        <v>2.6541885288429792</v>
      </c>
      <c r="K43" s="8">
        <f>(Input!G25+Input!G26)/Input!G$5</f>
        <v>2.7983237654472948</v>
      </c>
      <c r="L43" s="8">
        <f>(Input!H25+Input!H26)/Input!H$5</f>
        <v>2.7870397830018083</v>
      </c>
      <c r="M43" s="8">
        <f>(Input!I25+Input!I26)/Input!I$5</f>
        <v>2.6358239774877497</v>
      </c>
      <c r="N43" s="8">
        <f>(Input!J25+Input!J26)/Input!J$5</f>
        <v>2.7162908155839114</v>
      </c>
      <c r="O43" s="8">
        <f>AVERAGE(E43:N43)</f>
        <v>2.7255724863378621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-3.479104998006521</v>
      </c>
      <c r="F45" s="11">
        <f t="shared" ref="F45:N45" si="8">+F41-F43</f>
        <v>5.6257189608624918</v>
      </c>
      <c r="G45" s="11">
        <f t="shared" si="8"/>
        <v>13.69303487043959</v>
      </c>
      <c r="H45" s="11">
        <f t="shared" si="8"/>
        <v>16.477725761967104</v>
      </c>
      <c r="I45" s="11">
        <f t="shared" si="8"/>
        <v>-0.54188977203630451</v>
      </c>
      <c r="J45" s="11">
        <f t="shared" si="8"/>
        <v>2.8703725017630011</v>
      </c>
      <c r="K45" s="11">
        <f t="shared" si="8"/>
        <v>9.8630646693886472</v>
      </c>
      <c r="L45" s="11">
        <f t="shared" si="8"/>
        <v>8.6765628681043339</v>
      </c>
      <c r="M45" s="11">
        <f t="shared" si="8"/>
        <v>9.0031738046160861</v>
      </c>
      <c r="N45" s="11">
        <f t="shared" si="8"/>
        <v>10.045698000295197</v>
      </c>
      <c r="O45" s="11">
        <f>AVERAGE(E45:N45)</f>
        <v>7.2234356667393627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623.69554948650898</v>
      </c>
      <c r="F7" s="6">
        <f>Input!B132/Input!B$7</f>
        <v>552.49801940976158</v>
      </c>
      <c r="G7" s="6">
        <f>Input!C132/Input!C$7</f>
        <v>556.87241828108654</v>
      </c>
      <c r="H7" s="6">
        <f>Input!D132/Input!D$7</f>
        <v>457.01857869847584</v>
      </c>
      <c r="I7" s="6">
        <f>Input!E132/Input!E$7</f>
        <v>393.58479067901737</v>
      </c>
      <c r="J7" s="6">
        <f>Input!F132/Input!F$7</f>
        <v>345.34465829979598</v>
      </c>
      <c r="K7" s="6">
        <f>Input!G132/Input!G$7</f>
        <v>385.42677079715702</v>
      </c>
      <c r="L7" s="6">
        <f>Input!H132/Input!H$7</f>
        <v>367.11393219011791</v>
      </c>
      <c r="M7" s="6">
        <f>Input!I132/Input!I$7</f>
        <v>370.68527302511831</v>
      </c>
      <c r="N7" s="6">
        <f>Input!J132/Input!J$7</f>
        <v>379.37287472697489</v>
      </c>
      <c r="O7" s="6">
        <f>AVERAGE(E7:N7)</f>
        <v>443.16128655940145</v>
      </c>
    </row>
    <row r="8" spans="1:15" ht="12" customHeight="1" x14ac:dyDescent="0.2">
      <c r="B8" t="s">
        <v>180</v>
      </c>
      <c r="E8" s="6">
        <f>Input!A133/Input!A$7</f>
        <v>0</v>
      </c>
      <c r="F8" s="6">
        <f>Input!B133/Input!B$7</f>
        <v>0</v>
      </c>
      <c r="G8" s="6">
        <f>Input!C133/Input!C$7</f>
        <v>0</v>
      </c>
      <c r="H8" s="6">
        <f>Input!D133/Input!D$7</f>
        <v>0</v>
      </c>
      <c r="I8" s="6">
        <f>Input!E133/Input!E$7</f>
        <v>0</v>
      </c>
      <c r="J8" s="6">
        <f>Input!F133/Input!F$7</f>
        <v>1.0937276469412155E-3</v>
      </c>
      <c r="K8" s="6">
        <f>Input!G133/Input!G$7</f>
        <v>-1.8451798519454964E-2</v>
      </c>
      <c r="L8" s="6">
        <f>Input!H133/Input!H$7</f>
        <v>-1.3222239253531211E-3</v>
      </c>
      <c r="M8" s="6">
        <f>Input!I133/Input!I$7</f>
        <v>2.5209319257371677E-2</v>
      </c>
      <c r="N8" s="6">
        <f>Input!J133/Input!J$7</f>
        <v>1.676829268292683E-2</v>
      </c>
      <c r="O8" s="6">
        <f>AVERAGE(E8:N8)</f>
        <v>2.3297317142431636E-3</v>
      </c>
    </row>
    <row r="9" spans="1:15" ht="12" customHeight="1" x14ac:dyDescent="0.2">
      <c r="B9" t="s">
        <v>181</v>
      </c>
      <c r="E9" s="6">
        <f>Input!A134/Input!A$7</f>
        <v>2.662006905470411</v>
      </c>
      <c r="F9" s="6">
        <f>Input!B134/Input!B$7</f>
        <v>2.8481393340505936</v>
      </c>
      <c r="G9" s="6">
        <f>Input!C134/Input!C$7</f>
        <v>3.8797755949185739</v>
      </c>
      <c r="H9" s="6">
        <f>Input!D134/Input!D$7</f>
        <v>4.0433832337901903</v>
      </c>
      <c r="I9" s="6">
        <f>Input!E134/Input!E$7</f>
        <v>1.6661785608173407</v>
      </c>
      <c r="J9" s="6">
        <f>Input!F134/Input!F$7</f>
        <v>1.8071959404329674</v>
      </c>
      <c r="K9" s="6">
        <f>Input!G134/Input!G$7</f>
        <v>2.7651447060938343</v>
      </c>
      <c r="L9" s="6">
        <f>Input!H134/Input!H$7</f>
        <v>2.7041965045460858</v>
      </c>
      <c r="M9" s="6">
        <f>Input!I134/Input!I$7</f>
        <v>2.8919368856934837</v>
      </c>
      <c r="N9" s="6">
        <f>Input!J134/Input!J$7</f>
        <v>2.8857578722242447</v>
      </c>
      <c r="O9" s="6">
        <f>AVERAGE(E9:N9)</f>
        <v>2.8153715538037725</v>
      </c>
    </row>
    <row r="10" spans="1:15" ht="12" customHeight="1" x14ac:dyDescent="0.2">
      <c r="B10" t="s">
        <v>182</v>
      </c>
      <c r="E10" s="6">
        <f>Input!A135/Input!A$7</f>
        <v>-2.0328587312604771</v>
      </c>
      <c r="F10" s="6">
        <f>Input!B135/Input!B$7</f>
        <v>-3.087666489060112</v>
      </c>
      <c r="G10" s="6">
        <f>Input!C135/Input!C$7</f>
        <v>-1.8357825303027355</v>
      </c>
      <c r="H10" s="6">
        <f>Input!D135/Input!D$7</f>
        <v>-2.6411929077828162</v>
      </c>
      <c r="I10" s="6">
        <f>Input!E135/Input!E$7</f>
        <v>-1.1010675318109195</v>
      </c>
      <c r="J10" s="6">
        <f>Input!F135/Input!F$7</f>
        <v>-1.7637073604808202</v>
      </c>
      <c r="K10" s="6">
        <f>Input!G135/Input!G$7</f>
        <v>-2.8199839167656395</v>
      </c>
      <c r="L10" s="6">
        <f>Input!H135/Input!H$7</f>
        <v>-2.5742926675120392</v>
      </c>
      <c r="M10" s="6">
        <f>Input!I135/Input!I$7</f>
        <v>-3.1776892974153621</v>
      </c>
      <c r="N10" s="6">
        <f>Input!J135/Input!J$7</f>
        <v>-4.0776290043684025</v>
      </c>
      <c r="O10" s="6">
        <f>AVERAGE(E10:N10)</f>
        <v>-2.5111870436759327</v>
      </c>
    </row>
    <row r="11" spans="1:15" ht="12.75" customHeight="1" x14ac:dyDescent="0.2">
      <c r="B11" s="28" t="s">
        <v>68</v>
      </c>
      <c r="E11" s="8">
        <f>Input!A27/Input!A$7</f>
        <v>624.32469766071893</v>
      </c>
      <c r="F11" s="8">
        <f>Input!B27/Input!B$7</f>
        <v>552.25849225475201</v>
      </c>
      <c r="G11" s="8">
        <f>Input!C27/Input!C$7</f>
        <v>558.91641134570239</v>
      </c>
      <c r="H11" s="8">
        <f>Input!D27/Input!D$7</f>
        <v>458.42076902448326</v>
      </c>
      <c r="I11" s="8">
        <f>Input!E27/Input!E$7</f>
        <v>394.14990170802378</v>
      </c>
      <c r="J11" s="8">
        <f>Input!F27/Input!F$7</f>
        <v>345.38924060739504</v>
      </c>
      <c r="K11" s="8">
        <f>Input!G27/Input!G$7</f>
        <v>385.35347978796574</v>
      </c>
      <c r="L11" s="8">
        <f>Input!H27/Input!H$7</f>
        <v>367.24251380322664</v>
      </c>
      <c r="M11" s="8">
        <f>Input!I27/Input!I$7</f>
        <v>370.4247299326538</v>
      </c>
      <c r="N11" s="8">
        <f>Input!J27/Input!J$7</f>
        <v>378.19777188751368</v>
      </c>
      <c r="O11" s="8">
        <f>AVERAGE(E11:N11)</f>
        <v>443.46780080124353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0.34570497007530776</v>
      </c>
      <c r="F13" s="8">
        <f>Input!B28/Input!B$7</f>
        <v>0.30137341728754929</v>
      </c>
      <c r="G13" s="8">
        <f>Input!C28/Input!C$7</f>
        <v>0.4243095254353948</v>
      </c>
      <c r="H13" s="8">
        <f>Input!D28/Input!D$7</f>
        <v>0.23461889982629885</v>
      </c>
      <c r="I13" s="8">
        <f>Input!E28/Input!E$7</f>
        <v>0.40020639732208069</v>
      </c>
      <c r="J13" s="8">
        <f>Input!F28/Input!F$7</f>
        <v>0.14589276831654754</v>
      </c>
      <c r="K13" s="8">
        <f>Input!G28/Input!G$7</f>
        <v>0.59047294761040359</v>
      </c>
      <c r="L13" s="8">
        <f>Input!H28/Input!H$7</f>
        <v>0.35061072226285261</v>
      </c>
      <c r="M13" s="8">
        <f>Input!I28/Input!I$7</f>
        <v>0.31008441026574446</v>
      </c>
      <c r="N13" s="8">
        <f>Input!J28/Input!J$7</f>
        <v>0.22654805242082271</v>
      </c>
      <c r="O13" s="8">
        <f>AVERAGE(E13:N13)</f>
        <v>0.33298221108230019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1.6340248750926283</v>
      </c>
      <c r="F15" s="16">
        <f>Input!B136/Input!B$7</f>
        <v>3.4260837435786575</v>
      </c>
      <c r="G15" s="16">
        <f>Input!C136/Input!C$7</f>
        <v>1.4627657241158811</v>
      </c>
      <c r="H15" s="16">
        <f>Input!D136/Input!D$7</f>
        <v>1.6787460051219458</v>
      </c>
      <c r="I15" s="16">
        <f>Input!E136/Input!E$7</f>
        <v>1.3082883629264463</v>
      </c>
      <c r="J15" s="16">
        <f>Input!F136/Input!F$7</f>
        <v>1.6698149981559753</v>
      </c>
      <c r="K15" s="16">
        <f>Input!G136/Input!G$7</f>
        <v>2.6329502094397537</v>
      </c>
      <c r="L15" s="16">
        <f>Input!H136/Input!H$7</f>
        <v>1.755119319303031</v>
      </c>
      <c r="M15" s="16">
        <f>Input!I136/Input!I$7</f>
        <v>1.8709560429559517</v>
      </c>
      <c r="N15" s="16">
        <f>Input!J136/Input!J$7</f>
        <v>2.4053749544958136</v>
      </c>
      <c r="O15" s="6">
        <f t="shared" ref="O15:O26" si="1">AVERAGE(E15:N15)</f>
        <v>1.9844124235186082</v>
      </c>
    </row>
    <row r="16" spans="1:15" ht="12" customHeight="1" x14ac:dyDescent="0.2">
      <c r="B16" t="s">
        <v>184</v>
      </c>
      <c r="E16" s="16">
        <f>Input!A137/Input!A$7</f>
        <v>4.2789877018660984</v>
      </c>
      <c r="F16" s="16">
        <f>Input!B137/Input!B$7</f>
        <v>4.0343626540569808</v>
      </c>
      <c r="G16" s="16">
        <f>Input!C137/Input!C$7</f>
        <v>3.8642720537392785</v>
      </c>
      <c r="H16" s="16">
        <f>Input!D137/Input!D$7</f>
        <v>4.1114152099993264</v>
      </c>
      <c r="I16" s="16">
        <f>Input!E137/Input!E$7</f>
        <v>3.9270448326277805</v>
      </c>
      <c r="J16" s="16">
        <f>Input!F137/Input!F$7</f>
        <v>3.6302104638236452</v>
      </c>
      <c r="K16" s="16">
        <f>Input!G137/Input!G$7</f>
        <v>4.0127875749769863</v>
      </c>
      <c r="L16" s="16">
        <f>Input!H137/Input!H$7</f>
        <v>3.7644495048908575</v>
      </c>
      <c r="M16" s="16">
        <f>Input!I137/Input!I$7</f>
        <v>3.2372636057517288</v>
      </c>
      <c r="N16" s="16">
        <f>Input!J137/Input!J$7</f>
        <v>3.3726592646523481</v>
      </c>
      <c r="O16" s="6">
        <f t="shared" si="1"/>
        <v>3.8233452866385029</v>
      </c>
    </row>
    <row r="17" spans="2:15" ht="12" customHeight="1" x14ac:dyDescent="0.2">
      <c r="B17" t="s">
        <v>185</v>
      </c>
      <c r="E17" s="16">
        <f>Input!A138/Input!A$7</f>
        <v>0.31337336352720696</v>
      </c>
      <c r="F17" s="16">
        <f>Input!B138/Input!B$7</f>
        <v>0.32147249577605447</v>
      </c>
      <c r="G17" s="16">
        <f>Input!C138/Input!C$7</f>
        <v>0.2585834197467608</v>
      </c>
      <c r="H17" s="16">
        <f>Input!D138/Input!D$7</f>
        <v>0.22134823940461337</v>
      </c>
      <c r="I17" s="16">
        <f>Input!E138/Input!E$7</f>
        <v>0.22030404261082667</v>
      </c>
      <c r="J17" s="16">
        <f>Input!F138/Input!F$7</f>
        <v>9.9734836669275559E-2</v>
      </c>
      <c r="K17" s="16">
        <f>Input!G138/Input!G$7</f>
        <v>0.12679357268313357</v>
      </c>
      <c r="L17" s="16">
        <f>Input!H138/Input!H$7</f>
        <v>0.1134786378688708</v>
      </c>
      <c r="M17" s="16">
        <f>Input!I138/Input!I$7</f>
        <v>0.12395840917364398</v>
      </c>
      <c r="N17" s="16">
        <f>Input!J138/Input!J$7</f>
        <v>0.12395840917364398</v>
      </c>
      <c r="O17" s="6">
        <f t="shared" si="1"/>
        <v>0.19230054266340302</v>
      </c>
    </row>
    <row r="18" spans="2:15" ht="12" customHeight="1" x14ac:dyDescent="0.2">
      <c r="B18" t="s">
        <v>186</v>
      </c>
      <c r="E18" s="16">
        <f>Input!A139/Input!A$7</f>
        <v>4.5471998720686093</v>
      </c>
      <c r="F18" s="16">
        <f>Input!B139/Input!B$7</f>
        <v>5.2340044188267809</v>
      </c>
      <c r="G18" s="16">
        <f>Input!C139/Input!C$7</f>
        <v>2.9907489771710276</v>
      </c>
      <c r="H18" s="16">
        <f>Input!D139/Input!D$7</f>
        <v>2.6451759148253786</v>
      </c>
      <c r="I18" s="16">
        <f>Input!E139/Input!E$7</f>
        <v>3.3053823392812003</v>
      </c>
      <c r="J18" s="16">
        <f>Input!F139/Input!F$7</f>
        <v>2.632511229301751</v>
      </c>
      <c r="K18" s="16">
        <f>Input!G139/Input!G$7</f>
        <v>2.4510414482880094</v>
      </c>
      <c r="L18" s="16">
        <f>Input!H139/Input!H$7</f>
        <v>2.7168683228590784</v>
      </c>
      <c r="M18" s="16">
        <f>Input!I139/Input!I$7</f>
        <v>2.4932007644703313</v>
      </c>
      <c r="N18" s="16">
        <f>Input!J139/Input!J$7</f>
        <v>3.4931341008372772</v>
      </c>
      <c r="O18" s="6">
        <f t="shared" si="1"/>
        <v>3.2509267387929439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Input!A141/Input!A$7</f>
        <v>10.773585812554543</v>
      </c>
      <c r="F20" s="8">
        <f>Input!B141/Input!B$7</f>
        <v>13.015923312238474</v>
      </c>
      <c r="G20" s="8">
        <f>Input!C141/Input!C$7</f>
        <v>8.5763701747729471</v>
      </c>
      <c r="H20" s="8">
        <f>Input!D141/Input!D$7</f>
        <v>8.6566853693512655</v>
      </c>
      <c r="I20" s="8">
        <f>Input!E141/Input!E$7</f>
        <v>8.7610195774462536</v>
      </c>
      <c r="J20" s="8">
        <f>Input!F141/Input!F$7</f>
        <v>8.0322715279506465</v>
      </c>
      <c r="K20" s="8">
        <f>Input!G141/Input!G$7</f>
        <v>9.2235728053878834</v>
      </c>
      <c r="L20" s="8">
        <f>Input!H141/Input!H$7</f>
        <v>8.3499157849218371</v>
      </c>
      <c r="M20" s="8">
        <f>Input!I141/Input!I$7</f>
        <v>7.7253788223516562</v>
      </c>
      <c r="N20" s="8">
        <f>Input!J141/Input!J$7</f>
        <v>9.3951267291590828</v>
      </c>
      <c r="O20" s="8">
        <f t="shared" si="1"/>
        <v>9.2509849916134606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1.4829653749225772E-2</v>
      </c>
      <c r="F22" s="6">
        <f>Input!B202/Input!B$7</f>
        <v>1.6401460367807305E-3</v>
      </c>
      <c r="G22" s="6">
        <f>Input!C202/Input!C$7</f>
        <v>1.3566870425986165E-2</v>
      </c>
      <c r="H22" s="6">
        <f>Input!D202/Input!D$7</f>
        <v>0</v>
      </c>
      <c r="I22" s="6">
        <f>Input!E202/Input!E$7</f>
        <v>4.127403766796351E-2</v>
      </c>
      <c r="J22" s="6">
        <f>Input!F202/Input!F$7</f>
        <v>2.92519646629722E-2</v>
      </c>
      <c r="K22" s="6">
        <f>Input!G202/Input!G$7</f>
        <v>3.7021776210306397E-2</v>
      </c>
      <c r="L22" s="6">
        <f>Input!H202/Input!H$7</f>
        <v>9.4784328938206763E-2</v>
      </c>
      <c r="M22" s="6">
        <f>Input!I202/Input!I$7</f>
        <v>3.6766927557335273E-2</v>
      </c>
      <c r="N22" s="6">
        <f>Input!J202/Input!J$7</f>
        <v>2.1426783764106297E-2</v>
      </c>
      <c r="O22" s="6">
        <f t="shared" si="1"/>
        <v>2.9056248901288311E-2</v>
      </c>
    </row>
    <row r="23" spans="2:15" ht="12" customHeight="1" x14ac:dyDescent="0.2">
      <c r="B23" t="s">
        <v>305</v>
      </c>
      <c r="E23" s="6">
        <f>Input!A203/Input!A$7</f>
        <v>9.7785069340590685</v>
      </c>
      <c r="F23" s="6">
        <f>Input!B203/Input!B$7</f>
        <v>7.6494873518543791</v>
      </c>
      <c r="G23" s="6">
        <f>Input!C203/Input!C$7</f>
        <v>17.993882019781402</v>
      </c>
      <c r="H23" s="6">
        <f>Input!D203/Input!D$7</f>
        <v>11.167097716288701</v>
      </c>
      <c r="I23" s="6">
        <f>Input!E203/Input!E$7</f>
        <v>12.0091149018957</v>
      </c>
      <c r="J23" s="6">
        <f>Input!F203/Input!F$7</f>
        <v>7.5119281937175408</v>
      </c>
      <c r="K23" s="6">
        <f>Input!G203/Input!G$7</f>
        <v>8.2165726138561226</v>
      </c>
      <c r="L23" s="6">
        <f>Input!H203/Input!H$7</f>
        <v>8.4865575024689157</v>
      </c>
      <c r="M23" s="6">
        <f>Input!I203/Input!I$7</f>
        <v>10.996893656716416</v>
      </c>
      <c r="N23" s="6">
        <f>Input!J203/Input!J$7</f>
        <v>12.719905806334184</v>
      </c>
      <c r="O23" s="6">
        <f t="shared" si="1"/>
        <v>10.652994669697243</v>
      </c>
    </row>
    <row r="24" spans="2:15" ht="12" customHeight="1" x14ac:dyDescent="0.2">
      <c r="B24" t="s">
        <v>306</v>
      </c>
      <c r="E24" s="6">
        <f>Input!A204/Input!A$7</f>
        <v>2.0421276065508343</v>
      </c>
      <c r="F24" s="6">
        <f>Input!B204/Input!B$7</f>
        <v>2.1115713897481307</v>
      </c>
      <c r="G24" s="6">
        <f>Input!C204/Input!C$7</f>
        <v>0.17062917266058542</v>
      </c>
      <c r="H24" s="6">
        <f>Input!D204/Input!D$7</f>
        <v>0.40801865354237771</v>
      </c>
      <c r="I24" s="6">
        <f>Input!E204/Input!E$7</f>
        <v>0.62371516084203238</v>
      </c>
      <c r="J24" s="6">
        <f>Input!F204/Input!F$7</f>
        <v>0.30358335801512054</v>
      </c>
      <c r="K24" s="6">
        <f>Input!G204/Input!G$7</f>
        <v>0.3533670423194632</v>
      </c>
      <c r="L24" s="6">
        <f>Input!H204/Input!H$7</f>
        <v>0.46712712633520348</v>
      </c>
      <c r="M24" s="6">
        <f>Input!I204/Input!I$7</f>
        <v>1.0942862668365489</v>
      </c>
      <c r="N24" s="6">
        <f>Input!J204/Input!J$7</f>
        <v>0.67347128685839097</v>
      </c>
      <c r="O24" s="6">
        <f t="shared" si="1"/>
        <v>0.82478970637086879</v>
      </c>
    </row>
    <row r="25" spans="2:15" ht="12" customHeight="1" x14ac:dyDescent="0.2">
      <c r="B25" t="s">
        <v>307</v>
      </c>
      <c r="E25" s="6">
        <f>Input!A205/Input!A$7</f>
        <v>1.3989197360367192</v>
      </c>
      <c r="F25" s="6">
        <f>Input!B205/Input!B$7</f>
        <v>1.1668377050438818</v>
      </c>
      <c r="G25" s="6">
        <f>Input!C205/Input!C$7</f>
        <v>0.56563267517430038</v>
      </c>
      <c r="H25" s="6">
        <f>Input!D205/Input!D$7</f>
        <v>0.88665693771314125</v>
      </c>
      <c r="I25" s="6">
        <f>Input!E205/Input!E$7</f>
        <v>0.75812915570199746</v>
      </c>
      <c r="J25" s="6">
        <f>Input!F205/Input!F$7</f>
        <v>1.0982615855288456</v>
      </c>
      <c r="K25" s="6">
        <f>Input!G205/Input!G$7</f>
        <v>0.89778452541101217</v>
      </c>
      <c r="L25" s="6">
        <f>Input!H205/Input!H$7</f>
        <v>1.4454417998967033</v>
      </c>
      <c r="M25" s="6">
        <f>Input!I205/Input!I$7</f>
        <v>1.3927336639970878</v>
      </c>
      <c r="N25" s="6">
        <f>Input!J205/Input!J$7</f>
        <v>1.4118174372042227</v>
      </c>
      <c r="O25" s="6">
        <f t="shared" si="1"/>
        <v>1.1022215221707912</v>
      </c>
    </row>
    <row r="26" spans="2:15" ht="12" customHeight="1" x14ac:dyDescent="0.2">
      <c r="B26" t="s">
        <v>308</v>
      </c>
      <c r="E26" s="16">
        <f>E27-SUM(E22:E25)</f>
        <v>0.93010608783483129</v>
      </c>
      <c r="F26" s="16">
        <f t="shared" ref="F26:N26" si="3">F27-SUM(F22:F25)</f>
        <v>1.0348597094253495</v>
      </c>
      <c r="G26" s="16">
        <f t="shared" si="3"/>
        <v>0.88597068018409431</v>
      </c>
      <c r="H26" s="16">
        <f t="shared" si="3"/>
        <v>0.79712328079487449</v>
      </c>
      <c r="I26" s="16">
        <f t="shared" si="3"/>
        <v>0.9837581949550227</v>
      </c>
      <c r="J26" s="16">
        <f t="shared" si="3"/>
        <v>0.76728100619443751</v>
      </c>
      <c r="K26" s="16">
        <f t="shared" si="3"/>
        <v>1.1500325332316645</v>
      </c>
      <c r="L26" s="16">
        <f t="shared" si="3"/>
        <v>1.1789420949978453</v>
      </c>
      <c r="M26" s="16">
        <f t="shared" si="3"/>
        <v>1.0570178831452495</v>
      </c>
      <c r="N26" s="16">
        <f t="shared" si="3"/>
        <v>1.2654825718966158</v>
      </c>
      <c r="O26" s="6">
        <f t="shared" si="1"/>
        <v>1.0050574042659985</v>
      </c>
    </row>
    <row r="27" spans="2:15" ht="12.75" customHeight="1" x14ac:dyDescent="0.2">
      <c r="B27" s="28" t="s">
        <v>188</v>
      </c>
      <c r="E27" s="8">
        <f>Input!A142/Input!A$7</f>
        <v>14.16449001823068</v>
      </c>
      <c r="F27" s="8">
        <f>Input!B142/Input!B$7</f>
        <v>11.964396302108522</v>
      </c>
      <c r="G27" s="8">
        <f>Input!C142/Input!C$7</f>
        <v>19.629681418226369</v>
      </c>
      <c r="H27" s="8">
        <f>Input!D142/Input!D$7</f>
        <v>13.258896588339095</v>
      </c>
      <c r="I27" s="8">
        <f>Input!E142/Input!E$7</f>
        <v>14.415991451062716</v>
      </c>
      <c r="J27" s="8">
        <f>Input!F142/Input!F$7</f>
        <v>9.7103061081189157</v>
      </c>
      <c r="K27" s="8">
        <f>Input!G142/Input!G$7</f>
        <v>10.654778491028569</v>
      </c>
      <c r="L27" s="8">
        <f>Input!H142/Input!H$7</f>
        <v>11.672852852636874</v>
      </c>
      <c r="M27" s="8">
        <f>Input!I142/Input!I$7</f>
        <v>14.57769839825264</v>
      </c>
      <c r="N27" s="8">
        <f>Input!J142/Input!J$7</f>
        <v>16.092103886057519</v>
      </c>
      <c r="O27" s="8">
        <f>AVERAGE(E27:N27)</f>
        <v>13.614119551406191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8.6261471625587465</v>
      </c>
      <c r="F29" s="16">
        <f>Input!B143/Input!B$7</f>
        <v>6.6267421710932002</v>
      </c>
      <c r="G29" s="16">
        <f>Input!C143/Input!C$7</f>
        <v>12.98497469100322</v>
      </c>
      <c r="H29" s="16">
        <f>Input!D143/Input!D$7</f>
        <v>17.03967450364474</v>
      </c>
      <c r="I29" s="16">
        <f>Input!E143/Input!E$7</f>
        <v>2.3269292428917514</v>
      </c>
      <c r="J29" s="16">
        <f>Input!F143/Input!F$7</f>
        <v>3.1082803495203568</v>
      </c>
      <c r="K29" s="16">
        <f>Input!G143/Input!G$7</f>
        <v>4.9552411104133052</v>
      </c>
      <c r="L29" s="16">
        <f>Input!H143/Input!H$7</f>
        <v>0.93799684536205741</v>
      </c>
      <c r="M29" s="16">
        <f>Input!I143/Input!I$7</f>
        <v>0.76678672187841279</v>
      </c>
      <c r="N29" s="16">
        <f>Input!J143/Input!J$7</f>
        <v>3.3723905624317436</v>
      </c>
      <c r="O29" s="16">
        <f t="shared" ref="O29:O35" si="4">AVERAGE(E29:N29)</f>
        <v>6.0745163360797534</v>
      </c>
    </row>
    <row r="30" spans="2:15" ht="12" customHeight="1" x14ac:dyDescent="0.2">
      <c r="B30" t="s">
        <v>309</v>
      </c>
      <c r="E30" s="16">
        <f>Input!A207/Input!A$7</f>
        <v>4.2452480755050344</v>
      </c>
      <c r="F30" s="16">
        <f>Input!B207/Input!B$7</f>
        <v>3.2446945262176206</v>
      </c>
      <c r="G30" s="16">
        <f>Input!C207/Input!C$7</f>
        <v>0.26001517680571656</v>
      </c>
      <c r="H30" s="16">
        <f>Input!D207/Input!D$7</f>
        <v>5.5130961000222047</v>
      </c>
      <c r="I30" s="16">
        <f>Input!E207/Input!E$7</f>
        <v>9.8565751159176038</v>
      </c>
      <c r="J30" s="16">
        <f>Input!F207/Input!F$7</f>
        <v>0.51706827616710582</v>
      </c>
      <c r="K30" s="16">
        <f>Input!G207/Input!G$7</f>
        <v>1.5694705618400813</v>
      </c>
      <c r="L30" s="16">
        <f>Input!H207/Input!H$7</f>
        <v>0.4207832114645782</v>
      </c>
      <c r="M30" s="16">
        <f>Input!I207/Input!I$7</f>
        <v>0.1310520567892246</v>
      </c>
      <c r="N30" s="16">
        <f>Input!J207/Input!J$7</f>
        <v>1.0159856206771023</v>
      </c>
      <c r="O30" s="6">
        <f t="shared" si="4"/>
        <v>2.6773988721406274</v>
      </c>
    </row>
    <row r="31" spans="2:15" ht="12" customHeight="1" x14ac:dyDescent="0.2">
      <c r="B31" t="s">
        <v>190</v>
      </c>
      <c r="E31" s="16">
        <f>Input!A144/Input!A$7</f>
        <v>5.398270511563827</v>
      </c>
      <c r="F31" s="16">
        <f>Input!B144/Input!B$7</f>
        <v>0.42504316203754433</v>
      </c>
      <c r="G31" s="16">
        <f>Input!C144/Input!C$7</f>
        <v>0.58840466718431816</v>
      </c>
      <c r="H31" s="16">
        <f>Input!D144/Input!D$7</f>
        <v>1.2788767445299509</v>
      </c>
      <c r="I31" s="16">
        <f>Input!E144/Input!E$7</f>
        <v>2.3980472298937854</v>
      </c>
      <c r="J31" s="16">
        <f>Input!F144/Input!F$7</f>
        <v>2.7183616309841665</v>
      </c>
      <c r="K31" s="16">
        <f>Input!G144/Input!G$7</f>
        <v>1.3595476771453707</v>
      </c>
      <c r="L31" s="16">
        <f>Input!H144/Input!H$7</f>
        <v>0.9115013478458065</v>
      </c>
      <c r="M31" s="16">
        <f>Input!I144/Input!I$7</f>
        <v>0.67175623407353469</v>
      </c>
      <c r="N31" s="16">
        <f>Input!J144/Input!J$7</f>
        <v>2.6777905442300693</v>
      </c>
      <c r="O31" s="6">
        <f t="shared" si="4"/>
        <v>1.8427599749488373</v>
      </c>
    </row>
    <row r="32" spans="2:15" ht="12" customHeight="1" x14ac:dyDescent="0.2">
      <c r="B32" t="s">
        <v>310</v>
      </c>
      <c r="E32" s="16">
        <f>Input!A208/Input!A$7</f>
        <v>0.12129358317920896</v>
      </c>
      <c r="F32" s="16">
        <f>Input!B208/Input!B$7</f>
        <v>0.16864915522228194</v>
      </c>
      <c r="G32" s="16">
        <f>Input!C208/Input!C$7</f>
        <v>7.5790191062236209E-2</v>
      </c>
      <c r="H32" s="16">
        <f>Input!D208/Input!D$7</f>
        <v>0.22451497307654567</v>
      </c>
      <c r="I32" s="16">
        <f>Input!E208/Input!E$7</f>
        <v>3.6768706114000606E-2</v>
      </c>
      <c r="J32" s="16">
        <f>Input!F208/Input!F$7</f>
        <v>2.5709599560058988E-2</v>
      </c>
      <c r="K32" s="16">
        <f>Input!G208/Input!G$7</f>
        <v>6.3391126419565041E-2</v>
      </c>
      <c r="L32" s="16">
        <f>Input!H208/Input!H$7</f>
        <v>0</v>
      </c>
      <c r="M32" s="16">
        <f>Input!I208/Input!I$7</f>
        <v>0</v>
      </c>
      <c r="N32" s="16">
        <f>Input!J208/Input!J$7</f>
        <v>0</v>
      </c>
      <c r="O32" s="6">
        <f t="shared" si="4"/>
        <v>7.161173346338974E-2</v>
      </c>
    </row>
    <row r="33" spans="2:15" ht="12" customHeight="1" x14ac:dyDescent="0.2">
      <c r="B33" t="s">
        <v>191</v>
      </c>
      <c r="E33" s="16">
        <f>Input!A145/Input!A$7</f>
        <v>0.10560399175097662</v>
      </c>
      <c r="F33" s="16">
        <f>Input!B145/Input!B$7</f>
        <v>0.10198951992242108</v>
      </c>
      <c r="G33" s="16">
        <f>Input!C145/Input!C$7</f>
        <v>0.24256750309437702</v>
      </c>
      <c r="H33" s="16">
        <f>Input!D145/Input!D$7</f>
        <v>0</v>
      </c>
      <c r="I33" s="16">
        <f>Input!E145/Input!E$7</f>
        <v>8.2780294934718487E-2</v>
      </c>
      <c r="J33" s="16">
        <f>Input!F145/Input!F$7</f>
        <v>0.17340308107453054</v>
      </c>
      <c r="K33" s="16">
        <f>Input!G145/Input!G$7</f>
        <v>0.2412924363971925</v>
      </c>
      <c r="L33" s="16">
        <f>Input!H145/Input!H$7</f>
        <v>0.35512444367928414</v>
      </c>
      <c r="M33" s="16">
        <f>Input!I145/Input!I$7</f>
        <v>0.26798279941754638</v>
      </c>
      <c r="N33" s="16">
        <f>Input!J145/Input!J$7</f>
        <v>5.0464142701128504E-3</v>
      </c>
      <c r="O33" s="6">
        <f t="shared" si="4"/>
        <v>0.15757904845411594</v>
      </c>
    </row>
    <row r="34" spans="2:15" ht="12" customHeight="1" x14ac:dyDescent="0.2">
      <c r="B34" t="s">
        <v>192</v>
      </c>
      <c r="E34" s="16">
        <f>E35-SUM(E29:E33)</f>
        <v>0.95869087188113511</v>
      </c>
      <c r="F34" s="16">
        <f t="shared" ref="F34:N34" si="5">F35-SUM(F29:F33)</f>
        <v>6.1502742802550969E-2</v>
      </c>
      <c r="G34" s="16">
        <f t="shared" si="5"/>
        <v>6.2729817132154864E-2</v>
      </c>
      <c r="H34" s="16">
        <f t="shared" si="5"/>
        <v>0.43492627988725019</v>
      </c>
      <c r="I34" s="16">
        <f t="shared" si="5"/>
        <v>8.1071321490057358E-2</v>
      </c>
      <c r="J34" s="16">
        <f t="shared" si="5"/>
        <v>4.6265773193259641E-2</v>
      </c>
      <c r="K34" s="16">
        <f t="shared" si="5"/>
        <v>3.1109874481041189E-2</v>
      </c>
      <c r="L34" s="16">
        <f t="shared" si="5"/>
        <v>3.088403131982842E-2</v>
      </c>
      <c r="M34" s="16">
        <f t="shared" si="5"/>
        <v>3.1264333818711521E-2</v>
      </c>
      <c r="N34" s="16">
        <f t="shared" si="5"/>
        <v>0.1428990717145977</v>
      </c>
      <c r="O34" s="6">
        <f t="shared" si="4"/>
        <v>0.1881344117720587</v>
      </c>
    </row>
    <row r="35" spans="2:15" ht="12.75" customHeight="1" x14ac:dyDescent="0.2">
      <c r="B35" s="28" t="s">
        <v>193</v>
      </c>
      <c r="E35" s="8">
        <f>Input!A147/Input!A$7</f>
        <v>19.455254196438926</v>
      </c>
      <c r="F35" s="8">
        <f>Input!B147/Input!B$7</f>
        <v>10.628621277295618</v>
      </c>
      <c r="G35" s="8">
        <f>Input!C147/Input!C$7</f>
        <v>14.214482046282022</v>
      </c>
      <c r="H35" s="8">
        <f>Input!D147/Input!D$7</f>
        <v>24.491088601160691</v>
      </c>
      <c r="I35" s="8">
        <f>Input!E147/Input!E$7</f>
        <v>14.782171911241917</v>
      </c>
      <c r="J35" s="8">
        <f>Input!F147/Input!F$7</f>
        <v>6.5890887104994791</v>
      </c>
      <c r="K35" s="8">
        <f>Input!G147/Input!G$7</f>
        <v>8.2200527866965558</v>
      </c>
      <c r="L35" s="8">
        <f>Input!H147/Input!H$7</f>
        <v>2.6562898796715544</v>
      </c>
      <c r="M35" s="8">
        <f>Input!I147/Input!I$7</f>
        <v>1.86884214597743</v>
      </c>
      <c r="N35" s="8">
        <f>Input!J147/Input!J$7</f>
        <v>7.2141122133236255</v>
      </c>
      <c r="O35" s="8">
        <f t="shared" si="4"/>
        <v>11.012000376858783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669.06373265801835</v>
      </c>
      <c r="F37" s="30">
        <f t="shared" ref="F37:N37" si="6">+F11+F13+F20+F27+F35</f>
        <v>588.1688065636821</v>
      </c>
      <c r="G37" s="30">
        <f t="shared" si="6"/>
        <v>601.76125451041912</v>
      </c>
      <c r="H37" s="30">
        <f t="shared" si="6"/>
        <v>505.06205848316057</v>
      </c>
      <c r="I37" s="30">
        <f t="shared" si="6"/>
        <v>432.50929104509675</v>
      </c>
      <c r="J37" s="30">
        <f t="shared" si="6"/>
        <v>369.86679972228063</v>
      </c>
      <c r="K37" s="30">
        <f t="shared" si="6"/>
        <v>414.0423568186892</v>
      </c>
      <c r="L37" s="30">
        <f t="shared" si="6"/>
        <v>390.27218304271975</v>
      </c>
      <c r="M37" s="30">
        <f t="shared" si="6"/>
        <v>394.90673370950134</v>
      </c>
      <c r="N37" s="30">
        <f t="shared" si="6"/>
        <v>411.12566276847474</v>
      </c>
      <c r="O37" s="7">
        <f>AVERAGE(E37:N37)</f>
        <v>477.67788793220427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541.20062129643065</v>
      </c>
      <c r="F39" s="30">
        <f>Input!B24/Input!B$7</f>
        <v>448.36962239965669</v>
      </c>
      <c r="G39" s="30">
        <f>Input!C24/Input!C$7</f>
        <v>425.41407196501194</v>
      </c>
      <c r="H39" s="30">
        <f>Input!D24/Input!D$7</f>
        <v>353.61490393072938</v>
      </c>
      <c r="I39" s="30">
        <f>Input!E24/Input!E$7</f>
        <v>365.53242662923418</v>
      </c>
      <c r="J39" s="30">
        <f>Input!F24/Input!F$7</f>
        <v>319.6399439836448</v>
      </c>
      <c r="K39" s="30">
        <f>Input!G24/Input!G$7</f>
        <v>312.71774399131363</v>
      </c>
      <c r="L39" s="30">
        <f>Input!H24/Input!H$7</f>
        <v>303.86005665582303</v>
      </c>
      <c r="M39" s="30">
        <f>Input!I24/Input!I$7</f>
        <v>307.57030556061159</v>
      </c>
      <c r="N39" s="30">
        <f>Input!J24/Input!J$7</f>
        <v>314.87257803967969</v>
      </c>
      <c r="O39" s="7">
        <f>AVERAGE(E39:N39)</f>
        <v>369.27922744521356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127.8631113615877</v>
      </c>
      <c r="F41" s="11">
        <f t="shared" ref="F41:N41" si="7">+F37-F39</f>
        <v>139.79918416402541</v>
      </c>
      <c r="G41" s="11">
        <f t="shared" si="7"/>
        <v>176.34718254540718</v>
      </c>
      <c r="H41" s="11">
        <f t="shared" si="7"/>
        <v>151.44715455243119</v>
      </c>
      <c r="I41" s="11">
        <f t="shared" si="7"/>
        <v>66.976864415862565</v>
      </c>
      <c r="J41" s="11">
        <f t="shared" si="7"/>
        <v>50.226855738635834</v>
      </c>
      <c r="K41" s="11">
        <f t="shared" si="7"/>
        <v>101.32461282737557</v>
      </c>
      <c r="L41" s="11">
        <f t="shared" si="7"/>
        <v>86.412126386896716</v>
      </c>
      <c r="M41" s="11">
        <f t="shared" si="7"/>
        <v>87.336428148889752</v>
      </c>
      <c r="N41" s="11">
        <f t="shared" si="7"/>
        <v>96.253084728795045</v>
      </c>
      <c r="O41" s="11">
        <f>AVERAGE(E41:N41)</f>
        <v>108.39866048699071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13.719360306597967</v>
      </c>
      <c r="F43" s="8">
        <f>(Input!B25+Input!B26)/Input!B$7</f>
        <v>13.502383792805819</v>
      </c>
      <c r="G43" s="8">
        <f>(Input!C25+Input!C26)/Input!C$7</f>
        <v>12.984600471493971</v>
      </c>
      <c r="H43" s="8">
        <f>(Input!D25+Input!D26)/Input!D$7</f>
        <v>12.594593873472652</v>
      </c>
      <c r="I43" s="8">
        <f>(Input!E25+Input!E26)/Input!E$7</f>
        <v>12.856881953303738</v>
      </c>
      <c r="J43" s="8">
        <f>(Input!F25+Input!F26)/Input!F$7</f>
        <v>12.309128338439583</v>
      </c>
      <c r="K43" s="8">
        <f>(Input!G25+Input!G26)/Input!G$7</f>
        <v>12.867663778898995</v>
      </c>
      <c r="L43" s="8">
        <f>(Input!H25+Input!H26)/Input!H$7</f>
        <v>12.816699038640044</v>
      </c>
      <c r="M43" s="8">
        <f>(Input!I25+Input!I26)/Input!I$7</f>
        <v>12.360522388059703</v>
      </c>
      <c r="N43" s="8">
        <f>(Input!J25+Input!J26)/Input!J$7</f>
        <v>12.737866308700399</v>
      </c>
      <c r="O43" s="8">
        <f>AVERAGE(E43:N43)</f>
        <v>12.874970025041288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114.14375105498974</v>
      </c>
      <c r="F45" s="11">
        <f t="shared" ref="F45:N45" si="8">+F41-F43</f>
        <v>126.29680037121959</v>
      </c>
      <c r="G45" s="11">
        <f t="shared" si="8"/>
        <v>163.36258207391322</v>
      </c>
      <c r="H45" s="11">
        <f t="shared" si="8"/>
        <v>138.85256067895853</v>
      </c>
      <c r="I45" s="11">
        <f t="shared" si="8"/>
        <v>54.119982462558823</v>
      </c>
      <c r="J45" s="11">
        <f t="shared" si="8"/>
        <v>37.917727400196249</v>
      </c>
      <c r="K45" s="11">
        <f t="shared" si="8"/>
        <v>88.456949048476574</v>
      </c>
      <c r="L45" s="11">
        <f t="shared" si="8"/>
        <v>73.595427348256678</v>
      </c>
      <c r="M45" s="11">
        <f t="shared" si="8"/>
        <v>74.975905760830045</v>
      </c>
      <c r="N45" s="11">
        <f t="shared" si="8"/>
        <v>83.515218420094641</v>
      </c>
      <c r="O45" s="11">
        <f>AVERAGE(E45:N45)</f>
        <v>95.5236904619494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426.04339940312349</v>
      </c>
      <c r="F7" s="6">
        <f>Input!B149/Input!B$7</f>
        <v>438.87688220995102</v>
      </c>
      <c r="G7" s="6">
        <f>Input!C149/Input!C$7</f>
        <v>456.90920756362067</v>
      </c>
      <c r="H7" s="6">
        <f>Input!D149/Input!D$7</f>
        <v>392.90469341360102</v>
      </c>
      <c r="I7" s="6">
        <f>Input!E149/Input!E$7</f>
        <v>306.86320388880779</v>
      </c>
      <c r="J7" s="6">
        <f>Input!F149/Input!F$7</f>
        <v>330.52181702286458</v>
      </c>
      <c r="K7" s="6">
        <f>Input!G149/Input!G$7</f>
        <v>341.98945239575443</v>
      </c>
      <c r="L7" s="6">
        <f>Input!H149/Input!H$7</f>
        <v>339.5727569279095</v>
      </c>
      <c r="M7" s="6">
        <f>Input!I149/Input!I$7</f>
        <v>342.32007007644705</v>
      </c>
      <c r="N7" s="6">
        <f>Input!J149/Input!J$7</f>
        <v>357.52697328904259</v>
      </c>
      <c r="O7" s="6">
        <f>AVERAGE(E7:N7)</f>
        <v>373.3528456191122</v>
      </c>
    </row>
    <row r="8" spans="1:15" ht="12" customHeight="1" x14ac:dyDescent="0.2">
      <c r="B8" t="s">
        <v>180</v>
      </c>
      <c r="E8" s="6">
        <f>Input!A150/Input!A$7</f>
        <v>0</v>
      </c>
      <c r="F8" s="6">
        <f>Input!B150/Input!B$7</f>
        <v>0</v>
      </c>
      <c r="G8" s="6">
        <f>Input!C150/Input!C$7</f>
        <v>0</v>
      </c>
      <c r="H8" s="6">
        <f>Input!D150/Input!D$7</f>
        <v>0</v>
      </c>
      <c r="I8" s="6">
        <f>Input!E150/Input!E$7</f>
        <v>0</v>
      </c>
      <c r="J8" s="6">
        <f>Input!F150/Input!F$7</f>
        <v>7.5139089344861511E-4</v>
      </c>
      <c r="K8" s="6">
        <f>Input!G150/Input!G$7</f>
        <v>-1.5326163193210268E-2</v>
      </c>
      <c r="L8" s="6">
        <f>Input!H150/Input!H$7</f>
        <v>-9.4396404665699624E-4</v>
      </c>
      <c r="M8" s="6">
        <f>Input!I150/Input!I$7</f>
        <v>2.6547824899890788E-2</v>
      </c>
      <c r="N8" s="6">
        <f>Input!J150/Input!J$7</f>
        <v>1.4658036039315618E-2</v>
      </c>
      <c r="O8" s="6">
        <f>AVERAGE(E8:N8)</f>
        <v>2.5687124592787755E-3</v>
      </c>
    </row>
    <row r="9" spans="1:15" ht="12" customHeight="1" x14ac:dyDescent="0.2">
      <c r="B9" t="s">
        <v>181</v>
      </c>
      <c r="E9" s="6">
        <f>Input!A151/Input!A$7</f>
        <v>1.7661288430387079</v>
      </c>
      <c r="F9" s="6">
        <f>Input!B151/Input!B$7</f>
        <v>1.9513594190967214</v>
      </c>
      <c r="G9" s="6">
        <f>Input!C151/Input!C$7</f>
        <v>2.9935073480431376</v>
      </c>
      <c r="H9" s="6">
        <f>Input!D151/Input!D$7</f>
        <v>3.316465567961203</v>
      </c>
      <c r="I9" s="6">
        <f>Input!E151/Input!E$7</f>
        <v>1.1892015399302391</v>
      </c>
      <c r="J9" s="6">
        <f>Input!F151/Input!F$7</f>
        <v>1.6729334344229341</v>
      </c>
      <c r="K9" s="6">
        <f>Input!G151/Input!G$7</f>
        <v>2.2828450933683375</v>
      </c>
      <c r="L9" s="6">
        <f>Input!H151/Input!H$7</f>
        <v>2.2899046191756853</v>
      </c>
      <c r="M9" s="6">
        <f>Input!I151/Input!I$7</f>
        <v>2.6476585820895524</v>
      </c>
      <c r="N9" s="6">
        <f>Input!J151/Input!J$7</f>
        <v>2.4989750182016746</v>
      </c>
      <c r="O9" s="6">
        <f>AVERAGE(E9:N9)</f>
        <v>2.2608979465328192</v>
      </c>
    </row>
    <row r="10" spans="1:15" ht="12" customHeight="1" x14ac:dyDescent="0.2">
      <c r="B10" t="s">
        <v>182</v>
      </c>
      <c r="E10" s="6">
        <f>Input!A152/Input!A$7</f>
        <v>-1.773065521783987</v>
      </c>
      <c r="F10" s="6">
        <f>Input!B152/Input!B$7</f>
        <v>-2.9879005060078323</v>
      </c>
      <c r="G10" s="6">
        <f>Input!C152/Input!C$7</f>
        <v>-1.7599107119034365</v>
      </c>
      <c r="H10" s="6">
        <f>Input!D152/Input!D$7</f>
        <v>-2.6168849199260698</v>
      </c>
      <c r="I10" s="6">
        <f>Input!E152/Input!E$7</f>
        <v>-0.99525272592344038</v>
      </c>
      <c r="J10" s="6">
        <f>Input!F152/Input!F$7</f>
        <v>-1.6278683554404856</v>
      </c>
      <c r="K10" s="6">
        <f>Input!G152/Input!G$7</f>
        <v>-2.5811123422070343</v>
      </c>
      <c r="L10" s="6">
        <f>Input!H152/Input!H$7</f>
        <v>-2.7161156239085416</v>
      </c>
      <c r="M10" s="6">
        <f>Input!I152/Input!I$7</f>
        <v>-3.0466404259191848</v>
      </c>
      <c r="N10" s="6">
        <f>Input!J152/Input!J$7</f>
        <v>-3.9178588005096473</v>
      </c>
      <c r="O10" s="6">
        <f>AVERAGE(E10:N10)</f>
        <v>-2.4022609933529666</v>
      </c>
    </row>
    <row r="11" spans="1:15" ht="12.75" customHeight="1" x14ac:dyDescent="0.2">
      <c r="B11" s="28" t="s">
        <v>68</v>
      </c>
      <c r="E11" s="8">
        <f>Input!A35/Input!A$7</f>
        <v>426.03646272437828</v>
      </c>
      <c r="F11" s="8">
        <f>Input!B35/Input!B$7</f>
        <v>437.84034112303993</v>
      </c>
      <c r="G11" s="8">
        <f>Input!C35/Input!C$7</f>
        <v>458.14280419976041</v>
      </c>
      <c r="H11" s="8">
        <f>Input!D35/Input!D$7</f>
        <v>393.60427406163615</v>
      </c>
      <c r="I11" s="8">
        <f>Input!E35/Input!E$7</f>
        <v>307.05715270281456</v>
      </c>
      <c r="J11" s="8">
        <f>Input!F35/Input!F$7</f>
        <v>330.56763349274047</v>
      </c>
      <c r="K11" s="8">
        <f>Input!G35/Input!G$7</f>
        <v>341.67585898372249</v>
      </c>
      <c r="L11" s="8">
        <f>Input!H35/Input!H$7</f>
        <v>339.14560195912998</v>
      </c>
      <c r="M11" s="8">
        <f>Input!I35/Input!I$7</f>
        <v>341.94763605751729</v>
      </c>
      <c r="N11" s="8">
        <f>Input!J35/Input!J$7</f>
        <v>356.12274754277394</v>
      </c>
      <c r="O11" s="8">
        <f>AVERAGE(E11:N11)</f>
        <v>373.21405128475141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0.34570497007530776</v>
      </c>
      <c r="F13" s="8">
        <f>Input!B28/Input!B7</f>
        <v>0.30137341728754929</v>
      </c>
      <c r="G13" s="8">
        <f>Input!C28/Input!C7</f>
        <v>0.4243095254353948</v>
      </c>
      <c r="H13" s="8">
        <f>Input!D28/Input!D7</f>
        <v>0.23461889982629885</v>
      </c>
      <c r="I13" s="8">
        <f>Input!E28/Input!E7</f>
        <v>0.40020639732208069</v>
      </c>
      <c r="J13" s="8">
        <f>Input!F28/Input!F7</f>
        <v>0.14589276831654754</v>
      </c>
      <c r="K13" s="8">
        <f>Input!G28/Input!G7</f>
        <v>0.59047294761040359</v>
      </c>
      <c r="L13" s="8">
        <f>Input!H28/Input!H7</f>
        <v>0.35061072226285261</v>
      </c>
      <c r="M13" s="8">
        <f>Input!I28/Input!I7</f>
        <v>0.31008441026574446</v>
      </c>
      <c r="N13" s="8">
        <f>Input!J28/Input!J7</f>
        <v>0.22654805242082271</v>
      </c>
      <c r="O13" s="8">
        <f>AVERAGE(E13:N13)</f>
        <v>0.33298221108230019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1.6340248750926283</v>
      </c>
      <c r="F15" s="16">
        <f>Input!B136/Input!B$7</f>
        <v>3.4260837435786575</v>
      </c>
      <c r="G15" s="16">
        <f>Input!C136/Input!C$7</f>
        <v>1.4627657241158811</v>
      </c>
      <c r="H15" s="16">
        <f>Input!D136/Input!D$7</f>
        <v>1.6787460051219458</v>
      </c>
      <c r="I15" s="16">
        <f>Input!E136/Input!E$7</f>
        <v>1.3082883629264463</v>
      </c>
      <c r="J15" s="16">
        <f>Input!F136/Input!F$7</f>
        <v>1.6698149981559753</v>
      </c>
      <c r="K15" s="16">
        <f>Input!G136/Input!G$7</f>
        <v>2.6329502094397537</v>
      </c>
      <c r="L15" s="16">
        <f>Input!H136/Input!H$7</f>
        <v>1.755119319303031</v>
      </c>
      <c r="M15" s="16">
        <f>Input!I136/Input!I$7</f>
        <v>1.8709560429559517</v>
      </c>
      <c r="N15" s="16">
        <f>Input!J136/Input!J$7</f>
        <v>2.4053749544958136</v>
      </c>
      <c r="O15" s="6">
        <f t="shared" ref="O15:O26" si="1">AVERAGE(E15:N15)</f>
        <v>1.9844124235186082</v>
      </c>
    </row>
    <row r="16" spans="1:15" ht="12" customHeight="1" x14ac:dyDescent="0.2">
      <c r="B16" t="s">
        <v>184</v>
      </c>
      <c r="E16" s="16">
        <f>Input!A137/Input!A$7</f>
        <v>4.2789877018660984</v>
      </c>
      <c r="F16" s="16">
        <f>Input!B137/Input!B$7</f>
        <v>4.0343626540569808</v>
      </c>
      <c r="G16" s="16">
        <f>Input!C137/Input!C$7</f>
        <v>3.8642720537392785</v>
      </c>
      <c r="H16" s="16">
        <f>Input!D137/Input!D$7</f>
        <v>4.1114152099993264</v>
      </c>
      <c r="I16" s="16">
        <f>Input!E137/Input!E$7</f>
        <v>3.9270448326277805</v>
      </c>
      <c r="J16" s="16">
        <f>Input!F137/Input!F$7</f>
        <v>3.6302104638236452</v>
      </c>
      <c r="K16" s="16">
        <f>Input!G137/Input!G$7</f>
        <v>4.0127875749769863</v>
      </c>
      <c r="L16" s="16">
        <f>Input!H137/Input!H$7</f>
        <v>3.7644495048908575</v>
      </c>
      <c r="M16" s="16">
        <f>Input!I137/Input!I$7</f>
        <v>3.2372636057517288</v>
      </c>
      <c r="N16" s="16">
        <f>Input!J137/Input!J$7</f>
        <v>3.3726592646523481</v>
      </c>
      <c r="O16" s="6">
        <f t="shared" si="1"/>
        <v>3.8233452866385029</v>
      </c>
    </row>
    <row r="17" spans="2:15" ht="12" customHeight="1" x14ac:dyDescent="0.2">
      <c r="B17" t="s">
        <v>185</v>
      </c>
      <c r="E17" s="16">
        <f>Input!A138/Input!A$7</f>
        <v>0.31337336352720696</v>
      </c>
      <c r="F17" s="16">
        <f>Input!B138/Input!B$7</f>
        <v>0.32147249577605447</v>
      </c>
      <c r="G17" s="16">
        <f>Input!C138/Input!C$7</f>
        <v>0.2585834197467608</v>
      </c>
      <c r="H17" s="16">
        <f>Input!D138/Input!D$7</f>
        <v>0.22134823940461337</v>
      </c>
      <c r="I17" s="16">
        <f>Input!E138/Input!E$7</f>
        <v>0.22030404261082667</v>
      </c>
      <c r="J17" s="16">
        <f>Input!F138/Input!F$7</f>
        <v>9.9734836669275559E-2</v>
      </c>
      <c r="K17" s="16">
        <f>Input!G138/Input!G$7</f>
        <v>0.12679357268313357</v>
      </c>
      <c r="L17" s="16">
        <f>Input!H138/Input!H$7</f>
        <v>0.1134786378688708</v>
      </c>
      <c r="M17" s="16">
        <f>Input!I138/Input!I$7</f>
        <v>0.12395840917364398</v>
      </c>
      <c r="N17" s="16">
        <f>Input!J138/Input!J$7</f>
        <v>0.12395840917364398</v>
      </c>
      <c r="O17" s="6">
        <f t="shared" si="1"/>
        <v>0.19230054266340302</v>
      </c>
    </row>
    <row r="18" spans="2:15" ht="12" customHeight="1" x14ac:dyDescent="0.2">
      <c r="B18" t="s">
        <v>186</v>
      </c>
      <c r="E18" s="16">
        <f>Input!A139/Input!A$7</f>
        <v>4.5471998720686093</v>
      </c>
      <c r="F18" s="16">
        <f>Input!B139/Input!B$7</f>
        <v>5.2340044188267809</v>
      </c>
      <c r="G18" s="16">
        <f>Input!C139/Input!C$7</f>
        <v>2.9907489771710276</v>
      </c>
      <c r="H18" s="16">
        <f>Input!D139/Input!D$7</f>
        <v>2.6451759148253786</v>
      </c>
      <c r="I18" s="16">
        <f>Input!E139/Input!E$7</f>
        <v>3.3053823392812003</v>
      </c>
      <c r="J18" s="16">
        <f>Input!F139/Input!F$7</f>
        <v>2.632511229301751</v>
      </c>
      <c r="K18" s="16">
        <f>Input!G139/Input!G$7</f>
        <v>2.4510414482880094</v>
      </c>
      <c r="L18" s="16">
        <f>Input!H139/Input!H$7</f>
        <v>2.7168683228590784</v>
      </c>
      <c r="M18" s="16">
        <f>Input!I139/Input!I$7</f>
        <v>2.4932007644703313</v>
      </c>
      <c r="N18" s="16">
        <f>Input!J139/Input!J$7</f>
        <v>3.4931341008372772</v>
      </c>
      <c r="O18" s="6">
        <f t="shared" si="1"/>
        <v>3.2509267387929439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Input!A141/Input!A$7</f>
        <v>10.773585812554543</v>
      </c>
      <c r="F20" s="8">
        <f>Input!B141/Input!B$7</f>
        <v>13.015923312238474</v>
      </c>
      <c r="G20" s="8">
        <f>Input!C141/Input!C$7</f>
        <v>8.5763701747729471</v>
      </c>
      <c r="H20" s="8">
        <f>Input!D141/Input!D$7</f>
        <v>8.6566853693512655</v>
      </c>
      <c r="I20" s="8">
        <f>Input!E141/Input!E$7</f>
        <v>8.7610195774462536</v>
      </c>
      <c r="J20" s="8">
        <f>Input!F141/Input!F$7</f>
        <v>8.0322715279506465</v>
      </c>
      <c r="K20" s="8">
        <f>Input!G141/Input!G$7</f>
        <v>9.2235728053878834</v>
      </c>
      <c r="L20" s="8">
        <f>Input!H141/Input!H$7</f>
        <v>8.3499157849218371</v>
      </c>
      <c r="M20" s="8">
        <f>Input!I141/Input!I$7</f>
        <v>7.7253788223516562</v>
      </c>
      <c r="N20" s="8">
        <f>Input!J141/Input!J$7</f>
        <v>9.3951267291590828</v>
      </c>
      <c r="O20" s="8">
        <f t="shared" si="1"/>
        <v>9.2509849916134606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1.4829653749225772E-2</v>
      </c>
      <c r="F22" s="16">
        <f>Input!B202/Input!B$7</f>
        <v>1.6401460367807305E-3</v>
      </c>
      <c r="G22" s="16">
        <f>Input!C202/Input!C$7</f>
        <v>1.3566870425986165E-2</v>
      </c>
      <c r="H22" s="16">
        <f>Input!D202/Input!D$7</f>
        <v>0</v>
      </c>
      <c r="I22" s="16">
        <f>Input!E202/Input!E$7</f>
        <v>4.127403766796351E-2</v>
      </c>
      <c r="J22" s="16">
        <f>Input!F202/Input!F$7</f>
        <v>2.92519646629722E-2</v>
      </c>
      <c r="K22" s="16">
        <f>Input!G202/Input!G$7</f>
        <v>3.7021776210306397E-2</v>
      </c>
      <c r="L22" s="16">
        <f>Input!H202/Input!H$7</f>
        <v>9.4784328938206763E-2</v>
      </c>
      <c r="M22" s="16">
        <f>Input!I202/Input!I$7</f>
        <v>3.6766927557335273E-2</v>
      </c>
      <c r="N22" s="16">
        <f>Input!J202/Input!J$7</f>
        <v>2.1426783764106297E-2</v>
      </c>
      <c r="O22" s="6">
        <f t="shared" si="1"/>
        <v>2.9056248901288311E-2</v>
      </c>
    </row>
    <row r="23" spans="2:15" ht="12" customHeight="1" x14ac:dyDescent="0.2">
      <c r="B23" t="s">
        <v>305</v>
      </c>
      <c r="E23" s="16">
        <f>Input!A210/Input!A$7</f>
        <v>8.6516177193177075</v>
      </c>
      <c r="F23" s="16">
        <f>Input!B210/Input!B$7</f>
        <v>8.1107422048073126</v>
      </c>
      <c r="G23" s="16">
        <f>Input!C210/Input!C$7</f>
        <v>13.320092896884098</v>
      </c>
      <c r="H23" s="16">
        <f>Input!D210/Input!D$7</f>
        <v>9.7971671470092527</v>
      </c>
      <c r="I23" s="16">
        <f>Input!E210/Input!E$7</f>
        <v>9.4911270406268979</v>
      </c>
      <c r="J23" s="16">
        <f>Input!F210/Input!F$7</f>
        <v>6.9316752713866405</v>
      </c>
      <c r="K23" s="16">
        <f>Input!G210/Input!G$7</f>
        <v>7.0518491870767219</v>
      </c>
      <c r="L23" s="16">
        <f>Input!H210/Input!H$7</f>
        <v>7.736703929272819</v>
      </c>
      <c r="M23" s="16">
        <f>Input!I210/Input!I$7</f>
        <v>9.0094598653076083</v>
      </c>
      <c r="N23" s="16">
        <f>Input!J210/Input!J$7</f>
        <v>9.7687752548234439</v>
      </c>
      <c r="O23" s="6">
        <f t="shared" si="1"/>
        <v>8.9869210516512492</v>
      </c>
    </row>
    <row r="24" spans="2:15" ht="12" customHeight="1" x14ac:dyDescent="0.2">
      <c r="B24" t="s">
        <v>306</v>
      </c>
      <c r="E24" s="16">
        <f>Input!A204/Input!A$7</f>
        <v>2.0421276065508343</v>
      </c>
      <c r="F24" s="16">
        <f>Input!B204/Input!B$7</f>
        <v>2.1115713897481307</v>
      </c>
      <c r="G24" s="16">
        <f>Input!C204/Input!C$7</f>
        <v>0.17062917266058542</v>
      </c>
      <c r="H24" s="16">
        <f>Input!D204/Input!D$7</f>
        <v>0.40801865354237771</v>
      </c>
      <c r="I24" s="16">
        <f>Input!E204/Input!E$7</f>
        <v>0.62371516084203238</v>
      </c>
      <c r="J24" s="16">
        <f>Input!F204/Input!F$7</f>
        <v>0.30358335801512054</v>
      </c>
      <c r="K24" s="16">
        <f>Input!G204/Input!G$7</f>
        <v>0.3533670423194632</v>
      </c>
      <c r="L24" s="16">
        <f>Input!H204/Input!H$7</f>
        <v>0.46712712633520348</v>
      </c>
      <c r="M24" s="16">
        <f>Input!I204/Input!I$7</f>
        <v>1.0942862668365489</v>
      </c>
      <c r="N24" s="16">
        <f>Input!J204/Input!J$7</f>
        <v>0.67347128685839097</v>
      </c>
      <c r="O24" s="6">
        <f t="shared" si="1"/>
        <v>0.82478970637086879</v>
      </c>
    </row>
    <row r="25" spans="2:15" ht="12" customHeight="1" x14ac:dyDescent="0.2">
      <c r="B25" t="s">
        <v>307</v>
      </c>
      <c r="E25" s="16">
        <f>Input!A205/Input!A$7</f>
        <v>1.3989197360367192</v>
      </c>
      <c r="F25" s="16">
        <f>Input!B205/Input!B$7</f>
        <v>1.1668377050438818</v>
      </c>
      <c r="G25" s="16">
        <f>Input!C205/Input!C$7</f>
        <v>0.56563267517430038</v>
      </c>
      <c r="H25" s="16">
        <f>Input!D205/Input!D$7</f>
        <v>0.88665693771314125</v>
      </c>
      <c r="I25" s="16">
        <f>Input!E205/Input!E$7</f>
        <v>0.75812915570199746</v>
      </c>
      <c r="J25" s="16">
        <f>Input!F205/Input!F$7</f>
        <v>1.0982615855288456</v>
      </c>
      <c r="K25" s="16">
        <f>Input!G205/Input!G$7</f>
        <v>0.89778452541101217</v>
      </c>
      <c r="L25" s="16">
        <f>Input!H205/Input!H$7</f>
        <v>1.4454417998967033</v>
      </c>
      <c r="M25" s="16">
        <f>Input!I205/Input!I$7</f>
        <v>1.3927336639970878</v>
      </c>
      <c r="N25" s="16">
        <f>Input!J205/Input!J$7</f>
        <v>1.4118174372042227</v>
      </c>
      <c r="O25" s="6">
        <f t="shared" si="1"/>
        <v>1.1022215221707912</v>
      </c>
    </row>
    <row r="26" spans="2:15" ht="12" customHeight="1" x14ac:dyDescent="0.2">
      <c r="B26" t="s">
        <v>308</v>
      </c>
      <c r="E26" s="16">
        <f>(Input!A142-SUM(Input!A202:'Input'!A205))/Input!A$7</f>
        <v>0.93010608783483273</v>
      </c>
      <c r="F26" s="16">
        <f>(Input!B142-SUM(Input!B202:'Input'!B205))/Input!B$7</f>
        <v>1.03485970942535</v>
      </c>
      <c r="G26" s="16">
        <f>(Input!C142-SUM(Input!C202:'Input'!C205))/Input!C$7</f>
        <v>0.88597068018409375</v>
      </c>
      <c r="H26" s="16">
        <f>(Input!D142-SUM(Input!D202:'Input'!D205))/Input!D$7</f>
        <v>0.79712328079487305</v>
      </c>
      <c r="I26" s="16">
        <f>(Input!E142-SUM(Input!E202:'Input'!E205))/Input!E$7</f>
        <v>0.98375819495502004</v>
      </c>
      <c r="J26" s="16">
        <f>(Input!F142-SUM(Input!F202:'Input'!F205))/Input!F$7</f>
        <v>0.76728100619443551</v>
      </c>
      <c r="K26" s="16">
        <f>(Input!G142-SUM(Input!G202:'Input'!G205))/Input!G$7</f>
        <v>1.1500325332316661</v>
      </c>
      <c r="L26" s="16">
        <f>(Input!H142-SUM(Input!H202:'Input'!H205))/Input!H$7</f>
        <v>1.1789420949978444</v>
      </c>
      <c r="M26" s="16">
        <f>(Input!I142-SUM(Input!I202:'Input'!I205))/Input!I$7</f>
        <v>1.0570178831452504</v>
      </c>
      <c r="N26" s="16">
        <f>(Input!J142-SUM(Input!J202:'Input'!J205))/Input!J$7</f>
        <v>1.2654825718966143</v>
      </c>
      <c r="O26" s="6">
        <f t="shared" si="1"/>
        <v>1.0050574042659979</v>
      </c>
    </row>
    <row r="27" spans="2:15" ht="12.75" customHeight="1" x14ac:dyDescent="0.2">
      <c r="B27" s="28" t="s">
        <v>188</v>
      </c>
      <c r="E27" s="8">
        <f>SUM(E22:E26)</f>
        <v>13.037600803489321</v>
      </c>
      <c r="F27" s="8">
        <f t="shared" ref="F27:N27" si="3">SUM(F22:F26)</f>
        <v>12.425651155061455</v>
      </c>
      <c r="G27" s="8">
        <f t="shared" si="3"/>
        <v>14.955892295329065</v>
      </c>
      <c r="H27" s="8">
        <f t="shared" si="3"/>
        <v>11.888966019059644</v>
      </c>
      <c r="I27" s="8">
        <f t="shared" si="3"/>
        <v>11.898003589793912</v>
      </c>
      <c r="J27" s="8">
        <f t="shared" si="3"/>
        <v>9.1300531857880145</v>
      </c>
      <c r="K27" s="8">
        <f t="shared" si="3"/>
        <v>9.4900550642491694</v>
      </c>
      <c r="L27" s="8">
        <f t="shared" si="3"/>
        <v>10.922999279440777</v>
      </c>
      <c r="M27" s="8">
        <f t="shared" si="3"/>
        <v>12.590264606843832</v>
      </c>
      <c r="N27" s="8">
        <f t="shared" si="3"/>
        <v>13.140973334546777</v>
      </c>
      <c r="O27" s="8">
        <f>AVERAGE(E27:N27)</f>
        <v>11.948045933360195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8.6261471625587465</v>
      </c>
      <c r="F29" s="16">
        <f>Input!B143/Input!B$7</f>
        <v>6.6267421710932002</v>
      </c>
      <c r="G29" s="16">
        <f>Input!C143/Input!C$7</f>
        <v>12.98497469100322</v>
      </c>
      <c r="H29" s="16">
        <f>Input!D143/Input!D$7</f>
        <v>17.03967450364474</v>
      </c>
      <c r="I29" s="16">
        <f>Input!E143/Input!E$7</f>
        <v>2.3269292428917514</v>
      </c>
      <c r="J29" s="16">
        <f>Input!F143/Input!F$7</f>
        <v>3.1082803495203568</v>
      </c>
      <c r="K29" s="16">
        <f>Input!G143/Input!G$7</f>
        <v>4.9552411104133052</v>
      </c>
      <c r="L29" s="16">
        <f>Input!H143/Input!H$7</f>
        <v>0.93799684536205741</v>
      </c>
      <c r="M29" s="16">
        <f>Input!I143/Input!I$7</f>
        <v>0.76678672187841279</v>
      </c>
      <c r="N29" s="16">
        <f>Input!J143/Input!J$7</f>
        <v>3.3723905624317436</v>
      </c>
      <c r="O29" s="16">
        <f t="shared" ref="O29:O35" si="4">AVERAGE(E29:N29)</f>
        <v>6.0745163360797534</v>
      </c>
    </row>
    <row r="30" spans="2:15" ht="12" customHeight="1" x14ac:dyDescent="0.2">
      <c r="B30" t="s">
        <v>309</v>
      </c>
      <c r="E30" s="16">
        <f>Input!A211/Input!A$7</f>
        <v>2.7951459878041476</v>
      </c>
      <c r="F30" s="16">
        <f>Input!B211/Input!B$7</f>
        <v>3.5173132221056149</v>
      </c>
      <c r="G30" s="16">
        <f>Input!C211/Input!C$7</f>
        <v>0.21523319867460722</v>
      </c>
      <c r="H30" s="16">
        <f>Input!D211/Input!D$7</f>
        <v>4.5158506269476941</v>
      </c>
      <c r="I30" s="16">
        <f>Input!E211/Input!E$7</f>
        <v>5.7311163861113235</v>
      </c>
      <c r="J30" s="16">
        <f>Input!F211/Input!F$7</f>
        <v>0.59230776970995658</v>
      </c>
      <c r="K30" s="16">
        <f>Input!G211/Input!G$7</f>
        <v>1.2163233508911659</v>
      </c>
      <c r="L30" s="16">
        <f>Input!H211/Input!H$7</f>
        <v>0.42142465750961611</v>
      </c>
      <c r="M30" s="16">
        <f>Input!I211/Input!I$7</f>
        <v>0.13801010192937749</v>
      </c>
      <c r="N30" s="16">
        <f>Input!J211/Input!J$7</f>
        <v>1.0123273116126683</v>
      </c>
      <c r="O30" s="6">
        <f t="shared" si="4"/>
        <v>2.0155052613296176</v>
      </c>
    </row>
    <row r="31" spans="2:15" ht="12" customHeight="1" x14ac:dyDescent="0.2">
      <c r="B31" t="s">
        <v>190</v>
      </c>
      <c r="E31" s="16">
        <f>Input!A144/Input!A$7</f>
        <v>5.398270511563827</v>
      </c>
      <c r="F31" s="16">
        <f>Input!B144/Input!B$7</f>
        <v>0.42504316203754433</v>
      </c>
      <c r="G31" s="16">
        <f>Input!C144/Input!C$7</f>
        <v>0.58840466718431816</v>
      </c>
      <c r="H31" s="16">
        <f>Input!D144/Input!D$7</f>
        <v>1.2788767445299509</v>
      </c>
      <c r="I31" s="16">
        <f>Input!E144/Input!E$7</f>
        <v>2.3980472298937854</v>
      </c>
      <c r="J31" s="16">
        <f>Input!F144/Input!F$7</f>
        <v>2.7183616309841665</v>
      </c>
      <c r="K31" s="16">
        <f>Input!G144/Input!G$7</f>
        <v>1.3595476771453707</v>
      </c>
      <c r="L31" s="16">
        <f>Input!H144/Input!H$7</f>
        <v>0.9115013478458065</v>
      </c>
      <c r="M31" s="16">
        <f>Input!I144/Input!I$7</f>
        <v>0.67175623407353469</v>
      </c>
      <c r="N31" s="16">
        <f>Input!J144/Input!J$7</f>
        <v>2.6777905442300693</v>
      </c>
      <c r="O31" s="6">
        <f t="shared" si="4"/>
        <v>1.8427599749488373</v>
      </c>
    </row>
    <row r="32" spans="2:15" ht="12" customHeight="1" x14ac:dyDescent="0.2">
      <c r="B32" t="s">
        <v>310</v>
      </c>
      <c r="E32" s="16">
        <f>Input!A208/Input!A$7</f>
        <v>0.12129358317920896</v>
      </c>
      <c r="F32" s="16">
        <f>Input!B208/Input!B$7</f>
        <v>0.16864915522228194</v>
      </c>
      <c r="G32" s="16">
        <f>Input!C208/Input!C$7</f>
        <v>7.5790191062236209E-2</v>
      </c>
      <c r="H32" s="16">
        <f>Input!D208/Input!D$7</f>
        <v>0.22451497307654567</v>
      </c>
      <c r="I32" s="16">
        <f>Input!E208/Input!E$7</f>
        <v>3.6768706114000606E-2</v>
      </c>
      <c r="J32" s="16">
        <f>Input!F208/Input!F$7</f>
        <v>2.5709599560058988E-2</v>
      </c>
      <c r="K32" s="16">
        <f>Input!G208/Input!G$7</f>
        <v>6.3391126419565041E-2</v>
      </c>
      <c r="L32" s="16">
        <f>Input!H208/Input!H$7</f>
        <v>0</v>
      </c>
      <c r="M32" s="16">
        <f>Input!I208/Input!I$7</f>
        <v>0</v>
      </c>
      <c r="N32" s="16">
        <f>Input!J208/Input!J$7</f>
        <v>0</v>
      </c>
      <c r="O32" s="6">
        <f t="shared" si="4"/>
        <v>7.161173346338974E-2</v>
      </c>
    </row>
    <row r="33" spans="2:15" ht="12" customHeight="1" x14ac:dyDescent="0.2">
      <c r="B33" t="s">
        <v>191</v>
      </c>
      <c r="E33" s="16">
        <f>Input!A145/Input!A$7</f>
        <v>0.10560399175097662</v>
      </c>
      <c r="F33" s="16">
        <f>Input!B145/Input!B$7</f>
        <v>0.10198951992242108</v>
      </c>
      <c r="G33" s="16">
        <f>Input!C145/Input!C$7</f>
        <v>0.24256750309437702</v>
      </c>
      <c r="H33" s="16">
        <f>Input!D145/Input!D$7</f>
        <v>0</v>
      </c>
      <c r="I33" s="16">
        <f>Input!E145/Input!E$7</f>
        <v>8.2780294934718487E-2</v>
      </c>
      <c r="J33" s="16">
        <f>Input!F145/Input!F$7</f>
        <v>0.17340308107453054</v>
      </c>
      <c r="K33" s="16">
        <f>Input!G145/Input!G$7</f>
        <v>0.2412924363971925</v>
      </c>
      <c r="L33" s="16">
        <f>Input!H145/Input!H$7</f>
        <v>0.35512444367928414</v>
      </c>
      <c r="M33" s="16">
        <f>Input!I145/Input!I$7</f>
        <v>0.26798279941754638</v>
      </c>
      <c r="N33" s="16">
        <f>Input!J145/Input!J$7</f>
        <v>5.0464142701128504E-3</v>
      </c>
      <c r="O33" s="6">
        <f t="shared" si="4"/>
        <v>0.15757904845411594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0.95869087188113289</v>
      </c>
      <c r="F34" s="16">
        <f>(Input!B147-Input!B143-Input!B144-Input!B145-Input!B207-Input!B208)/Input!B$7</f>
        <v>6.1502742802549137E-2</v>
      </c>
      <c r="G34" s="16">
        <f>(Input!C147-Input!C143-Input!C144-Input!C145-Input!C207-Input!C208)/Input!C$7</f>
        <v>6.2729817132154739E-2</v>
      </c>
      <c r="H34" s="16">
        <f>(Input!D147-Input!D143-Input!D144-Input!D145-Input!D207-Input!D208)/Input!D$7</f>
        <v>0.43492627988725041</v>
      </c>
      <c r="I34" s="16">
        <f>(Input!E147-Input!E143-Input!E144-Input!E145-Input!E207-Input!E208)/Input!E$7</f>
        <v>8.1071321490060175E-2</v>
      </c>
      <c r="J34" s="16">
        <f>(Input!F147-Input!F143-Input!F144-Input!F145-Input!F207-Input!F208)/Input!F$7</f>
        <v>4.6265773193260661E-2</v>
      </c>
      <c r="K34" s="16">
        <f>(Input!G147-Input!G143-Input!G144-Input!G145-Input!G207-Input!G208)/Input!G$7</f>
        <v>3.1109874481041525E-2</v>
      </c>
      <c r="L34" s="16">
        <f>(Input!H147-Input!H143-Input!H144-Input!H145-Input!H207-Input!H208)/Input!H$7</f>
        <v>3.088403131982816E-2</v>
      </c>
      <c r="M34" s="16">
        <f>(Input!I147-Input!I143-Input!I144-Input!I145-Input!I207-Input!I208)/Input!I$7</f>
        <v>3.1264333818711548E-2</v>
      </c>
      <c r="N34" s="16">
        <f>(Input!J147-Input!J143-Input!J144-Input!J145-Input!J207-Input!J208)/Input!J$7</f>
        <v>0.14289907171459718</v>
      </c>
      <c r="O34" s="6">
        <f t="shared" si="4"/>
        <v>0.18813441177205867</v>
      </c>
    </row>
    <row r="35" spans="2:15" ht="12.75" customHeight="1" x14ac:dyDescent="0.2">
      <c r="B35" s="28" t="s">
        <v>193</v>
      </c>
      <c r="E35" s="8">
        <f>SUM(E29:E34)</f>
        <v>18.005152108738038</v>
      </c>
      <c r="F35" s="8">
        <f t="shared" ref="F35:N35" si="5">SUM(F29:F34)</f>
        <v>10.901239973183612</v>
      </c>
      <c r="G35" s="8">
        <f t="shared" si="5"/>
        <v>14.169700068150913</v>
      </c>
      <c r="H35" s="8">
        <f t="shared" si="5"/>
        <v>23.493843128086183</v>
      </c>
      <c r="I35" s="8">
        <f t="shared" si="5"/>
        <v>10.656713181435642</v>
      </c>
      <c r="J35" s="8">
        <f t="shared" si="5"/>
        <v>6.6643282040423308</v>
      </c>
      <c r="K35" s="8">
        <f t="shared" si="5"/>
        <v>7.8669055757476407</v>
      </c>
      <c r="L35" s="8">
        <f t="shared" si="5"/>
        <v>2.6569313257165921</v>
      </c>
      <c r="M35" s="8">
        <f t="shared" si="5"/>
        <v>1.8758001911175828</v>
      </c>
      <c r="N35" s="8">
        <f t="shared" si="5"/>
        <v>7.2104539042591904</v>
      </c>
      <c r="O35" s="8">
        <f t="shared" si="4"/>
        <v>10.350106766047775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468.19850641923551</v>
      </c>
      <c r="F37" s="30">
        <f t="shared" ref="F37:N37" si="6">+F11+F13+F20+F27+F35</f>
        <v>474.48452898081109</v>
      </c>
      <c r="G37" s="30">
        <f t="shared" si="6"/>
        <v>496.26907626344871</v>
      </c>
      <c r="H37" s="30">
        <f t="shared" si="6"/>
        <v>437.87838747795956</v>
      </c>
      <c r="I37" s="30">
        <f t="shared" si="6"/>
        <v>338.77309544881246</v>
      </c>
      <c r="J37" s="30">
        <f t="shared" si="6"/>
        <v>354.540179178838</v>
      </c>
      <c r="K37" s="30">
        <f t="shared" si="6"/>
        <v>368.84686537671763</v>
      </c>
      <c r="L37" s="30">
        <f t="shared" si="6"/>
        <v>361.42605907147203</v>
      </c>
      <c r="M37" s="30">
        <f t="shared" si="6"/>
        <v>364.44916408809615</v>
      </c>
      <c r="N37" s="30">
        <f t="shared" si="6"/>
        <v>386.09584956315979</v>
      </c>
      <c r="O37" s="7">
        <f>AVERAGE(E37:N37)</f>
        <v>405.09617118685509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451.99777942450464</v>
      </c>
      <c r="F39" s="30">
        <f>(Input!B24-Input!B125)/Input!B$7+Input!B131/Input!B7</f>
        <v>403.91333992277191</v>
      </c>
      <c r="G39" s="30">
        <f>(Input!C24-Input!C125)/Input!C$7+Input!C131/Input!C7</f>
        <v>388.16709816851767</v>
      </c>
      <c r="H39" s="30">
        <f>(Input!D24-Input!D125)/Input!D$7+Input!D131/Input!D7</f>
        <v>327.85445845801667</v>
      </c>
      <c r="I39" s="30">
        <f>(Input!E24-Input!E125)/Input!E$7+Input!E131/Input!E7</f>
        <v>316.6904666505975</v>
      </c>
      <c r="J39" s="30">
        <f>(Input!F24-Input!F125)/Input!F$7+Input!F131/Input!F7</f>
        <v>313.57265873378708</v>
      </c>
      <c r="K39" s="30">
        <f>(Input!G24-Input!G125)/Input!G$7+Input!G131/Input!G7</f>
        <v>295.30258237337284</v>
      </c>
      <c r="L39" s="30">
        <f>(Input!H24-Input!H125)/Input!H$7+Input!H131/Input!H7</f>
        <v>292.79928807130614</v>
      </c>
      <c r="M39" s="30">
        <f>(Input!I24-Input!I125)/Input!I$7+Input!I131/Input!I7</f>
        <v>294.66980910993811</v>
      </c>
      <c r="N39" s="30">
        <f>(Input!J24-Input!J125)/Input!J$7+Input!J131/Input!J7</f>
        <v>302.77231343283586</v>
      </c>
      <c r="O39" s="7">
        <f>AVERAGE(E39:N39)</f>
        <v>338.77397943456486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16.200726994730871</v>
      </c>
      <c r="F41" s="11">
        <f t="shared" ref="F41:N41" si="7">+F37-F39</f>
        <v>70.571189058039181</v>
      </c>
      <c r="G41" s="11">
        <f t="shared" si="7"/>
        <v>108.10197809493104</v>
      </c>
      <c r="H41" s="11">
        <f t="shared" si="7"/>
        <v>110.0239290199429</v>
      </c>
      <c r="I41" s="11">
        <f t="shared" si="7"/>
        <v>22.082628798214955</v>
      </c>
      <c r="J41" s="11">
        <f t="shared" si="7"/>
        <v>40.967520445050923</v>
      </c>
      <c r="K41" s="11">
        <f t="shared" si="7"/>
        <v>73.544283003344788</v>
      </c>
      <c r="L41" s="11">
        <f t="shared" si="7"/>
        <v>68.626771000165888</v>
      </c>
      <c r="M41" s="11">
        <f t="shared" si="7"/>
        <v>69.77935497815804</v>
      </c>
      <c r="N41" s="11">
        <f t="shared" si="7"/>
        <v>83.32353613032393</v>
      </c>
      <c r="O41" s="11">
        <f>AVERAGE(E41:N41)</f>
        <v>66.322191752290252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13.719360306597967</v>
      </c>
      <c r="F43" s="8">
        <f>(Input!B25+Input!B26)/Input!B$7</f>
        <v>13.502383792805819</v>
      </c>
      <c r="G43" s="8">
        <f>(Input!C25+Input!C26)/Input!C$7</f>
        <v>12.984600471493971</v>
      </c>
      <c r="H43" s="8">
        <f>(Input!D25+Input!D26)/Input!D$7</f>
        <v>12.594593873472652</v>
      </c>
      <c r="I43" s="8">
        <f>(Input!E25+Input!E26)/Input!E$7</f>
        <v>12.856881953303738</v>
      </c>
      <c r="J43" s="8">
        <f>(Input!F25+Input!F26)/Input!F$7</f>
        <v>12.309128338439583</v>
      </c>
      <c r="K43" s="8">
        <f>(Input!G25+Input!G26)/Input!G$7</f>
        <v>12.867663778898995</v>
      </c>
      <c r="L43" s="8">
        <f>(Input!H25+Input!H26)/Input!H$7</f>
        <v>12.816699038640044</v>
      </c>
      <c r="M43" s="8">
        <f>(Input!I25+Input!I26)/Input!I$7</f>
        <v>12.360522388059703</v>
      </c>
      <c r="N43" s="8">
        <f>(Input!J25+Input!J26)/Input!J$7</f>
        <v>12.737866308700399</v>
      </c>
      <c r="O43" s="8">
        <f>AVERAGE(E43:N43)</f>
        <v>12.874970025041288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2.4813666881329048</v>
      </c>
      <c r="F45" s="11">
        <f t="shared" ref="F45:N45" si="8">+F41-F43</f>
        <v>57.068805265233365</v>
      </c>
      <c r="G45" s="11">
        <f t="shared" si="8"/>
        <v>95.117377623437065</v>
      </c>
      <c r="H45" s="11">
        <f t="shared" si="8"/>
        <v>97.429335146470251</v>
      </c>
      <c r="I45" s="11">
        <f t="shared" si="8"/>
        <v>9.2257468449112174</v>
      </c>
      <c r="J45" s="11">
        <f t="shared" si="8"/>
        <v>28.658392106611338</v>
      </c>
      <c r="K45" s="11">
        <f t="shared" si="8"/>
        <v>60.676619224445794</v>
      </c>
      <c r="L45" s="11">
        <f t="shared" si="8"/>
        <v>55.810071961525843</v>
      </c>
      <c r="M45" s="11">
        <f t="shared" si="8"/>
        <v>57.418832590098333</v>
      </c>
      <c r="N45" s="11">
        <f t="shared" si="8"/>
        <v>70.585669821623526</v>
      </c>
      <c r="O45" s="11">
        <f>AVERAGE(E45:N45)</f>
        <v>53.447221727248959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Produktionsgebiet 6: Zentralalpen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89.664934132847819</v>
      </c>
      <c r="F7" s="6">
        <f>(Input!B$132+Input!B$28+Input!B$141)/Input!B$6</f>
        <v>92.783768221943248</v>
      </c>
      <c r="G7" s="6">
        <f>(Input!C$132+Input!C$28+Input!C$141)/Input!C$6</f>
        <v>96.47758534182509</v>
      </c>
      <c r="H7" s="6">
        <f>(Input!D$132+Input!D$28+Input!D$141)/Input!D$6</f>
        <v>83.095145019185026</v>
      </c>
      <c r="I7" s="6">
        <f>(Input!E$132+Input!E$28+Input!E$141)/Input!E$6</f>
        <v>64.459675923901983</v>
      </c>
      <c r="J7" s="6">
        <f>(Input!F$132+Input!F$28+Input!F$141)/Input!F$6</f>
        <v>72.988151046618029</v>
      </c>
      <c r="K7" s="6">
        <f>(Input!G$132+Input!G$28+Input!G$141)/Input!G$6</f>
        <v>76.033509078073749</v>
      </c>
      <c r="L7" s="6">
        <f>(Input!H$132+Input!H$28+Input!H$141)/Input!H$6</f>
        <v>75.375364070339302</v>
      </c>
      <c r="M7" s="6">
        <f>(Input!I$132+Input!I$28+Input!I$141)/Input!I$6</f>
        <v>74.402425320597345</v>
      </c>
      <c r="N7" s="6">
        <f>(Input!J$132+Input!J$28+Input!J$141)/Input!J$6</f>
        <v>77.756097343563113</v>
      </c>
      <c r="O7" s="6">
        <f>AVERAGE(E7:N7)</f>
        <v>80.303665549889473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90.040931445290923</v>
      </c>
      <c r="F8" s="6">
        <f>(Input!B$132+Input!B$133+Input!B$134+Input!B$28+Input!B$141)/Input!B$6</f>
        <v>93.250813019594673</v>
      </c>
      <c r="G8" s="6">
        <f>(Input!C$132+Input!C$133+Input!C$134+Input!C$28+Input!C$141)/Input!C$6</f>
        <v>97.139061178724234</v>
      </c>
      <c r="H8" s="6">
        <f>(Input!D$132+Input!D$133+Input!D$134+Input!D$28+Input!D$141)/Input!D$6</f>
        <v>83.816283437713196</v>
      </c>
      <c r="I8" s="6">
        <f>(Input!E$132+Input!E$133+Input!E$134+Input!E$28+Input!E$141)/Input!E$6</f>
        <v>64.726348530508957</v>
      </c>
      <c r="J8" s="6">
        <f>(Input!F$132+Input!F$133+Input!F$134+Input!F$28+Input!F$141)/Input!F$6</f>
        <v>73.36148965729285</v>
      </c>
      <c r="K8" s="6">
        <f>(Input!G$132+Input!G$133+Input!G$134+Input!G$28+Input!G$141)/Input!G$6</f>
        <v>76.561897572828926</v>
      </c>
      <c r="L8" s="6">
        <f>(Input!H$132+Input!H$133+Input!H$134+Input!H$28+Input!H$141)/Input!H$6</f>
        <v>75.917467036905137</v>
      </c>
      <c r="M8" s="6">
        <f>(Input!I$132+Input!I$133+Input!I$134+Input!I$28+Input!I$141)/Input!I$6</f>
        <v>74.97551977221832</v>
      </c>
      <c r="N8" s="6">
        <f>(Input!J$132+Input!J$133+Input!J$134+Input!J$28+Input!J$141)/Input!J$6</f>
        <v>78.336283125872612</v>
      </c>
      <c r="O8" s="6">
        <f>AVERAGE(E8:N8)</f>
        <v>80.812609477694963</v>
      </c>
    </row>
    <row r="9" spans="1:15" ht="12" customHeight="1" x14ac:dyDescent="0.2">
      <c r="B9" s="19" t="s">
        <v>209</v>
      </c>
      <c r="E9" s="6">
        <f>(Input!A$148-Input!A$154+Input!A$155)/Input!A$6</f>
        <v>29.097100509377103</v>
      </c>
      <c r="F9" s="6">
        <f>(Input!B$148-Input!B$154+Input!B$155)/Input!B$6</f>
        <v>35.503413133937968</v>
      </c>
      <c r="G9" s="6">
        <f>(Input!C$148-Input!C$154+Input!C$155)/Input!C$6</f>
        <v>42.500405922900676</v>
      </c>
      <c r="H9" s="6">
        <f>(Input!D$148-Input!D$154+Input!D$155)/Input!D$6</f>
        <v>38.898110999726342</v>
      </c>
      <c r="I9" s="6">
        <f>(Input!E$148-Input!E$154+Input!E$155)/Input!E$6</f>
        <v>20.599363560246776</v>
      </c>
      <c r="J9" s="6">
        <f>(Input!F$148-Input!F$154+Input!F$155)/Input!F$6</f>
        <v>24.125357017661365</v>
      </c>
      <c r="K9" s="6">
        <f>(Input!G$148-Input!G$154+Input!G$155)/Input!G$6</f>
        <v>33.198156829544374</v>
      </c>
      <c r="L9" s="6">
        <f>(Input!H$148-Input!H$154+Input!H$155)/Input!H$6</f>
        <v>31.267815307497784</v>
      </c>
      <c r="M9" s="6">
        <f>(Input!I$148-Input!I$154+Input!I$155)/Input!I$6</f>
        <v>30.903598199559287</v>
      </c>
      <c r="N9" s="6">
        <f>(Input!J$148-Input!J$154+Input!J$155)/Input!J$6</f>
        <v>33.713373643015991</v>
      </c>
      <c r="O9" s="6">
        <f>AVERAGE(E9:N9)</f>
        <v>31.980669512346765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20.109401983196122</v>
      </c>
      <c r="F10" s="6">
        <f>(Input!B$132+Input!B$135+Input!B$28+Input!B$141+Input!B$142+Input!B$147-Input!B$156+Input!B$157)/Input!B$6</f>
        <v>25.237076846269549</v>
      </c>
      <c r="G10" s="6">
        <f>(Input!C$132+Input!C$135+Input!C$28+Input!C$141+Input!C$142+Input!C$147-Input!C$156+Input!C$157)/Input!C$6</f>
        <v>32.131670525301899</v>
      </c>
      <c r="H10" s="6">
        <f>(Input!D$132+Input!D$135+Input!D$28+Input!D$141+Input!D$142+Input!D$147-Input!D$156+Input!D$157)/Input!D$6</f>
        <v>29.333750643124041</v>
      </c>
      <c r="I10" s="6">
        <f>(Input!E$132+Input!E$135+Input!E$28+Input!E$141+Input!E$142+Input!E$147-Input!E$156+Input!E$157)/Input!E$6</f>
        <v>13.188386593993854</v>
      </c>
      <c r="J10" s="6">
        <f>(Input!F$132+Input!F$135+Input!F$28+Input!F$141+Input!F$142+Input!F$147-Input!F$156+Input!F$157)/Input!F$6</f>
        <v>13.241700719639928</v>
      </c>
      <c r="K10" s="6">
        <f>(Input!G$132+Input!G$135+Input!G$28+Input!G$141+Input!G$142+Input!G$147-Input!G$156+Input!G$157)/Input!G$6</f>
        <v>21.826202247721479</v>
      </c>
      <c r="L10" s="6">
        <f>(Input!H$132+Input!H$135+Input!H$28+Input!H$141+Input!H$142+Input!H$147-Input!H$156+Input!H$157)/Input!H$6</f>
        <v>19.866321070686396</v>
      </c>
      <c r="M10" s="6">
        <f>(Input!I$132+Input!I$135+Input!I$28+Input!I$141+Input!I$142+Input!I$147-Input!I$156+Input!I$157)/Input!I$6</f>
        <v>19.716203787719646</v>
      </c>
      <c r="N10" s="6">
        <f>(Input!J$132+Input!J$135+Input!J$28+Input!J$141+Input!J$142+Input!J$147-Input!J$156+Input!J$157)/Input!J$6</f>
        <v>21.864101218386317</v>
      </c>
      <c r="O10" s="6">
        <f>AVERAGE(E10:N10)</f>
        <v>21.65148156360392</v>
      </c>
    </row>
    <row r="11" spans="1:15" ht="12" customHeight="1" x14ac:dyDescent="0.2">
      <c r="B11" t="s">
        <v>211</v>
      </c>
      <c r="E11" s="6">
        <f>Input!A$148/Input!A34-Input!A$24/Input!A$6</f>
        <v>14.267434076297491</v>
      </c>
      <c r="F11" s="6">
        <f>Input!B$148/Input!B34-Input!B$24/Input!B$6</f>
        <v>17.249384004329784</v>
      </c>
      <c r="G11" s="6">
        <f>Input!C$148/Input!C34-Input!C$24/Input!C$6</f>
        <v>23.934031043698951</v>
      </c>
      <c r="H11" s="6">
        <f>Input!D$148/Input!D34-Input!D$24/Input!D$6</f>
        <v>23.150953907630637</v>
      </c>
      <c r="I11" s="6">
        <f>Input!E$148/Input!E34-Input!E$24/Input!E$6</f>
        <v>8.5686776662216744</v>
      </c>
      <c r="J11" s="6">
        <f>Input!F$148/Input!F34-Input!F$24/Input!F$6</f>
        <v>7.1087978419790687</v>
      </c>
      <c r="K11" s="6">
        <f>Input!G$148/Input!G34-Input!G$24/Input!G$6</f>
        <v>16.16422532715918</v>
      </c>
      <c r="L11" s="6">
        <f>Input!H$148/Input!H34-Input!H$24/Input!H$6</f>
        <v>13.804591127859119</v>
      </c>
      <c r="M11" s="6">
        <f>Input!I$148/Input!I34-Input!I$24/Input!I$6</f>
        <v>13.717523431456058</v>
      </c>
      <c r="N11" s="6">
        <f>Input!J$148/Input!J34-Input!J$24/Input!J$6</f>
        <v>14.314569875004864</v>
      </c>
      <c r="O11" s="6">
        <f>AVERAGE(E11:N11)</f>
        <v>15.228018830163682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634.81484026913881</v>
      </c>
      <c r="F15" s="6">
        <f>(Input!B$132+Input!B$28+Input!B$141)/Input!B$7</f>
        <v>565.81531613928757</v>
      </c>
      <c r="G15" s="6">
        <f>(Input!C$132+Input!C$28+Input!C$141)/Input!C$7</f>
        <v>565.8730979812949</v>
      </c>
      <c r="H15" s="6">
        <f>(Input!D$132+Input!D$28+Input!D$141)/Input!D$7</f>
        <v>465.9098829676534</v>
      </c>
      <c r="I15" s="6">
        <f>(Input!E$132+Input!E$28+Input!E$141)/Input!E$7</f>
        <v>402.74601665378577</v>
      </c>
      <c r="J15" s="6">
        <f>(Input!F$132+Input!F$28+Input!F$141)/Input!F$7</f>
        <v>353.52282259606318</v>
      </c>
      <c r="K15" s="6">
        <f>(Input!G$132+Input!G$28+Input!G$141)/Input!G$7</f>
        <v>395.24081655015527</v>
      </c>
      <c r="L15" s="6">
        <f>(Input!H$132+Input!H$28+Input!H$141)/Input!H$7</f>
        <v>375.81445869730265</v>
      </c>
      <c r="M15" s="6">
        <f>(Input!I$132+Input!I$28+Input!I$141)/Input!I$7</f>
        <v>378.72073625773567</v>
      </c>
      <c r="N15" s="6">
        <f>(Input!J$132+Input!J$28+Input!J$141)/Input!J$7</f>
        <v>388.99454950855483</v>
      </c>
      <c r="O15" s="6">
        <f>AVERAGE(E15:N15)</f>
        <v>452.74525376209721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637.47684717460925</v>
      </c>
      <c r="F16" s="6">
        <f>(Input!B$132+Input!B$133+Input!B$134+Input!B$28+Input!B$141)/Input!B$7</f>
        <v>568.6634554733381</v>
      </c>
      <c r="G16" s="6">
        <f>(Input!C$132+Input!C$133+Input!C$134+Input!C$28+Input!C$141)/Input!C$7</f>
        <v>569.75287357621346</v>
      </c>
      <c r="H16" s="6">
        <f>(Input!D$132+Input!D$133+Input!D$134+Input!D$28+Input!D$141)/Input!D$7</f>
        <v>469.95326620144357</v>
      </c>
      <c r="I16" s="6">
        <f>(Input!E$132+Input!E$133+Input!E$134+Input!E$28+Input!E$141)/Input!E$7</f>
        <v>404.41219521460306</v>
      </c>
      <c r="J16" s="6">
        <f>(Input!F$132+Input!F$133+Input!F$134+Input!F$28+Input!F$141)/Input!F$7</f>
        <v>355.33111226414309</v>
      </c>
      <c r="K16" s="6">
        <f>(Input!G$132+Input!G$133+Input!G$134+Input!G$28+Input!G$141)/Input!G$7</f>
        <v>397.98750945772969</v>
      </c>
      <c r="L16" s="6">
        <f>(Input!H$132+Input!H$133+Input!H$134+Input!H$28+Input!H$141)/Input!H$7</f>
        <v>378.51733297792333</v>
      </c>
      <c r="M16" s="6">
        <f>(Input!I$132+Input!I$133+Input!I$134+Input!I$28+Input!I$141)/Input!I$7</f>
        <v>381.63788246268655</v>
      </c>
      <c r="N16" s="6">
        <f>(Input!J$132+Input!J$133+Input!J$134+Input!J$28+Input!J$141)/Input!J$7</f>
        <v>391.89707567346187</v>
      </c>
      <c r="O16" s="6">
        <f>AVERAGE(E16:N16)</f>
        <v>455.56295504761511</v>
      </c>
    </row>
    <row r="17" spans="2:15" ht="12" customHeight="1" x14ac:dyDescent="0.2">
      <c r="B17" s="19" t="s">
        <v>209</v>
      </c>
      <c r="E17" s="6">
        <f>(Input!A$148-Input!A$154+Input!A$155)/Input!A$7</f>
        <v>206.00328758161152</v>
      </c>
      <c r="F17" s="6">
        <f>(Input!B$148-Input!B$154+Input!B$155)/Input!B$7</f>
        <v>216.50742701407086</v>
      </c>
      <c r="G17" s="6">
        <f>(Input!C$148-Input!C$154+Input!C$155)/Input!C$7</f>
        <v>249.27900382088296</v>
      </c>
      <c r="H17" s="6">
        <f>(Input!D$148-Input!D$154+Input!D$155)/Input!D$7</f>
        <v>218.09955731301804</v>
      </c>
      <c r="I17" s="6">
        <f>(Input!E$148-Input!E$154+Input!E$155)/Input!E$7</f>
        <v>128.70545035452497</v>
      </c>
      <c r="J17" s="6">
        <f>(Input!F$148-Input!F$154+Input!F$155)/Input!F$7</f>
        <v>116.8527245411922</v>
      </c>
      <c r="K17" s="6">
        <f>(Input!G$148-Input!G$154+Input!G$155)/Input!G$7</f>
        <v>172.5721563080283</v>
      </c>
      <c r="L17" s="6">
        <f>(Input!H$148-Input!H$154+Input!H$155)/Input!H$7</f>
        <v>155.89837912383058</v>
      </c>
      <c r="M17" s="6">
        <f>(Input!I$148-Input!I$154+Input!I$155)/Input!I$7</f>
        <v>157.3044616854751</v>
      </c>
      <c r="N17" s="6">
        <f>(Input!J$148-Input!J$154+Input!J$155)/Input!J$7</f>
        <v>168.65968124317436</v>
      </c>
      <c r="O17" s="6">
        <f>AVERAGE(E17:N17)</f>
        <v>178.98821289858091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142.37167440458703</v>
      </c>
      <c r="F18" s="6">
        <f>(Input!B$132+Input!B$135+Input!B$28+Input!B$141+Input!B$142+Input!B$147-Input!B$156+Input!B$157)/Input!B$7</f>
        <v>153.90110671131816</v>
      </c>
      <c r="G18" s="6">
        <f>(Input!C$132+Input!C$135+Input!C$28+Input!C$141+Input!C$142+Input!C$147-Input!C$156+Input!C$157)/Input!C$7</f>
        <v>188.4629251348434</v>
      </c>
      <c r="H18" s="6">
        <f>(Input!D$132+Input!D$135+Input!D$28+Input!D$141+Input!D$142+Input!D$147-Input!D$156+Input!D$157)/Input!D$7</f>
        <v>164.47271770191671</v>
      </c>
      <c r="I18" s="6">
        <f>(Input!E$132+Input!E$135+Input!E$28+Input!E$141+Input!E$142+Input!E$147-Input!E$156+Input!E$157)/Input!E$7</f>
        <v>82.401440756416449</v>
      </c>
      <c r="J18" s="6">
        <f>(Input!F$132+Input!F$135+Input!F$28+Input!F$141+Input!F$142+Input!F$147-Input!F$156+Input!F$157)/Input!F$7</f>
        <v>64.137032480648614</v>
      </c>
      <c r="K18" s="6">
        <f>(Input!G$132+Input!G$135+Input!G$28+Input!G$141+Input!G$142+Input!G$147-Input!G$156+Input!G$157)/Input!G$7</f>
        <v>113.45794904349587</v>
      </c>
      <c r="L18" s="6">
        <f>(Input!H$132+Input!H$135+Input!H$28+Input!H$141+Input!H$142+Input!H$147-Input!H$156+Input!H$157)/Input!H$7</f>
        <v>99.0516038173906</v>
      </c>
      <c r="M18" s="6">
        <f>(Input!I$132+Input!I$135+Input!I$28+Input!I$141+Input!I$142+Input!I$147-Input!I$156+Input!I$157)/Input!I$7</f>
        <v>100.35876092100479</v>
      </c>
      <c r="N18" s="6">
        <f>(Input!J$132+Input!J$135+Input!J$28+Input!J$141+Input!J$142+Input!J$147-Input!J$156+Input!J$157)/Input!J$7</f>
        <v>109.38069803421918</v>
      </c>
      <c r="O18" s="6">
        <f>AVERAGE(E18:N18)</f>
        <v>121.79959090058409</v>
      </c>
    </row>
    <row r="19" spans="2:15" ht="12" customHeight="1" x14ac:dyDescent="0.2">
      <c r="B19" t="s">
        <v>211</v>
      </c>
      <c r="E19" s="6">
        <f>(Input!A$148-Input!A$24)/Input!A$7</f>
        <v>127.86311136158771</v>
      </c>
      <c r="F19" s="6">
        <f>(Input!B$148-Input!B$24)/Input!B$7</f>
        <v>139.79918416402555</v>
      </c>
      <c r="G19" s="6">
        <f>(Input!C$148-Input!C$24)/Input!C$7</f>
        <v>176.34718254540721</v>
      </c>
      <c r="H19" s="6">
        <f>(Input!D$148-Input!D$24)/Input!D$7</f>
        <v>151.44715455243124</v>
      </c>
      <c r="I19" s="6">
        <f>(Input!E$148-Input!E$24)/Input!E$7</f>
        <v>66.976864415862551</v>
      </c>
      <c r="J19" s="6">
        <f>(Input!F$148-Input!F$24)/Input!F$7</f>
        <v>50.226855738635876</v>
      </c>
      <c r="K19" s="6">
        <f>(Input!G$148-Input!G$24)/Input!G$7</f>
        <v>101.32461282737549</v>
      </c>
      <c r="L19" s="6">
        <f>(Input!H$148-Input!H$24)/Input!H$7</f>
        <v>86.412126386896745</v>
      </c>
      <c r="M19" s="6">
        <f>(Input!I$148-Input!I$24)/Input!I$7</f>
        <v>87.336428148889723</v>
      </c>
      <c r="N19" s="6">
        <f>(Input!J$148-Input!J$24)/Input!J$7</f>
        <v>96.253084728795002</v>
      </c>
      <c r="O19" s="6">
        <f>AVERAGE(E19:N19)</f>
        <v>108.39866048699071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123.62582493998164</v>
      </c>
      <c r="F23" s="16">
        <f>Input!B148/Input!B24*100</f>
        <v>131.1794504310586</v>
      </c>
      <c r="G23" s="16">
        <f>Input!C148/Input!C24*100</f>
        <v>141.45306753273334</v>
      </c>
      <c r="H23" s="16">
        <f>Input!D148/Input!D24*100</f>
        <v>142.82827247069275</v>
      </c>
      <c r="I23" s="16">
        <f>Input!E148/Input!E24*100</f>
        <v>118.32309790775371</v>
      </c>
      <c r="J23" s="16">
        <f>Input!F148/Input!F24*100</f>
        <v>115.71357293855797</v>
      </c>
      <c r="K23" s="16">
        <f>Input!G148/Input!G24*100</f>
        <v>132.40129950227256</v>
      </c>
      <c r="L23" s="16">
        <f>Input!H148/Input!H24*100</f>
        <v>128.43813278320232</v>
      </c>
      <c r="M23" s="16">
        <f>Input!I148/Input!I24*100</f>
        <v>128.39559819980045</v>
      </c>
      <c r="N23" s="16">
        <f>Input!J148/Input!J24*100</f>
        <v>130.56890038759278</v>
      </c>
      <c r="O23" s="16">
        <f>AVERAGE(E23:N23)</f>
        <v>129.2927217093646</v>
      </c>
    </row>
    <row r="24" spans="2:15" ht="12" customHeight="1" x14ac:dyDescent="0.2">
      <c r="B24" t="s">
        <v>215</v>
      </c>
      <c r="E24" s="16">
        <f>+E11/E7*100</f>
        <v>15.911943965919631</v>
      </c>
      <c r="F24" s="16">
        <f t="shared" ref="F24:N24" si="1">+F11/F7*100</f>
        <v>18.590950049655696</v>
      </c>
      <c r="G24" s="16">
        <f t="shared" si="1"/>
        <v>24.807866986823353</v>
      </c>
      <c r="H24" s="16">
        <f t="shared" si="1"/>
        <v>27.860778030155121</v>
      </c>
      <c r="I24" s="16">
        <f t="shared" si="1"/>
        <v>13.293082137641285</v>
      </c>
      <c r="J24" s="16">
        <f t="shared" si="1"/>
        <v>9.7396601229679476</v>
      </c>
      <c r="K24" s="16">
        <f t="shared" si="1"/>
        <v>21.259344101245166</v>
      </c>
      <c r="L24" s="16">
        <f t="shared" si="1"/>
        <v>18.314460298960356</v>
      </c>
      <c r="M24" s="16">
        <f t="shared" si="1"/>
        <v>18.436930479547875</v>
      </c>
      <c r="N24" s="16">
        <f t="shared" si="1"/>
        <v>18.40957862346967</v>
      </c>
      <c r="O24" s="6">
        <f>AVERAGE(E24:N24)</f>
        <v>18.662459479638606</v>
      </c>
    </row>
    <row r="25" spans="2:15" ht="12" customHeight="1" x14ac:dyDescent="0.2">
      <c r="B25" t="s">
        <v>216</v>
      </c>
      <c r="E25" s="16">
        <f>+E9/E8*100</f>
        <v>32.315414825596925</v>
      </c>
      <c r="F25" s="16">
        <f t="shared" ref="F25:N25" si="2">+F9/F8*100</f>
        <v>38.073033343395821</v>
      </c>
      <c r="G25" s="16">
        <f t="shared" si="2"/>
        <v>43.752127524379738</v>
      </c>
      <c r="H25" s="16">
        <f t="shared" si="2"/>
        <v>46.408775722718474</v>
      </c>
      <c r="I25" s="16">
        <f t="shared" si="2"/>
        <v>31.825313845005798</v>
      </c>
      <c r="J25" s="16">
        <f t="shared" si="2"/>
        <v>32.885587697799792</v>
      </c>
      <c r="K25" s="16">
        <f t="shared" si="2"/>
        <v>43.361199084655496</v>
      </c>
      <c r="L25" s="16">
        <f t="shared" si="2"/>
        <v>41.18658923683244</v>
      </c>
      <c r="M25" s="16">
        <f t="shared" si="2"/>
        <v>41.218251361840387</v>
      </c>
      <c r="N25" s="16">
        <f t="shared" si="2"/>
        <v>43.036728700600378</v>
      </c>
      <c r="O25" s="6">
        <f>AVERAGE(E25:N25)</f>
        <v>39.406302134282519</v>
      </c>
    </row>
    <row r="26" spans="2:15" ht="12" customHeight="1" x14ac:dyDescent="0.2">
      <c r="B26" t="s">
        <v>217</v>
      </c>
      <c r="E26" s="16">
        <f>+E10/E8*100</f>
        <v>22.333622787337156</v>
      </c>
      <c r="F26" s="16">
        <f t="shared" ref="F26:N26" si="3">+F10/F8*100</f>
        <v>27.063653419264572</v>
      </c>
      <c r="G26" s="16">
        <f t="shared" si="3"/>
        <v>33.078012218157511</v>
      </c>
      <c r="H26" s="16">
        <f t="shared" si="3"/>
        <v>34.99767520105204</v>
      </c>
      <c r="I26" s="16">
        <f t="shared" si="3"/>
        <v>20.375607296582579</v>
      </c>
      <c r="J26" s="16">
        <f t="shared" si="3"/>
        <v>18.049934347705239</v>
      </c>
      <c r="K26" s="16">
        <f t="shared" si="3"/>
        <v>28.507917044453436</v>
      </c>
      <c r="L26" s="16">
        <f t="shared" si="3"/>
        <v>26.16831388885636</v>
      </c>
      <c r="M26" s="16">
        <f t="shared" si="3"/>
        <v>26.296855090326904</v>
      </c>
      <c r="N26" s="16">
        <f t="shared" si="3"/>
        <v>27.910567550485588</v>
      </c>
      <c r="O26" s="6">
        <f>AVERAGE(E26:N26)</f>
        <v>26.478215884422138</v>
      </c>
    </row>
    <row r="27" spans="2:15" ht="12" customHeight="1" x14ac:dyDescent="0.2">
      <c r="B27" t="s">
        <v>218</v>
      </c>
      <c r="E27" s="16">
        <f>+E11/E8*100</f>
        <v>15.845498094348809</v>
      </c>
      <c r="F27" s="16">
        <f t="shared" ref="F27:N27" si="4">+F11/F8*100</f>
        <v>18.497837654997383</v>
      </c>
      <c r="G27" s="16">
        <f t="shared" si="4"/>
        <v>24.638935926777389</v>
      </c>
      <c r="H27" s="16">
        <f t="shared" si="4"/>
        <v>27.621069508331182</v>
      </c>
      <c r="I27" s="16">
        <f t="shared" si="4"/>
        <v>13.238314628829714</v>
      </c>
      <c r="J27" s="16">
        <f t="shared" si="4"/>
        <v>9.6900947284300187</v>
      </c>
      <c r="K27" s="16">
        <f t="shared" si="4"/>
        <v>21.1126236935064</v>
      </c>
      <c r="L27" s="16">
        <f t="shared" si="4"/>
        <v>18.18368244708218</v>
      </c>
      <c r="M27" s="16">
        <f t="shared" si="4"/>
        <v>18.296003112924062</v>
      </c>
      <c r="N27" s="16">
        <f t="shared" si="4"/>
        <v>18.273230875664439</v>
      </c>
      <c r="O27" s="6">
        <f>AVERAGE(E27:N27)</f>
        <v>18.539729067089162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36.637951723707445</v>
      </c>
      <c r="F31" s="17">
        <f>Input!B14/(Input!B97+Input!B98)*2</f>
        <v>34.024205789094999</v>
      </c>
      <c r="G31" s="17">
        <f>Input!C14/(Input!C97+Input!C98)*2</f>
        <v>30.73917178592114</v>
      </c>
      <c r="H31" s="17">
        <f>Input!D14/(Input!D97+Input!D98)*2</f>
        <v>29.256265063993748</v>
      </c>
      <c r="I31" s="17">
        <f>Input!E14/(Input!E97+Input!E98)*2</f>
        <v>30.08072202800242</v>
      </c>
      <c r="J31" s="17">
        <f>Input!F14/(Input!F97+Input!F98)*2</f>
        <v>28.636773913837168</v>
      </c>
      <c r="K31" s="17">
        <f>Input!G14/(Input!G97+Input!G98)*2</f>
        <v>27.688402788570414</v>
      </c>
      <c r="L31" s="17">
        <f>Input!H14/(Input!H97+Input!H98)*2</f>
        <v>27.28953689934221</v>
      </c>
      <c r="M31" s="17">
        <f>Input!I14/(Input!I97+Input!I98)*2</f>
        <v>27.36309513749756</v>
      </c>
      <c r="N31" s="17">
        <f>Input!J14/(Input!J97+Input!J98)*2</f>
        <v>27.902808102040723</v>
      </c>
      <c r="O31" s="6">
        <f t="shared" ref="O31:O37" si="5">AVERAGE(E31:N31)</f>
        <v>29.961893323200787</v>
      </c>
    </row>
    <row r="32" spans="2:15" x14ac:dyDescent="0.2">
      <c r="B32" t="s">
        <v>221</v>
      </c>
      <c r="E32" s="17">
        <f>'DB-fm'!E9</f>
        <v>48.289491295748967</v>
      </c>
      <c r="F32" s="17">
        <f>'DB-fm'!F9</f>
        <v>51.28901430679359</v>
      </c>
      <c r="G32" s="17">
        <f>'DB-fm'!G9</f>
        <v>58.406138336120662</v>
      </c>
      <c r="H32" s="17">
        <f>'DB-fm'!H9</f>
        <v>49.935198534343314</v>
      </c>
      <c r="I32" s="17">
        <f>'DB-fm'!I9</f>
        <v>31.458255453755775</v>
      </c>
      <c r="J32" s="17">
        <f>'DB-fm'!J9</f>
        <v>39.312913346746768</v>
      </c>
      <c r="K32" s="17">
        <f>'DB-fm'!K9</f>
        <v>43.510701538312823</v>
      </c>
      <c r="L32" s="17">
        <f>'DB-fm'!L9</f>
        <v>42.790971344445587</v>
      </c>
      <c r="M32" s="17">
        <f>'DB-fm'!M9</f>
        <v>42.002785670855509</v>
      </c>
      <c r="N32" s="17">
        <f>'DB-fm'!N9</f>
        <v>42.775399725288274</v>
      </c>
      <c r="O32" s="6">
        <f t="shared" si="5"/>
        <v>44.977086955241134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4.9625407349261996</v>
      </c>
      <c r="F33" s="17">
        <f>(Input!B24-Input!B125-Input!B28-Input!B141-Input!B142-Input!B147+Input!B203+Input!B207)/F32/Input!B7</f>
        <v>4.0185794394789731</v>
      </c>
      <c r="G33" s="17">
        <f>(Input!C24-Input!C125-Input!C28-Input!C141-Input!C142-Input!C147+Input!C203+Input!C207)/G32/Input!C7</f>
        <v>3.4366355265676818</v>
      </c>
      <c r="H33" s="17">
        <f>(Input!D24-Input!D125-Input!D28-Input!D141-Input!D142-Input!D147+Input!D203+Input!D207)/H32/Input!D7</f>
        <v>2.9817443739720813</v>
      </c>
      <c r="I33" s="17">
        <f>(Input!E24-Input!E125-Input!E28-Input!E141-Input!E142-Input!E147+Input!E203+Input!E207)/I32/Input!E7</f>
        <v>4.5298845169642385</v>
      </c>
      <c r="J33" s="17">
        <f>(Input!F24-Input!F125-Input!F28-Input!F141-Input!F142-Input!F147+Input!F203+Input!F207)/J32/Input!F7</f>
        <v>3.9498544869539818</v>
      </c>
      <c r="K33" s="17">
        <f>(Input!G24-Input!G125-Input!G28-Input!G141-Input!G142-Input!G147+Input!G203+Input!G207)/K32/Input!G7</f>
        <v>3.2489458053471183</v>
      </c>
      <c r="L33" s="17">
        <f>(Input!H24-Input!H125-Input!H28-Input!H141-Input!H142-Input!H147+Input!H203+Input!H207)/L32/Input!H7</f>
        <v>3.3625569128747754</v>
      </c>
      <c r="M33" s="17">
        <f>(Input!I24-Input!I125-Input!I28-Input!I141-Input!I142-Input!I147+Input!I203+Input!I207)/M32/Input!I7</f>
        <v>3.4136906398088978</v>
      </c>
      <c r="N33" s="17">
        <f>(Input!J24-Input!J125-Input!J28-Input!J141-Input!J142-Input!J147+Input!J203+Input!J207)/N32/Input!J7</f>
        <v>3.3017161716685339</v>
      </c>
      <c r="O33" s="6">
        <f t="shared" si="5"/>
        <v>3.7206148608562479</v>
      </c>
    </row>
    <row r="34" spans="1:15" x14ac:dyDescent="0.2">
      <c r="B34" t="s">
        <v>223</v>
      </c>
      <c r="E34" s="17">
        <f>E33*Input!A7/Input!A5*100</f>
        <v>103.10732208856359</v>
      </c>
      <c r="F34" s="17">
        <f>F33*Input!B7/Input!B5*100</f>
        <v>83.208211915169514</v>
      </c>
      <c r="G34" s="17">
        <f>G33*Input!C7/Input!C5*100</f>
        <v>71.688369456136883</v>
      </c>
      <c r="H34" s="17">
        <f>H33*Input!D7/Input!D5*100</f>
        <v>62.199319844241963</v>
      </c>
      <c r="I34" s="17">
        <f>I33*Input!E7/Input!E5*100</f>
        <v>94.493591867770334</v>
      </c>
      <c r="J34" s="17">
        <f>J33*Input!F7/Input!F5*100</f>
        <v>85.169787669962943</v>
      </c>
      <c r="K34" s="17">
        <f>K33*Input!G7/Input!G5*100</f>
        <v>70.65464575366029</v>
      </c>
      <c r="L34" s="17">
        <f>L33*Input!H7/Input!H5*100</f>
        <v>73.120074525711459</v>
      </c>
      <c r="M34" s="17">
        <f>M33*Input!I7/Input!I5*100</f>
        <v>72.79536703744634</v>
      </c>
      <c r="N34" s="17">
        <f>N33*Input!J7/Input!J5*100</f>
        <v>70.40756352296124</v>
      </c>
      <c r="O34" s="6">
        <f t="shared" si="5"/>
        <v>78.684425368162465</v>
      </c>
    </row>
    <row r="35" spans="1:15" x14ac:dyDescent="0.2">
      <c r="B35" t="s">
        <v>224</v>
      </c>
      <c r="E35" s="17">
        <f>Input!A6/E33/Input!A7*100</f>
        <v>142.66595647113567</v>
      </c>
      <c r="F35" s="17">
        <f>Input!B6/F33/Input!B7*100</f>
        <v>151.75050144714223</v>
      </c>
      <c r="G35" s="17">
        <f>Input!C6/G33/Input!C7*100</f>
        <v>170.67076969087358</v>
      </c>
      <c r="H35" s="17">
        <f>Input!D6/H33/Input!D7*100</f>
        <v>188.04243412087865</v>
      </c>
      <c r="I35" s="17">
        <f>Input!E6/I33/Input!E7*100</f>
        <v>137.92913276679087</v>
      </c>
      <c r="J35" s="17">
        <f>Input!F6/J33/Input!F7*100</f>
        <v>122.62640530548454</v>
      </c>
      <c r="K35" s="17">
        <f>Input!G6/K33/Input!G7*100</f>
        <v>159.99790143216762</v>
      </c>
      <c r="L35" s="17">
        <f>Input!H6/L33/Input!H7*100</f>
        <v>148.27721424371063</v>
      </c>
      <c r="M35" s="17">
        <f>Input!I6/M33/Input!I7*100</f>
        <v>149.11036418950732</v>
      </c>
      <c r="N35" s="17">
        <f>Input!J6/N33/Input!J7*100</f>
        <v>151.51977769028349</v>
      </c>
      <c r="O35" s="6">
        <f t="shared" si="5"/>
        <v>152.25904573579749</v>
      </c>
    </row>
    <row r="36" spans="1:15" x14ac:dyDescent="0.2">
      <c r="B36" t="s">
        <v>225</v>
      </c>
      <c r="E36" s="17">
        <f>(Input!A5-E33*Input!A7)/Input!A5*100</f>
        <v>-3.1073220885635933</v>
      </c>
      <c r="F36" s="17">
        <f>(Input!B5-F33*Input!B7)/Input!B5*100</f>
        <v>16.791788084830483</v>
      </c>
      <c r="G36" s="17">
        <f>(Input!C5-G33*Input!C7)/Input!C5*100</f>
        <v>28.311630543863114</v>
      </c>
      <c r="H36" s="17">
        <f>(Input!D5-H33*Input!D7)/Input!D5*100</f>
        <v>37.80068015575803</v>
      </c>
      <c r="I36" s="17">
        <f>(Input!E5-I33*Input!E7)/Input!E5*100</f>
        <v>5.506408132229673</v>
      </c>
      <c r="J36" s="17">
        <f>(Input!F5-J33*Input!F7)/Input!F5*100</f>
        <v>14.830212330037066</v>
      </c>
      <c r="K36" s="17">
        <f>(Input!G5-K33*Input!G7)/Input!G5*100</f>
        <v>29.345354246339717</v>
      </c>
      <c r="L36" s="17">
        <f>(Input!H5-L33*Input!H7)/Input!H5*100</f>
        <v>26.879925474288541</v>
      </c>
      <c r="M36" s="17">
        <f>(Input!I5-M33*Input!I7)/Input!I5*100</f>
        <v>27.204632962553649</v>
      </c>
      <c r="N36" s="17">
        <f>(Input!J5-N33*Input!J7)/Input!J5*100</f>
        <v>29.59243647703877</v>
      </c>
      <c r="O36" s="6">
        <f t="shared" si="5"/>
        <v>21.315574631837546</v>
      </c>
    </row>
    <row r="37" spans="1:15" x14ac:dyDescent="0.2">
      <c r="B37" t="s">
        <v>226</v>
      </c>
      <c r="E37" s="17">
        <f>(Input!A6-E33*Input!A7)/Input!A6*100</f>
        <v>29.906193128679497</v>
      </c>
      <c r="F37" s="17">
        <f>(Input!B6-F33*Input!B7)/Input!B6*100</f>
        <v>34.102359434487902</v>
      </c>
      <c r="G37" s="17">
        <f>(Input!C6-G33*Input!C7)/Input!C6*100</f>
        <v>41.407658627705032</v>
      </c>
      <c r="H37" s="17">
        <f>(Input!D6-H33*Input!D7)/Input!D6*100</f>
        <v>46.820513961376754</v>
      </c>
      <c r="I37" s="17">
        <f>(Input!E6-I33*Input!E7)/Input!E6*100</f>
        <v>27.49900039676249</v>
      </c>
      <c r="J37" s="17">
        <f>(Input!F6-J33*Input!F7)/Input!F6*100</f>
        <v>18.45149521354562</v>
      </c>
      <c r="K37" s="17">
        <f>(Input!G6-K33*Input!G7)/Input!G6*100</f>
        <v>37.499180236188408</v>
      </c>
      <c r="L37" s="17">
        <f>(Input!H6-L33*Input!H7)/Input!H6*100</f>
        <v>32.558754553050541</v>
      </c>
      <c r="M37" s="17">
        <f>(Input!I6-M33*Input!I7)/Input!I6*100</f>
        <v>32.935580605981201</v>
      </c>
      <c r="N37" s="17">
        <f>(Input!J6-N33*Input!J7)/Input!J6*100</f>
        <v>34.002015100360921</v>
      </c>
      <c r="O37" s="6">
        <f t="shared" si="5"/>
        <v>33.518275125813844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Produktionsgebiet 6: Zentralalpen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0.93904422805189691</v>
      </c>
      <c r="F44" s="17">
        <f>(Input!B124-Input!B28-Input!B138-Input!B202-Input!B143)/F$32/Kenndat!F$12</f>
        <v>0.83784166409805527</v>
      </c>
      <c r="G44" s="17">
        <f>(Input!C124-Input!C28-Input!C138-Input!C202-Input!C143)/G$32/Kenndat!G$12</f>
        <v>0.54379404749135973</v>
      </c>
      <c r="H44" s="17">
        <f>(Input!D124-Input!D28-Input!D138-Input!D202-Input!D143)/H$32/Kenndat!H$12</f>
        <v>0.33434324095250029</v>
      </c>
      <c r="I44" s="17">
        <f>(Input!E124-Input!E28-Input!E138-Input!E202-Input!E143)/I$32/Kenndat!I$12</f>
        <v>0.7118919673905697</v>
      </c>
      <c r="J44" s="17">
        <f>(Input!F124-Input!F28-Input!F138-Input!F202-Input!F143)/J$32/Kenndat!J$12</f>
        <v>0.67813280050913938</v>
      </c>
      <c r="K44" s="17">
        <f>(Input!G124-Input!G28-Input!G138-Input!G202-Input!G143)/K$32/Kenndat!K$12</f>
        <v>0.43294969851631693</v>
      </c>
      <c r="L44" s="17">
        <f>(Input!H124-Input!H28-Input!H138-Input!H202-Input!H143)/L$32/Kenndat!L$12</f>
        <v>0.57662913920186476</v>
      </c>
      <c r="M44" s="17">
        <f>(Input!I124-Input!I28-Input!I138-Input!I202-Input!I143)/M$32/Kenndat!M$12</f>
        <v>0.64237245859695336</v>
      </c>
      <c r="N44" s="17">
        <f>(Input!J124-Input!J28-Input!J138-Input!J202-Input!J143)/N$32/Kenndat!N$12</f>
        <v>0.5050749515792009</v>
      </c>
      <c r="O44" s="6">
        <f t="shared" ref="O44:O60" si="7">AVERAGE(E44:N44)</f>
        <v>0.62020741963878567</v>
      </c>
    </row>
    <row r="45" spans="1:15" ht="12.75" customHeight="1" x14ac:dyDescent="0.2">
      <c r="B45" t="s">
        <v>61</v>
      </c>
      <c r="E45" s="17">
        <f>(Input!A18-Input!A136-Input!A204-Input!A144)/E$32/Kenndat!E$12</f>
        <v>1.4211605233316855</v>
      </c>
      <c r="F45" s="17">
        <f>(Input!B18-Input!B136-Input!B204-Input!B144)/F$32/Kenndat!F$12</f>
        <v>0.92694611937471483</v>
      </c>
      <c r="G45" s="17">
        <f>(Input!C18-Input!C136-Input!C204-Input!C144)/G$32/Kenndat!G$12</f>
        <v>0.84049066867792732</v>
      </c>
      <c r="H45" s="17">
        <f>(Input!D18-Input!D136-Input!D204-Input!D144)/H$32/Kenndat!H$12</f>
        <v>0.63805225164879564</v>
      </c>
      <c r="I45" s="17">
        <f>(Input!E18-Input!E136-Input!E204-Input!E144)/I$32/Kenndat!I$12</f>
        <v>0.98136953094738655</v>
      </c>
      <c r="J45" s="17">
        <f>(Input!F18-Input!F136-Input!F204-Input!F144)/J$32/Kenndat!J$12</f>
        <v>0.86300467929023983</v>
      </c>
      <c r="K45" s="17">
        <f>(Input!G18-Input!G136-Input!G204-Input!G144)/K$32/Kenndat!K$12</f>
        <v>0.63483366281328379</v>
      </c>
      <c r="L45" s="17">
        <f>(Input!H18-Input!H136-Input!H204-Input!H144)/L$32/Kenndat!L$12</f>
        <v>0.67756364848510198</v>
      </c>
      <c r="M45" s="17">
        <f>(Input!I18-Input!I136-Input!I204-Input!I144)/M$32/Kenndat!M$12</f>
        <v>0.67371726563390699</v>
      </c>
      <c r="N45" s="17">
        <f>(Input!J18-Input!J136-Input!J204-Input!J144)/N$32/Kenndat!N$12</f>
        <v>0.54187887231245391</v>
      </c>
      <c r="O45" s="6">
        <f t="shared" si="7"/>
        <v>0.81990172225154967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0.45110554830235594</v>
      </c>
      <c r="F46" s="17">
        <f>(Input!B19+Input!B20-Input!B137-Input!B205-Input!B139-Input!B208)/F$32/Kenndat!F$12</f>
        <v>0.36707483579228017</v>
      </c>
      <c r="G46" s="17">
        <f>(Input!C19+Input!C20-Input!C137-Input!C205-Input!C139-Input!C208)/G$32/Kenndat!G$12</f>
        <v>0.3167240256900723</v>
      </c>
      <c r="H46" s="17">
        <f>(Input!D19+Input!D20-Input!D137-Input!D205-Input!D139-Input!D208)/H$32/Kenndat!H$12</f>
        <v>0.25292251322754589</v>
      </c>
      <c r="I46" s="17">
        <f>(Input!E19+Input!E20-Input!E137-Input!E205-Input!E139-Input!E208)/I$32/Kenndat!I$12</f>
        <v>0.34477439834676821</v>
      </c>
      <c r="J46" s="17">
        <f>(Input!F19+Input!F20-Input!F137-Input!F205-Input!F139-Input!F208)/J$32/Kenndat!J$12</f>
        <v>0.43974258697690188</v>
      </c>
      <c r="K46" s="17">
        <f>(Input!G19+Input!G20-Input!G137-Input!G205-Input!G139-Input!G208)/K$32/Kenndat!K$12</f>
        <v>0.29502820601875634</v>
      </c>
      <c r="L46" s="17">
        <f>(Input!H19+Input!H20-Input!H137-Input!H205-Input!H139-Input!H208)/L$32/Kenndat!L$12</f>
        <v>0.27876560818808904</v>
      </c>
      <c r="M46" s="17">
        <f>(Input!I19+Input!I20-Input!I137-Input!I205-Input!I139-Input!I208)/M$32/Kenndat!M$12</f>
        <v>0.24971112773293175</v>
      </c>
      <c r="N46" s="17">
        <f>(Input!J19+Input!J20-Input!J137-Input!J205-Input!J139-Input!J208)/N$32/Kenndat!N$12</f>
        <v>0.29305681718407994</v>
      </c>
      <c r="O46" s="6">
        <f t="shared" si="7"/>
        <v>0.32889056674597816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2.1512304352402611</v>
      </c>
      <c r="F47" s="17">
        <f>(Input!B127-(Input!B142+Input!B141+Input!B147-Input!B143-Input!B144-Input!B207-Input!B208-SUM(Input!B136:B139)-SUM(Input!B202:'Input'!B205)))/F$32/Kenndat!F$12</f>
        <v>1.8867168202139231</v>
      </c>
      <c r="G47" s="17">
        <f>(Input!C127-(Input!C142+Input!C141+Input!C147-Input!C143-Input!C144-Input!C207-Input!C208-SUM(Input!C136:C139)-SUM(Input!C202:'Input'!C205)))/G$32/Kenndat!G$12</f>
        <v>1.7356267847083233</v>
      </c>
      <c r="H47" s="17">
        <f>(Input!D127-(Input!D142+Input!D141+Input!D147-Input!D143-Input!D144-Input!D207-Input!D208-SUM(Input!D136:D139)-SUM(Input!D202:'Input'!D205)))/H$32/Kenndat!H$12</f>
        <v>1.7564263681432404</v>
      </c>
      <c r="I47" s="17">
        <f>(Input!E127-(Input!E142+Input!E141+Input!E147-Input!E143-Input!E144-Input!E207-Input!E208-SUM(Input!E136:E139)-SUM(Input!E202:'Input'!E205)))/I$32/Kenndat!I$12</f>
        <v>2.491848620279514</v>
      </c>
      <c r="J47" s="17">
        <f>(Input!F127-(Input!F142+Input!F141+Input!F147-Input!F143-Input!F144-Input!F207-Input!F208-SUM(Input!F136:F139)-SUM(Input!F202:'Input'!F205)))/J$32/Kenndat!J$12</f>
        <v>1.9689744201777013</v>
      </c>
      <c r="K47" s="17">
        <f>(Input!G127-(Input!G142+Input!G141+Input!G147-Input!G143-Input!G144-Input!G207-Input!G208-SUM(Input!G136:G139)-SUM(Input!G202:'Input'!G205)))/K$32/Kenndat!K$12</f>
        <v>1.8861342379987609</v>
      </c>
      <c r="L47" s="17">
        <f>(Input!H127-(Input!H142+Input!H141+Input!H147-Input!H143-Input!H144-Input!H207-Input!H208-SUM(Input!H136:H139)-SUM(Input!H202:'Input'!H205)))/L$32/Kenndat!L$12</f>
        <v>1.8295985169997189</v>
      </c>
      <c r="M47" s="17">
        <f>(Input!I127-(Input!I142+Input!I141+Input!I147-Input!I143-Input!I144-Input!I207-Input!I208-SUM(Input!I136:I139)-SUM(Input!I202:'Input'!I205)))/M$32/Kenndat!M$12</f>
        <v>1.847889787845105</v>
      </c>
      <c r="N47" s="17">
        <f>(Input!J127-(Input!J142+Input!J141+Input!J147-Input!J143-Input!J144-Input!J207-Input!J208-SUM(Input!J136:J139)-SUM(Input!J202:'Input'!J205)))/N$32/Kenndat!N$12</f>
        <v>1.9617055305928</v>
      </c>
      <c r="O47" s="6">
        <f t="shared" si="7"/>
        <v>1.9516151522199348</v>
      </c>
    </row>
    <row r="48" spans="1:15" ht="12.75" customHeight="1" x14ac:dyDescent="0.2">
      <c r="B48" s="4" t="s">
        <v>317</v>
      </c>
      <c r="E48" s="33">
        <f>SUM(E44:E47)</f>
        <v>4.9625407349261996</v>
      </c>
      <c r="F48" s="33">
        <f t="shared" ref="F48:N48" si="8">SUM(F44:F47)</f>
        <v>4.0185794394789731</v>
      </c>
      <c r="G48" s="33">
        <f t="shared" si="8"/>
        <v>3.4366355265676827</v>
      </c>
      <c r="H48" s="33">
        <f t="shared" si="8"/>
        <v>2.9817443739720821</v>
      </c>
      <c r="I48" s="33">
        <f t="shared" si="8"/>
        <v>4.5298845169642385</v>
      </c>
      <c r="J48" s="33">
        <f t="shared" si="8"/>
        <v>3.9498544869539822</v>
      </c>
      <c r="K48" s="33">
        <f t="shared" si="8"/>
        <v>3.2489458053471179</v>
      </c>
      <c r="L48" s="33">
        <f t="shared" si="8"/>
        <v>3.3625569128747745</v>
      </c>
      <c r="M48" s="33">
        <f t="shared" si="8"/>
        <v>3.4136906398088973</v>
      </c>
      <c r="N48" s="33">
        <f t="shared" si="8"/>
        <v>3.3017161716685344</v>
      </c>
      <c r="O48" s="8">
        <f t="shared" si="7"/>
        <v>3.7206148608562488</v>
      </c>
    </row>
    <row r="49" spans="2:15" ht="12.75" customHeight="1" x14ac:dyDescent="0.2">
      <c r="B49" t="s">
        <v>318</v>
      </c>
      <c r="E49" s="17">
        <f>(Input!A212/E$32/Kenndat!E$12)*(-1)</f>
        <v>0.91287994648341064</v>
      </c>
      <c r="F49" s="17">
        <f>(Input!B212/F$32/Kenndat!F$12)*(-1)</f>
        <v>0.69284207640603201</v>
      </c>
      <c r="G49" s="17">
        <f>(Input!C212/G$32/Kenndat!G$12)*(-1)</f>
        <v>0.80506655038734942</v>
      </c>
      <c r="H49" s="17">
        <f>(Input!D212/H$32/Kenndat!H$12)*(-1)</f>
        <v>0.80263509658814514</v>
      </c>
      <c r="I49" s="17">
        <f>(Input!E212/I$32/Kenndat!I$12)*(-1)</f>
        <v>0.87793193274968362</v>
      </c>
      <c r="J49" s="17">
        <f>(Input!F212/J$32/Kenndat!J$12)*(-1)</f>
        <v>0.90544602382911821</v>
      </c>
      <c r="K49" s="17">
        <f>(Input!G212/K$32/Kenndat!K$12)*(-1)</f>
        <v>0.6322737438714322</v>
      </c>
      <c r="L49" s="17">
        <f>(Input!H212/L$32/Kenndat!L$12)*(-1)</f>
        <v>0.5532831909639615</v>
      </c>
      <c r="M49" s="17">
        <f>(Input!I212/M$32/Kenndat!M$12)*(-1)</f>
        <v>0.69093660325358819</v>
      </c>
      <c r="N49" s="17">
        <f>(Input!J212/N$32/Kenndat!N$12)*(-1)</f>
        <v>0.60470243940130053</v>
      </c>
      <c r="O49" s="6">
        <f t="shared" si="7"/>
        <v>0.74779976039340224</v>
      </c>
    </row>
    <row r="50" spans="2:15" ht="12.75" customHeight="1" x14ac:dyDescent="0.2">
      <c r="B50" s="4" t="s">
        <v>319</v>
      </c>
      <c r="E50" s="33">
        <f>E48+E49</f>
        <v>5.8754206814096106</v>
      </c>
      <c r="F50" s="33">
        <f t="shared" ref="F50:N50" si="9">F48+F49</f>
        <v>4.7114215158850055</v>
      </c>
      <c r="G50" s="33">
        <f t="shared" si="9"/>
        <v>4.2417020769550318</v>
      </c>
      <c r="H50" s="33">
        <f t="shared" si="9"/>
        <v>3.7843794705602272</v>
      </c>
      <c r="I50" s="33">
        <f t="shared" si="9"/>
        <v>5.4078164497139225</v>
      </c>
      <c r="J50" s="33">
        <f t="shared" si="9"/>
        <v>4.8553005107831009</v>
      </c>
      <c r="K50" s="33">
        <f t="shared" si="9"/>
        <v>3.8812195492185499</v>
      </c>
      <c r="L50" s="33">
        <f t="shared" si="9"/>
        <v>3.915840103838736</v>
      </c>
      <c r="M50" s="33">
        <f t="shared" si="9"/>
        <v>4.1046272430624855</v>
      </c>
      <c r="N50" s="33">
        <f t="shared" si="9"/>
        <v>3.9064186110698351</v>
      </c>
      <c r="O50" s="8">
        <f t="shared" si="7"/>
        <v>4.4684146212496501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19.510637967305954</v>
      </c>
      <c r="F54" s="17">
        <f>F44*Kenndat!F$12/Kenndat!F$15*100</f>
        <v>17.348246510380829</v>
      </c>
      <c r="G54" s="17">
        <f>G44*Kenndat!G$12/Kenndat!G$15*100</f>
        <v>11.343567941155335</v>
      </c>
      <c r="H54" s="17">
        <f>H44*Kenndat!H$12/Kenndat!H$15*100</f>
        <v>6.9744148302230498</v>
      </c>
      <c r="I54" s="17">
        <f>I44*Kenndat!I$12/Kenndat!I$15*100</f>
        <v>14.850098003299633</v>
      </c>
      <c r="J54" s="17">
        <f>J44*Kenndat!J$12/Kenndat!J$15*100</f>
        <v>14.622418831418999</v>
      </c>
      <c r="K54" s="17">
        <f>K44*Kenndat!K$12/Kenndat!K$15*100</f>
        <v>9.415333283639109</v>
      </c>
      <c r="L54" s="17">
        <f>L44*Kenndat!L$12/Kenndat!L$15*100</f>
        <v>12.53901918230741</v>
      </c>
      <c r="M54" s="17">
        <f>M44*Kenndat!M$12/Kenndat!M$15*100</f>
        <v>13.698294260469309</v>
      </c>
      <c r="N54" s="17">
        <f>N44*Kenndat!N$12/Kenndat!N$15*100</f>
        <v>10.77048870593811</v>
      </c>
      <c r="O54" s="6">
        <f t="shared" si="7"/>
        <v>13.107251951613776</v>
      </c>
    </row>
    <row r="55" spans="2:15" ht="12.75" customHeight="1" x14ac:dyDescent="0.2">
      <c r="B55" t="s">
        <v>61</v>
      </c>
      <c r="E55" s="17">
        <f>E45*Kenndat!E$12/Kenndat!E$15*100</f>
        <v>29.527627811178224</v>
      </c>
      <c r="F55" s="17">
        <f>F45*Kenndat!F$12/Kenndat!F$15*100</f>
        <v>19.19323240873284</v>
      </c>
      <c r="G55" s="17">
        <f>G45*Kenndat!G$12/Kenndat!G$15*100</f>
        <v>17.53267261390285</v>
      </c>
      <c r="H55" s="17">
        <f>H45*Kenndat!H$12/Kenndat!H$15*100</f>
        <v>13.309798259055523</v>
      </c>
      <c r="I55" s="17">
        <f>I45*Kenndat!I$12/Kenndat!I$15*100</f>
        <v>20.471411927064725</v>
      </c>
      <c r="J55" s="17">
        <f>J45*Kenndat!J$12/Kenndat!J$15*100</f>
        <v>18.608767876412792</v>
      </c>
      <c r="K55" s="17">
        <f>K45*Kenndat!K$12/Kenndat!K$15*100</f>
        <v>13.805692752630874</v>
      </c>
      <c r="L55" s="17">
        <f>L45*Kenndat!L$12/Kenndat!L$15*100</f>
        <v>14.733878342236601</v>
      </c>
      <c r="M55" s="17">
        <f>M45*Kenndat!M$12/Kenndat!M$15*100</f>
        <v>14.366707709058987</v>
      </c>
      <c r="N55" s="17">
        <f>N45*Kenndat!N$12/Kenndat!N$15*100</f>
        <v>11.55531521802774</v>
      </c>
      <c r="O55" s="6">
        <f t="shared" si="7"/>
        <v>17.310510491830119</v>
      </c>
    </row>
    <row r="56" spans="2:15" ht="12.75" customHeight="1" x14ac:dyDescent="0.2">
      <c r="B56" t="s">
        <v>316</v>
      </c>
      <c r="E56" s="17">
        <f>E46*Kenndat!E$12/Kenndat!E$15*100</f>
        <v>9.3726757218126497</v>
      </c>
      <c r="F56" s="17">
        <f>F46*Kenndat!F$12/Kenndat!F$15*100</f>
        <v>7.6006064295422311</v>
      </c>
      <c r="G56" s="17">
        <f>G46*Kenndat!G$12/Kenndat!G$15*100</f>
        <v>6.606877218656293</v>
      </c>
      <c r="H56" s="17">
        <f>H46*Kenndat!H$12/Kenndat!H$15*100</f>
        <v>5.2759748398864401</v>
      </c>
      <c r="I56" s="17">
        <f>I46*Kenndat!I$12/Kenndat!I$15*100</f>
        <v>7.1920092359592447</v>
      </c>
      <c r="J56" s="17">
        <f>J46*Kenndat!J$12/Kenndat!J$15*100</f>
        <v>9.4820664624396027</v>
      </c>
      <c r="K56" s="17">
        <f>K46*Kenndat!K$12/Kenndat!K$15*100</f>
        <v>6.4159621712637449</v>
      </c>
      <c r="L56" s="17">
        <f>L46*Kenndat!L$12/Kenndat!L$15*100</f>
        <v>6.0618638060439114</v>
      </c>
      <c r="M56" s="17">
        <f>M46*Kenndat!M$12/Kenndat!M$15*100</f>
        <v>5.3249737936625188</v>
      </c>
      <c r="N56" s="17">
        <f>N46*Kenndat!N$12/Kenndat!N$15*100</f>
        <v>6.2493004846318385</v>
      </c>
      <c r="O56" s="6">
        <f t="shared" si="7"/>
        <v>6.9582310163898482</v>
      </c>
    </row>
    <row r="57" spans="2:15" ht="12.75" customHeight="1" x14ac:dyDescent="0.2">
      <c r="B57" t="s">
        <v>65</v>
      </c>
      <c r="E57" s="17">
        <f>E47*Kenndat!E$12/Kenndat!E$15*100</f>
        <v>44.696380588266763</v>
      </c>
      <c r="F57" s="17">
        <f>F47*Kenndat!F$12/Kenndat!F$15*100</f>
        <v>39.06612656651361</v>
      </c>
      <c r="G57" s="17">
        <f>G47*Kenndat!G$12/Kenndat!G$15*100</f>
        <v>36.205251682422421</v>
      </c>
      <c r="H57" s="17">
        <f>H47*Kenndat!H$12/Kenndat!H$15*100</f>
        <v>36.639131915076973</v>
      </c>
      <c r="I57" s="17">
        <f>I47*Kenndat!I$12/Kenndat!I$15*100</f>
        <v>51.980072701446723</v>
      </c>
      <c r="J57" s="17">
        <f>J47*Kenndat!J$12/Kenndat!J$15*100</f>
        <v>42.45653449969155</v>
      </c>
      <c r="K57" s="17">
        <f>K47*Kenndat!K$12/Kenndat!K$15*100</f>
        <v>41.017657546126543</v>
      </c>
      <c r="L57" s="17">
        <f>L47*Kenndat!L$12/Kenndat!L$15*100</f>
        <v>39.785313195123521</v>
      </c>
      <c r="M57" s="17">
        <f>M47*Kenndat!M$12/Kenndat!M$15*100</f>
        <v>39.405391274255521</v>
      </c>
      <c r="N57" s="17">
        <f>N47*Kenndat!N$12/Kenndat!N$15*100</f>
        <v>41.832459114363566</v>
      </c>
      <c r="O57" s="6">
        <f t="shared" si="7"/>
        <v>41.308431908328721</v>
      </c>
    </row>
    <row r="58" spans="2:15" ht="12.75" customHeight="1" x14ac:dyDescent="0.2">
      <c r="B58" s="4" t="s">
        <v>317</v>
      </c>
      <c r="E58" s="33">
        <f>E48*Kenndat!E$12/Kenndat!E$15*100</f>
        <v>103.10732208856359</v>
      </c>
      <c r="F58" s="33">
        <f>F48*Kenndat!F$12/Kenndat!F$15*100</f>
        <v>83.208211915169514</v>
      </c>
      <c r="G58" s="33">
        <f>G48*Kenndat!G$12/Kenndat!G$15*100</f>
        <v>71.688369456136911</v>
      </c>
      <c r="H58" s="33">
        <f>H48*Kenndat!H$12/Kenndat!H$15*100</f>
        <v>62.199319844241984</v>
      </c>
      <c r="I58" s="33">
        <f>I48*Kenndat!I$12/Kenndat!I$15*100</f>
        <v>94.493591867770334</v>
      </c>
      <c r="J58" s="33">
        <f>J48*Kenndat!J$12/Kenndat!J$15*100</f>
        <v>85.169787669962943</v>
      </c>
      <c r="K58" s="33">
        <f>K48*Kenndat!K$12/Kenndat!K$15*100</f>
        <v>70.654645753660276</v>
      </c>
      <c r="L58" s="33">
        <f>L48*Kenndat!L$12/Kenndat!L$15*100</f>
        <v>73.120074525711445</v>
      </c>
      <c r="M58" s="33">
        <f>M48*Kenndat!M$12/Kenndat!M$15*100</f>
        <v>72.79536703744634</v>
      </c>
      <c r="N58" s="33">
        <f>N48*Kenndat!N$12/Kenndat!N$15*100</f>
        <v>70.407563522961254</v>
      </c>
      <c r="O58" s="8">
        <f t="shared" si="7"/>
        <v>78.684425368162451</v>
      </c>
    </row>
    <row r="59" spans="2:15" ht="12.75" customHeight="1" x14ac:dyDescent="0.2">
      <c r="B59" t="s">
        <v>318</v>
      </c>
      <c r="E59" s="17">
        <f>E49*Kenndat!E$12/Kenndat!E$15*100</f>
        <v>18.967019455943166</v>
      </c>
      <c r="F59" s="17">
        <f>F49*Kenndat!F$12/Kenndat!F$15*100</f>
        <v>14.345902870795005</v>
      </c>
      <c r="G59" s="17">
        <f>G49*Kenndat!G$12/Kenndat!G$15*100</f>
        <v>16.793723935743444</v>
      </c>
      <c r="H59" s="17">
        <f>H49*Kenndat!H$12/Kenndat!H$15*100</f>
        <v>16.743003701687385</v>
      </c>
      <c r="I59" s="17">
        <f>I49*Kenndat!I$12/Kenndat!I$15*100</f>
        <v>18.3136990424929</v>
      </c>
      <c r="J59" s="17">
        <f>J49*Kenndat!J$12/Kenndat!J$15*100</f>
        <v>19.523920653494354</v>
      </c>
      <c r="K59" s="17">
        <f>K49*Kenndat!K$12/Kenndat!K$15*100</f>
        <v>13.750022336184733</v>
      </c>
      <c r="L59" s="17">
        <f>L49*Kenndat!L$12/Kenndat!L$15*100</f>
        <v>12.031352689439203</v>
      </c>
      <c r="M59" s="17">
        <f>M49*Kenndat!M$12/Kenndat!M$15*100</f>
        <v>14.733902084421768</v>
      </c>
      <c r="N59" s="17">
        <f>N49*Kenndat!N$12/Kenndat!N$15*100</f>
        <v>12.894998601021765</v>
      </c>
      <c r="O59" s="6">
        <f t="shared" si="7"/>
        <v>15.809754537122373</v>
      </c>
    </row>
    <row r="60" spans="2:15" ht="12.75" customHeight="1" x14ac:dyDescent="0.2">
      <c r="B60" s="4" t="s">
        <v>319</v>
      </c>
      <c r="E60" s="33">
        <f>E50*Kenndat!E$12/Kenndat!E$15*100</f>
        <v>122.07434154450677</v>
      </c>
      <c r="F60" s="33">
        <f>F50*Kenndat!F$12/Kenndat!F$15*100</f>
        <v>97.554114785964515</v>
      </c>
      <c r="G60" s="33">
        <f>G50*Kenndat!G$12/Kenndat!G$15*100</f>
        <v>88.482093391880341</v>
      </c>
      <c r="H60" s="33">
        <f>H50*Kenndat!H$12/Kenndat!H$15*100</f>
        <v>78.942323545929369</v>
      </c>
      <c r="I60" s="33">
        <f>I50*Kenndat!I$12/Kenndat!I$15*100</f>
        <v>112.80729091026325</v>
      </c>
      <c r="J60" s="33">
        <f>J50*Kenndat!J$12/Kenndat!J$15*100</f>
        <v>104.6937083234573</v>
      </c>
      <c r="K60" s="33">
        <f>K50*Kenndat!K$12/Kenndat!K$15*100</f>
        <v>84.404668089845003</v>
      </c>
      <c r="L60" s="33">
        <f>L50*Kenndat!L$12/Kenndat!L$15*100</f>
        <v>85.151427215150633</v>
      </c>
      <c r="M60" s="33">
        <f>M50*Kenndat!M$12/Kenndat!M$15*100</f>
        <v>87.529269121868097</v>
      </c>
      <c r="N60" s="33">
        <f>N50*Kenndat!N$12/Kenndat!N$15*100</f>
        <v>83.302562123983009</v>
      </c>
      <c r="O60" s="8">
        <f t="shared" si="7"/>
        <v>94.494179905284824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2025-12-17T14:50:13Z</dcterms:modified>
</cp:coreProperties>
</file>