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46A38A55-3F54-4339-A172-7A2F8606B50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G26" i="18" s="1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H12" i="13"/>
  <c r="I12" i="13"/>
  <c r="J12" i="13"/>
  <c r="K12" i="13"/>
  <c r="K13" i="13" s="1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H22" i="13" s="1"/>
  <c r="I20" i="13"/>
  <c r="J20" i="13"/>
  <c r="K20" i="13"/>
  <c r="L20" i="13"/>
  <c r="L22" i="13" s="1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19" i="18" l="1"/>
  <c r="N30" i="4"/>
  <c r="N26" i="20"/>
  <c r="M13" i="13"/>
  <c r="L24" i="3"/>
  <c r="L13" i="13"/>
  <c r="K33" i="23"/>
  <c r="K19" i="17"/>
  <c r="K15" i="12"/>
  <c r="K30" i="4"/>
  <c r="K27" i="19"/>
  <c r="J30" i="4"/>
  <c r="J29" i="7"/>
  <c r="I34" i="18"/>
  <c r="I19" i="19"/>
  <c r="I26" i="20"/>
  <c r="I21" i="13"/>
  <c r="H19" i="16"/>
  <c r="H24" i="20"/>
  <c r="G27" i="19"/>
  <c r="G33" i="23"/>
  <c r="O7" i="18"/>
  <c r="G26" i="20"/>
  <c r="G13" i="13"/>
  <c r="G21" i="13"/>
  <c r="F19" i="18"/>
  <c r="F26" i="20"/>
  <c r="F19" i="5"/>
  <c r="E24" i="20"/>
  <c r="E19" i="16"/>
  <c r="E15" i="8"/>
  <c r="J36" i="6"/>
  <c r="H30" i="4"/>
  <c r="J30" i="8"/>
  <c r="E25" i="20"/>
  <c r="K36" i="3"/>
  <c r="K27" i="11" s="1"/>
  <c r="K24" i="3"/>
  <c r="K10" i="4"/>
  <c r="F30" i="5"/>
  <c r="F12" i="12"/>
  <c r="F20" i="12" s="1"/>
  <c r="G19" i="17"/>
  <c r="H34" i="18"/>
  <c r="H26" i="18"/>
  <c r="M24" i="7"/>
  <c r="E15" i="4"/>
  <c r="J15" i="5"/>
  <c r="N36" i="3"/>
  <c r="N28" i="11" s="1"/>
  <c r="L13" i="7"/>
  <c r="N10" i="4"/>
  <c r="E33" i="25"/>
  <c r="E37" i="25" s="1"/>
  <c r="E41" i="25" s="1"/>
  <c r="O17" i="16"/>
  <c r="J24" i="2"/>
  <c r="H13" i="7"/>
  <c r="J10" i="4"/>
  <c r="L24" i="20"/>
  <c r="E29" i="2"/>
  <c r="K24" i="6"/>
  <c r="N19" i="4"/>
  <c r="N24" i="3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K26" i="11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8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G26" i="11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L21" i="12"/>
  <c r="I34" i="16"/>
  <c r="O39" i="17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M31" i="6" l="1"/>
  <c r="M38" i="6" s="1"/>
  <c r="M42" i="6" s="1"/>
  <c r="K31" i="6"/>
  <c r="K13" i="14"/>
  <c r="K17" i="14" s="1"/>
  <c r="K21" i="14" s="1"/>
  <c r="K25" i="14" s="1"/>
  <c r="K27" i="13"/>
  <c r="J13" i="14"/>
  <c r="J17" i="14" s="1"/>
  <c r="J21" i="14" s="1"/>
  <c r="J25" i="14" s="1"/>
  <c r="I13" i="14"/>
  <c r="I17" i="14" s="1"/>
  <c r="I21" i="14" s="1"/>
  <c r="I25" i="14" s="1"/>
  <c r="H31" i="7"/>
  <c r="H12" i="10" s="1"/>
  <c r="H37" i="17"/>
  <c r="H41" i="17" s="1"/>
  <c r="H45" i="17" s="1"/>
  <c r="E28" i="11"/>
  <c r="E26" i="11"/>
  <c r="I49" i="20"/>
  <c r="I59" i="20" s="1"/>
  <c r="M13" i="14"/>
  <c r="M17" i="14" s="1"/>
  <c r="M21" i="14" s="1"/>
  <c r="M25" i="14" s="1"/>
  <c r="I44" i="20"/>
  <c r="I54" i="20" s="1"/>
  <c r="M27" i="10"/>
  <c r="K30" i="13"/>
  <c r="I34" i="20"/>
  <c r="N31" i="6"/>
  <c r="N38" i="6" s="1"/>
  <c r="N42" i="6" s="1"/>
  <c r="F37" i="19"/>
  <c r="F41" i="19" s="1"/>
  <c r="F45" i="19" s="1"/>
  <c r="I45" i="20"/>
  <c r="I55" i="20" s="1"/>
  <c r="N26" i="11"/>
  <c r="I37" i="20"/>
  <c r="F21" i="12"/>
  <c r="G27" i="11"/>
  <c r="I35" i="20"/>
  <c r="I37" i="19"/>
  <c r="I41" i="19" s="1"/>
  <c r="I45" i="19" s="1"/>
  <c r="M26" i="10"/>
  <c r="N27" i="11"/>
  <c r="I18" i="13"/>
  <c r="I46" i="20"/>
  <c r="I56" i="20" s="1"/>
  <c r="I47" i="20"/>
  <c r="I57" i="20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E9" i="11"/>
  <c r="I31" i="3"/>
  <c r="I9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11" i="11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N18" i="1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E38" i="3"/>
  <c r="E42" i="3" s="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M22" i="10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O19" i="7"/>
  <c r="F27" i="10"/>
  <c r="F28" i="10"/>
  <c r="K11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N35" i="20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48" i="20"/>
  <c r="O33" i="7"/>
  <c r="G33" i="25"/>
  <c r="O32" i="25"/>
  <c r="F13" i="14"/>
  <c r="F17" i="14" s="1"/>
  <c r="F21" i="14" s="1"/>
  <c r="F25" i="14" s="1"/>
  <c r="F32" i="20"/>
  <c r="E45" i="25"/>
  <c r="I19" i="11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O27" i="11" l="1"/>
  <c r="N22" i="11"/>
  <c r="L17" i="11"/>
  <c r="L21" i="11"/>
  <c r="L22" i="11"/>
  <c r="L20" i="11"/>
  <c r="K9" i="11"/>
  <c r="I20" i="11"/>
  <c r="I21" i="11"/>
  <c r="I22" i="11"/>
  <c r="H18" i="11"/>
  <c r="H17" i="11"/>
  <c r="H16" i="11"/>
  <c r="H20" i="11"/>
  <c r="H22" i="11"/>
  <c r="F18" i="11"/>
  <c r="H38" i="3"/>
  <c r="H42" i="3" s="1"/>
  <c r="J38" i="7"/>
  <c r="J42" i="7" s="1"/>
  <c r="H19" i="11"/>
  <c r="E11" i="11"/>
  <c r="J11" i="10"/>
  <c r="K10" i="11"/>
  <c r="F19" i="10"/>
  <c r="E12" i="11"/>
  <c r="I10" i="11"/>
  <c r="K12" i="11"/>
  <c r="M16" i="11"/>
  <c r="L33" i="20"/>
  <c r="L34" i="20" s="1"/>
  <c r="I12" i="11"/>
  <c r="I18" i="11"/>
  <c r="I16" i="11"/>
  <c r="I38" i="3"/>
  <c r="I42" i="3" s="1"/>
  <c r="J12" i="10"/>
  <c r="I11" i="10"/>
  <c r="N38" i="7"/>
  <c r="N42" i="7" s="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6" i="20" l="1"/>
  <c r="L35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<sst xmlns="http://schemas.openxmlformats.org/spreadsheetml/2006/main" count="981" uniqueCount="336">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</sst>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21</v>
      </c>
      <c r="B1">
        <v>25</v>
      </c>
      <c r="C1">
        <v>25</v>
      </c>
      <c r="D1">
        <v>28</v>
      </c>
      <c r="E1">
        <v>27</v>
      </c>
      <c r="F1">
        <v>28</v>
      </c>
      <c r="G1">
        <v>28</v>
      </c>
      <c r="H1">
        <v>27</v>
      </c>
      <c r="I1">
        <v>28</v>
      </c>
      <c r="J1">
        <v>26</v>
      </c>
      <c r="K1">
        <v>28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4.29</v>
      </c>
      <c r="B4">
        <v>4.24</v>
      </c>
      <c r="C4">
        <v>4.24</v>
      </c>
      <c r="D4">
        <v>4.57</v>
      </c>
      <c r="E4">
        <v>4.37</v>
      </c>
      <c r="F4">
        <v>4.57</v>
      </c>
      <c r="G4">
        <v>4.57</v>
      </c>
      <c r="H4">
        <v>4.67</v>
      </c>
      <c r="I4">
        <v>4.8600000000000003</v>
      </c>
      <c r="J4">
        <v>4.7699999999999996</v>
      </c>
      <c r="K4" t="s">
        <v>22</v>
      </c>
      <c r="N4" s="13">
        <v>33</v>
      </c>
      <c r="O4" s="4" t="s">
        <v>327</v>
      </c>
    </row>
    <row r="5" spans="1:15" x14ac:dyDescent="0.2">
      <c r="A5">
        <v>452060</v>
      </c>
      <c r="B5">
        <v>517910</v>
      </c>
      <c r="C5">
        <v>516410</v>
      </c>
      <c r="D5">
        <v>562425</v>
      </c>
      <c r="E5">
        <v>560018</v>
      </c>
      <c r="F5">
        <v>569076</v>
      </c>
      <c r="G5">
        <v>571076</v>
      </c>
      <c r="H5">
        <v>472076</v>
      </c>
      <c r="I5">
        <v>467783</v>
      </c>
      <c r="J5">
        <v>453383</v>
      </c>
      <c r="K5">
        <v>466690</v>
      </c>
      <c r="L5" t="s">
        <v>23</v>
      </c>
      <c r="N5" s="13">
        <v>34</v>
      </c>
      <c r="O5" s="4" t="s">
        <v>328</v>
      </c>
    </row>
    <row r="6" spans="1:15" x14ac:dyDescent="0.2">
      <c r="A6">
        <v>574177.31999999995</v>
      </c>
      <c r="B6">
        <v>605636.72</v>
      </c>
      <c r="C6">
        <v>638429.81999999995</v>
      </c>
      <c r="D6">
        <v>712214.35</v>
      </c>
      <c r="E6">
        <v>806120.53</v>
      </c>
      <c r="F6">
        <v>835162.15</v>
      </c>
      <c r="G6">
        <v>765837</v>
      </c>
      <c r="H6">
        <v>552480</v>
      </c>
      <c r="I6">
        <v>486192.43</v>
      </c>
      <c r="J6">
        <v>555538</v>
      </c>
      <c r="K6">
        <v>456932.38</v>
      </c>
      <c r="L6" t="s">
        <v>24</v>
      </c>
      <c r="N6" s="13">
        <v>35</v>
      </c>
      <c r="O6" s="4" t="s">
        <v>329</v>
      </c>
    </row>
    <row r="7" spans="1:15" x14ac:dyDescent="0.2">
      <c r="A7">
        <v>65644.25</v>
      </c>
      <c r="B7">
        <v>76246.570000000007</v>
      </c>
      <c r="C7">
        <v>76241.02</v>
      </c>
      <c r="D7">
        <v>80004.600000000006</v>
      </c>
      <c r="E7">
        <v>79073.31</v>
      </c>
      <c r="F7">
        <v>79658.67</v>
      </c>
      <c r="G7">
        <v>79668.600000000006</v>
      </c>
      <c r="H7">
        <v>66410</v>
      </c>
      <c r="I7">
        <v>66763</v>
      </c>
      <c r="J7">
        <v>64792</v>
      </c>
      <c r="K7">
        <v>65285.18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2376.3000000000002</v>
      </c>
      <c r="C8">
        <v>2372.15</v>
      </c>
      <c r="D8">
        <v>5303.94</v>
      </c>
      <c r="E8">
        <v>5377.24</v>
      </c>
      <c r="F8">
        <v>2976.96</v>
      </c>
      <c r="G8">
        <v>25380.66</v>
      </c>
      <c r="H8">
        <v>5655.89</v>
      </c>
      <c r="I8">
        <v>12940.08</v>
      </c>
      <c r="J8">
        <v>13109.69</v>
      </c>
      <c r="K8" t="s">
        <v>26</v>
      </c>
      <c r="N8" s="13">
        <v>41</v>
      </c>
      <c r="O8" s="4" t="s">
        <v>331</v>
      </c>
    </row>
    <row r="9" spans="1:15" x14ac:dyDescent="0.2">
      <c r="A9">
        <v>1644122.54</v>
      </c>
      <c r="B9">
        <v>1747917.12</v>
      </c>
      <c r="C9">
        <v>1766318.35</v>
      </c>
      <c r="D9">
        <v>1935662.29</v>
      </c>
      <c r="E9">
        <v>1550167.35</v>
      </c>
      <c r="F9">
        <v>1960570.61</v>
      </c>
      <c r="G9">
        <v>1891134.37</v>
      </c>
      <c r="H9">
        <v>1397748.57</v>
      </c>
      <c r="I9">
        <v>1304779.3899999999</v>
      </c>
      <c r="J9">
        <v>964905.38</v>
      </c>
      <c r="K9" t="s">
        <v>27</v>
      </c>
      <c r="N9" s="13">
        <v>42</v>
      </c>
      <c r="O9" s="4" t="s">
        <v>332</v>
      </c>
    </row>
    <row r="10" spans="1:15" x14ac:dyDescent="0.2">
      <c r="A10">
        <v>1383306.24</v>
      </c>
      <c r="B10">
        <v>1258632.22</v>
      </c>
      <c r="C10">
        <v>1221259.6399999999</v>
      </c>
      <c r="D10">
        <v>1280810.96</v>
      </c>
      <c r="E10">
        <v>1292630.6000000001</v>
      </c>
      <c r="F10">
        <v>1086213.68</v>
      </c>
      <c r="G10">
        <v>1097302.44</v>
      </c>
      <c r="H10">
        <v>891582.79</v>
      </c>
      <c r="I10">
        <v>1047210.47</v>
      </c>
      <c r="J10">
        <v>903116.51</v>
      </c>
      <c r="K10" t="s">
        <v>28</v>
      </c>
      <c r="N10" s="13">
        <v>43</v>
      </c>
      <c r="O10" s="4" t="s">
        <v>323</v>
      </c>
    </row>
    <row r="11" spans="1:15" x14ac:dyDescent="0.2">
      <c r="A11">
        <v>1526684.24</v>
      </c>
      <c r="B11">
        <v>1435857.1</v>
      </c>
      <c r="C11">
        <v>1278091.01</v>
      </c>
      <c r="D11">
        <v>1183612.67</v>
      </c>
      <c r="E11">
        <v>1670684.12</v>
      </c>
      <c r="F11">
        <v>1015597.3</v>
      </c>
      <c r="G11">
        <v>920549.11</v>
      </c>
      <c r="H11">
        <v>782264.72</v>
      </c>
      <c r="I11">
        <v>730018.34</v>
      </c>
      <c r="J11">
        <v>549079.25</v>
      </c>
      <c r="K11" t="s">
        <v>29</v>
      </c>
      <c r="O11" s="4" t="s">
        <v>334</v>
      </c>
    </row>
    <row r="12" spans="1:15" x14ac:dyDescent="0.2">
      <c r="A12">
        <v>487782.32</v>
      </c>
      <c r="B12">
        <v>714870.57</v>
      </c>
      <c r="C12">
        <v>622711</v>
      </c>
      <c r="D12">
        <v>621633.64</v>
      </c>
      <c r="E12">
        <v>559590.5</v>
      </c>
      <c r="F12">
        <v>571614.63</v>
      </c>
      <c r="G12">
        <v>564256.30000000005</v>
      </c>
      <c r="H12">
        <v>416239.72</v>
      </c>
      <c r="I12">
        <v>465495.48</v>
      </c>
      <c r="J12">
        <v>377742.03</v>
      </c>
      <c r="K12" t="s">
        <v>30</v>
      </c>
      <c r="O12" s="4" t="s">
        <v>335</v>
      </c>
    </row>
    <row r="13" spans="1:15" x14ac:dyDescent="0.2">
      <c r="A13">
        <v>83183.7</v>
      </c>
      <c r="B13">
        <v>86495.98</v>
      </c>
      <c r="C13">
        <v>105104.46</v>
      </c>
      <c r="D13">
        <v>105667.35</v>
      </c>
      <c r="E13">
        <v>89873.39</v>
      </c>
      <c r="F13">
        <v>92262.92</v>
      </c>
      <c r="G13">
        <v>77857.440000000002</v>
      </c>
      <c r="H13">
        <v>108654.86</v>
      </c>
      <c r="I13">
        <v>79064.490000000005</v>
      </c>
      <c r="J13">
        <v>74051.25</v>
      </c>
      <c r="K13" t="s">
        <v>31</v>
      </c>
    </row>
    <row r="14" spans="1:15" x14ac:dyDescent="0.2">
      <c r="A14">
        <v>13647633.65</v>
      </c>
      <c r="B14">
        <v>14725249.880000001</v>
      </c>
      <c r="C14">
        <v>14736604.539999999</v>
      </c>
      <c r="D14">
        <v>14909539.93</v>
      </c>
      <c r="E14">
        <v>16941174.16</v>
      </c>
      <c r="F14">
        <v>18698638.879999999</v>
      </c>
      <c r="G14">
        <v>16831825.98</v>
      </c>
      <c r="H14">
        <v>11880902.57</v>
      </c>
      <c r="I14">
        <v>10561545.75</v>
      </c>
      <c r="J14">
        <v>11935331.279999999</v>
      </c>
      <c r="K14" t="s">
        <v>32</v>
      </c>
    </row>
    <row r="15" spans="1:15" x14ac:dyDescent="0.2">
      <c r="A15">
        <v>685661.73</v>
      </c>
      <c r="B15">
        <v>628684.07999999996</v>
      </c>
      <c r="C15">
        <v>604666.9</v>
      </c>
      <c r="D15">
        <v>516347.91</v>
      </c>
      <c r="E15">
        <v>595789.15</v>
      </c>
      <c r="F15">
        <v>721804.23</v>
      </c>
      <c r="G15">
        <v>679083.53</v>
      </c>
      <c r="H15">
        <v>184204.98</v>
      </c>
      <c r="I15">
        <v>143201.38</v>
      </c>
      <c r="J15">
        <v>170384.16</v>
      </c>
      <c r="K15" t="s">
        <v>33</v>
      </c>
    </row>
    <row r="16" spans="1:15" x14ac:dyDescent="0.2">
      <c r="A16">
        <v>277354.74</v>
      </c>
      <c r="B16">
        <v>266835.89</v>
      </c>
      <c r="C16">
        <v>225613.58</v>
      </c>
      <c r="D16">
        <v>175679.94</v>
      </c>
      <c r="E16">
        <v>165121.26999999999</v>
      </c>
      <c r="F16">
        <v>210475.88</v>
      </c>
      <c r="G16">
        <v>290872.68</v>
      </c>
      <c r="H16">
        <v>127618.18</v>
      </c>
      <c r="I16">
        <v>126833.32</v>
      </c>
      <c r="J16">
        <v>89251.61</v>
      </c>
      <c r="K16" t="s">
        <v>34</v>
      </c>
    </row>
    <row r="17" spans="1:11" x14ac:dyDescent="0.2">
      <c r="A17">
        <v>70871.47</v>
      </c>
      <c r="B17">
        <v>148426.6</v>
      </c>
      <c r="C17">
        <v>138815.79</v>
      </c>
      <c r="D17">
        <v>135173.68</v>
      </c>
      <c r="E17">
        <v>128395.28</v>
      </c>
      <c r="F17">
        <v>123300.69</v>
      </c>
      <c r="G17">
        <v>158750.37</v>
      </c>
      <c r="H17">
        <v>119001.51</v>
      </c>
      <c r="I17">
        <v>123374.9</v>
      </c>
      <c r="J17">
        <v>134161.94</v>
      </c>
      <c r="K17" t="s">
        <v>35</v>
      </c>
    </row>
    <row r="18" spans="1:11" x14ac:dyDescent="0.2">
      <c r="A18">
        <v>2526855.0099999998</v>
      </c>
      <c r="B18">
        <v>3186926.71</v>
      </c>
      <c r="C18">
        <v>3135336.52</v>
      </c>
      <c r="D18">
        <v>2422024.9700000002</v>
      </c>
      <c r="E18">
        <v>1859862.27</v>
      </c>
      <c r="F18">
        <v>2084620.9</v>
      </c>
      <c r="G18">
        <v>2331800.5499999998</v>
      </c>
      <c r="H18">
        <v>2052913.03</v>
      </c>
      <c r="I18">
        <v>2373632.5</v>
      </c>
      <c r="J18">
        <v>1989390.3</v>
      </c>
      <c r="K18" t="s">
        <v>36</v>
      </c>
    </row>
    <row r="19" spans="1:11" x14ac:dyDescent="0.2">
      <c r="A19">
        <v>4003284.28</v>
      </c>
      <c r="B19">
        <v>2703856.28</v>
      </c>
      <c r="C19">
        <v>2640652.44</v>
      </c>
      <c r="D19">
        <v>2578300.9</v>
      </c>
      <c r="E19">
        <v>2127288.7400000002</v>
      </c>
      <c r="F19">
        <v>2162368.56</v>
      </c>
      <c r="G19">
        <v>2326287.6</v>
      </c>
      <c r="H19">
        <v>1606112.33</v>
      </c>
      <c r="I19">
        <v>1564989.23</v>
      </c>
      <c r="J19">
        <v>1913237.14</v>
      </c>
      <c r="K19" t="s">
        <v>37</v>
      </c>
    </row>
    <row r="20" spans="1:11" x14ac:dyDescent="0.2">
      <c r="A20">
        <v>14487.8</v>
      </c>
      <c r="B20">
        <v>1494.86</v>
      </c>
      <c r="C20">
        <v>0</v>
      </c>
      <c r="D20">
        <v>209.71</v>
      </c>
      <c r="E20">
        <v>13673.38</v>
      </c>
      <c r="F20">
        <v>45304.77</v>
      </c>
      <c r="G20">
        <v>7560.82</v>
      </c>
      <c r="H20">
        <v>13368.85</v>
      </c>
      <c r="I20">
        <v>4139.9799999999996</v>
      </c>
      <c r="J20">
        <v>741.38</v>
      </c>
      <c r="K20" t="s">
        <v>38</v>
      </c>
    </row>
    <row r="21" spans="1:11" x14ac:dyDescent="0.2">
      <c r="A21">
        <v>740628.08</v>
      </c>
      <c r="B21">
        <v>785443.89</v>
      </c>
      <c r="C21">
        <v>744791.35</v>
      </c>
      <c r="D21">
        <v>680653</v>
      </c>
      <c r="E21">
        <v>603927.63</v>
      </c>
      <c r="F21">
        <v>669692.27</v>
      </c>
      <c r="G21">
        <v>678175.21</v>
      </c>
      <c r="H21">
        <v>524249.43</v>
      </c>
      <c r="I21">
        <v>496111.16</v>
      </c>
      <c r="J21">
        <v>498128.11</v>
      </c>
      <c r="K21" t="s">
        <v>39</v>
      </c>
    </row>
    <row r="22" spans="1:11" x14ac:dyDescent="0.2">
      <c r="A22">
        <v>8891533.3200000003</v>
      </c>
      <c r="B22">
        <v>9448663.5899999999</v>
      </c>
      <c r="C22">
        <v>8888710.6899999995</v>
      </c>
      <c r="D22">
        <v>8595090.8499999996</v>
      </c>
      <c r="E22">
        <v>8234865.2699999996</v>
      </c>
      <c r="F22">
        <v>8844772.3699999992</v>
      </c>
      <c r="G22">
        <v>8743263.25</v>
      </c>
      <c r="H22">
        <v>7191961.79</v>
      </c>
      <c r="I22">
        <v>6963422.5499999998</v>
      </c>
      <c r="J22">
        <v>6867345.6600000001</v>
      </c>
      <c r="K22" t="s">
        <v>40</v>
      </c>
    </row>
    <row r="23" spans="1:11" x14ac:dyDescent="0.2">
      <c r="A23">
        <v>1175504.02</v>
      </c>
      <c r="B23">
        <v>1356890.21</v>
      </c>
      <c r="C23">
        <v>1338436.78</v>
      </c>
      <c r="D23">
        <v>1489442.75</v>
      </c>
      <c r="E23">
        <v>1471805.19</v>
      </c>
      <c r="F23">
        <v>1292011.8899999999</v>
      </c>
      <c r="G23">
        <v>1306608.6299999999</v>
      </c>
      <c r="H23">
        <v>1104095.6200000001</v>
      </c>
      <c r="I23">
        <v>1071216.83</v>
      </c>
      <c r="J23">
        <v>1072315.21</v>
      </c>
      <c r="K23" t="s">
        <v>41</v>
      </c>
    </row>
    <row r="24" spans="1:11" x14ac:dyDescent="0.2">
      <c r="A24">
        <v>37158893.140000001</v>
      </c>
      <c r="B24">
        <v>38498621.280000001</v>
      </c>
      <c r="C24">
        <v>37449485.200000003</v>
      </c>
      <c r="D24">
        <v>36635154.490000002</v>
      </c>
      <c r="E24">
        <v>37310225.539999999</v>
      </c>
      <c r="F24">
        <v>39582226.539999999</v>
      </c>
      <c r="G24">
        <v>37930708.939999998</v>
      </c>
      <c r="H24">
        <v>28406574.84</v>
      </c>
      <c r="I24">
        <v>27067975.850000001</v>
      </c>
      <c r="J24">
        <v>27552290.899999999</v>
      </c>
      <c r="K24" t="s">
        <v>42</v>
      </c>
    </row>
    <row r="25" spans="1:11" x14ac:dyDescent="0.2">
      <c r="A25">
        <v>614148.43999999994</v>
      </c>
      <c r="B25">
        <v>608940.11</v>
      </c>
      <c r="C25">
        <v>1020622.11</v>
      </c>
      <c r="D25">
        <v>665915.67000000004</v>
      </c>
      <c r="E25">
        <v>613516.64</v>
      </c>
      <c r="F25">
        <v>607157.19999999995</v>
      </c>
      <c r="G25">
        <v>598573.13</v>
      </c>
      <c r="H25">
        <v>512791.06</v>
      </c>
      <c r="I25">
        <v>490356.27</v>
      </c>
      <c r="J25">
        <v>490082.3</v>
      </c>
      <c r="K25" t="s">
        <v>43</v>
      </c>
    </row>
    <row r="26" spans="1:11" x14ac:dyDescent="0.2">
      <c r="A26">
        <v>985002.16</v>
      </c>
      <c r="B26">
        <v>1132492.23</v>
      </c>
      <c r="C26">
        <v>1131731.97</v>
      </c>
      <c r="D26">
        <v>1199799.05</v>
      </c>
      <c r="E26">
        <v>1172439.44</v>
      </c>
      <c r="F26">
        <v>1046059.56</v>
      </c>
      <c r="G26">
        <v>1037843.55</v>
      </c>
      <c r="H26">
        <v>918013.43999999994</v>
      </c>
      <c r="I26">
        <v>891574.08</v>
      </c>
      <c r="J26">
        <v>868394.56</v>
      </c>
      <c r="K26" t="s">
        <v>44</v>
      </c>
    </row>
    <row r="27" spans="1:11" x14ac:dyDescent="0.2">
      <c r="A27" s="35">
        <v>53331069.509999998</v>
      </c>
      <c r="B27" s="35">
        <v>58711196.740000002</v>
      </c>
      <c r="C27" s="35">
        <v>59084773.909999996</v>
      </c>
      <c r="D27" s="35">
        <v>54030888.439999998</v>
      </c>
      <c r="E27" s="35">
        <v>43781882.899999999</v>
      </c>
      <c r="F27" s="35">
        <v>46593380.020000003</v>
      </c>
      <c r="G27" s="35">
        <v>49541949.240000002</v>
      </c>
      <c r="H27" s="35">
        <v>39647892.280000001</v>
      </c>
      <c r="I27" s="35">
        <v>34148285.710000001</v>
      </c>
      <c r="J27" s="35">
        <v>41518499.350000001</v>
      </c>
      <c r="K27" t="s">
        <v>45</v>
      </c>
    </row>
    <row r="28" spans="1:11" x14ac:dyDescent="0.2">
      <c r="A28" s="35">
        <v>39065.51</v>
      </c>
      <c r="B28" s="35">
        <v>13417.73</v>
      </c>
      <c r="C28" s="35">
        <v>15182.68</v>
      </c>
      <c r="D28" s="35">
        <v>4813.3</v>
      </c>
      <c r="E28" s="35">
        <v>25072.74</v>
      </c>
      <c r="F28" s="35">
        <v>10065.98</v>
      </c>
      <c r="G28" s="35">
        <v>20459.84</v>
      </c>
      <c r="H28" s="35">
        <v>19367.86</v>
      </c>
      <c r="I28" s="35">
        <v>17941.150000000001</v>
      </c>
      <c r="J28" s="35">
        <v>15289.51</v>
      </c>
      <c r="K28" t="s">
        <v>46</v>
      </c>
    </row>
    <row r="29" spans="1:11" x14ac:dyDescent="0.2">
      <c r="A29" s="35">
        <v>4117379.9</v>
      </c>
      <c r="B29" s="35">
        <v>4212517.47</v>
      </c>
      <c r="C29" s="35">
        <v>4724236.5</v>
      </c>
      <c r="D29" s="35">
        <v>4209311.07</v>
      </c>
      <c r="E29" s="35">
        <v>4585044.2300000004</v>
      </c>
      <c r="F29" s="35">
        <v>3316794.94</v>
      </c>
      <c r="G29" s="35">
        <v>2529746.73</v>
      </c>
      <c r="H29" s="35">
        <v>1751182</v>
      </c>
      <c r="I29" s="35">
        <v>1486168.03</v>
      </c>
      <c r="J29" s="35">
        <v>1579748.47</v>
      </c>
      <c r="K29" t="s">
        <v>47</v>
      </c>
    </row>
    <row r="30" spans="1:11" x14ac:dyDescent="0.2">
      <c r="A30">
        <v>11070956.310000001</v>
      </c>
      <c r="B30">
        <v>12899239.800000001</v>
      </c>
      <c r="C30">
        <v>12263614.630000001</v>
      </c>
      <c r="D30">
        <v>12010575.6</v>
      </c>
      <c r="E30">
        <v>12082523.789999999</v>
      </c>
      <c r="F30">
        <v>13379044.24</v>
      </c>
      <c r="G30">
        <v>12597975.98</v>
      </c>
      <c r="H30">
        <v>10204339.9</v>
      </c>
      <c r="I30">
        <v>10222508.029999999</v>
      </c>
      <c r="J30">
        <v>9764306.1600000001</v>
      </c>
      <c r="K30" t="s">
        <v>76</v>
      </c>
    </row>
    <row r="31" spans="1:11" x14ac:dyDescent="0.2">
      <c r="A31">
        <v>639915.07999999996</v>
      </c>
      <c r="B31">
        <v>604973.92000000004</v>
      </c>
      <c r="C31">
        <v>532165.76</v>
      </c>
      <c r="D31">
        <v>476627.06</v>
      </c>
      <c r="E31">
        <v>526075.15</v>
      </c>
      <c r="F31">
        <v>557079.42000000004</v>
      </c>
      <c r="G31">
        <v>544470.24</v>
      </c>
      <c r="H31">
        <v>171100.66</v>
      </c>
      <c r="I31">
        <v>151091.89000000001</v>
      </c>
      <c r="J31">
        <v>151816.22</v>
      </c>
      <c r="K31" t="s">
        <v>77</v>
      </c>
    </row>
    <row r="32" spans="1:11" x14ac:dyDescent="0.2">
      <c r="A32">
        <v>263808.59999999998</v>
      </c>
      <c r="B32">
        <v>262029.82</v>
      </c>
      <c r="C32">
        <v>187843.8</v>
      </c>
      <c r="D32">
        <v>146134.85</v>
      </c>
      <c r="E32">
        <v>124339.2</v>
      </c>
      <c r="F32">
        <v>165278.26</v>
      </c>
      <c r="G32">
        <v>205688.66</v>
      </c>
      <c r="H32">
        <v>106182.33</v>
      </c>
      <c r="I32">
        <v>121915.7</v>
      </c>
      <c r="J32">
        <v>78928.95</v>
      </c>
      <c r="K32" t="s">
        <v>78</v>
      </c>
    </row>
    <row r="33" spans="1:12" x14ac:dyDescent="0.2">
      <c r="A33">
        <v>58685.89</v>
      </c>
      <c r="B33">
        <v>139591.67999999999</v>
      </c>
      <c r="C33">
        <v>128709.03</v>
      </c>
      <c r="D33">
        <v>122687.03</v>
      </c>
      <c r="E33">
        <v>118700.64</v>
      </c>
      <c r="F33">
        <v>116855.95</v>
      </c>
      <c r="G33">
        <v>129677.81</v>
      </c>
      <c r="H33">
        <v>108419.27</v>
      </c>
      <c r="I33">
        <v>124321.52</v>
      </c>
      <c r="J33">
        <v>135934.74</v>
      </c>
      <c r="K33" t="s">
        <v>79</v>
      </c>
    </row>
    <row r="34" spans="1:12" x14ac:dyDescent="0.2">
      <c r="A34" s="35">
        <v>591629.53</v>
      </c>
      <c r="B34" s="35">
        <v>621309.31000000006</v>
      </c>
      <c r="C34" s="35">
        <v>662303.74</v>
      </c>
      <c r="D34" s="35">
        <v>733799.25</v>
      </c>
      <c r="E34" s="35">
        <v>813378.17</v>
      </c>
      <c r="F34" s="35">
        <v>853350.35</v>
      </c>
      <c r="G34" s="35">
        <v>779244.14</v>
      </c>
      <c r="H34" s="35">
        <v>581687.67000000004</v>
      </c>
      <c r="I34" s="35">
        <v>504377.12</v>
      </c>
      <c r="J34" s="35">
        <v>581285.85</v>
      </c>
      <c r="K34" t="s">
        <v>80</v>
      </c>
    </row>
    <row r="35" spans="1:12" x14ac:dyDescent="0.2">
      <c r="A35" s="35">
        <v>41923600.450000003</v>
      </c>
      <c r="B35" s="35">
        <v>50191664.640000001</v>
      </c>
      <c r="C35" s="35">
        <v>47766642.259999998</v>
      </c>
      <c r="D35" s="35">
        <v>44716947.539999999</v>
      </c>
      <c r="E35" s="35">
        <v>32506581.66</v>
      </c>
      <c r="F35" s="35">
        <v>33635551.710000001</v>
      </c>
      <c r="G35" s="35">
        <v>37992128.850000001</v>
      </c>
      <c r="H35" s="35">
        <v>34522906.149999999</v>
      </c>
      <c r="I35" s="35">
        <v>33001175.93</v>
      </c>
      <c r="J35" s="35">
        <v>33862858.280000001</v>
      </c>
      <c r="K35" t="s">
        <v>117</v>
      </c>
    </row>
    <row r="36" spans="1:12" x14ac:dyDescent="0.2">
      <c r="A36" s="35">
        <v>468516.55</v>
      </c>
      <c r="B36" s="35">
        <v>531317.18000000005</v>
      </c>
      <c r="C36" s="35">
        <v>537196.86</v>
      </c>
      <c r="D36" s="35">
        <v>574941.06999999995</v>
      </c>
      <c r="E36" s="35">
        <v>565122.81000000006</v>
      </c>
      <c r="F36" s="35">
        <v>582638.04</v>
      </c>
      <c r="G36" s="35">
        <v>577698.30000000005</v>
      </c>
      <c r="H36" s="35">
        <v>497758.02</v>
      </c>
      <c r="I36" s="35">
        <v>486429.57</v>
      </c>
      <c r="J36" s="35">
        <v>469980.39</v>
      </c>
      <c r="K36" t="s">
        <v>118</v>
      </c>
    </row>
    <row r="37" spans="1:12" x14ac:dyDescent="0.2">
      <c r="A37">
        <v>1875747.46</v>
      </c>
      <c r="B37">
        <v>2221151.5699999998</v>
      </c>
      <c r="C37">
        <v>2275025.2000000002</v>
      </c>
      <c r="D37">
        <v>2293522</v>
      </c>
      <c r="E37">
        <v>2164495.7400000002</v>
      </c>
      <c r="F37">
        <v>2400461.79</v>
      </c>
      <c r="G37">
        <v>2580045.2599999998</v>
      </c>
      <c r="H37">
        <v>2082333.47</v>
      </c>
      <c r="I37">
        <v>2200460.09</v>
      </c>
      <c r="J37">
        <v>2225092.46</v>
      </c>
      <c r="K37" t="s">
        <v>146</v>
      </c>
      <c r="L37" t="s">
        <v>166</v>
      </c>
    </row>
    <row r="38" spans="1:12" x14ac:dyDescent="0.2">
      <c r="A38">
        <v>1946258.61</v>
      </c>
      <c r="B38">
        <v>2391310.48</v>
      </c>
      <c r="C38">
        <v>2361547.8199999998</v>
      </c>
      <c r="D38">
        <v>2258414.96</v>
      </c>
      <c r="E38">
        <v>2299182.16</v>
      </c>
      <c r="F38">
        <v>2427345.2400000002</v>
      </c>
      <c r="G38">
        <v>2524367.2000000002</v>
      </c>
      <c r="H38">
        <v>2103875.3199999998</v>
      </c>
      <c r="I38">
        <v>2198220.83</v>
      </c>
      <c r="J38">
        <v>2121343.5699999998</v>
      </c>
      <c r="K38" t="s">
        <v>147</v>
      </c>
      <c r="L38" t="s">
        <v>166</v>
      </c>
    </row>
    <row r="39" spans="1:12" x14ac:dyDescent="0.2">
      <c r="A39">
        <v>143614.70000000001</v>
      </c>
      <c r="B39">
        <v>147697.31</v>
      </c>
      <c r="C39">
        <v>163040.91</v>
      </c>
      <c r="D39">
        <v>167178.84</v>
      </c>
      <c r="E39">
        <v>150190.35</v>
      </c>
      <c r="F39">
        <v>117421.66</v>
      </c>
      <c r="G39">
        <v>128572.67</v>
      </c>
      <c r="H39">
        <v>115881.60000000001</v>
      </c>
      <c r="I39">
        <v>104607.63</v>
      </c>
      <c r="J39">
        <v>117608.18</v>
      </c>
      <c r="K39" t="s">
        <v>148</v>
      </c>
      <c r="L39" t="s">
        <v>166</v>
      </c>
    </row>
    <row r="40" spans="1:12" x14ac:dyDescent="0.2">
      <c r="A40">
        <v>5239105.7699999996</v>
      </c>
      <c r="B40">
        <v>5160460.2</v>
      </c>
      <c r="C40">
        <v>4774948.38</v>
      </c>
      <c r="D40">
        <v>4739801.5199999996</v>
      </c>
      <c r="E40">
        <v>4435272.3899999997</v>
      </c>
      <c r="F40">
        <v>4595312.33</v>
      </c>
      <c r="G40">
        <v>4485166.8899999997</v>
      </c>
      <c r="H40">
        <v>3790710.15</v>
      </c>
      <c r="I40">
        <v>3684125.55</v>
      </c>
      <c r="J40">
        <v>3475412.69</v>
      </c>
      <c r="K40" t="s">
        <v>149</v>
      </c>
      <c r="L40" t="s">
        <v>166</v>
      </c>
    </row>
    <row r="41" spans="1:12" x14ac:dyDescent="0.2">
      <c r="A41">
        <v>1335507.75</v>
      </c>
      <c r="B41">
        <v>1438322.25</v>
      </c>
      <c r="C41">
        <v>1359151.7</v>
      </c>
      <c r="D41">
        <v>1367617.4</v>
      </c>
      <c r="E41">
        <v>1250080.55</v>
      </c>
      <c r="F41">
        <v>1343764.96</v>
      </c>
      <c r="G41">
        <v>1252137.48</v>
      </c>
      <c r="H41">
        <v>1101282.17</v>
      </c>
      <c r="I41">
        <v>1043097.82</v>
      </c>
      <c r="J41">
        <v>1017185.32</v>
      </c>
      <c r="K41" t="s">
        <v>150</v>
      </c>
      <c r="L41" t="s">
        <v>166</v>
      </c>
    </row>
    <row r="42" spans="1:12" x14ac:dyDescent="0.2">
      <c r="A42">
        <v>123236.7</v>
      </c>
      <c r="B42">
        <v>229769.63</v>
      </c>
      <c r="C42">
        <v>216142.83</v>
      </c>
      <c r="D42">
        <v>217682.05</v>
      </c>
      <c r="E42">
        <v>245631</v>
      </c>
      <c r="F42">
        <v>231220.53</v>
      </c>
      <c r="G42">
        <v>222525.79</v>
      </c>
      <c r="H42">
        <v>213161.02</v>
      </c>
      <c r="I42">
        <v>217858.86</v>
      </c>
      <c r="J42">
        <v>179184.38</v>
      </c>
      <c r="K42" t="s">
        <v>151</v>
      </c>
      <c r="L42" t="s">
        <v>166</v>
      </c>
    </row>
    <row r="43" spans="1:12" x14ac:dyDescent="0.2">
      <c r="A43">
        <v>780671.63</v>
      </c>
      <c r="B43">
        <v>1006751.43</v>
      </c>
      <c r="C43">
        <v>967039.99</v>
      </c>
      <c r="D43">
        <v>754874.36</v>
      </c>
      <c r="E43">
        <v>672382.02</v>
      </c>
      <c r="F43">
        <v>772920.68</v>
      </c>
      <c r="G43">
        <v>738129.12</v>
      </c>
      <c r="H43">
        <v>533779.35</v>
      </c>
      <c r="I43">
        <v>531018.57999999996</v>
      </c>
      <c r="J43">
        <v>569217.06000000006</v>
      </c>
      <c r="K43" t="s">
        <v>152</v>
      </c>
      <c r="L43" t="s">
        <v>166</v>
      </c>
    </row>
    <row r="44" spans="1:12" x14ac:dyDescent="0.2">
      <c r="A44">
        <v>1514935.92</v>
      </c>
      <c r="B44">
        <v>1599705.11</v>
      </c>
      <c r="C44">
        <v>1868866.27</v>
      </c>
      <c r="D44">
        <v>1875877.34</v>
      </c>
      <c r="E44">
        <v>1509640.88</v>
      </c>
      <c r="F44">
        <v>1629216.39</v>
      </c>
      <c r="G44">
        <v>1562201.51</v>
      </c>
      <c r="H44">
        <v>1111031.96</v>
      </c>
      <c r="I44">
        <v>1259105.8700000001</v>
      </c>
      <c r="J44">
        <v>912808.99</v>
      </c>
      <c r="K44" t="s">
        <v>153</v>
      </c>
      <c r="L44" t="s">
        <v>166</v>
      </c>
    </row>
    <row r="45" spans="1:12" x14ac:dyDescent="0.2">
      <c r="A45">
        <v>14795681.76</v>
      </c>
      <c r="B45">
        <v>14882120.83</v>
      </c>
      <c r="C45">
        <v>14896084.470000001</v>
      </c>
      <c r="D45">
        <v>14847502.23</v>
      </c>
      <c r="E45">
        <v>17205642.260000002</v>
      </c>
      <c r="F45">
        <v>18548314.5</v>
      </c>
      <c r="G45">
        <v>16313173.869999999</v>
      </c>
      <c r="H45">
        <v>10909976.01</v>
      </c>
      <c r="I45">
        <v>9133368.5399999991</v>
      </c>
      <c r="J45">
        <v>10223096.720000001</v>
      </c>
      <c r="K45" t="s">
        <v>154</v>
      </c>
      <c r="L45" t="s">
        <v>166</v>
      </c>
    </row>
    <row r="46" spans="1:12" x14ac:dyDescent="0.2">
      <c r="A46">
        <v>4454486.71</v>
      </c>
      <c r="B46">
        <v>3727769.85</v>
      </c>
      <c r="C46">
        <v>3168730.2</v>
      </c>
      <c r="D46">
        <v>2762934.7</v>
      </c>
      <c r="E46">
        <v>2116202.17</v>
      </c>
      <c r="F46">
        <v>2209281</v>
      </c>
      <c r="G46">
        <v>2640249.65</v>
      </c>
      <c r="H46">
        <v>2059547.17</v>
      </c>
      <c r="I46">
        <v>2318879.4</v>
      </c>
      <c r="J46">
        <v>2175287.3199999998</v>
      </c>
      <c r="K46" t="s">
        <v>155</v>
      </c>
      <c r="L46" t="s">
        <v>166</v>
      </c>
    </row>
    <row r="47" spans="1:12" x14ac:dyDescent="0.2">
      <c r="A47">
        <v>354042.76</v>
      </c>
      <c r="B47">
        <v>421376.42</v>
      </c>
      <c r="C47">
        <v>351040.22</v>
      </c>
      <c r="D47">
        <v>260963.65</v>
      </c>
      <c r="E47">
        <v>265144.01</v>
      </c>
      <c r="F47">
        <v>261722.71</v>
      </c>
      <c r="G47">
        <v>259452.03</v>
      </c>
      <c r="H47">
        <v>198608.46</v>
      </c>
      <c r="I47">
        <v>391861.69</v>
      </c>
      <c r="J47">
        <v>335880.74</v>
      </c>
      <c r="K47" t="s">
        <v>156</v>
      </c>
      <c r="L47" t="s">
        <v>166</v>
      </c>
    </row>
    <row r="48" spans="1:12" x14ac:dyDescent="0.2">
      <c r="A48">
        <v>197953.48</v>
      </c>
      <c r="B48">
        <v>219934.38</v>
      </c>
      <c r="C48">
        <v>136719.70000000001</v>
      </c>
      <c r="D48">
        <v>177355.11</v>
      </c>
      <c r="E48">
        <v>137305.93</v>
      </c>
      <c r="F48">
        <v>220304.52</v>
      </c>
      <c r="G48">
        <v>158107.04999999999</v>
      </c>
      <c r="H48">
        <v>130937.67</v>
      </c>
      <c r="I48">
        <v>90568.16</v>
      </c>
      <c r="J48">
        <v>91813.5</v>
      </c>
      <c r="K48" t="s">
        <v>157</v>
      </c>
      <c r="L48" t="s">
        <v>166</v>
      </c>
    </row>
    <row r="49" spans="1:12" x14ac:dyDescent="0.2">
      <c r="A49">
        <v>498638.12</v>
      </c>
      <c r="B49">
        <v>859796.09</v>
      </c>
      <c r="C49">
        <v>792515.06</v>
      </c>
      <c r="D49">
        <v>665421.12</v>
      </c>
      <c r="E49">
        <v>681375.76</v>
      </c>
      <c r="F49">
        <v>751853.55</v>
      </c>
      <c r="G49">
        <v>1046284.6</v>
      </c>
      <c r="H49">
        <v>713379.78</v>
      </c>
      <c r="I49">
        <v>614799.47</v>
      </c>
      <c r="J49">
        <v>726273.17</v>
      </c>
      <c r="K49" t="s">
        <v>158</v>
      </c>
      <c r="L49" t="s">
        <v>166</v>
      </c>
    </row>
    <row r="50" spans="1:12" x14ac:dyDescent="0.2">
      <c r="A50">
        <v>1129353.1599999999</v>
      </c>
      <c r="B50">
        <v>1302389.73</v>
      </c>
      <c r="C50">
        <v>1280726.3899999999</v>
      </c>
      <c r="D50">
        <v>1371647.54</v>
      </c>
      <c r="E50">
        <v>1420395.31</v>
      </c>
      <c r="F50">
        <v>1254868.69</v>
      </c>
      <c r="G50">
        <v>1265434.95</v>
      </c>
      <c r="H50">
        <v>1079351.6100000001</v>
      </c>
      <c r="I50">
        <v>1042361.59</v>
      </c>
      <c r="J50">
        <v>1045771.92</v>
      </c>
      <c r="K50" t="s">
        <v>159</v>
      </c>
      <c r="L50" t="s">
        <v>166</v>
      </c>
    </row>
    <row r="51" spans="1:12" x14ac:dyDescent="0.2">
      <c r="A51">
        <v>48666.29</v>
      </c>
      <c r="B51">
        <v>53796.93</v>
      </c>
      <c r="C51">
        <v>51422.13</v>
      </c>
      <c r="D51">
        <v>45816.78</v>
      </c>
      <c r="E51">
        <v>52741.29</v>
      </c>
      <c r="F51">
        <v>61202.94</v>
      </c>
      <c r="G51">
        <v>49553.04</v>
      </c>
      <c r="H51">
        <v>39245.99</v>
      </c>
      <c r="I51">
        <v>46810.95</v>
      </c>
      <c r="J51">
        <v>53286.45</v>
      </c>
      <c r="K51" t="s">
        <v>160</v>
      </c>
      <c r="L51" t="s">
        <v>166</v>
      </c>
    </row>
    <row r="52" spans="1:12" x14ac:dyDescent="0.2">
      <c r="A52">
        <v>63305.55</v>
      </c>
      <c r="B52">
        <v>66032.98</v>
      </c>
      <c r="C52">
        <v>77131.67</v>
      </c>
      <c r="D52">
        <v>85072.7</v>
      </c>
      <c r="E52">
        <v>81018.8</v>
      </c>
      <c r="F52">
        <v>79178.78</v>
      </c>
      <c r="G52">
        <v>96221.42</v>
      </c>
      <c r="H52">
        <v>94846.9</v>
      </c>
      <c r="I52">
        <v>95513.97</v>
      </c>
      <c r="J52">
        <v>91896.33</v>
      </c>
      <c r="K52" t="s">
        <v>161</v>
      </c>
      <c r="L52" t="s">
        <v>166</v>
      </c>
    </row>
    <row r="53" spans="1:12" x14ac:dyDescent="0.2">
      <c r="A53">
        <v>356520.51</v>
      </c>
      <c r="B53">
        <v>327692.59999999998</v>
      </c>
      <c r="C53">
        <v>315408.36</v>
      </c>
      <c r="D53">
        <v>294139.65999999997</v>
      </c>
      <c r="E53">
        <v>279147.13</v>
      </c>
      <c r="F53">
        <v>278216</v>
      </c>
      <c r="G53">
        <v>265961.03000000003</v>
      </c>
      <c r="H53">
        <v>244823.09</v>
      </c>
      <c r="I53">
        <v>249484.29</v>
      </c>
      <c r="J53">
        <v>241416.98</v>
      </c>
      <c r="K53" t="s">
        <v>162</v>
      </c>
      <c r="L53" t="s">
        <v>166</v>
      </c>
    </row>
    <row r="54" spans="1:12" x14ac:dyDescent="0.2">
      <c r="A54">
        <v>98806.28</v>
      </c>
      <c r="B54">
        <v>107658.19</v>
      </c>
      <c r="C54">
        <v>98953.63</v>
      </c>
      <c r="D54">
        <v>97238.74</v>
      </c>
      <c r="E54">
        <v>97867.49</v>
      </c>
      <c r="F54">
        <v>97832.75</v>
      </c>
      <c r="G54">
        <v>92408.1</v>
      </c>
      <c r="H54">
        <v>79966.42</v>
      </c>
      <c r="I54">
        <v>82751.570000000007</v>
      </c>
      <c r="J54">
        <v>75598.27</v>
      </c>
      <c r="K54" t="s">
        <v>163</v>
      </c>
      <c r="L54" t="s">
        <v>166</v>
      </c>
    </row>
    <row r="55" spans="1:12" x14ac:dyDescent="0.2">
      <c r="A55">
        <v>542856.78</v>
      </c>
      <c r="B55">
        <v>573950.06000000006</v>
      </c>
      <c r="C55">
        <v>576859.63</v>
      </c>
      <c r="D55">
        <v>482049.11</v>
      </c>
      <c r="E55">
        <v>515394.37</v>
      </c>
      <c r="F55">
        <v>600753.46</v>
      </c>
      <c r="G55">
        <v>560794.30000000005</v>
      </c>
      <c r="H55">
        <v>423340.38</v>
      </c>
      <c r="I55">
        <v>387593.14</v>
      </c>
      <c r="J55">
        <v>440047.51</v>
      </c>
      <c r="K55" t="s">
        <v>164</v>
      </c>
      <c r="L55" t="s">
        <v>166</v>
      </c>
    </row>
    <row r="56" spans="1:12" x14ac:dyDescent="0.2">
      <c r="A56">
        <v>1659503.2</v>
      </c>
      <c r="B56">
        <v>1760935.24</v>
      </c>
      <c r="C56">
        <v>1718130.64</v>
      </c>
      <c r="D56">
        <v>1870044.68</v>
      </c>
      <c r="E56">
        <v>1731115.93</v>
      </c>
      <c r="F56">
        <v>1701034.06</v>
      </c>
      <c r="G56">
        <v>1689922.98</v>
      </c>
      <c r="H56">
        <v>1380496.32</v>
      </c>
      <c r="I56">
        <v>1375487.85</v>
      </c>
      <c r="J56">
        <v>1434069.34</v>
      </c>
      <c r="K56" t="s">
        <v>165</v>
      </c>
      <c r="L56" t="s">
        <v>166</v>
      </c>
    </row>
    <row r="57" spans="1:12" x14ac:dyDescent="0.2">
      <c r="A57">
        <v>1009500.98</v>
      </c>
      <c r="B57">
        <v>1330056.24</v>
      </c>
      <c r="C57">
        <v>1310619.17</v>
      </c>
      <c r="D57">
        <v>1375779.22</v>
      </c>
      <c r="E57">
        <v>1313754.8</v>
      </c>
      <c r="F57">
        <v>1502605.5</v>
      </c>
      <c r="G57">
        <v>1653322.01</v>
      </c>
      <c r="H57">
        <v>1352273</v>
      </c>
      <c r="I57">
        <v>1422180.46</v>
      </c>
      <c r="J57">
        <v>1477754.63</v>
      </c>
      <c r="K57" t="s">
        <v>146</v>
      </c>
      <c r="L57" t="s">
        <v>60</v>
      </c>
    </row>
    <row r="58" spans="1:12" x14ac:dyDescent="0.2">
      <c r="A58">
        <v>951680.84</v>
      </c>
      <c r="B58">
        <v>1380818.44</v>
      </c>
      <c r="C58">
        <v>1349999.99</v>
      </c>
      <c r="D58">
        <v>1363716.54</v>
      </c>
      <c r="E58">
        <v>1422005.05</v>
      </c>
      <c r="F58">
        <v>1510505.28</v>
      </c>
      <c r="G58">
        <v>1561318.21</v>
      </c>
      <c r="H58">
        <v>1360890.58</v>
      </c>
      <c r="I58">
        <v>1427487.51</v>
      </c>
      <c r="J58">
        <v>1436457.42</v>
      </c>
      <c r="K58" t="s">
        <v>147</v>
      </c>
      <c r="L58" t="s">
        <v>60</v>
      </c>
    </row>
    <row r="59" spans="1:12" x14ac:dyDescent="0.2">
      <c r="A59">
        <v>114233.69</v>
      </c>
      <c r="B59">
        <v>116268.01</v>
      </c>
      <c r="C59">
        <v>126720.49</v>
      </c>
      <c r="D59">
        <v>130429.51</v>
      </c>
      <c r="E59">
        <v>114959.28</v>
      </c>
      <c r="F59">
        <v>89158.55</v>
      </c>
      <c r="G59">
        <v>94568.23</v>
      </c>
      <c r="H59">
        <v>90152.12</v>
      </c>
      <c r="I59">
        <v>80011.570000000007</v>
      </c>
      <c r="J59">
        <v>91027.07</v>
      </c>
      <c r="K59" t="s">
        <v>148</v>
      </c>
      <c r="L59" t="s">
        <v>60</v>
      </c>
    </row>
    <row r="60" spans="1:12" x14ac:dyDescent="0.2">
      <c r="A60">
        <v>35459.21</v>
      </c>
      <c r="B60">
        <v>33750.79</v>
      </c>
      <c r="C60">
        <v>25137.65</v>
      </c>
      <c r="D60">
        <v>40826.83</v>
      </c>
      <c r="E60">
        <v>38951.870000000003</v>
      </c>
      <c r="F60">
        <v>43767.13</v>
      </c>
      <c r="G60">
        <v>31330.54</v>
      </c>
      <c r="H60">
        <v>31103.3</v>
      </c>
      <c r="I60">
        <v>14760.22</v>
      </c>
      <c r="J60">
        <v>9368.41</v>
      </c>
      <c r="K60" t="s">
        <v>149</v>
      </c>
      <c r="L60" t="s">
        <v>60</v>
      </c>
    </row>
    <row r="61" spans="1:12" x14ac:dyDescent="0.2">
      <c r="A61">
        <v>7194.55</v>
      </c>
      <c r="B61">
        <v>10567.92</v>
      </c>
      <c r="C61">
        <v>7266.66</v>
      </c>
      <c r="D61">
        <v>11404.09</v>
      </c>
      <c r="E61">
        <v>11299.55</v>
      </c>
      <c r="F61">
        <v>11769.08</v>
      </c>
      <c r="G61">
        <v>7817.64</v>
      </c>
      <c r="H61">
        <v>7099.55</v>
      </c>
      <c r="I61">
        <v>3979</v>
      </c>
      <c r="J61">
        <v>2474.5100000000002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256738.83</v>
      </c>
      <c r="B63">
        <v>328019.31</v>
      </c>
      <c r="C63">
        <v>333648.03999999998</v>
      </c>
      <c r="D63">
        <v>247114.88</v>
      </c>
      <c r="E63">
        <v>205660.64</v>
      </c>
      <c r="F63">
        <v>251066.51</v>
      </c>
      <c r="G63">
        <v>254799.75</v>
      </c>
      <c r="H63">
        <v>160526.47</v>
      </c>
      <c r="I63">
        <v>154255.01999999999</v>
      </c>
      <c r="J63">
        <v>170850.22</v>
      </c>
      <c r="K63" t="s">
        <v>152</v>
      </c>
      <c r="L63" t="s">
        <v>60</v>
      </c>
    </row>
    <row r="64" spans="1:12" x14ac:dyDescent="0.2">
      <c r="A64">
        <v>170224.23</v>
      </c>
      <c r="B64">
        <v>217785.08</v>
      </c>
      <c r="C64">
        <v>226214.66</v>
      </c>
      <c r="D64">
        <v>200753.26</v>
      </c>
      <c r="E64">
        <v>173804.54</v>
      </c>
      <c r="F64">
        <v>149846.93</v>
      </c>
      <c r="G64">
        <v>168905.71</v>
      </c>
      <c r="H64">
        <v>108885.37</v>
      </c>
      <c r="I64">
        <v>108224.07</v>
      </c>
      <c r="J64">
        <v>98704.02</v>
      </c>
      <c r="K64" t="s">
        <v>153</v>
      </c>
      <c r="L64" t="s">
        <v>60</v>
      </c>
    </row>
    <row r="65" spans="1:12" x14ac:dyDescent="0.2">
      <c r="A65">
        <v>11598915.439999999</v>
      </c>
      <c r="B65">
        <v>11810683.51</v>
      </c>
      <c r="C65">
        <v>11880529.32</v>
      </c>
      <c r="D65">
        <v>11946597.58</v>
      </c>
      <c r="E65">
        <v>14049301.380000001</v>
      </c>
      <c r="F65">
        <v>15704557.93</v>
      </c>
      <c r="G65">
        <v>13648318.539999999</v>
      </c>
      <c r="H65">
        <v>8788091.3000000007</v>
      </c>
      <c r="I65">
        <v>7300428.71</v>
      </c>
      <c r="J65">
        <v>8582953.9100000001</v>
      </c>
      <c r="K65" t="s">
        <v>154</v>
      </c>
      <c r="L65" t="s">
        <v>60</v>
      </c>
    </row>
    <row r="66" spans="1:12" x14ac:dyDescent="0.2">
      <c r="A66">
        <v>133626.09</v>
      </c>
      <c r="B66">
        <v>195147.77</v>
      </c>
      <c r="C66">
        <v>185987.23</v>
      </c>
      <c r="D66">
        <v>153586.62</v>
      </c>
      <c r="E66">
        <v>189734.1</v>
      </c>
      <c r="F66">
        <v>157804.99</v>
      </c>
      <c r="G66">
        <v>173778.74</v>
      </c>
      <c r="H66">
        <v>115414.91</v>
      </c>
      <c r="I66">
        <v>139195.39000000001</v>
      </c>
      <c r="J66">
        <v>171870.86</v>
      </c>
      <c r="K66" t="s">
        <v>155</v>
      </c>
      <c r="L66" t="s">
        <v>60</v>
      </c>
    </row>
    <row r="67" spans="1:12" x14ac:dyDescent="0.2">
      <c r="A67">
        <v>652.87</v>
      </c>
      <c r="B67">
        <v>0</v>
      </c>
      <c r="C67">
        <v>560</v>
      </c>
      <c r="D67">
        <v>6895.96</v>
      </c>
      <c r="E67">
        <v>79.3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53064.2</v>
      </c>
      <c r="B68">
        <v>37757.919999999998</v>
      </c>
      <c r="C68">
        <v>1785.87</v>
      </c>
      <c r="D68">
        <v>1310.76</v>
      </c>
      <c r="E68">
        <v>1571.42</v>
      </c>
      <c r="F68">
        <v>1089.3599999999999</v>
      </c>
      <c r="G68">
        <v>1104.42</v>
      </c>
      <c r="H68">
        <v>7270.89</v>
      </c>
      <c r="I68">
        <v>350.96</v>
      </c>
      <c r="J68">
        <v>273.60000000000002</v>
      </c>
      <c r="K68" t="s">
        <v>157</v>
      </c>
      <c r="L68" t="s">
        <v>60</v>
      </c>
    </row>
    <row r="69" spans="1:12" x14ac:dyDescent="0.2">
      <c r="A69">
        <v>7515.76</v>
      </c>
      <c r="B69">
        <v>6414.94</v>
      </c>
      <c r="C69">
        <v>158.25</v>
      </c>
      <c r="D69">
        <v>91.8</v>
      </c>
      <c r="E69">
        <v>847.3</v>
      </c>
      <c r="F69">
        <v>5454.34</v>
      </c>
      <c r="G69">
        <v>1650.96</v>
      </c>
      <c r="H69">
        <v>3278.13</v>
      </c>
      <c r="I69">
        <v>2335.4499999999998</v>
      </c>
      <c r="J69">
        <v>13372.19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10660</v>
      </c>
      <c r="B71">
        <v>9788.34</v>
      </c>
      <c r="C71">
        <v>9241.8799999999992</v>
      </c>
      <c r="D71">
        <v>8858.82</v>
      </c>
      <c r="E71">
        <v>10891.7</v>
      </c>
      <c r="F71">
        <v>11029.75</v>
      </c>
      <c r="G71">
        <v>11295.66</v>
      </c>
      <c r="H71">
        <v>6467.52</v>
      </c>
      <c r="I71">
        <v>6613.59</v>
      </c>
      <c r="J71">
        <v>6396.13</v>
      </c>
      <c r="K71" t="s">
        <v>160</v>
      </c>
      <c r="L71" t="s">
        <v>60</v>
      </c>
    </row>
    <row r="72" spans="1:12" x14ac:dyDescent="0.2">
      <c r="A72">
        <v>0</v>
      </c>
      <c r="B72">
        <v>0.31</v>
      </c>
      <c r="C72">
        <v>749.3</v>
      </c>
      <c r="D72">
        <v>109.08</v>
      </c>
      <c r="E72">
        <v>3.6</v>
      </c>
      <c r="F72">
        <v>12.28</v>
      </c>
      <c r="G72">
        <v>10.86</v>
      </c>
      <c r="H72">
        <v>0</v>
      </c>
      <c r="I72">
        <v>704.17</v>
      </c>
      <c r="J72">
        <v>494.91</v>
      </c>
      <c r="K72" t="s">
        <v>161</v>
      </c>
      <c r="L72" t="s">
        <v>60</v>
      </c>
    </row>
    <row r="73" spans="1:12" x14ac:dyDescent="0.2">
      <c r="A73">
        <v>27427.51</v>
      </c>
      <c r="B73">
        <v>20678.87</v>
      </c>
      <c r="C73">
        <v>20704.189999999999</v>
      </c>
      <c r="D73">
        <v>21238.32</v>
      </c>
      <c r="E73">
        <v>21128.2</v>
      </c>
      <c r="F73">
        <v>16667.8</v>
      </c>
      <c r="G73">
        <v>17741.53</v>
      </c>
      <c r="H73">
        <v>14743.09</v>
      </c>
      <c r="I73">
        <v>14387.39</v>
      </c>
      <c r="J73">
        <v>14304.52</v>
      </c>
      <c r="K73" t="s">
        <v>162</v>
      </c>
      <c r="L73" t="s">
        <v>60</v>
      </c>
    </row>
    <row r="74" spans="1:12" x14ac:dyDescent="0.2">
      <c r="A74">
        <v>931.1</v>
      </c>
      <c r="B74">
        <v>1028.1400000000001</v>
      </c>
      <c r="C74">
        <v>1056.06</v>
      </c>
      <c r="D74">
        <v>938.1</v>
      </c>
      <c r="E74">
        <v>1120.8399999999999</v>
      </c>
      <c r="F74">
        <v>1057.97</v>
      </c>
      <c r="G74">
        <v>1192.1400000000001</v>
      </c>
      <c r="H74">
        <v>184.08</v>
      </c>
      <c r="I74">
        <v>279.52999999999997</v>
      </c>
      <c r="J74">
        <v>176.42</v>
      </c>
      <c r="K74" t="s">
        <v>163</v>
      </c>
      <c r="L74" t="s">
        <v>60</v>
      </c>
    </row>
    <row r="75" spans="1:12" x14ac:dyDescent="0.2">
      <c r="A75">
        <v>6123.09</v>
      </c>
      <c r="B75">
        <v>1530.4</v>
      </c>
      <c r="C75">
        <v>12774.45</v>
      </c>
      <c r="D75">
        <v>3143</v>
      </c>
      <c r="E75">
        <v>5512.9</v>
      </c>
      <c r="F75">
        <v>1173.6300000000001</v>
      </c>
      <c r="G75">
        <v>1487.79</v>
      </c>
      <c r="H75">
        <v>1498.23</v>
      </c>
      <c r="I75">
        <v>3002.19</v>
      </c>
      <c r="J75">
        <v>2231.12</v>
      </c>
      <c r="K75" t="s">
        <v>164</v>
      </c>
      <c r="L75" t="s">
        <v>60</v>
      </c>
    </row>
    <row r="76" spans="1:12" x14ac:dyDescent="0.2">
      <c r="A76">
        <v>297573.2</v>
      </c>
      <c r="B76">
        <v>268900.46000000002</v>
      </c>
      <c r="C76">
        <v>212547.6</v>
      </c>
      <c r="D76">
        <v>223947.09</v>
      </c>
      <c r="E76">
        <v>269853.39</v>
      </c>
      <c r="F76">
        <v>296652.65000000002</v>
      </c>
      <c r="G76">
        <v>331889.83</v>
      </c>
      <c r="H76">
        <v>263848.7</v>
      </c>
      <c r="I76">
        <v>276760.12</v>
      </c>
      <c r="J76">
        <v>250419.05</v>
      </c>
      <c r="K76" t="s">
        <v>165</v>
      </c>
      <c r="L76" t="s">
        <v>60</v>
      </c>
    </row>
    <row r="77" spans="1:12" x14ac:dyDescent="0.2">
      <c r="A77">
        <v>770687.15</v>
      </c>
      <c r="B77">
        <v>1136042.46</v>
      </c>
      <c r="C77">
        <v>1094684.5</v>
      </c>
      <c r="D77">
        <v>1223305.92</v>
      </c>
      <c r="E77">
        <v>1164111.05</v>
      </c>
      <c r="F77">
        <v>1381321.54</v>
      </c>
      <c r="G77">
        <v>1385496.77</v>
      </c>
      <c r="H77">
        <v>1242939.6599999999</v>
      </c>
      <c r="I77">
        <v>1426588</v>
      </c>
      <c r="J77">
        <v>1397206.99</v>
      </c>
      <c r="K77" t="s">
        <v>146</v>
      </c>
      <c r="L77" t="s">
        <v>167</v>
      </c>
    </row>
    <row r="78" spans="1:12" x14ac:dyDescent="0.2">
      <c r="A78">
        <v>741767.68000000005</v>
      </c>
      <c r="B78">
        <v>1192363.92</v>
      </c>
      <c r="C78">
        <v>1165616.56</v>
      </c>
      <c r="D78">
        <v>1224763.27</v>
      </c>
      <c r="E78">
        <v>1267335.1499999999</v>
      </c>
      <c r="F78">
        <v>1399206.57</v>
      </c>
      <c r="G78">
        <v>1291127.8400000001</v>
      </c>
      <c r="H78">
        <v>1253075.24</v>
      </c>
      <c r="I78">
        <v>1444723.46</v>
      </c>
      <c r="J78">
        <v>1371535.91</v>
      </c>
      <c r="K78" t="s">
        <v>147</v>
      </c>
      <c r="L78" t="s">
        <v>167</v>
      </c>
    </row>
    <row r="79" spans="1:12" x14ac:dyDescent="0.2">
      <c r="A79">
        <v>84609.63</v>
      </c>
      <c r="B79">
        <v>97269.42</v>
      </c>
      <c r="C79">
        <v>97128.88</v>
      </c>
      <c r="D79">
        <v>103197.1</v>
      </c>
      <c r="E79">
        <v>94894.09</v>
      </c>
      <c r="F79">
        <v>68487.66</v>
      </c>
      <c r="G79">
        <v>74095.09</v>
      </c>
      <c r="H79">
        <v>79366.929999999993</v>
      </c>
      <c r="I79">
        <v>79414.490000000005</v>
      </c>
      <c r="J79">
        <v>82911.44</v>
      </c>
      <c r="K79" t="s">
        <v>148</v>
      </c>
      <c r="L79" t="s">
        <v>167</v>
      </c>
    </row>
    <row r="80" spans="1:12" x14ac:dyDescent="0.2">
      <c r="A80">
        <v>33990.120000000003</v>
      </c>
      <c r="B80">
        <v>26958.91</v>
      </c>
      <c r="C80">
        <v>17772.150000000001</v>
      </c>
      <c r="D80">
        <v>24889.18</v>
      </c>
      <c r="E80">
        <v>18800.91</v>
      </c>
      <c r="F80">
        <v>17065.55</v>
      </c>
      <c r="G80">
        <v>21257.88</v>
      </c>
      <c r="H80">
        <v>22086.68</v>
      </c>
      <c r="I80">
        <v>12827.27</v>
      </c>
      <c r="J80">
        <v>6157.63</v>
      </c>
      <c r="K80" t="s">
        <v>149</v>
      </c>
      <c r="L80" t="s">
        <v>167</v>
      </c>
    </row>
    <row r="81" spans="1:12" x14ac:dyDescent="0.2">
      <c r="A81">
        <v>7286.09</v>
      </c>
      <c r="B81">
        <v>8433.92</v>
      </c>
      <c r="C81">
        <v>5184.2700000000004</v>
      </c>
      <c r="D81">
        <v>6784.07</v>
      </c>
      <c r="E81">
        <v>5258.02</v>
      </c>
      <c r="F81">
        <v>4539.93</v>
      </c>
      <c r="G81">
        <v>5169.25</v>
      </c>
      <c r="H81">
        <v>4849.5</v>
      </c>
      <c r="I81">
        <v>3450.74</v>
      </c>
      <c r="J81">
        <v>1635.25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200532.08</v>
      </c>
      <c r="B83">
        <v>279194.76</v>
      </c>
      <c r="C83">
        <v>294248.21999999997</v>
      </c>
      <c r="D83">
        <v>223031.71</v>
      </c>
      <c r="E83">
        <v>188746.23999999999</v>
      </c>
      <c r="F83">
        <v>245231.87</v>
      </c>
      <c r="G83">
        <v>215912.33</v>
      </c>
      <c r="H83">
        <v>150988.6</v>
      </c>
      <c r="I83">
        <v>162530.48000000001</v>
      </c>
      <c r="J83">
        <v>185386.79</v>
      </c>
      <c r="K83" t="s">
        <v>152</v>
      </c>
      <c r="L83" t="s">
        <v>167</v>
      </c>
    </row>
    <row r="84" spans="1:12" x14ac:dyDescent="0.2">
      <c r="A84">
        <v>137657.85</v>
      </c>
      <c r="B84">
        <v>184237.26</v>
      </c>
      <c r="C84">
        <v>197915.88</v>
      </c>
      <c r="D84">
        <v>174030.89</v>
      </c>
      <c r="E84">
        <v>155767.37</v>
      </c>
      <c r="F84">
        <v>133422.79999999999</v>
      </c>
      <c r="G84">
        <v>144648.82999999999</v>
      </c>
      <c r="H84">
        <v>98765.81</v>
      </c>
      <c r="I84">
        <v>108136.57</v>
      </c>
      <c r="J84">
        <v>92744.84</v>
      </c>
      <c r="K84" t="s">
        <v>153</v>
      </c>
      <c r="L84" t="s">
        <v>167</v>
      </c>
    </row>
    <row r="85" spans="1:12" x14ac:dyDescent="0.2">
      <c r="A85">
        <v>9623651.4499999993</v>
      </c>
      <c r="B85">
        <v>10511806.25</v>
      </c>
      <c r="C85">
        <v>9820601.1600000001</v>
      </c>
      <c r="D85">
        <v>9391997.1199999992</v>
      </c>
      <c r="E85">
        <v>9483349.5500000007</v>
      </c>
      <c r="F85">
        <v>10506531.890000001</v>
      </c>
      <c r="G85">
        <v>9891415.9100000001</v>
      </c>
      <c r="H85">
        <v>7342663.2400000002</v>
      </c>
      <c r="I85">
        <v>6892559.7000000002</v>
      </c>
      <c r="J85">
        <v>6485819.2800000003</v>
      </c>
      <c r="K85" t="s">
        <v>154</v>
      </c>
      <c r="L85" t="s">
        <v>167</v>
      </c>
    </row>
    <row r="86" spans="1:12" x14ac:dyDescent="0.2">
      <c r="A86">
        <v>125551.9</v>
      </c>
      <c r="B86">
        <v>181954.33</v>
      </c>
      <c r="C86">
        <v>182443.35</v>
      </c>
      <c r="D86">
        <v>155489.09</v>
      </c>
      <c r="E86">
        <v>199096.26</v>
      </c>
      <c r="F86">
        <v>157609.78</v>
      </c>
      <c r="G86">
        <v>146339.89000000001</v>
      </c>
      <c r="H86">
        <v>114029.97</v>
      </c>
      <c r="I86">
        <v>159223.66</v>
      </c>
      <c r="J86">
        <v>197625.33</v>
      </c>
      <c r="K86" t="s">
        <v>155</v>
      </c>
      <c r="L86" t="s">
        <v>167</v>
      </c>
    </row>
    <row r="87" spans="1:12" x14ac:dyDescent="0.2">
      <c r="A87">
        <v>462.32</v>
      </c>
      <c r="B87">
        <v>0</v>
      </c>
      <c r="C87">
        <v>665.22</v>
      </c>
      <c r="D87">
        <v>1970.19</v>
      </c>
      <c r="E87">
        <v>84.52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50127.93</v>
      </c>
      <c r="B88">
        <v>19971.28</v>
      </c>
      <c r="C88">
        <v>1772.94</v>
      </c>
      <c r="D88">
        <v>1608.18</v>
      </c>
      <c r="E88">
        <v>1631.39</v>
      </c>
      <c r="F88">
        <v>868.44</v>
      </c>
      <c r="G88">
        <v>861.57</v>
      </c>
      <c r="H88">
        <v>4885.87</v>
      </c>
      <c r="I88">
        <v>308.49</v>
      </c>
      <c r="J88">
        <v>254.79</v>
      </c>
      <c r="K88" t="s">
        <v>157</v>
      </c>
      <c r="L88" t="s">
        <v>167</v>
      </c>
    </row>
    <row r="89" spans="1:12" x14ac:dyDescent="0.2">
      <c r="A89">
        <v>26461.919999999998</v>
      </c>
      <c r="B89">
        <v>7958.24</v>
      </c>
      <c r="C89">
        <v>147.43</v>
      </c>
      <c r="D89">
        <v>70.53</v>
      </c>
      <c r="E89">
        <v>1733.54</v>
      </c>
      <c r="F89">
        <v>6965.19</v>
      </c>
      <c r="G89">
        <v>1656.47</v>
      </c>
      <c r="H89">
        <v>3458.53</v>
      </c>
      <c r="I89">
        <v>2409.27</v>
      </c>
      <c r="J89">
        <v>13640.69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9779.07</v>
      </c>
      <c r="B91">
        <v>9624.2800000000007</v>
      </c>
      <c r="C91">
        <v>8570.9</v>
      </c>
      <c r="D91">
        <v>9296.2900000000009</v>
      </c>
      <c r="E91">
        <v>10808.66</v>
      </c>
      <c r="F91">
        <v>11378.87</v>
      </c>
      <c r="G91">
        <v>9912.15</v>
      </c>
      <c r="H91">
        <v>5504.95</v>
      </c>
      <c r="I91">
        <v>6374.65</v>
      </c>
      <c r="J91">
        <v>5607.77</v>
      </c>
      <c r="K91" t="s">
        <v>160</v>
      </c>
      <c r="L91" t="s">
        <v>167</v>
      </c>
    </row>
    <row r="92" spans="1:12" x14ac:dyDescent="0.2">
      <c r="A92">
        <v>0</v>
      </c>
      <c r="B92">
        <v>0.21</v>
      </c>
      <c r="C92">
        <v>462.14</v>
      </c>
      <c r="D92">
        <v>32.9</v>
      </c>
      <c r="E92">
        <v>2.85</v>
      </c>
      <c r="F92">
        <v>5.85</v>
      </c>
      <c r="G92">
        <v>11.62</v>
      </c>
      <c r="H92">
        <v>0</v>
      </c>
      <c r="I92">
        <v>565.30999999999995</v>
      </c>
      <c r="J92">
        <v>327.99</v>
      </c>
      <c r="K92" t="s">
        <v>161</v>
      </c>
      <c r="L92" t="s">
        <v>167</v>
      </c>
    </row>
    <row r="93" spans="1:12" x14ac:dyDescent="0.2">
      <c r="A93">
        <v>22182.48</v>
      </c>
      <c r="B93">
        <v>17858.63</v>
      </c>
      <c r="C93">
        <v>19021.88</v>
      </c>
      <c r="D93">
        <v>18892.919999999998</v>
      </c>
      <c r="E93">
        <v>18395.05</v>
      </c>
      <c r="F93">
        <v>15620.11</v>
      </c>
      <c r="G93">
        <v>14765.5</v>
      </c>
      <c r="H93">
        <v>14018.23</v>
      </c>
      <c r="I93">
        <v>14677.87</v>
      </c>
      <c r="J93">
        <v>15050.68</v>
      </c>
      <c r="K93" t="s">
        <v>162</v>
      </c>
      <c r="L93" t="s">
        <v>167</v>
      </c>
    </row>
    <row r="94" spans="1:12" x14ac:dyDescent="0.2">
      <c r="A94">
        <v>917.33</v>
      </c>
      <c r="B94">
        <v>1012.17</v>
      </c>
      <c r="C94">
        <v>1025.02</v>
      </c>
      <c r="D94">
        <v>923.63</v>
      </c>
      <c r="E94">
        <v>1164.81</v>
      </c>
      <c r="F94">
        <v>1239.4000000000001</v>
      </c>
      <c r="G94">
        <v>1121.67</v>
      </c>
      <c r="H94">
        <v>203.6</v>
      </c>
      <c r="I94">
        <v>292.18</v>
      </c>
      <c r="J94">
        <v>243.75</v>
      </c>
      <c r="K94" t="s">
        <v>163</v>
      </c>
      <c r="L94" t="s">
        <v>167</v>
      </c>
    </row>
    <row r="95" spans="1:12" x14ac:dyDescent="0.2">
      <c r="A95">
        <v>6042.47</v>
      </c>
      <c r="B95">
        <v>1602.75</v>
      </c>
      <c r="C95">
        <v>12749.25</v>
      </c>
      <c r="D95">
        <v>2964.23</v>
      </c>
      <c r="E95">
        <v>3357.44</v>
      </c>
      <c r="F95">
        <v>1179.04</v>
      </c>
      <c r="G95">
        <v>1403.06</v>
      </c>
      <c r="H95">
        <v>1481.1</v>
      </c>
      <c r="I95">
        <v>3904.13</v>
      </c>
      <c r="J95">
        <v>1544.79</v>
      </c>
      <c r="K95" t="s">
        <v>164</v>
      </c>
      <c r="L95" t="s">
        <v>167</v>
      </c>
    </row>
    <row r="96" spans="1:12" x14ac:dyDescent="0.2">
      <c r="A96">
        <v>191658.42</v>
      </c>
      <c r="B96">
        <v>229546.42</v>
      </c>
      <c r="C96">
        <v>192323.47</v>
      </c>
      <c r="D96">
        <v>192777.31</v>
      </c>
      <c r="E96">
        <v>237101.87</v>
      </c>
      <c r="F96">
        <v>267583.39</v>
      </c>
      <c r="G96">
        <v>272616.86</v>
      </c>
      <c r="H96">
        <v>251724.25</v>
      </c>
      <c r="I96">
        <v>301850.88</v>
      </c>
      <c r="J96">
        <v>273292.15999999997</v>
      </c>
      <c r="K96" t="s">
        <v>165</v>
      </c>
      <c r="L96" t="s">
        <v>167</v>
      </c>
    </row>
    <row r="97" spans="1:12" x14ac:dyDescent="0.2">
      <c r="A97">
        <v>552167.56999999995</v>
      </c>
      <c r="B97">
        <v>584815.11</v>
      </c>
      <c r="C97">
        <v>621419.19999999995</v>
      </c>
      <c r="D97">
        <v>690847</v>
      </c>
      <c r="E97">
        <v>777712.66</v>
      </c>
      <c r="F97">
        <v>810756.16</v>
      </c>
      <c r="G97">
        <v>736127.65</v>
      </c>
      <c r="H97">
        <v>524567</v>
      </c>
      <c r="I97">
        <v>465988.47</v>
      </c>
      <c r="J97">
        <v>529354.06000000006</v>
      </c>
      <c r="K97" t="s">
        <v>173</v>
      </c>
    </row>
    <row r="98" spans="1:12" x14ac:dyDescent="0.2">
      <c r="A98">
        <v>554120.14</v>
      </c>
      <c r="B98">
        <v>584620.11</v>
      </c>
      <c r="C98">
        <v>619033.72</v>
      </c>
      <c r="D98">
        <v>690351</v>
      </c>
      <c r="E98">
        <v>777712.66</v>
      </c>
      <c r="F98">
        <v>810756.16</v>
      </c>
      <c r="G98">
        <v>736140.65</v>
      </c>
      <c r="H98">
        <v>524567</v>
      </c>
      <c r="I98">
        <v>465988.47</v>
      </c>
      <c r="J98">
        <v>529354.06000000006</v>
      </c>
      <c r="K98" t="s">
        <v>174</v>
      </c>
    </row>
    <row r="99" spans="1:12" x14ac:dyDescent="0.2">
      <c r="A99">
        <v>102051.67</v>
      </c>
      <c r="B99">
        <v>136141.32</v>
      </c>
      <c r="C99">
        <v>145923.29999999999</v>
      </c>
      <c r="D99">
        <v>149711.9</v>
      </c>
      <c r="E99">
        <v>148356.22</v>
      </c>
      <c r="F99">
        <v>164484.9</v>
      </c>
      <c r="G99">
        <v>177880.67</v>
      </c>
      <c r="H99">
        <v>143191.44</v>
      </c>
      <c r="I99">
        <v>158315.85999999999</v>
      </c>
      <c r="J99">
        <v>161272.14000000001</v>
      </c>
      <c r="K99" t="s">
        <v>86</v>
      </c>
    </row>
    <row r="100" spans="1:12" x14ac:dyDescent="0.2">
      <c r="A100">
        <v>3250679.67</v>
      </c>
      <c r="B100">
        <v>2860147.9</v>
      </c>
      <c r="C100">
        <v>1441841.85</v>
      </c>
      <c r="D100">
        <v>1759928.78</v>
      </c>
      <c r="E100">
        <v>2002472.33</v>
      </c>
      <c r="F100">
        <v>1525337.33</v>
      </c>
      <c r="G100">
        <v>2163810.9</v>
      </c>
      <c r="H100">
        <v>862046.41</v>
      </c>
      <c r="I100">
        <v>1476507.02</v>
      </c>
      <c r="J100">
        <v>1774965.45</v>
      </c>
      <c r="K100" t="s">
        <v>87</v>
      </c>
    </row>
    <row r="101" spans="1:12" x14ac:dyDescent="0.2">
      <c r="A101">
        <v>16149299.17</v>
      </c>
      <c r="B101">
        <v>15773108.92</v>
      </c>
      <c r="C101">
        <v>25377408.390000001</v>
      </c>
      <c r="D101">
        <v>16596584.720000001</v>
      </c>
      <c r="E101">
        <v>15473593.23</v>
      </c>
      <c r="F101">
        <v>15091081.35</v>
      </c>
      <c r="G101">
        <v>15201272.550000001</v>
      </c>
      <c r="H101">
        <v>12560551.73</v>
      </c>
      <c r="I101">
        <v>12309416.52</v>
      </c>
      <c r="J101">
        <v>12422505.42</v>
      </c>
      <c r="K101" t="s">
        <v>88</v>
      </c>
    </row>
    <row r="102" spans="1:12" x14ac:dyDescent="0.2">
      <c r="A102">
        <v>44710.79</v>
      </c>
      <c r="B102">
        <v>73942.16</v>
      </c>
      <c r="C102">
        <v>75078.67</v>
      </c>
      <c r="D102">
        <v>79816.09</v>
      </c>
      <c r="E102">
        <v>82615.3</v>
      </c>
      <c r="F102">
        <v>93609.45</v>
      </c>
      <c r="G102">
        <v>99894.38</v>
      </c>
      <c r="H102">
        <v>81751.199999999997</v>
      </c>
      <c r="I102">
        <v>90417.86</v>
      </c>
      <c r="J102">
        <v>95953.35</v>
      </c>
      <c r="K102" t="s">
        <v>86</v>
      </c>
      <c r="L102" t="s">
        <v>116</v>
      </c>
    </row>
    <row r="103" spans="1:12" x14ac:dyDescent="0.2">
      <c r="A103">
        <v>1360102.74</v>
      </c>
      <c r="B103">
        <v>676544.88</v>
      </c>
      <c r="C103">
        <v>197066.87</v>
      </c>
      <c r="D103">
        <v>236935.2</v>
      </c>
      <c r="E103">
        <v>104472.32000000001</v>
      </c>
      <c r="F103">
        <v>48811.23</v>
      </c>
      <c r="G103">
        <v>268135.96000000002</v>
      </c>
      <c r="H103">
        <v>99204.35</v>
      </c>
      <c r="I103">
        <v>301163.73</v>
      </c>
      <c r="J103">
        <v>363040.14</v>
      </c>
      <c r="K103" t="s">
        <v>87</v>
      </c>
      <c r="L103" t="s">
        <v>116</v>
      </c>
    </row>
    <row r="104" spans="1:12" x14ac:dyDescent="0.2">
      <c r="A104">
        <v>1749676.91</v>
      </c>
      <c r="B104">
        <v>1110434.93</v>
      </c>
      <c r="C104">
        <v>531971.79</v>
      </c>
      <c r="D104">
        <v>676487.91</v>
      </c>
      <c r="E104">
        <v>500227.15</v>
      </c>
      <c r="F104">
        <v>674982.52</v>
      </c>
      <c r="G104">
        <v>921499.21</v>
      </c>
      <c r="H104">
        <v>758688.74</v>
      </c>
      <c r="I104">
        <v>907915.56</v>
      </c>
      <c r="J104">
        <v>915613.05</v>
      </c>
      <c r="K104" t="s">
        <v>88</v>
      </c>
      <c r="L104" t="s">
        <v>116</v>
      </c>
    </row>
    <row r="105" spans="1:12" x14ac:dyDescent="0.2">
      <c r="A105">
        <v>33511.699999999997</v>
      </c>
      <c r="B105">
        <v>64817.74</v>
      </c>
      <c r="C105">
        <v>64875.29</v>
      </c>
      <c r="D105">
        <v>72404.92</v>
      </c>
      <c r="E105">
        <v>71615.600000000006</v>
      </c>
      <c r="F105">
        <v>87740.62</v>
      </c>
      <c r="G105">
        <v>82373.990000000005</v>
      </c>
      <c r="H105">
        <v>74794.399999999994</v>
      </c>
      <c r="I105">
        <v>91939.25</v>
      </c>
      <c r="J105">
        <v>92899.33</v>
      </c>
      <c r="K105" t="s">
        <v>86</v>
      </c>
      <c r="L105" t="s">
        <v>167</v>
      </c>
    </row>
    <row r="106" spans="1:12" x14ac:dyDescent="0.2">
      <c r="A106">
        <v>664347.18000000005</v>
      </c>
      <c r="B106">
        <v>495381.56</v>
      </c>
      <c r="C106">
        <v>157400.35</v>
      </c>
      <c r="D106">
        <v>292145.59000000003</v>
      </c>
      <c r="E106">
        <v>45824.08</v>
      </c>
      <c r="F106">
        <v>48601.57</v>
      </c>
      <c r="G106">
        <v>247881.73</v>
      </c>
      <c r="H106">
        <v>78137.27</v>
      </c>
      <c r="I106">
        <v>346048.34</v>
      </c>
      <c r="J106">
        <v>317350.39</v>
      </c>
      <c r="K106" t="s">
        <v>87</v>
      </c>
      <c r="L106" t="s">
        <v>167</v>
      </c>
    </row>
    <row r="107" spans="1:12" x14ac:dyDescent="0.2">
      <c r="A107">
        <v>991519.19</v>
      </c>
      <c r="B107">
        <v>962871.68</v>
      </c>
      <c r="C107">
        <v>471331.36</v>
      </c>
      <c r="D107">
        <v>626325.27</v>
      </c>
      <c r="E107">
        <v>405550.39</v>
      </c>
      <c r="F107">
        <v>632362.59</v>
      </c>
      <c r="G107">
        <v>793000.75</v>
      </c>
      <c r="H107">
        <v>702204.55</v>
      </c>
      <c r="I107">
        <v>961677.45</v>
      </c>
      <c r="J107">
        <v>886635.59</v>
      </c>
      <c r="K107" t="s">
        <v>88</v>
      </c>
      <c r="L107" t="s">
        <v>167</v>
      </c>
    </row>
    <row r="108" spans="1:12" x14ac:dyDescent="0.2">
      <c r="A108">
        <v>71687.81</v>
      </c>
      <c r="B108">
        <v>79884.69</v>
      </c>
      <c r="C108">
        <v>74516.509999999995</v>
      </c>
      <c r="D108">
        <v>69669.72</v>
      </c>
      <c r="E108">
        <v>73962.98</v>
      </c>
      <c r="F108">
        <v>61368.03</v>
      </c>
      <c r="G108">
        <v>47671.8</v>
      </c>
      <c r="H108">
        <v>53411.94</v>
      </c>
      <c r="I108">
        <v>62616.86</v>
      </c>
      <c r="J108">
        <v>55242.28</v>
      </c>
      <c r="K108" t="s">
        <v>102</v>
      </c>
    </row>
    <row r="109" spans="1:12" x14ac:dyDescent="0.2">
      <c r="A109">
        <v>297573.2</v>
      </c>
      <c r="B109">
        <v>268900.46000000002</v>
      </c>
      <c r="C109">
        <v>212547.6</v>
      </c>
      <c r="D109">
        <v>223947.09</v>
      </c>
      <c r="E109">
        <v>269853.39</v>
      </c>
      <c r="F109">
        <v>296652.65000000002</v>
      </c>
      <c r="G109">
        <v>331889.83</v>
      </c>
      <c r="H109">
        <v>263848.7</v>
      </c>
      <c r="I109">
        <v>276760.12</v>
      </c>
      <c r="J109">
        <v>250419.05</v>
      </c>
      <c r="K109" t="s">
        <v>103</v>
      </c>
    </row>
    <row r="110" spans="1:12" x14ac:dyDescent="0.2">
      <c r="A110">
        <v>209041.97</v>
      </c>
      <c r="B110">
        <v>293506.38</v>
      </c>
      <c r="C110">
        <v>300095.40000000002</v>
      </c>
      <c r="D110">
        <v>294942.12</v>
      </c>
      <c r="E110">
        <v>234900.49</v>
      </c>
      <c r="F110">
        <v>225750.36</v>
      </c>
      <c r="G110">
        <v>234279.29</v>
      </c>
      <c r="H110">
        <v>246192.8</v>
      </c>
      <c r="I110">
        <v>271371.32</v>
      </c>
      <c r="J110">
        <v>399632.14</v>
      </c>
      <c r="K110" t="s">
        <v>104</v>
      </c>
    </row>
    <row r="111" spans="1:12" x14ac:dyDescent="0.2">
      <c r="A111">
        <v>730540.46</v>
      </c>
      <c r="B111">
        <v>728313.53</v>
      </c>
      <c r="C111">
        <v>727348.38</v>
      </c>
      <c r="D111">
        <v>756353.41</v>
      </c>
      <c r="E111">
        <v>733795.44</v>
      </c>
      <c r="F111">
        <v>695612.9</v>
      </c>
      <c r="G111">
        <v>665926.6</v>
      </c>
      <c r="H111">
        <v>453552.97</v>
      </c>
      <c r="I111">
        <v>422707.19</v>
      </c>
      <c r="J111">
        <v>405615.94</v>
      </c>
      <c r="K111" t="s">
        <v>105</v>
      </c>
    </row>
    <row r="112" spans="1:12" x14ac:dyDescent="0.2">
      <c r="A112">
        <v>350659.76</v>
      </c>
      <c r="B112">
        <v>390330.18</v>
      </c>
      <c r="C112">
        <v>403622.75</v>
      </c>
      <c r="D112">
        <v>525132.34</v>
      </c>
      <c r="E112">
        <v>418603.63</v>
      </c>
      <c r="F112">
        <v>421650.12</v>
      </c>
      <c r="G112">
        <v>410155.46</v>
      </c>
      <c r="H112">
        <v>363489.91</v>
      </c>
      <c r="I112">
        <v>342032.36</v>
      </c>
      <c r="J112">
        <v>323159.93</v>
      </c>
      <c r="K112" t="s">
        <v>106</v>
      </c>
    </row>
    <row r="113" spans="1:12" x14ac:dyDescent="0.2">
      <c r="A113">
        <v>89648.54</v>
      </c>
      <c r="B113">
        <v>110338.26</v>
      </c>
      <c r="C113">
        <v>90192.25</v>
      </c>
      <c r="D113">
        <v>57244.29</v>
      </c>
      <c r="E113">
        <v>90751.039999999994</v>
      </c>
      <c r="F113">
        <v>16310.61</v>
      </c>
      <c r="G113">
        <v>61348.35</v>
      </c>
      <c r="H113">
        <v>61682.95</v>
      </c>
      <c r="I113">
        <v>93554.7</v>
      </c>
      <c r="J113">
        <v>39005.74</v>
      </c>
      <c r="K113" t="s">
        <v>107</v>
      </c>
    </row>
    <row r="114" spans="1:12" x14ac:dyDescent="0.2">
      <c r="A114">
        <v>1360102.74</v>
      </c>
      <c r="B114">
        <v>676544.88</v>
      </c>
      <c r="C114">
        <v>197066.87</v>
      </c>
      <c r="D114">
        <v>236935.2</v>
      </c>
      <c r="E114">
        <v>104472.32000000001</v>
      </c>
      <c r="F114">
        <v>48811.23</v>
      </c>
      <c r="G114">
        <v>268135.96000000002</v>
      </c>
      <c r="H114">
        <v>99204.35</v>
      </c>
      <c r="I114">
        <v>301163.73</v>
      </c>
      <c r="J114">
        <v>363040.14</v>
      </c>
      <c r="K114" t="s">
        <v>108</v>
      </c>
    </row>
    <row r="115" spans="1:12" x14ac:dyDescent="0.2">
      <c r="A115">
        <v>176644.5</v>
      </c>
      <c r="B115">
        <v>1018045.08</v>
      </c>
      <c r="C115">
        <v>380001.55</v>
      </c>
      <c r="D115">
        <v>337444.24</v>
      </c>
      <c r="E115">
        <v>699930.65</v>
      </c>
      <c r="F115">
        <v>217688.65</v>
      </c>
      <c r="G115">
        <v>295164.71000000002</v>
      </c>
      <c r="H115">
        <v>148565.01999999999</v>
      </c>
      <c r="I115">
        <v>148988.94</v>
      </c>
      <c r="J115">
        <v>255562.11</v>
      </c>
      <c r="K115" t="s">
        <v>109</v>
      </c>
    </row>
    <row r="116" spans="1:12" x14ac:dyDescent="0.2">
      <c r="A116">
        <v>1321274.1100000001</v>
      </c>
      <c r="B116">
        <v>722099.66</v>
      </c>
      <c r="C116">
        <v>329821.69</v>
      </c>
      <c r="D116">
        <v>718287.38</v>
      </c>
      <c r="E116">
        <v>756939.12</v>
      </c>
      <c r="F116">
        <v>709239.37</v>
      </c>
      <c r="G116">
        <v>1246846.94</v>
      </c>
      <c r="H116">
        <v>268296.55</v>
      </c>
      <c r="I116">
        <v>523948.73</v>
      </c>
      <c r="J116">
        <v>791933.36</v>
      </c>
      <c r="K116" t="s">
        <v>110</v>
      </c>
    </row>
    <row r="117" spans="1:12" x14ac:dyDescent="0.2">
      <c r="A117">
        <v>303009.78000000003</v>
      </c>
      <c r="B117">
        <v>333120.02</v>
      </c>
      <c r="C117">
        <v>444759.49</v>
      </c>
      <c r="D117">
        <v>410017.67</v>
      </c>
      <c r="E117">
        <v>350379.2</v>
      </c>
      <c r="F117">
        <v>533287.47</v>
      </c>
      <c r="G117">
        <v>292314.94</v>
      </c>
      <c r="H117">
        <v>284297.53999999998</v>
      </c>
      <c r="I117">
        <v>408850.92</v>
      </c>
      <c r="J117">
        <v>325424.09999999998</v>
      </c>
      <c r="K117" t="s">
        <v>111</v>
      </c>
    </row>
    <row r="118" spans="1:12" x14ac:dyDescent="0.2">
      <c r="A118">
        <v>233158.29</v>
      </c>
      <c r="B118">
        <v>225252.88</v>
      </c>
      <c r="C118">
        <v>224410.26</v>
      </c>
      <c r="D118">
        <v>225483.05</v>
      </c>
      <c r="E118">
        <v>212266.83</v>
      </c>
      <c r="F118">
        <v>172084.89</v>
      </c>
      <c r="G118">
        <v>187875.20000000001</v>
      </c>
      <c r="H118">
        <v>171517.67</v>
      </c>
      <c r="I118">
        <v>201975.3</v>
      </c>
      <c r="J118">
        <v>146798.28</v>
      </c>
      <c r="K118" t="s">
        <v>112</v>
      </c>
    </row>
    <row r="119" spans="1:12" x14ac:dyDescent="0.2">
      <c r="A119">
        <v>1749676.91</v>
      </c>
      <c r="B119">
        <v>1110434.93</v>
      </c>
      <c r="C119">
        <v>531971.79</v>
      </c>
      <c r="D119">
        <v>676487.91</v>
      </c>
      <c r="E119">
        <v>500227.15</v>
      </c>
      <c r="F119">
        <v>674982.52</v>
      </c>
      <c r="G119">
        <v>921499.21</v>
      </c>
      <c r="H119">
        <v>758688.74</v>
      </c>
      <c r="I119">
        <v>907915.56</v>
      </c>
      <c r="J119">
        <v>915613.05</v>
      </c>
      <c r="K119" t="s">
        <v>113</v>
      </c>
    </row>
    <row r="120" spans="1:12" x14ac:dyDescent="0.2">
      <c r="A120">
        <v>1223355.5</v>
      </c>
      <c r="B120">
        <v>2691089.24</v>
      </c>
      <c r="C120">
        <v>1998884.35</v>
      </c>
      <c r="D120">
        <v>2254350.7599999998</v>
      </c>
      <c r="E120">
        <v>1935042.82</v>
      </c>
      <c r="F120">
        <v>1508714.62</v>
      </c>
      <c r="G120">
        <v>1518324.53</v>
      </c>
      <c r="H120">
        <v>1333641.95</v>
      </c>
      <c r="I120">
        <v>1455978.92</v>
      </c>
      <c r="J120">
        <v>1602448.05</v>
      </c>
      <c r="K120" t="s">
        <v>114</v>
      </c>
    </row>
    <row r="121" spans="1:12" x14ac:dyDescent="0.2">
      <c r="A121">
        <v>10752388.92</v>
      </c>
      <c r="B121">
        <v>10471194.26</v>
      </c>
      <c r="C121">
        <v>11320155.27</v>
      </c>
      <c r="D121">
        <v>11830405.640000001</v>
      </c>
      <c r="E121">
        <v>11494460.65</v>
      </c>
      <c r="F121">
        <v>11367524.560000001</v>
      </c>
      <c r="G121">
        <v>11341309.82</v>
      </c>
      <c r="H121">
        <v>9097999.4900000002</v>
      </c>
      <c r="I121">
        <v>8431738.8599999994</v>
      </c>
      <c r="J121">
        <v>8515295.7400000002</v>
      </c>
      <c r="K121" t="s">
        <v>115</v>
      </c>
    </row>
    <row r="122" spans="1:12" x14ac:dyDescent="0.2">
      <c r="A122">
        <v>2190719.5499999998</v>
      </c>
      <c r="B122">
        <v>1275137.6100000001</v>
      </c>
      <c r="C122">
        <v>11301986.720000001</v>
      </c>
      <c r="D122">
        <v>1609857.36</v>
      </c>
      <c r="E122">
        <v>1331595.78</v>
      </c>
      <c r="F122">
        <v>1367774.76</v>
      </c>
      <c r="G122">
        <v>1232263.79</v>
      </c>
      <c r="H122">
        <v>1198703.8799999999</v>
      </c>
      <c r="I122">
        <v>1311807.8799999999</v>
      </c>
      <c r="J122">
        <v>1242350.3</v>
      </c>
      <c r="K122" t="s">
        <v>256</v>
      </c>
    </row>
    <row r="123" spans="1:12" x14ac:dyDescent="0.2">
      <c r="A123">
        <v>67859.850000000006</v>
      </c>
      <c r="B123">
        <v>78521.570000000007</v>
      </c>
      <c r="C123">
        <v>78512.91</v>
      </c>
      <c r="D123">
        <v>82484.600000000006</v>
      </c>
      <c r="E123">
        <v>81313.31</v>
      </c>
      <c r="F123">
        <v>81970.240000000005</v>
      </c>
      <c r="G123">
        <v>81951.600000000006</v>
      </c>
      <c r="H123">
        <v>68693</v>
      </c>
      <c r="I123">
        <v>68820</v>
      </c>
      <c r="J123">
        <v>66760</v>
      </c>
      <c r="K123">
        <v>67462.429999999993</v>
      </c>
      <c r="L123" t="s">
        <v>257</v>
      </c>
    </row>
    <row r="124" spans="1:12" x14ac:dyDescent="0.2">
      <c r="A124">
        <v>5125079.04</v>
      </c>
      <c r="B124">
        <v>5246149.29</v>
      </c>
      <c r="C124">
        <v>4995856.6100000003</v>
      </c>
      <c r="D124">
        <v>5132690.8499999996</v>
      </c>
      <c r="E124">
        <v>5168323.2</v>
      </c>
      <c r="F124">
        <v>4729236.0999999996</v>
      </c>
      <c r="G124">
        <v>4576480.32</v>
      </c>
      <c r="H124">
        <v>3602146.55</v>
      </c>
      <c r="I124">
        <v>3639508.25</v>
      </c>
      <c r="J124">
        <v>2882004.11</v>
      </c>
      <c r="K124" t="s">
        <v>26</v>
      </c>
    </row>
    <row r="125" spans="1:12" x14ac:dyDescent="0.2">
      <c r="A125">
        <v>14681521.59</v>
      </c>
      <c r="B125">
        <v>15769196.449999999</v>
      </c>
      <c r="C125">
        <v>15705700.810000001</v>
      </c>
      <c r="D125">
        <v>15736741.460000001</v>
      </c>
      <c r="E125">
        <v>17830479.859999999</v>
      </c>
      <c r="F125">
        <v>19754219.68</v>
      </c>
      <c r="G125">
        <v>17960532.559999999</v>
      </c>
      <c r="H125">
        <v>12311727.24</v>
      </c>
      <c r="I125">
        <v>10954955.35</v>
      </c>
      <c r="J125">
        <v>12329128.99</v>
      </c>
      <c r="K125" t="s">
        <v>32</v>
      </c>
    </row>
    <row r="126" spans="1:12" x14ac:dyDescent="0.2">
      <c r="A126">
        <v>6544627.0899999999</v>
      </c>
      <c r="B126">
        <v>5892277.8499999996</v>
      </c>
      <c r="C126">
        <v>5775988.96</v>
      </c>
      <c r="D126">
        <v>5000535.58</v>
      </c>
      <c r="E126">
        <v>4000824.39</v>
      </c>
      <c r="F126">
        <v>4292294.2300000004</v>
      </c>
      <c r="G126">
        <v>4665648.97</v>
      </c>
      <c r="H126">
        <v>3672394.21</v>
      </c>
      <c r="I126">
        <v>3942761.71</v>
      </c>
      <c r="J126">
        <v>3903368.82</v>
      </c>
      <c r="K126" t="s">
        <v>36</v>
      </c>
    </row>
    <row r="127" spans="1:12" x14ac:dyDescent="0.2">
      <c r="A127">
        <v>10807665.42</v>
      </c>
      <c r="B127">
        <v>11590997.689999999</v>
      </c>
      <c r="C127">
        <v>10971938.82</v>
      </c>
      <c r="D127">
        <v>10765186.6</v>
      </c>
      <c r="E127">
        <v>10310598.09</v>
      </c>
      <c r="F127">
        <v>10806476.529999999</v>
      </c>
      <c r="G127">
        <v>10728047.09</v>
      </c>
      <c r="H127">
        <v>8820306.8399999999</v>
      </c>
      <c r="I127">
        <v>8530750.5399999991</v>
      </c>
      <c r="J127">
        <v>8437788.9800000004</v>
      </c>
      <c r="K127" t="s">
        <v>39</v>
      </c>
    </row>
    <row r="128" spans="1:12" x14ac:dyDescent="0.2">
      <c r="A128">
        <v>37158893.140000001</v>
      </c>
      <c r="B128">
        <v>38498621.280000001</v>
      </c>
      <c r="C128">
        <v>37449485.200000003</v>
      </c>
      <c r="D128">
        <v>36635154.490000002</v>
      </c>
      <c r="E128">
        <v>37310225.539999999</v>
      </c>
      <c r="F128">
        <v>39582226.539999999</v>
      </c>
      <c r="G128">
        <v>37930708.939999998</v>
      </c>
      <c r="H128">
        <v>28406574.84</v>
      </c>
      <c r="I128">
        <v>27067975.850000001</v>
      </c>
      <c r="J128">
        <v>27552290.899999999</v>
      </c>
      <c r="K128" t="s">
        <v>42</v>
      </c>
    </row>
    <row r="129" spans="1:11" x14ac:dyDescent="0.2">
      <c r="A129" s="35">
        <v>1963575.43</v>
      </c>
      <c r="B129" s="35">
        <v>1908004.35</v>
      </c>
      <c r="C129" s="35">
        <v>2429832.5099999998</v>
      </c>
      <c r="D129" s="35">
        <v>1924899.01</v>
      </c>
      <c r="E129" s="35">
        <v>1792554.91</v>
      </c>
      <c r="F129" s="35">
        <v>871691.29</v>
      </c>
      <c r="G129" s="35">
        <v>550234.05000000005</v>
      </c>
      <c r="H129" s="35">
        <v>354927.9</v>
      </c>
      <c r="I129" s="35">
        <v>426232.63</v>
      </c>
      <c r="J129" s="35">
        <v>166197.42000000001</v>
      </c>
      <c r="K129" s="26" t="s">
        <v>278</v>
      </c>
    </row>
    <row r="130" spans="1:11" x14ac:dyDescent="0.2">
      <c r="A130" s="35">
        <v>2192869.98</v>
      </c>
      <c r="B130" s="35">
        <v>2317930.85</v>
      </c>
      <c r="C130" s="35">
        <v>2309586.67</v>
      </c>
      <c r="D130" s="35">
        <v>2289225.36</v>
      </c>
      <c r="E130" s="35">
        <v>2817562.06</v>
      </c>
      <c r="F130" s="35">
        <v>2455169.63</v>
      </c>
      <c r="G130" s="35">
        <v>1999972.52</v>
      </c>
      <c r="H130" s="35">
        <v>1415621.96</v>
      </c>
      <c r="I130" s="35">
        <v>1077876.55</v>
      </c>
      <c r="J130" s="35">
        <v>1428840.56</v>
      </c>
      <c r="K130" t="s">
        <v>47</v>
      </c>
    </row>
    <row r="131" spans="1:11" x14ac:dyDescent="0.2">
      <c r="A131">
        <v>12033365.890000001</v>
      </c>
      <c r="B131">
        <v>13905835.220000001</v>
      </c>
      <c r="C131">
        <v>13112333.210000001</v>
      </c>
      <c r="D131">
        <v>12756024.529999999</v>
      </c>
      <c r="E131">
        <v>12851638.779999999</v>
      </c>
      <c r="F131">
        <v>14218257.880000001</v>
      </c>
      <c r="G131">
        <v>13477812.699999999</v>
      </c>
      <c r="H131">
        <v>10590042.16</v>
      </c>
      <c r="I131">
        <v>10619837.140000001</v>
      </c>
      <c r="J131">
        <v>10130986.07</v>
      </c>
      <c r="K131" t="s">
        <v>76</v>
      </c>
    </row>
    <row r="132" spans="1:11" x14ac:dyDescent="0.2">
      <c r="A132" s="35">
        <v>53065488.020000003</v>
      </c>
      <c r="B132" s="35">
        <v>58476406.43</v>
      </c>
      <c r="C132" s="35">
        <v>58875884.560000002</v>
      </c>
      <c r="D132" s="35">
        <v>53665414.490000002</v>
      </c>
      <c r="E132" s="35">
        <v>43479346.969999999</v>
      </c>
      <c r="F132" s="35">
        <v>46136786.979999997</v>
      </c>
      <c r="G132" s="35">
        <v>50121200.200000003</v>
      </c>
      <c r="H132" s="35">
        <v>38762434.700000003</v>
      </c>
      <c r="I132" s="35">
        <v>34238603.960000001</v>
      </c>
      <c r="J132" s="35">
        <v>41648105.93</v>
      </c>
    </row>
    <row r="133" spans="1:11" x14ac:dyDescent="0.2">
      <c r="A133" s="35">
        <v>136285.79999999999</v>
      </c>
      <c r="B133" s="35">
        <v>-22958.68</v>
      </c>
      <c r="C133" s="35">
        <v>-38626.910000000003</v>
      </c>
      <c r="D133" s="35">
        <v>137840.47</v>
      </c>
      <c r="E133" s="35">
        <v>234060.23</v>
      </c>
      <c r="F133" s="35">
        <v>265572.55</v>
      </c>
      <c r="G133" s="35">
        <v>-746239.25</v>
      </c>
      <c r="H133" s="35">
        <v>805606.31</v>
      </c>
      <c r="I133" s="35">
        <v>-151221.03</v>
      </c>
      <c r="J133" s="35">
        <v>-193081.7</v>
      </c>
    </row>
    <row r="134" spans="1:11" x14ac:dyDescent="0.2">
      <c r="A134" s="35">
        <v>154377.31</v>
      </c>
      <c r="B134" s="35">
        <v>286131.73</v>
      </c>
      <c r="C134" s="35">
        <v>263309.58</v>
      </c>
      <c r="D134" s="35">
        <v>233736.12</v>
      </c>
      <c r="E134" s="35">
        <v>92767.63</v>
      </c>
      <c r="F134" s="35">
        <v>215091.15</v>
      </c>
      <c r="G134" s="35">
        <v>223163.22</v>
      </c>
      <c r="H134" s="35">
        <v>87531.520000000004</v>
      </c>
      <c r="I134" s="35">
        <v>93771.73</v>
      </c>
      <c r="J134" s="35">
        <v>93330.73</v>
      </c>
    </row>
    <row r="135" spans="1:11" x14ac:dyDescent="0.2">
      <c r="A135" s="35">
        <v>-25081.62</v>
      </c>
      <c r="B135" s="35">
        <v>-28382.74</v>
      </c>
      <c r="C135" s="35">
        <v>-15793.32</v>
      </c>
      <c r="D135" s="35">
        <v>-6102.64</v>
      </c>
      <c r="E135" s="35">
        <v>-24291.93</v>
      </c>
      <c r="F135" s="35">
        <v>-24070.66</v>
      </c>
      <c r="G135" s="35">
        <v>-56174.93</v>
      </c>
      <c r="H135" s="35">
        <v>-7680.25</v>
      </c>
      <c r="I135" s="35">
        <v>-32868.949999999997</v>
      </c>
      <c r="J135" s="35">
        <v>-29855.61</v>
      </c>
    </row>
    <row r="136" spans="1:11" x14ac:dyDescent="0.2">
      <c r="A136" s="35">
        <v>88102.34</v>
      </c>
      <c r="B136" s="35">
        <v>112040.46</v>
      </c>
      <c r="C136" s="35">
        <v>115879.75</v>
      </c>
      <c r="D136" s="35">
        <v>95596.44</v>
      </c>
      <c r="E136" s="35">
        <v>107658.37</v>
      </c>
      <c r="F136" s="35">
        <v>127430.98</v>
      </c>
      <c r="G136" s="35">
        <v>108169.74</v>
      </c>
      <c r="H136" s="35">
        <v>106384.12</v>
      </c>
      <c r="I136" s="35">
        <v>75117.509999999995</v>
      </c>
      <c r="J136" s="35">
        <v>106285.44</v>
      </c>
    </row>
    <row r="137" spans="1:11" x14ac:dyDescent="0.2">
      <c r="A137" s="35">
        <v>288327.09000000003</v>
      </c>
      <c r="B137" s="35">
        <v>305480.65000000002</v>
      </c>
      <c r="C137" s="35">
        <v>305325.90000000002</v>
      </c>
      <c r="D137" s="35">
        <v>296766.99</v>
      </c>
      <c r="E137" s="35">
        <v>295008.89</v>
      </c>
      <c r="F137" s="35">
        <v>296217.46000000002</v>
      </c>
      <c r="G137" s="35">
        <v>265942.21000000002</v>
      </c>
      <c r="H137" s="35">
        <v>230913.13</v>
      </c>
      <c r="I137" s="35">
        <v>246057.82</v>
      </c>
      <c r="J137" s="35">
        <v>212803.41</v>
      </c>
    </row>
    <row r="138" spans="1:11" x14ac:dyDescent="0.2">
      <c r="A138" s="35">
        <v>97020.4</v>
      </c>
      <c r="B138" s="35">
        <v>133307</v>
      </c>
      <c r="C138" s="35">
        <v>122405.03</v>
      </c>
      <c r="D138" s="35">
        <v>108379.69</v>
      </c>
      <c r="E138" s="35">
        <v>119483.99</v>
      </c>
      <c r="F138" s="35">
        <v>83140.77</v>
      </c>
      <c r="G138" s="35">
        <v>63400.12</v>
      </c>
      <c r="H138" s="35">
        <v>109551.47</v>
      </c>
      <c r="I138" s="35">
        <v>111215.59</v>
      </c>
      <c r="J138" s="35">
        <v>110844.94</v>
      </c>
    </row>
    <row r="139" spans="1:11" x14ac:dyDescent="0.2">
      <c r="A139" s="35">
        <v>350281.48</v>
      </c>
      <c r="B139" s="35">
        <v>421941.44</v>
      </c>
      <c r="C139" s="35">
        <v>304856.53000000003</v>
      </c>
      <c r="D139" s="35">
        <v>402171.79</v>
      </c>
      <c r="E139" s="35">
        <v>328415.31</v>
      </c>
      <c r="F139" s="35">
        <v>424357.64</v>
      </c>
      <c r="G139" s="35">
        <v>301986.86</v>
      </c>
      <c r="H139" s="35">
        <v>568001.07999999996</v>
      </c>
      <c r="I139" s="35">
        <v>301934.90999999997</v>
      </c>
      <c r="J139" s="35">
        <v>319840.84000000003</v>
      </c>
    </row>
    <row r="140" spans="1:11" x14ac:dyDescent="0.2">
      <c r="A140" s="35">
        <v>10557.5</v>
      </c>
      <c r="B140" s="35">
        <v>0</v>
      </c>
      <c r="C140" s="35">
        <v>0</v>
      </c>
      <c r="D140" s="35">
        <v>0</v>
      </c>
      <c r="E140" s="35">
        <v>11191.54</v>
      </c>
      <c r="F140" s="35">
        <v>0</v>
      </c>
      <c r="G140" s="35">
        <v>60</v>
      </c>
      <c r="H140" s="35">
        <v>1331.76</v>
      </c>
      <c r="I140" s="35">
        <v>1774.17</v>
      </c>
      <c r="J140" s="35">
        <v>2627.25</v>
      </c>
    </row>
    <row r="141" spans="1:11" x14ac:dyDescent="0.2">
      <c r="A141" s="35">
        <v>834288.81</v>
      </c>
      <c r="B141" s="35">
        <v>972769.55</v>
      </c>
      <c r="C141" s="35">
        <v>848467.21</v>
      </c>
      <c r="D141" s="35">
        <v>902914.91</v>
      </c>
      <c r="E141" s="35">
        <v>861758.1</v>
      </c>
      <c r="F141" s="35">
        <v>931146.85</v>
      </c>
      <c r="G141" s="35">
        <v>739558.93</v>
      </c>
      <c r="H141" s="35">
        <v>1016181.56</v>
      </c>
      <c r="I141" s="35">
        <v>736100</v>
      </c>
      <c r="J141" s="35">
        <v>752401.88</v>
      </c>
    </row>
    <row r="142" spans="1:11" x14ac:dyDescent="0.2">
      <c r="A142" s="35">
        <v>1124084.31</v>
      </c>
      <c r="B142" s="35">
        <v>1115765.24</v>
      </c>
      <c r="C142" s="35">
        <v>1090164.49</v>
      </c>
      <c r="D142" s="35">
        <v>817470.69</v>
      </c>
      <c r="E142" s="35">
        <v>812957.57</v>
      </c>
      <c r="F142" s="35">
        <v>949141.2</v>
      </c>
      <c r="G142" s="35">
        <v>1033754.66</v>
      </c>
      <c r="H142" s="35">
        <v>367517.65</v>
      </c>
      <c r="I142" s="35">
        <v>291703.58</v>
      </c>
      <c r="J142" s="35">
        <v>490307.69</v>
      </c>
    </row>
    <row r="143" spans="1:11" x14ac:dyDescent="0.2">
      <c r="A143" s="35">
        <v>1827489.52</v>
      </c>
      <c r="B143" s="35">
        <v>1761279.62</v>
      </c>
      <c r="C143" s="35">
        <v>2292244.7999999998</v>
      </c>
      <c r="D143" s="35">
        <v>1811706.02</v>
      </c>
      <c r="E143" s="35">
        <v>1647998.18</v>
      </c>
      <c r="F143" s="35">
        <v>778484.54</v>
      </c>
      <c r="G143" s="35">
        <v>466374.09</v>
      </c>
      <c r="H143" s="35">
        <v>226008.57</v>
      </c>
      <c r="I143" s="35">
        <v>297075.89</v>
      </c>
      <c r="J143" s="35">
        <v>40062.97</v>
      </c>
    </row>
    <row r="144" spans="1:11" x14ac:dyDescent="0.2">
      <c r="A144" s="35">
        <v>46505.120000000003</v>
      </c>
      <c r="B144" s="35">
        <v>55935.48</v>
      </c>
      <c r="C144" s="35">
        <v>117910.93</v>
      </c>
      <c r="D144" s="35">
        <v>65110.76</v>
      </c>
      <c r="E144" s="35">
        <v>31303</v>
      </c>
      <c r="F144" s="35">
        <v>48664.55</v>
      </c>
      <c r="G144" s="35">
        <v>34989.980000000003</v>
      </c>
      <c r="H144" s="35">
        <v>43085.83</v>
      </c>
      <c r="I144" s="35">
        <v>60593.35</v>
      </c>
      <c r="J144" s="35">
        <v>57805.41</v>
      </c>
    </row>
    <row r="145" spans="1:11" x14ac:dyDescent="0.2">
      <c r="A145" s="35">
        <v>72690.8</v>
      </c>
      <c r="B145" s="35">
        <v>75283</v>
      </c>
      <c r="C145" s="35">
        <v>74245.41</v>
      </c>
      <c r="D145" s="35">
        <v>36304.9</v>
      </c>
      <c r="E145" s="35">
        <v>28917.55</v>
      </c>
      <c r="F145" s="35">
        <v>24544.89</v>
      </c>
      <c r="G145" s="35">
        <v>29238.52</v>
      </c>
      <c r="H145" s="35">
        <v>23845.62</v>
      </c>
      <c r="I145" s="35">
        <v>23262.15</v>
      </c>
      <c r="J145" s="35">
        <v>12107.95</v>
      </c>
    </row>
    <row r="146" spans="1:11" x14ac:dyDescent="0.2">
      <c r="A146" s="35">
        <v>11096.49</v>
      </c>
      <c r="B146" s="35">
        <v>42123.99</v>
      </c>
      <c r="C146" s="35">
        <v>95652.62</v>
      </c>
      <c r="D146" s="35">
        <v>219033.28</v>
      </c>
      <c r="E146" s="35">
        <v>560851.03</v>
      </c>
      <c r="F146" s="35">
        <v>40168.980000000003</v>
      </c>
      <c r="G146" s="35">
        <v>24430.79</v>
      </c>
      <c r="H146" s="35">
        <v>21245.48</v>
      </c>
      <c r="I146" s="35">
        <v>32089.08</v>
      </c>
      <c r="J146" s="35">
        <v>14809.94</v>
      </c>
    </row>
    <row r="147" spans="1:11" x14ac:dyDescent="0.2">
      <c r="A147" s="35">
        <v>2159006.7799999998</v>
      </c>
      <c r="B147" s="35">
        <v>2123982.6800000002</v>
      </c>
      <c r="C147" s="35">
        <v>2785604.8</v>
      </c>
      <c r="D147" s="35">
        <v>2488925.4700000002</v>
      </c>
      <c r="E147" s="35">
        <v>2910328.56</v>
      </c>
      <c r="F147" s="35">
        <v>1436506.89</v>
      </c>
      <c r="G147" s="35">
        <v>756433.14</v>
      </c>
      <c r="H147" s="35">
        <v>367482.79</v>
      </c>
      <c r="I147" s="35">
        <v>458364.45</v>
      </c>
      <c r="J147" s="35">
        <v>337038.9</v>
      </c>
    </row>
    <row r="148" spans="1:11" x14ac:dyDescent="0.2">
      <c r="A148" s="35">
        <v>57487514.920000002</v>
      </c>
      <c r="B148" s="35">
        <v>62937131.939999998</v>
      </c>
      <c r="C148" s="35">
        <v>63824193.090000004</v>
      </c>
      <c r="D148" s="35">
        <v>58245012.810000002</v>
      </c>
      <c r="E148" s="35">
        <v>48391999.869999997</v>
      </c>
      <c r="F148" s="35">
        <v>49920240.939999998</v>
      </c>
      <c r="G148" s="35">
        <v>52092155.810000002</v>
      </c>
      <c r="H148" s="35">
        <v>41418442.140000001</v>
      </c>
      <c r="I148" s="35">
        <v>35652394.890000001</v>
      </c>
      <c r="J148" s="35">
        <v>43113537.329999998</v>
      </c>
    </row>
    <row r="149" spans="1:11" x14ac:dyDescent="0.2">
      <c r="A149" s="35">
        <v>41706029.619999997</v>
      </c>
      <c r="B149" s="35">
        <v>49922037.990000002</v>
      </c>
      <c r="C149" s="35">
        <v>47625886.159999996</v>
      </c>
      <c r="D149" s="35">
        <v>44584057.32</v>
      </c>
      <c r="E149" s="35">
        <v>32194168.469999999</v>
      </c>
      <c r="F149" s="35">
        <v>33359970.16</v>
      </c>
      <c r="G149" s="35">
        <v>38537015.729999997</v>
      </c>
      <c r="H149" s="35">
        <v>33565549.619999997</v>
      </c>
      <c r="I149" s="35">
        <v>33060737.359999999</v>
      </c>
      <c r="J149" s="35">
        <v>34052009.380000003</v>
      </c>
    </row>
    <row r="150" spans="1:11" x14ac:dyDescent="0.2">
      <c r="A150" s="35">
        <v>88762.4</v>
      </c>
      <c r="B150" s="35">
        <v>-40736.480000000003</v>
      </c>
      <c r="C150" s="35">
        <v>-25878.29</v>
      </c>
      <c r="D150" s="35">
        <v>11037.16</v>
      </c>
      <c r="E150" s="35">
        <v>248559.44</v>
      </c>
      <c r="F150" s="35">
        <v>184081.69</v>
      </c>
      <c r="G150" s="35">
        <v>-631516.37</v>
      </c>
      <c r="H150" s="35">
        <v>887584.57</v>
      </c>
      <c r="I150" s="35">
        <v>-114503.41</v>
      </c>
      <c r="J150" s="35">
        <v>-245734.21</v>
      </c>
    </row>
    <row r="151" spans="1:11" x14ac:dyDescent="0.2">
      <c r="A151" s="35">
        <v>150965.07999999999</v>
      </c>
      <c r="B151" s="35">
        <v>349184.5</v>
      </c>
      <c r="C151" s="35">
        <v>177473.17</v>
      </c>
      <c r="D151" s="35">
        <v>126243.63</v>
      </c>
      <c r="E151" s="35">
        <v>75658.080000000002</v>
      </c>
      <c r="F151" s="35">
        <v>99356.03</v>
      </c>
      <c r="G151" s="35">
        <v>119938.46</v>
      </c>
      <c r="H151" s="35">
        <v>75394.820000000007</v>
      </c>
      <c r="I151" s="35">
        <v>95770.73</v>
      </c>
      <c r="J151" s="35">
        <v>77720.44</v>
      </c>
    </row>
    <row r="152" spans="1:11" x14ac:dyDescent="0.2">
      <c r="A152" s="35">
        <v>-22156.65</v>
      </c>
      <c r="B152" s="35">
        <v>-38821.370000000003</v>
      </c>
      <c r="C152" s="35">
        <v>-10838.78</v>
      </c>
      <c r="D152" s="35">
        <v>-4390.57</v>
      </c>
      <c r="E152" s="35">
        <v>-11804.33</v>
      </c>
      <c r="F152" s="35">
        <v>-7856.17</v>
      </c>
      <c r="G152" s="35">
        <v>-33308.97</v>
      </c>
      <c r="H152" s="35">
        <v>-5622.86</v>
      </c>
      <c r="I152" s="35">
        <v>-40828.75</v>
      </c>
      <c r="J152" s="35">
        <v>-21137.33</v>
      </c>
    </row>
    <row r="153" spans="1:11" x14ac:dyDescent="0.2">
      <c r="A153">
        <v>468516.55</v>
      </c>
      <c r="B153">
        <v>531317.17000000004</v>
      </c>
      <c r="C153">
        <v>537196.87</v>
      </c>
      <c r="D153">
        <v>574941.06999999995</v>
      </c>
      <c r="E153">
        <v>565122.81999999995</v>
      </c>
      <c r="F153">
        <v>582638.03</v>
      </c>
      <c r="G153">
        <v>577698.30000000005</v>
      </c>
      <c r="H153">
        <v>497758.02</v>
      </c>
      <c r="I153">
        <v>486429.57</v>
      </c>
      <c r="J153">
        <v>469980.39</v>
      </c>
    </row>
    <row r="154" spans="1:11" x14ac:dyDescent="0.2">
      <c r="A154">
        <v>26495422.149999999</v>
      </c>
      <c r="B154">
        <v>26909909.84</v>
      </c>
      <c r="C154">
        <v>26299628.359999999</v>
      </c>
      <c r="D154">
        <v>25590937.719999999</v>
      </c>
      <c r="E154">
        <v>26765373.350000001</v>
      </c>
      <c r="F154">
        <v>28466700.030000001</v>
      </c>
      <c r="G154">
        <v>26737893.649999999</v>
      </c>
      <c r="H154">
        <v>18999331.109999999</v>
      </c>
      <c r="I154">
        <v>17619605.07</v>
      </c>
      <c r="J154">
        <v>18416464.300000001</v>
      </c>
      <c r="K154" t="s">
        <v>42</v>
      </c>
    </row>
    <row r="155" spans="1:11" x14ac:dyDescent="0.2">
      <c r="A155">
        <v>1178019.45</v>
      </c>
      <c r="B155">
        <v>1356186.66</v>
      </c>
      <c r="C155">
        <v>1332148.52</v>
      </c>
      <c r="D155">
        <v>1417464.32</v>
      </c>
      <c r="E155">
        <v>1473136.6</v>
      </c>
      <c r="F155">
        <v>1316071.6299999999</v>
      </c>
      <c r="G155">
        <v>1314987.99</v>
      </c>
      <c r="H155">
        <v>1118597.6000000001</v>
      </c>
      <c r="I155">
        <v>1089172.54</v>
      </c>
      <c r="J155">
        <v>1099058.3700000001</v>
      </c>
      <c r="K155" t="s">
        <v>42</v>
      </c>
    </row>
    <row r="156" spans="1:11" x14ac:dyDescent="0.2">
      <c r="A156">
        <v>35499389.939999998</v>
      </c>
      <c r="B156">
        <v>36737686.039999999</v>
      </c>
      <c r="C156">
        <v>35731354.560000002</v>
      </c>
      <c r="D156">
        <v>34765109.810000002</v>
      </c>
      <c r="E156">
        <v>35579109.609999999</v>
      </c>
      <c r="F156">
        <v>37881192.479999997</v>
      </c>
      <c r="G156">
        <v>36240785.960000001</v>
      </c>
      <c r="H156">
        <v>27026078.52</v>
      </c>
      <c r="I156">
        <v>25692488</v>
      </c>
      <c r="J156">
        <v>26118221.559999999</v>
      </c>
      <c r="K156" t="s">
        <v>42</v>
      </c>
    </row>
    <row r="157" spans="1:11" x14ac:dyDescent="0.2">
      <c r="A157">
        <v>123236.7</v>
      </c>
      <c r="B157">
        <v>229769.63</v>
      </c>
      <c r="C157">
        <v>216142.83</v>
      </c>
      <c r="D157">
        <v>217682.05</v>
      </c>
      <c r="E157">
        <v>245631</v>
      </c>
      <c r="F157">
        <v>231220.53</v>
      </c>
      <c r="G157">
        <v>222525.79</v>
      </c>
      <c r="H157">
        <v>213161.02</v>
      </c>
      <c r="I157">
        <v>217858.86</v>
      </c>
      <c r="J157">
        <v>179184.38</v>
      </c>
      <c r="K157" t="s">
        <v>42</v>
      </c>
    </row>
    <row r="158" spans="1:11" x14ac:dyDescent="0.2">
      <c r="A158" s="35">
        <v>365236.85</v>
      </c>
      <c r="B158" s="35">
        <v>352815.25</v>
      </c>
      <c r="C158" s="35">
        <v>398745.64</v>
      </c>
      <c r="D158" s="35">
        <v>439143.36</v>
      </c>
      <c r="E158" s="35">
        <v>503159.51</v>
      </c>
      <c r="F158" s="35">
        <v>543054.87</v>
      </c>
      <c r="G158" s="35">
        <v>483538.58</v>
      </c>
      <c r="H158" s="35">
        <v>367093.4</v>
      </c>
      <c r="I158" s="35">
        <v>327361.51</v>
      </c>
      <c r="J158" s="35">
        <v>375902.2</v>
      </c>
      <c r="K158" t="s">
        <v>292</v>
      </c>
    </row>
    <row r="159" spans="1:11" x14ac:dyDescent="0.2">
      <c r="A159" s="35">
        <v>40597718.030000001</v>
      </c>
      <c r="B159" s="35">
        <v>40730452.82</v>
      </c>
      <c r="C159" s="35">
        <v>46605201.740000002</v>
      </c>
      <c r="D159" s="35">
        <v>43957562.600000001</v>
      </c>
      <c r="E159" s="35">
        <v>33306941.43</v>
      </c>
      <c r="F159" s="35">
        <v>35127267.350000001</v>
      </c>
      <c r="G159" s="35">
        <v>38476610.259999998</v>
      </c>
      <c r="H159" s="35">
        <v>31033980.32</v>
      </c>
      <c r="I159" s="35">
        <v>27452451.109999999</v>
      </c>
      <c r="J159" s="35">
        <v>33721264.009999998</v>
      </c>
    </row>
    <row r="160" spans="1:11" x14ac:dyDescent="0.2">
      <c r="A160" s="35">
        <v>4160.9399999999996</v>
      </c>
      <c r="B160" s="35">
        <v>8287.6299999999992</v>
      </c>
      <c r="C160" s="35">
        <v>9855.7199999999993</v>
      </c>
      <c r="D160" s="35">
        <v>7430.68</v>
      </c>
      <c r="E160" s="35">
        <v>6813.43</v>
      </c>
      <c r="F160" s="35">
        <v>9331.7199999999993</v>
      </c>
      <c r="G160" s="35">
        <v>10029.290000000001</v>
      </c>
      <c r="H160" s="35">
        <v>5885.86</v>
      </c>
      <c r="I160" s="35">
        <v>5295.32</v>
      </c>
      <c r="J160" s="35">
        <v>5936.5</v>
      </c>
    </row>
    <row r="161" spans="1:11" x14ac:dyDescent="0.2">
      <c r="A161" s="35">
        <v>423573.56</v>
      </c>
      <c r="B161" s="35">
        <v>1061456.28</v>
      </c>
      <c r="C161" s="35">
        <v>990540.51</v>
      </c>
      <c r="D161" s="35">
        <v>647224.93999999994</v>
      </c>
      <c r="E161" s="35">
        <v>563732.82999999996</v>
      </c>
      <c r="F161" s="35">
        <v>773783.33</v>
      </c>
      <c r="G161" s="35">
        <v>813481.05</v>
      </c>
      <c r="H161" s="35">
        <v>478979.09</v>
      </c>
      <c r="I161" s="35">
        <v>429086.94</v>
      </c>
      <c r="J161" s="35">
        <v>426201.13</v>
      </c>
    </row>
    <row r="162" spans="1:11" x14ac:dyDescent="0.2">
      <c r="A162" s="35">
        <v>76208.67</v>
      </c>
      <c r="B162" s="35">
        <v>83933.16</v>
      </c>
      <c r="C162" s="35">
        <v>112752.29</v>
      </c>
      <c r="D162" s="35">
        <v>170263.98</v>
      </c>
      <c r="E162" s="35">
        <v>143677.91</v>
      </c>
      <c r="F162" s="35">
        <v>136856.10999999999</v>
      </c>
      <c r="G162" s="35">
        <v>132163.01</v>
      </c>
      <c r="H162" s="35">
        <v>80950</v>
      </c>
      <c r="I162" s="35">
        <v>71362.89</v>
      </c>
      <c r="J162" s="35">
        <v>81616.460000000006</v>
      </c>
    </row>
    <row r="163" spans="1:11" x14ac:dyDescent="0.2">
      <c r="A163" s="35">
        <v>3854230.14</v>
      </c>
      <c r="B163" s="35">
        <v>5768035.7699999996</v>
      </c>
      <c r="C163" s="35">
        <v>4849467.26</v>
      </c>
      <c r="D163" s="35">
        <v>5241144.7699999996</v>
      </c>
      <c r="E163" s="35">
        <v>4517060.28</v>
      </c>
      <c r="F163" s="35">
        <v>4912773.87</v>
      </c>
      <c r="G163" s="35">
        <v>5129661.53</v>
      </c>
      <c r="H163" s="35">
        <v>3213264.67</v>
      </c>
      <c r="I163" s="35">
        <v>2902312.86</v>
      </c>
      <c r="J163" s="35">
        <v>3410944.9</v>
      </c>
    </row>
    <row r="164" spans="1:11" x14ac:dyDescent="0.2">
      <c r="A164" s="35">
        <v>25341.62</v>
      </c>
      <c r="B164" s="35">
        <v>51086.34</v>
      </c>
      <c r="C164" s="35">
        <v>38148.080000000002</v>
      </c>
      <c r="D164" s="35">
        <v>28130.94</v>
      </c>
      <c r="E164" s="35">
        <v>40804.589999999997</v>
      </c>
      <c r="F164" s="35">
        <v>36712.199999999997</v>
      </c>
      <c r="G164" s="35">
        <v>35354.51</v>
      </c>
      <c r="H164" s="35">
        <v>21279.17</v>
      </c>
      <c r="I164" s="35">
        <v>19631.009999999998</v>
      </c>
      <c r="J164" s="35">
        <v>15917.9</v>
      </c>
    </row>
    <row r="165" spans="1:11" x14ac:dyDescent="0.2">
      <c r="A165" s="35">
        <v>2014701.27</v>
      </c>
      <c r="B165" s="35">
        <v>4536713.33</v>
      </c>
      <c r="C165" s="35">
        <v>2455148.67</v>
      </c>
      <c r="D165" s="35">
        <v>1281870.6000000001</v>
      </c>
      <c r="E165" s="35">
        <v>1968736.32</v>
      </c>
      <c r="F165" s="35">
        <v>1959025.18</v>
      </c>
      <c r="G165" s="35">
        <v>1903987.94</v>
      </c>
      <c r="H165" s="35">
        <v>1015404.8</v>
      </c>
      <c r="I165" s="35">
        <v>941610.47</v>
      </c>
      <c r="J165" s="35">
        <v>759094.66</v>
      </c>
    </row>
    <row r="166" spans="1:11" x14ac:dyDescent="0.2">
      <c r="A166" s="35">
        <v>53282.47</v>
      </c>
      <c r="B166" s="35">
        <v>54010.96</v>
      </c>
      <c r="C166" s="35">
        <v>51201.22</v>
      </c>
      <c r="D166" s="35">
        <v>44154.17</v>
      </c>
      <c r="E166" s="35">
        <v>61194.59</v>
      </c>
      <c r="F166" s="35">
        <v>65586.27</v>
      </c>
      <c r="G166" s="35">
        <v>69784.41</v>
      </c>
      <c r="H166" s="35">
        <v>46744.32</v>
      </c>
      <c r="I166" s="35">
        <v>39030.07</v>
      </c>
      <c r="J166" s="35">
        <v>55691.68</v>
      </c>
    </row>
    <row r="167" spans="1:11" x14ac:dyDescent="0.2">
      <c r="A167" s="35">
        <v>2353616.71</v>
      </c>
      <c r="B167" s="35">
        <v>2519871.25</v>
      </c>
      <c r="C167" s="35">
        <v>1525910.43</v>
      </c>
      <c r="D167" s="35">
        <v>923432.05</v>
      </c>
      <c r="E167" s="35">
        <v>1498326.69</v>
      </c>
      <c r="F167" s="35">
        <v>1782665.33</v>
      </c>
      <c r="G167" s="35">
        <v>1892215.41</v>
      </c>
      <c r="H167" s="35">
        <v>1362957.78</v>
      </c>
      <c r="I167" s="35">
        <v>1210614.02</v>
      </c>
      <c r="J167" s="35">
        <v>1716447.89</v>
      </c>
    </row>
    <row r="168" spans="1:11" x14ac:dyDescent="0.2">
      <c r="A168" s="35">
        <v>25435.4</v>
      </c>
      <c r="B168" s="35">
        <v>38022.769999999997</v>
      </c>
      <c r="C168" s="35">
        <v>31196.31</v>
      </c>
      <c r="D168" s="35">
        <v>18438.97</v>
      </c>
      <c r="E168" s="35">
        <v>16288.46</v>
      </c>
      <c r="F168" s="35">
        <v>17207.919999999998</v>
      </c>
      <c r="G168" s="35">
        <v>21132.82</v>
      </c>
      <c r="H168" s="35">
        <v>16250.28</v>
      </c>
      <c r="I168" s="35">
        <v>12619.75</v>
      </c>
      <c r="J168" s="35">
        <v>18106.66</v>
      </c>
    </row>
    <row r="169" spans="1:11" x14ac:dyDescent="0.2">
      <c r="A169" s="35">
        <v>1803384.15</v>
      </c>
      <c r="B169" s="35">
        <v>2671680.9</v>
      </c>
      <c r="C169" s="35">
        <v>1690418.3</v>
      </c>
      <c r="D169" s="35">
        <v>793697.54</v>
      </c>
      <c r="E169" s="35">
        <v>692357.46</v>
      </c>
      <c r="F169" s="35">
        <v>725122.03</v>
      </c>
      <c r="G169" s="35">
        <v>952743.06</v>
      </c>
      <c r="H169" s="35">
        <v>642429.04</v>
      </c>
      <c r="I169" s="35">
        <v>558131.80000000005</v>
      </c>
      <c r="J169" s="35">
        <v>797309.76</v>
      </c>
    </row>
    <row r="170" spans="1:11" x14ac:dyDescent="0.2">
      <c r="A170">
        <v>585112.73</v>
      </c>
      <c r="B170">
        <v>614324.21</v>
      </c>
      <c r="C170">
        <v>661571.13</v>
      </c>
      <c r="D170">
        <v>731521.21</v>
      </c>
      <c r="E170">
        <v>806758.23</v>
      </c>
      <c r="F170">
        <v>839343.2</v>
      </c>
      <c r="G170">
        <v>784774.91</v>
      </c>
      <c r="H170">
        <v>569576.32999999996</v>
      </c>
      <c r="I170">
        <v>502123.96</v>
      </c>
      <c r="J170">
        <v>582533.73</v>
      </c>
      <c r="K170" t="s">
        <v>227</v>
      </c>
    </row>
    <row r="171" spans="1:11" x14ac:dyDescent="0.2">
      <c r="A171">
        <v>3154.92</v>
      </c>
      <c r="B171">
        <v>1669.31</v>
      </c>
      <c r="C171">
        <v>-3823.78</v>
      </c>
      <c r="D171">
        <v>-5869.47</v>
      </c>
      <c r="E171">
        <v>4677.32</v>
      </c>
      <c r="F171">
        <v>9113.56</v>
      </c>
      <c r="G171">
        <v>-9932.1200000000008</v>
      </c>
      <c r="H171">
        <v>9375.64</v>
      </c>
      <c r="I171">
        <v>-214.61</v>
      </c>
      <c r="J171">
        <v>-3318.74</v>
      </c>
      <c r="K171" t="s">
        <v>228</v>
      </c>
    </row>
    <row r="172" spans="1:11" x14ac:dyDescent="0.2">
      <c r="A172">
        <v>3600.64</v>
      </c>
      <c r="B172">
        <v>5758.67</v>
      </c>
      <c r="C172">
        <v>4786.8100000000004</v>
      </c>
      <c r="D172">
        <v>8245.39</v>
      </c>
      <c r="E172">
        <v>2336.7199999999998</v>
      </c>
      <c r="F172">
        <v>5276.74</v>
      </c>
      <c r="G172">
        <v>5272.22</v>
      </c>
      <c r="H172">
        <v>2868.06</v>
      </c>
      <c r="I172">
        <v>3096.9</v>
      </c>
      <c r="J172">
        <v>2620.0300000000002</v>
      </c>
      <c r="K172" t="s">
        <v>229</v>
      </c>
    </row>
    <row r="173" spans="1:11" x14ac:dyDescent="0.2">
      <c r="A173">
        <v>-238.76</v>
      </c>
      <c r="B173">
        <v>-442.88</v>
      </c>
      <c r="C173">
        <v>-230.42</v>
      </c>
      <c r="D173">
        <v>-97.88</v>
      </c>
      <c r="E173">
        <v>-394.1</v>
      </c>
      <c r="F173">
        <v>-383.15</v>
      </c>
      <c r="G173">
        <v>-870.87</v>
      </c>
      <c r="H173">
        <v>-132.36000000000001</v>
      </c>
      <c r="I173">
        <v>-629.13</v>
      </c>
      <c r="J173">
        <v>-549.16999999999996</v>
      </c>
      <c r="K173" t="s">
        <v>230</v>
      </c>
    </row>
    <row r="174" spans="1:11" x14ac:dyDescent="0.2">
      <c r="A174">
        <v>23339.33</v>
      </c>
      <c r="B174">
        <v>21221.19</v>
      </c>
      <c r="C174">
        <v>17079.68</v>
      </c>
      <c r="D174">
        <v>19579.439999999999</v>
      </c>
      <c r="E174">
        <v>28621.81</v>
      </c>
      <c r="F174">
        <v>24346.42</v>
      </c>
      <c r="G174">
        <v>29378.86</v>
      </c>
      <c r="H174">
        <v>28378.29</v>
      </c>
      <c r="I174">
        <v>24022.720000000001</v>
      </c>
      <c r="J174">
        <v>27550.75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549725.98</v>
      </c>
      <c r="B176">
        <v>588321.07999999996</v>
      </c>
      <c r="C176">
        <v>642159.27</v>
      </c>
      <c r="D176">
        <v>707901.83</v>
      </c>
      <c r="E176">
        <v>772596.77</v>
      </c>
      <c r="F176">
        <v>808861.25</v>
      </c>
      <c r="G176">
        <v>752252.39</v>
      </c>
      <c r="H176">
        <v>538272.76</v>
      </c>
      <c r="I176">
        <v>475512.04</v>
      </c>
      <c r="J176">
        <v>553572.31000000006</v>
      </c>
      <c r="K176" t="s">
        <v>233</v>
      </c>
    </row>
    <row r="177" spans="1:11" x14ac:dyDescent="0.2">
      <c r="A177">
        <v>930.22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11117.2</v>
      </c>
      <c r="B179">
        <v>4781.9399999999996</v>
      </c>
      <c r="C179">
        <v>2332.1799999999998</v>
      </c>
      <c r="D179">
        <v>4039.94</v>
      </c>
      <c r="E179">
        <v>5539.65</v>
      </c>
      <c r="F179">
        <v>6135.53</v>
      </c>
      <c r="G179">
        <v>3143.66</v>
      </c>
      <c r="H179">
        <v>2925.28</v>
      </c>
      <c r="I179">
        <v>2589.1999999999998</v>
      </c>
      <c r="J179">
        <v>1410.67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513800.06</v>
      </c>
      <c r="B181">
        <v>498518.08</v>
      </c>
      <c r="C181">
        <v>568877.57999999996</v>
      </c>
      <c r="D181">
        <v>663641.81000000006</v>
      </c>
      <c r="E181">
        <v>728485.79</v>
      </c>
      <c r="F181">
        <v>763180.6</v>
      </c>
      <c r="G181">
        <v>700561.42</v>
      </c>
      <c r="H181">
        <v>508727.86</v>
      </c>
      <c r="I181">
        <v>447526.63</v>
      </c>
      <c r="J181">
        <v>526356.19999999995</v>
      </c>
      <c r="K181" t="s">
        <v>238</v>
      </c>
    </row>
    <row r="182" spans="1:11" x14ac:dyDescent="0.2">
      <c r="A182">
        <v>71312.67</v>
      </c>
      <c r="B182">
        <v>115806.13</v>
      </c>
      <c r="C182">
        <v>92693.55</v>
      </c>
      <c r="D182">
        <v>67879.399999999994</v>
      </c>
      <c r="E182">
        <v>78272.44</v>
      </c>
      <c r="F182">
        <v>76162.600000000006</v>
      </c>
      <c r="G182">
        <v>84213.49</v>
      </c>
      <c r="H182">
        <v>60848.47</v>
      </c>
      <c r="I182">
        <v>54597.33</v>
      </c>
      <c r="J182">
        <v>56177.53</v>
      </c>
      <c r="K182" t="s">
        <v>239</v>
      </c>
    </row>
    <row r="183" spans="1:11" x14ac:dyDescent="0.2">
      <c r="A183">
        <v>374848.41</v>
      </c>
      <c r="B183">
        <v>362005.2</v>
      </c>
      <c r="C183">
        <v>410388.23</v>
      </c>
      <c r="D183">
        <v>449584.1</v>
      </c>
      <c r="E183">
        <v>514023.1</v>
      </c>
      <c r="F183">
        <v>555274.93999999994</v>
      </c>
      <c r="G183">
        <v>496209.03</v>
      </c>
      <c r="H183">
        <v>378781.65</v>
      </c>
      <c r="I183">
        <v>334141.59999999998</v>
      </c>
      <c r="J183">
        <v>383534.44</v>
      </c>
      <c r="K183" t="s">
        <v>240</v>
      </c>
    </row>
    <row r="184" spans="1:11" x14ac:dyDescent="0.2">
      <c r="A184">
        <v>60.03</v>
      </c>
      <c r="B184">
        <v>164.97</v>
      </c>
      <c r="C184">
        <v>269.87</v>
      </c>
      <c r="D184">
        <v>339.73</v>
      </c>
      <c r="E184">
        <v>305.5</v>
      </c>
      <c r="F184">
        <v>112.16</v>
      </c>
      <c r="G184">
        <v>249.77</v>
      </c>
      <c r="H184">
        <v>69.73</v>
      </c>
      <c r="I184">
        <v>211.49</v>
      </c>
      <c r="J184">
        <v>400.91</v>
      </c>
      <c r="K184" t="s">
        <v>241</v>
      </c>
    </row>
    <row r="185" spans="1:11" x14ac:dyDescent="0.2">
      <c r="A185">
        <v>102694.87</v>
      </c>
      <c r="B185">
        <v>135155.04</v>
      </c>
      <c r="C185">
        <v>151698.76</v>
      </c>
      <c r="D185">
        <v>199054.5</v>
      </c>
      <c r="E185">
        <v>187922.39</v>
      </c>
      <c r="F185">
        <v>175143.61</v>
      </c>
      <c r="G185">
        <v>169322.75</v>
      </c>
      <c r="H185">
        <v>103442.65</v>
      </c>
      <c r="I185">
        <v>91496.97</v>
      </c>
      <c r="J185">
        <v>99731.88</v>
      </c>
      <c r="K185" t="s">
        <v>242</v>
      </c>
    </row>
    <row r="186" spans="1:11" x14ac:dyDescent="0.2">
      <c r="A186">
        <v>107509.42</v>
      </c>
      <c r="B186">
        <v>116999</v>
      </c>
      <c r="C186">
        <v>99214.27</v>
      </c>
      <c r="D186">
        <v>82542.880000000005</v>
      </c>
      <c r="E186">
        <v>104154.46</v>
      </c>
      <c r="F186">
        <v>108812.49</v>
      </c>
      <c r="G186">
        <v>118993.36</v>
      </c>
      <c r="H186">
        <v>87282.3</v>
      </c>
      <c r="I186">
        <v>76273.899999999994</v>
      </c>
      <c r="J186">
        <v>98866.5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352.78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1038745.27</v>
      </c>
      <c r="B188">
        <v>769786.48</v>
      </c>
      <c r="C188">
        <v>588701.22</v>
      </c>
      <c r="D188">
        <v>579325.47</v>
      </c>
      <c r="E188">
        <v>587878.92000000004</v>
      </c>
      <c r="F188">
        <v>498276.25</v>
      </c>
      <c r="G188">
        <v>757385.18</v>
      </c>
      <c r="H188">
        <v>836414.88</v>
      </c>
      <c r="I188">
        <v>589323.65</v>
      </c>
      <c r="J188">
        <v>700761.15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51051498.780000001</v>
      </c>
      <c r="B190">
        <v>57301954.579999998</v>
      </c>
      <c r="C190">
        <v>58134642.880000003</v>
      </c>
      <c r="D190">
        <v>52861426.590000004</v>
      </c>
      <c r="E190">
        <v>42577253.630000003</v>
      </c>
      <c r="F190">
        <v>45285587.170000002</v>
      </c>
      <c r="G190">
        <v>49185384.710000001</v>
      </c>
      <c r="H190">
        <v>37752946.619999997</v>
      </c>
      <c r="I190">
        <v>33505046.600000001</v>
      </c>
      <c r="J190">
        <v>40858596.57</v>
      </c>
    </row>
    <row r="191" spans="1:11" x14ac:dyDescent="0.2">
      <c r="A191">
        <v>111934.7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863309.27</v>
      </c>
      <c r="B193">
        <v>404665.37</v>
      </c>
      <c r="C193">
        <v>152540.46</v>
      </c>
      <c r="D193">
        <v>224662.43</v>
      </c>
      <c r="E193">
        <v>314214.42</v>
      </c>
      <c r="F193">
        <v>352923.56</v>
      </c>
      <c r="G193">
        <v>178430.31</v>
      </c>
      <c r="H193">
        <v>173073.2</v>
      </c>
      <c r="I193">
        <v>144233.71</v>
      </c>
      <c r="J193">
        <v>88748.21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47988956.579999998</v>
      </c>
      <c r="B195">
        <v>49339157.420000002</v>
      </c>
      <c r="C195">
        <v>53233816.219999999</v>
      </c>
      <c r="D195">
        <v>50431132.149999999</v>
      </c>
      <c r="E195">
        <v>39721461.130000003</v>
      </c>
      <c r="F195">
        <v>42180732.740000002</v>
      </c>
      <c r="G195">
        <v>45833425.850000001</v>
      </c>
      <c r="H195">
        <v>36047138.359999999</v>
      </c>
      <c r="I195">
        <v>31771884.670000002</v>
      </c>
      <c r="J195">
        <v>39137408.409999996</v>
      </c>
    </row>
    <row r="196" spans="1:10" x14ac:dyDescent="0.2">
      <c r="A196">
        <v>5076531.4400000004</v>
      </c>
      <c r="B196">
        <v>9137249.0099999998</v>
      </c>
      <c r="C196">
        <v>5642068.3399999999</v>
      </c>
      <c r="D196">
        <v>3234282.34</v>
      </c>
      <c r="E196">
        <v>3757885.84</v>
      </c>
      <c r="F196">
        <v>3956054.24</v>
      </c>
      <c r="G196">
        <v>4287774.3499999996</v>
      </c>
      <c r="H196">
        <v>2715296.34</v>
      </c>
      <c r="I196">
        <v>2466719.29</v>
      </c>
      <c r="J196">
        <v>2510697.52</v>
      </c>
    </row>
    <row r="197" spans="1:10" x14ac:dyDescent="0.2">
      <c r="A197">
        <v>41497139.350000001</v>
      </c>
      <c r="B197">
        <v>41860779.18</v>
      </c>
      <c r="C197">
        <v>47755719.729999997</v>
      </c>
      <c r="D197">
        <v>44786005.210000001</v>
      </c>
      <c r="E197">
        <v>34023576.140000001</v>
      </c>
      <c r="F197">
        <v>35992602.600000001</v>
      </c>
      <c r="G197">
        <v>39444569.420000002</v>
      </c>
      <c r="H197">
        <v>31843655.93</v>
      </c>
      <c r="I197">
        <v>27966846.82</v>
      </c>
      <c r="J197">
        <v>34266684.57</v>
      </c>
    </row>
    <row r="198" spans="1:10" x14ac:dyDescent="0.2">
      <c r="A198">
        <v>4274.92</v>
      </c>
      <c r="B198">
        <v>13744.23</v>
      </c>
      <c r="C198">
        <v>18503.47</v>
      </c>
      <c r="D198">
        <v>16494.09</v>
      </c>
      <c r="E198">
        <v>12375.02</v>
      </c>
      <c r="F198">
        <v>4950.08</v>
      </c>
      <c r="G198">
        <v>16685.46</v>
      </c>
      <c r="H198">
        <v>5930.92</v>
      </c>
      <c r="I198">
        <v>10839.4</v>
      </c>
      <c r="J198">
        <v>27334.22</v>
      </c>
    </row>
    <row r="199" spans="1:10" x14ac:dyDescent="0.2">
      <c r="A199">
        <v>5897980.2999999998</v>
      </c>
      <c r="B199">
        <v>10308788.35</v>
      </c>
      <c r="C199">
        <v>7330078.5499999998</v>
      </c>
      <c r="D199">
        <v>6534868.7400000002</v>
      </c>
      <c r="E199">
        <v>6506033.3300000001</v>
      </c>
      <c r="F199">
        <v>6894827.04</v>
      </c>
      <c r="G199">
        <v>7089556.2599999998</v>
      </c>
      <c r="H199">
        <v>4259266.92</v>
      </c>
      <c r="I199">
        <v>3858677.03</v>
      </c>
      <c r="J199">
        <v>4213038.53</v>
      </c>
    </row>
    <row r="200" spans="1:10" x14ac:dyDescent="0.2">
      <c r="A200">
        <v>5666093.4500000002</v>
      </c>
      <c r="B200">
        <v>6293094.6699999999</v>
      </c>
      <c r="C200">
        <v>3771582.81</v>
      </c>
      <c r="D200">
        <v>2328046.4500000002</v>
      </c>
      <c r="E200">
        <v>2919638.88</v>
      </c>
      <c r="F200">
        <v>3244407.26</v>
      </c>
      <c r="G200">
        <v>3570389.06</v>
      </c>
      <c r="H200">
        <v>2653580.9300000002</v>
      </c>
      <c r="I200">
        <v>2402240.71</v>
      </c>
      <c r="J200">
        <v>3141048.61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17723.599999999999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49634.05</v>
      </c>
      <c r="B202" s="35">
        <v>92727.6</v>
      </c>
      <c r="C202" s="35">
        <v>78832.460000000006</v>
      </c>
      <c r="D202" s="35">
        <v>78914.28</v>
      </c>
      <c r="E202" s="35">
        <v>101402.6</v>
      </c>
      <c r="F202" s="35">
        <v>36378.050000000003</v>
      </c>
      <c r="G202" s="35">
        <v>29726.02</v>
      </c>
      <c r="H202" s="35">
        <v>42430.59</v>
      </c>
      <c r="I202" s="35">
        <v>9153.25</v>
      </c>
      <c r="J202" s="35">
        <v>83890.28</v>
      </c>
    </row>
    <row r="203" spans="1:10" x14ac:dyDescent="0.2">
      <c r="A203" s="35">
        <v>738667.34</v>
      </c>
      <c r="B203" s="35">
        <v>646892.6</v>
      </c>
      <c r="C203" s="35">
        <v>621611.53</v>
      </c>
      <c r="D203" s="35">
        <v>470844</v>
      </c>
      <c r="E203" s="35">
        <v>533218.06999999995</v>
      </c>
      <c r="F203" s="35">
        <v>675255.1</v>
      </c>
      <c r="G203" s="35">
        <v>759467.82</v>
      </c>
      <c r="H203" s="35">
        <v>165445.22</v>
      </c>
      <c r="I203" s="35">
        <v>107740.91</v>
      </c>
      <c r="J203" s="35">
        <v>117411.92</v>
      </c>
    </row>
    <row r="204" spans="1:10" x14ac:dyDescent="0.2">
      <c r="A204" s="35">
        <v>3773.33</v>
      </c>
      <c r="B204" s="35">
        <v>34235.39</v>
      </c>
      <c r="C204" s="35">
        <v>57785.49</v>
      </c>
      <c r="D204" s="35">
        <v>33207.58</v>
      </c>
      <c r="E204" s="35">
        <v>8715.34</v>
      </c>
      <c r="F204" s="35">
        <v>12871.86</v>
      </c>
      <c r="G204" s="35">
        <v>69905.47</v>
      </c>
      <c r="H204" s="35">
        <v>9012.92</v>
      </c>
      <c r="I204" s="35">
        <v>6418.77</v>
      </c>
      <c r="J204" s="35">
        <v>6586.93</v>
      </c>
    </row>
    <row r="205" spans="1:10" x14ac:dyDescent="0.2">
      <c r="A205" s="35">
        <v>85255.3</v>
      </c>
      <c r="B205" s="35">
        <v>120822.91</v>
      </c>
      <c r="C205" s="35">
        <v>139055.96</v>
      </c>
      <c r="D205" s="35">
        <v>131015.34</v>
      </c>
      <c r="E205" s="35">
        <v>70579.42</v>
      </c>
      <c r="F205" s="35">
        <v>126688.01</v>
      </c>
      <c r="G205" s="35">
        <v>106732.56</v>
      </c>
      <c r="H205" s="35">
        <v>63914.46</v>
      </c>
      <c r="I205" s="35">
        <v>49328.98</v>
      </c>
      <c r="J205" s="35">
        <v>82616.28</v>
      </c>
    </row>
    <row r="206" spans="1:10" x14ac:dyDescent="0.2">
      <c r="A206" s="35">
        <v>246754.29</v>
      </c>
      <c r="B206" s="35">
        <v>221086.74</v>
      </c>
      <c r="C206" s="35">
        <v>192879.05</v>
      </c>
      <c r="D206" s="35">
        <v>103489.49</v>
      </c>
      <c r="E206" s="35">
        <v>99042.14</v>
      </c>
      <c r="F206" s="35">
        <v>97948.18</v>
      </c>
      <c r="G206" s="35">
        <v>67922.789999999994</v>
      </c>
      <c r="H206" s="35">
        <v>86714.46</v>
      </c>
      <c r="I206" s="35">
        <v>119061.67</v>
      </c>
      <c r="J206" s="35">
        <v>199802.28</v>
      </c>
    </row>
    <row r="207" spans="1:10" x14ac:dyDescent="0.2">
      <c r="A207" s="35">
        <v>186146.31</v>
      </c>
      <c r="B207" s="35">
        <v>154733.26</v>
      </c>
      <c r="C207" s="35">
        <v>195902.38</v>
      </c>
      <c r="D207" s="35">
        <v>326292.33</v>
      </c>
      <c r="E207" s="35">
        <v>614961.39</v>
      </c>
      <c r="F207" s="35">
        <v>519222.3</v>
      </c>
      <c r="G207" s="35">
        <v>175950.37</v>
      </c>
      <c r="H207" s="35">
        <v>28491.59</v>
      </c>
      <c r="I207" s="35">
        <v>11605.5</v>
      </c>
      <c r="J207" s="35">
        <v>181410</v>
      </c>
    </row>
    <row r="208" spans="1:10" x14ac:dyDescent="0.2">
      <c r="A208" s="35">
        <v>15078.54</v>
      </c>
      <c r="B208" s="35">
        <v>34627.33</v>
      </c>
      <c r="C208" s="35">
        <v>9648.66</v>
      </c>
      <c r="D208" s="35">
        <v>30478.18</v>
      </c>
      <c r="E208" s="35">
        <v>26297.41</v>
      </c>
      <c r="F208" s="35">
        <v>25421.63</v>
      </c>
      <c r="G208" s="35">
        <v>25449.39</v>
      </c>
      <c r="H208" s="35">
        <v>24805.7</v>
      </c>
      <c r="I208" s="35">
        <v>33738.480000000003</v>
      </c>
      <c r="J208" s="35">
        <v>30842.63</v>
      </c>
    </row>
    <row r="209" spans="1:11" x14ac:dyDescent="0.2">
      <c r="A209" s="20">
        <f>A210+A211</f>
        <v>896318.22</v>
      </c>
      <c r="B209" s="20">
        <f t="shared" ref="B209:J209" si="0">B210+B211</f>
        <v>762981.22</v>
      </c>
      <c r="C209" s="20">
        <f t="shared" si="0"/>
        <v>703785.04999999993</v>
      </c>
      <c r="D209" s="20">
        <f t="shared" si="0"/>
        <v>628785.72</v>
      </c>
      <c r="E209" s="20">
        <f t="shared" si="0"/>
        <v>790002.87</v>
      </c>
      <c r="F209" s="20">
        <f t="shared" si="0"/>
        <v>827308.55</v>
      </c>
      <c r="G209" s="20">
        <f t="shared" si="0"/>
        <v>770699.86</v>
      </c>
      <c r="H209" s="20">
        <f t="shared" si="0"/>
        <v>171265.13999999998</v>
      </c>
      <c r="I209" s="20">
        <f t="shared" si="0"/>
        <v>113744.81</v>
      </c>
      <c r="J209" s="20">
        <f t="shared" si="0"/>
        <v>239937.58000000002</v>
      </c>
      <c r="K209" t="s">
        <v>312</v>
      </c>
    </row>
    <row r="210" spans="1:11" x14ac:dyDescent="0.2">
      <c r="A210" s="35">
        <v>724285.38</v>
      </c>
      <c r="B210" s="35">
        <v>617215.24</v>
      </c>
      <c r="C210" s="35">
        <v>555475.57999999996</v>
      </c>
      <c r="D210" s="35">
        <v>439371.62</v>
      </c>
      <c r="E210" s="35">
        <v>465210.02</v>
      </c>
      <c r="F210" s="35">
        <v>540603.28</v>
      </c>
      <c r="G210" s="35">
        <v>658248.44999999995</v>
      </c>
      <c r="H210" s="35">
        <v>148118.15</v>
      </c>
      <c r="I210" s="35">
        <v>107406.75</v>
      </c>
      <c r="J210" s="35">
        <v>115471.74</v>
      </c>
      <c r="K210" t="s">
        <v>312</v>
      </c>
    </row>
    <row r="211" spans="1:11" x14ac:dyDescent="0.2">
      <c r="A211" s="35">
        <v>172032.84</v>
      </c>
      <c r="B211" s="35">
        <v>145765.98000000001</v>
      </c>
      <c r="C211" s="35">
        <v>148309.47</v>
      </c>
      <c r="D211" s="35">
        <v>189414.1</v>
      </c>
      <c r="E211" s="35">
        <v>324792.84999999998</v>
      </c>
      <c r="F211" s="35">
        <v>286705.27</v>
      </c>
      <c r="G211" s="35">
        <v>112451.41</v>
      </c>
      <c r="H211" s="35">
        <v>23146.99</v>
      </c>
      <c r="I211" s="35">
        <v>6338.06</v>
      </c>
      <c r="J211" s="35">
        <v>124465.84</v>
      </c>
      <c r="K211" t="s">
        <v>312</v>
      </c>
    </row>
    <row r="212" spans="1:11" x14ac:dyDescent="0.2">
      <c r="A212" s="35">
        <v>-925023.06</v>
      </c>
      <c r="B212" s="35">
        <v>-1059050.28</v>
      </c>
      <c r="C212" s="35">
        <v>-947441.92</v>
      </c>
      <c r="D212" s="35">
        <v>-1016444.88</v>
      </c>
      <c r="E212" s="35">
        <v>-958595.4</v>
      </c>
      <c r="F212" s="35">
        <v>-1185827.8899999999</v>
      </c>
      <c r="G212" s="35">
        <v>-1007903.93</v>
      </c>
      <c r="H212" s="35">
        <v>-652289.87</v>
      </c>
      <c r="I212" s="35">
        <v>-640299.23</v>
      </c>
      <c r="J212" s="35">
        <v>-790121.22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90.692759359380204</v>
      </c>
      <c r="F9" s="6">
        <f>IF(Input!B170 = 0, "***", Input!B132/Input!B170)</f>
        <v>95.188184802288689</v>
      </c>
      <c r="G9" s="6">
        <f>IF(Input!C170 = 0, "***", Input!C132/Input!C170)</f>
        <v>88.994035395710213</v>
      </c>
      <c r="H9" s="6">
        <f>IF(Input!D170 = 0, "***", Input!D132/Input!D170)</f>
        <v>73.361392337482613</v>
      </c>
      <c r="I9" s="6">
        <f>IF(Input!E170 = 0, "***", Input!E132/Input!E170)</f>
        <v>53.89389950196108</v>
      </c>
      <c r="J9" s="6">
        <f>IF(Input!F170 = 0, "***", Input!F132/Input!F170)</f>
        <v>54.967725931418755</v>
      </c>
      <c r="K9" s="6">
        <f>IF(Input!G170 = 0, "***", Input!G132/Input!G170)</f>
        <v>63.866975818582169</v>
      </c>
      <c r="L9" s="6">
        <f>IF(Input!H170 = 0, "***", Input!H132/Input!H170)</f>
        <v>68.054855264087266</v>
      </c>
      <c r="M9" s="6">
        <f>IF(Input!I170 = 0, "***", Input!I132/Input!I170)</f>
        <v>68.187552651341306</v>
      </c>
      <c r="N9" s="6">
        <f>IF(Input!J170 = 0, "***", Input!J132/Input!J170)</f>
        <v>71.494754355254244</v>
      </c>
      <c r="O9" s="6">
        <f>AVERAGE(E9:N9)</f>
        <v>72.870213541750644</v>
      </c>
    </row>
    <row r="10" spans="1:15" ht="12" customHeight="1" x14ac:dyDescent="0.2">
      <c r="B10" t="s">
        <v>180</v>
      </c>
      <c r="E10" s="6">
        <f>IF(Input!A171 = 0, "***", Input!A133/Input!A171)</f>
        <v>43.197862386367952</v>
      </c>
      <c r="F10" s="6">
        <f>IF(Input!B171 = 0, "***", Input!B133/Input!B171)</f>
        <v>-13.753395115347061</v>
      </c>
      <c r="G10" s="6">
        <f>IF(Input!C171 = 0, "***", Input!C133/Input!C171)</f>
        <v>10.101760561538583</v>
      </c>
      <c r="H10" s="6">
        <f>IF(Input!D171 = 0, "***", Input!D133/Input!D171)</f>
        <v>-23.484312893668424</v>
      </c>
      <c r="I10" s="6">
        <f>IF(Input!E171 = 0, "***", Input!E133/Input!E171)</f>
        <v>50.041525916550512</v>
      </c>
      <c r="J10" s="6">
        <f>IF(Input!F171 = 0, "***", Input!F133/Input!F171)</f>
        <v>29.140374343286268</v>
      </c>
      <c r="K10" s="6">
        <f>IF(Input!G171 = 0, "***", Input!G133/Input!G171)</f>
        <v>75.133934144976095</v>
      </c>
      <c r="L10" s="6">
        <f>IF(Input!H171 = 0, "***", Input!H133/Input!H171)</f>
        <v>85.925473887649275</v>
      </c>
      <c r="M10" s="6">
        <f>IF(Input!I171 = 0, "***", Input!I133/Input!I171)</f>
        <v>704.63179721355016</v>
      </c>
      <c r="N10" s="6">
        <f>IF(Input!J171 = 0, "***", Input!J133/Input!J171)</f>
        <v>58.179218619114494</v>
      </c>
      <c r="O10" s="6">
        <f>AVERAGE(E10:N10)</f>
        <v>101.91142390640178</v>
      </c>
    </row>
    <row r="11" spans="1:15" ht="12" customHeight="1" x14ac:dyDescent="0.2">
      <c r="B11" t="s">
        <v>181</v>
      </c>
      <c r="E11" s="6">
        <f>IF(Input!A172 = 0, "***", Input!A134/Input!A172)</f>
        <v>42.874963895307502</v>
      </c>
      <c r="F11" s="6">
        <f>IF(Input!B172 = 0, "***", Input!B134/Input!B172)</f>
        <v>49.687120463579262</v>
      </c>
      <c r="G11" s="6">
        <f>IF(Input!C172 = 0, "***", Input!C134/Input!C172)</f>
        <v>55.007318025992255</v>
      </c>
      <c r="H11" s="6">
        <f>IF(Input!D172 = 0, "***", Input!D134/Input!D172)</f>
        <v>28.347491143535965</v>
      </c>
      <c r="I11" s="6">
        <f>IF(Input!E172 = 0, "***", Input!E134/Input!E172)</f>
        <v>39.699934095655451</v>
      </c>
      <c r="J11" s="6">
        <f>IF(Input!F172 = 0, "***", Input!F134/Input!F172)</f>
        <v>40.762127753120296</v>
      </c>
      <c r="K11" s="6">
        <f>IF(Input!G172 = 0, "***", Input!G134/Input!G172)</f>
        <v>42.328131223659099</v>
      </c>
      <c r="L11" s="6">
        <f>IF(Input!H172 = 0, "***", Input!H134/Input!H172)</f>
        <v>30.519417306471972</v>
      </c>
      <c r="M11" s="6">
        <f>IF(Input!I172 = 0, "***", Input!I134/Input!I172)</f>
        <v>30.279224385675995</v>
      </c>
      <c r="N11" s="6">
        <f>IF(Input!J172 = 0, "***", Input!J134/Input!J172)</f>
        <v>35.6220081449449</v>
      </c>
      <c r="O11" s="6">
        <f>AVERAGE(E11:N11)</f>
        <v>39.512773643794269</v>
      </c>
    </row>
    <row r="12" spans="1:15" ht="12" customHeight="1" x14ac:dyDescent="0.2">
      <c r="B12" t="s">
        <v>182</v>
      </c>
      <c r="E12" s="6">
        <f>IF(Input!A173 = 0, "***", Input!A135/Input!A173)</f>
        <v>105.04950577986263</v>
      </c>
      <c r="F12" s="6">
        <f>IF(Input!B173 = 0, "***", Input!B135/Input!B173)</f>
        <v>64.086750361271683</v>
      </c>
      <c r="G12" s="6">
        <f>IF(Input!C173 = 0, "***", Input!C135/Input!C173)</f>
        <v>68.541446055029951</v>
      </c>
      <c r="H12" s="6">
        <f>IF(Input!D173 = 0, "***", Input!D135/Input!D173)</f>
        <v>62.3481814466694</v>
      </c>
      <c r="I12" s="6">
        <f>IF(Input!E173 = 0, "***", Input!E135/Input!E173)</f>
        <v>61.639000253742701</v>
      </c>
      <c r="J12" s="6">
        <f>IF(Input!F173 = 0, "***", Input!F135/Input!F173)</f>
        <v>62.823071903954066</v>
      </c>
      <c r="K12" s="6">
        <f>IF(Input!G173 = 0, "***", Input!G135/Input!G173)</f>
        <v>64.504380676794469</v>
      </c>
      <c r="L12" s="6">
        <f>IF(Input!H173 = 0, "***", Input!H135/Input!H173)</f>
        <v>58.025460864309451</v>
      </c>
      <c r="M12" s="6">
        <f>IF(Input!I173 = 0, "***", Input!I135/Input!I173)</f>
        <v>52.245084481744627</v>
      </c>
      <c r="N12" s="6">
        <f>IF(Input!J173 = 0, "***", Input!J135/Input!J173)</f>
        <v>54.364968953147482</v>
      </c>
      <c r="O12" s="6">
        <f>AVERAGE(E12:N12)</f>
        <v>65.362785077652646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44.506216330974368</v>
      </c>
      <c r="F16" s="6">
        <f>IF(Input!B174 = 0, "***", Input!B188/Input!B174)</f>
        <v>36.274425703742345</v>
      </c>
      <c r="G16" s="6">
        <f>IF(Input!C174 = 0, "***", Input!C188/Input!C174)</f>
        <v>34.467930312511704</v>
      </c>
      <c r="H16" s="6">
        <f>IF(Input!D174 = 0, "***", Input!D188/Input!D174)</f>
        <v>29.588459629080301</v>
      </c>
      <c r="I16" s="6">
        <f>IF(Input!E174 = 0, "***", Input!E188/Input!E174)</f>
        <v>20.539543795448296</v>
      </c>
      <c r="J16" s="6">
        <f>IF(Input!F174 = 0, "***", Input!F188/Input!F174)</f>
        <v>20.466099327950477</v>
      </c>
      <c r="K16" s="6">
        <f>IF(Input!G174 = 0, "***", Input!G188/Input!G174)</f>
        <v>25.779937683082327</v>
      </c>
      <c r="L16" s="6">
        <f>IF(Input!H174 = 0, "***", Input!H188/Input!H174)</f>
        <v>29.473758989706567</v>
      </c>
      <c r="M16" s="6">
        <f>IF(Input!I174 = 0, "***", Input!I188/Input!I174)</f>
        <v>24.531928524330301</v>
      </c>
      <c r="N16" s="6">
        <f>IF(Input!J174 = 0, "***", Input!J188/Input!J174)</f>
        <v>25.43528397593532</v>
      </c>
      <c r="O16" s="6">
        <f t="shared" ref="O16:O22" si="1">AVERAGE(E16:N16)</f>
        <v>29.106358427276199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6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92.867174987800297</v>
      </c>
      <c r="F18" s="6">
        <f>IF(Input!B176 = 0, "***", Input!B190/Input!B176)</f>
        <v>97.399118488156162</v>
      </c>
      <c r="G18" s="6">
        <f>IF(Input!C176 = 0, "***", Input!C190/Input!C176)</f>
        <v>90.529944199045829</v>
      </c>
      <c r="H18" s="6">
        <f>IF(Input!D176 = 0, "***", Input!D190/Input!D176)</f>
        <v>74.673385983477402</v>
      </c>
      <c r="I18" s="6">
        <f>IF(Input!E176 = 0, "***", Input!E190/Input!E176)</f>
        <v>55.10928246567741</v>
      </c>
      <c r="J18" s="6">
        <f>IF(Input!F176 = 0, "***", Input!F190/Input!F176)</f>
        <v>55.986842205631682</v>
      </c>
      <c r="K18" s="6">
        <f>IF(Input!G176 = 0, "***", Input!G190/Input!G176)</f>
        <v>65.384152132770225</v>
      </c>
      <c r="L18" s="6">
        <f>IF(Input!H176 = 0, "***", Input!H190/Input!H176)</f>
        <v>70.137204453742001</v>
      </c>
      <c r="M18" s="6">
        <f>IF(Input!I176 = 0, "***", Input!I190/Input!I176)</f>
        <v>70.460984752352445</v>
      </c>
      <c r="N18" s="6">
        <f>IF(Input!J176 = 0, "***", Input!J190/Input!J176)</f>
        <v>73.808960151926669</v>
      </c>
      <c r="O18" s="6">
        <f t="shared" si="1"/>
        <v>74.635704982058016</v>
      </c>
    </row>
    <row r="19" spans="1:15" ht="12" customHeight="1" x14ac:dyDescent="0.2">
      <c r="B19" t="s">
        <v>234</v>
      </c>
      <c r="E19" s="6">
        <f>IF(Input!A177 = 0, "***", Input!A191/Input!A177)</f>
        <v>120.33142697426415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120.33142697426415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77.655279206994564</v>
      </c>
      <c r="F21" s="6">
        <f>IF(Input!B179 = 0, "***", Input!B193/Input!B179)</f>
        <v>84.623682020267935</v>
      </c>
      <c r="G21" s="6">
        <f>IF(Input!C179 = 0, "***", Input!C193/Input!C179)</f>
        <v>65.406812510183613</v>
      </c>
      <c r="H21" s="6">
        <f>IF(Input!D179 = 0, "***", Input!D193/Input!D179)</f>
        <v>55.610338272350575</v>
      </c>
      <c r="I21" s="6">
        <f>IF(Input!E179 = 0, "***", Input!E193/Input!E179)</f>
        <v>56.720987788037149</v>
      </c>
      <c r="J21" s="6">
        <f>IF(Input!F179 = 0, "***", Input!F193/Input!F179)</f>
        <v>57.521283409909174</v>
      </c>
      <c r="K21" s="6">
        <f>IF(Input!G179 = 0, "***", Input!G193/Input!G179)</f>
        <v>56.758781165902164</v>
      </c>
      <c r="L21" s="6">
        <f>IF(Input!H179 = 0, "***", Input!H193/Input!H179)</f>
        <v>59.164661160641032</v>
      </c>
      <c r="M21" s="6">
        <f>IF(Input!I179 = 0, "***", Input!I193/Input!I179)</f>
        <v>55.705897574540401</v>
      </c>
      <c r="N21" s="6">
        <f>IF(Input!J179 = 0, "***", Input!J193/Input!J179)</f>
        <v>62.912098506383494</v>
      </c>
      <c r="O21" s="6">
        <f t="shared" si="1"/>
        <v>63.207982161521002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93.400060288042781</v>
      </c>
      <c r="F26" s="6">
        <f>IF(Input!B181 = 0, "***", Input!B195/Input!B181)</f>
        <v>98.971650978034745</v>
      </c>
      <c r="G26" s="6">
        <f>IF(Input!C181 = 0, "***", Input!C195/Input!C181)</f>
        <v>93.576927781193277</v>
      </c>
      <c r="H26" s="6">
        <f>IF(Input!D181 = 0, "***", Input!D195/Input!D181)</f>
        <v>75.991493287621523</v>
      </c>
      <c r="I26" s="6">
        <f>IF(Input!E181 = 0, "***", Input!E195/Input!E181)</f>
        <v>54.526061695726419</v>
      </c>
      <c r="J26" s="6">
        <f>IF(Input!F181 = 0, "***", Input!F195/Input!F181)</f>
        <v>55.26966060195975</v>
      </c>
      <c r="K26" s="6">
        <f>IF(Input!G181 = 0, "***", Input!G195/Input!G181)</f>
        <v>65.423850845226383</v>
      </c>
      <c r="L26" s="6">
        <f>IF(Input!H181 = 0, "***", Input!H195/Input!H181)</f>
        <v>70.857409617786615</v>
      </c>
      <c r="M26" s="6">
        <f>IF(Input!I181 = 0, "***", Input!I195/Input!I181)</f>
        <v>70.994400199156871</v>
      </c>
      <c r="N26" s="6">
        <f>IF(Input!J181 = 0, "***", Input!J195/Input!J181)</f>
        <v>74.355366973923736</v>
      </c>
      <c r="O26" s="6">
        <f>AVERAGE(E26:N26)</f>
        <v>75.33668822686721</v>
      </c>
    </row>
    <row r="27" spans="1:15" ht="12" customHeight="1" x14ac:dyDescent="0.2">
      <c r="B27" t="s">
        <v>239</v>
      </c>
      <c r="E27" s="6">
        <f>IF(Input!A182 = 0, "***", Input!A196/Input!A182)</f>
        <v>71.186949528043201</v>
      </c>
      <c r="F27" s="6">
        <f>IF(Input!B182 = 0, "***", Input!B196/Input!B182)</f>
        <v>78.901255140811628</v>
      </c>
      <c r="G27" s="6">
        <f>IF(Input!C182 = 0, "***", Input!C196/Input!C182)</f>
        <v>60.867971288185636</v>
      </c>
      <c r="H27" s="6">
        <f>IF(Input!D182 = 0, "***", Input!D196/Input!D182)</f>
        <v>47.647479795048277</v>
      </c>
      <c r="I27" s="6">
        <f>IF(Input!E182 = 0, "***", Input!E196/Input!E182)</f>
        <v>48.010332116898361</v>
      </c>
      <c r="J27" s="6">
        <f>IF(Input!F182 = 0, "***", Input!F196/Input!F182)</f>
        <v>51.942216258373534</v>
      </c>
      <c r="K27" s="6">
        <f>IF(Input!G182 = 0, "***", Input!G196/Input!G182)</f>
        <v>50.91552849786892</v>
      </c>
      <c r="L27" s="6">
        <f>IF(Input!H182 = 0, "***", Input!H196/Input!H182)</f>
        <v>44.623904923164048</v>
      </c>
      <c r="M27" s="6">
        <f>IF(Input!I182 = 0, "***", Input!I196/Input!I182)</f>
        <v>45.180218336684227</v>
      </c>
      <c r="N27" s="6">
        <f>IF(Input!J182 = 0, "***", Input!J196/Input!J182)</f>
        <v>44.692202024546113</v>
      </c>
      <c r="O27" s="6">
        <f>AVERAGE(E27:N27)</f>
        <v>54.396805790962404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110.7037891663993</v>
      </c>
      <c r="F31" s="6">
        <f>IF(Input!B183 = 0, "***", Input!B197/Input!B183)</f>
        <v>115.63585047949587</v>
      </c>
      <c r="G31" s="6">
        <f>IF(Input!C183 = 0, "***", Input!C197/Input!C183)</f>
        <v>116.36717683155777</v>
      </c>
      <c r="H31" s="6">
        <f>IF(Input!D183 = 0, "***", Input!D197/Input!D183)</f>
        <v>99.616523827243896</v>
      </c>
      <c r="I31" s="6">
        <f>IF(Input!E183 = 0, "***", Input!E197/Input!E183)</f>
        <v>66.1907531782132</v>
      </c>
      <c r="J31" s="6">
        <f>IF(Input!F183 = 0, "***", Input!F197/Input!F183)</f>
        <v>64.819425490370605</v>
      </c>
      <c r="K31" s="6">
        <f>IF(Input!G183 = 0, "***", Input!G197/Input!G183)</f>
        <v>79.491841210547904</v>
      </c>
      <c r="L31" s="6">
        <f>IF(Input!H183 = 0, "***", Input!H197/Input!H183)</f>
        <v>84.068634079818807</v>
      </c>
      <c r="M31" s="6">
        <f>IF(Input!I183 = 0, "***", Input!I197/Input!I183)</f>
        <v>83.697590542452673</v>
      </c>
      <c r="N31" s="6">
        <f>IF(Input!J183 = 0, "***", Input!J197/Input!J183)</f>
        <v>89.344478607970643</v>
      </c>
      <c r="O31" s="6">
        <f t="shared" ref="O31:O36" si="2">AVERAGE(E31:N31)</f>
        <v>90.993606341407073</v>
      </c>
    </row>
    <row r="32" spans="1:15" ht="12" customHeight="1" x14ac:dyDescent="0.2">
      <c r="B32" t="s">
        <v>7</v>
      </c>
      <c r="E32" s="6">
        <f>IF(Input!A184 = 0, "***", Input!A198/Input!A184)</f>
        <v>71.213060136598372</v>
      </c>
      <c r="F32" s="6">
        <f>IF(Input!B184 = 0, "***", Input!B198/Input!B184)</f>
        <v>83.3135115475541</v>
      </c>
      <c r="G32" s="6">
        <f>IF(Input!C184 = 0, "***", Input!C198/Input!C184)</f>
        <v>68.564382851002335</v>
      </c>
      <c r="H32" s="6">
        <f>IF(Input!D184 = 0, "***", Input!D198/Input!D184)</f>
        <v>48.55058428752244</v>
      </c>
      <c r="I32" s="6">
        <f>IF(Input!E184 = 0, "***", Input!E198/Input!E184)</f>
        <v>40.507430441898528</v>
      </c>
      <c r="J32" s="6">
        <f>IF(Input!F184 = 0, "***", Input!F198/Input!F184)</f>
        <v>44.134094151212551</v>
      </c>
      <c r="K32" s="6">
        <f>IF(Input!G184 = 0, "***", Input!G198/Input!G184)</f>
        <v>66.803299035112303</v>
      </c>
      <c r="L32" s="6">
        <f>IF(Input!H184 = 0, "***", Input!H198/Input!H184)</f>
        <v>85.055499784884546</v>
      </c>
      <c r="M32" s="6">
        <f>IF(Input!I184 = 0, "***", Input!I198/Input!I184)</f>
        <v>51.252541491323463</v>
      </c>
      <c r="N32" s="6">
        <f>IF(Input!J184 = 0, "***", Input!J198/Input!J184)</f>
        <v>68.180439500137183</v>
      </c>
      <c r="O32" s="6">
        <f t="shared" si="2"/>
        <v>62.757484322724579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110.69746594661886</v>
      </c>
      <c r="F33" s="15">
        <f>IF((Input!B183+Input!B184) = 0, "***", (Input!B197+Input!B198)/(Input!B183+Input!B184))</f>
        <v>115.62112752135273</v>
      </c>
      <c r="G33" s="15">
        <f>IF((Input!C183+Input!C184) = 0, "***", (Input!C197+Input!C198)/(Input!C183+Input!C184))</f>
        <v>116.33576252361757</v>
      </c>
      <c r="H33" s="15">
        <f>IF((Input!D183+Input!D184) = 0, "***", (Input!D197+Input!D198)/(Input!D183+Input!D184))</f>
        <v>99.577964785728312</v>
      </c>
      <c r="I33" s="15">
        <f>IF((Input!E183+Input!E184) = 0, "***", (Input!E197+Input!E198)/(Input!E183+Input!E184))</f>
        <v>66.175497843207637</v>
      </c>
      <c r="J33" s="15">
        <f>IF((Input!F183+Input!F184) = 0, "***", (Input!F197+Input!F198)/(Input!F183+Input!F184))</f>
        <v>64.815248103529953</v>
      </c>
      <c r="K33" s="15">
        <f>IF((Input!G183+Input!G184) = 0, "***", (Input!G197+Input!G198)/(Input!G183+Input!G184))</f>
        <v>79.485457564655917</v>
      </c>
      <c r="L33" s="15">
        <f>IF((Input!H183+Input!H184) = 0, "***", (Input!H197+Input!H198)/(Input!H183+Input!H184))</f>
        <v>84.068815718712713</v>
      </c>
      <c r="M33" s="15">
        <f>IF((Input!I183+Input!I184) = 0, "***", (Input!I197+Input!I198)/(Input!I183+Input!I184))</f>
        <v>83.677067916435291</v>
      </c>
      <c r="N33" s="15">
        <f>IF((Input!J183+Input!J184) = 0, "***", (Input!J197+Input!J198)/(Input!J183+Input!J184))</f>
        <v>89.32237885883653</v>
      </c>
      <c r="O33" s="15">
        <f t="shared" si="2"/>
        <v>90.977678678269541</v>
      </c>
    </row>
    <row r="34" spans="2:15" ht="12" customHeight="1" x14ac:dyDescent="0.2">
      <c r="B34" t="s">
        <v>8</v>
      </c>
      <c r="E34" s="6">
        <f>IF(Input!A185 = 0, "***", Input!A199/Input!A185)</f>
        <v>57.432083024205589</v>
      </c>
      <c r="F34" s="6">
        <f>IF(Input!B185 = 0, "***", Input!B199/Input!B185)</f>
        <v>76.273798964507719</v>
      </c>
      <c r="G34" s="6">
        <f>IF(Input!C185 = 0, "***", Input!C199/Input!C185)</f>
        <v>48.319963525080887</v>
      </c>
      <c r="H34" s="6">
        <f>IF(Input!D185 = 0, "***", Input!D199/Input!D185)</f>
        <v>32.829545375763928</v>
      </c>
      <c r="I34" s="6">
        <f>IF(Input!E185 = 0, "***", Input!E199/Input!E185)</f>
        <v>34.620852416787585</v>
      </c>
      <c r="J34" s="6">
        <f>IF(Input!F185 = 0, "***", Input!F199/Input!F185)</f>
        <v>39.366706213261224</v>
      </c>
      <c r="K34" s="6">
        <f>IF(Input!G185 = 0, "***", Input!G199/Input!G185)</f>
        <v>41.870075108040709</v>
      </c>
      <c r="L34" s="6">
        <f>IF(Input!H185 = 0, "***", Input!H199/Input!H185)</f>
        <v>41.175152802059884</v>
      </c>
      <c r="M34" s="6">
        <f>IF(Input!I185 = 0, "***", Input!I199/Input!I185)</f>
        <v>42.172730200792437</v>
      </c>
      <c r="N34" s="6">
        <f>IF(Input!J185 = 0, "***", Input!J199/Input!J185)</f>
        <v>42.243648971622719</v>
      </c>
      <c r="O34" s="6">
        <f t="shared" si="2"/>
        <v>45.63045566021227</v>
      </c>
    </row>
    <row r="35" spans="2:15" ht="12" customHeight="1" x14ac:dyDescent="0.2">
      <c r="B35" t="s">
        <v>243</v>
      </c>
      <c r="E35" s="6">
        <f>IF(Input!A186 = 0, "***", Input!A200/Input!A186)</f>
        <v>52.703227772970969</v>
      </c>
      <c r="F35" s="6">
        <f>IF(Input!B186 = 0, "***", Input!B200/Input!B186)</f>
        <v>53.787593654646621</v>
      </c>
      <c r="G35" s="6">
        <f>IF(Input!C186 = 0, "***", Input!C200/Input!C186)</f>
        <v>38.014519584733122</v>
      </c>
      <c r="H35" s="6">
        <f>IF(Input!D186 = 0, "***", Input!D200/Input!D186)</f>
        <v>28.204085561347025</v>
      </c>
      <c r="I35" s="6">
        <f>IF(Input!E186 = 0, "***", Input!E200/Input!E186)</f>
        <v>28.031818128575576</v>
      </c>
      <c r="J35" s="6">
        <f>IF(Input!F186 = 0, "***", Input!F200/Input!F186)</f>
        <v>29.816496801056566</v>
      </c>
      <c r="K35" s="6">
        <f>IF(Input!G186 = 0, "***", Input!G200/Input!G186)</f>
        <v>30.004943637191186</v>
      </c>
      <c r="L35" s="6">
        <f>IF(Input!H186 = 0, "***", Input!H200/Input!H186)</f>
        <v>30.402280072821181</v>
      </c>
      <c r="M35" s="6">
        <f>IF(Input!I186 = 0, "***", Input!I200/Input!I186)</f>
        <v>31.49492434502497</v>
      </c>
      <c r="N35" s="6">
        <f>IF(Input!J186 = 0, "***", Input!J200/Input!J186)</f>
        <v>31.770605918081451</v>
      </c>
      <c r="O35" s="6">
        <f t="shared" si="2"/>
        <v>35.423049547644858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>
        <f>IF(Input!E187 = 0, "***", Input!E201/Input!E187)</f>
        <v>50.23980951301094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>
        <f t="shared" si="2"/>
        <v>50.23980951301094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98.898499877110595</v>
      </c>
      <c r="F9" s="22">
        <f>Input!B170/Input!B$34*100</f>
        <v>98.875745158236867</v>
      </c>
      <c r="G9" s="22">
        <f>Input!C170/Input!C$34*100</f>
        <v>99.889384589614423</v>
      </c>
      <c r="H9" s="22">
        <f>Input!D170/Input!D$34*100</f>
        <v>99.689555419959888</v>
      </c>
      <c r="I9" s="22">
        <f>Input!E170/Input!E$34*100</f>
        <v>99.186117817742755</v>
      </c>
      <c r="J9" s="22">
        <f>Input!F170/Input!F$34*100</f>
        <v>98.358569841800616</v>
      </c>
      <c r="K9" s="22">
        <f>Input!G170/Input!G$34*100</f>
        <v>100.70976087160565</v>
      </c>
      <c r="L9" s="22">
        <f>Input!H170/Input!H$34*100</f>
        <v>97.917896385873178</v>
      </c>
      <c r="M9" s="22">
        <f>Input!I170/Input!I$34*100</f>
        <v>99.553278705425825</v>
      </c>
      <c r="N9" s="22">
        <f>Input!J170/Input!J$34*100</f>
        <v>100.21467579160924</v>
      </c>
      <c r="O9" s="22">
        <f>AVERAGE(E9:N9)</f>
        <v>99.329348445897907</v>
      </c>
    </row>
    <row r="10" spans="1:15" ht="12" customHeight="1" x14ac:dyDescent="0.2">
      <c r="B10" t="s">
        <v>180</v>
      </c>
      <c r="E10" s="22">
        <f>Input!A171/Input!A$34*100</f>
        <v>0.53325938615673896</v>
      </c>
      <c r="F10" s="22">
        <f>Input!B171/Input!B$34*100</f>
        <v>0.26867616067108341</v>
      </c>
      <c r="G10" s="22">
        <f>Input!C171/Input!C$34*100</f>
        <v>-0.57734537328748892</v>
      </c>
      <c r="H10" s="22">
        <f>Input!D171/Input!D$34*100</f>
        <v>-0.79987408000212601</v>
      </c>
      <c r="I10" s="22">
        <f>Input!E171/Input!E$34*100</f>
        <v>0.57504862713490323</v>
      </c>
      <c r="J10" s="22">
        <f>Input!F171/Input!F$34*100</f>
        <v>1.0679740155962907</v>
      </c>
      <c r="K10" s="22">
        <f>Input!G171/Input!G$34*100</f>
        <v>-1.2745838550675532</v>
      </c>
      <c r="L10" s="22">
        <f>Input!H171/Input!H$34*100</f>
        <v>1.6117996793708895</v>
      </c>
      <c r="M10" s="22">
        <f>Input!I171/Input!I$34*100</f>
        <v>-4.2549511365622614E-2</v>
      </c>
      <c r="N10" s="22">
        <f>Input!J171/Input!J$34*100</f>
        <v>-0.57093080796651074</v>
      </c>
      <c r="O10" s="22">
        <f>AVERAGE(E10:N10)</f>
        <v>7.9147424124060423E-2</v>
      </c>
    </row>
    <row r="11" spans="1:15" ht="12" customHeight="1" x14ac:dyDescent="0.2">
      <c r="B11" t="s">
        <v>181</v>
      </c>
      <c r="E11" s="22">
        <f>Input!A172/Input!A$34*100</f>
        <v>0.60859707256329809</v>
      </c>
      <c r="F11" s="22">
        <f>Input!B172/Input!B$34*100</f>
        <v>0.92686040709739248</v>
      </c>
      <c r="G11" s="22">
        <f>Input!C172/Input!C$34*100</f>
        <v>0.72275146747623698</v>
      </c>
      <c r="H11" s="22">
        <f>Input!D172/Input!D$34*100</f>
        <v>1.1236574580854368</v>
      </c>
      <c r="I11" s="22">
        <f>Input!E172/Input!E$34*100</f>
        <v>0.28728580212571969</v>
      </c>
      <c r="J11" s="22">
        <f>Input!F172/Input!F$34*100</f>
        <v>0.61835563786901826</v>
      </c>
      <c r="K11" s="22">
        <f>Input!G172/Input!G$34*100</f>
        <v>0.67658128298532982</v>
      </c>
      <c r="L11" s="22">
        <f>Input!H172/Input!H$34*100</f>
        <v>0.49305841397669647</v>
      </c>
      <c r="M11" s="22">
        <f>Input!I172/Input!I$34*100</f>
        <v>0.6140048541456441</v>
      </c>
      <c r="N11" s="22">
        <f>Input!J172/Input!J$34*100</f>
        <v>0.45073004959608087</v>
      </c>
      <c r="O11" s="22">
        <f>AVERAGE(E11:N11)</f>
        <v>0.65218824459208546</v>
      </c>
    </row>
    <row r="12" spans="1:15" ht="12" customHeight="1" x14ac:dyDescent="0.2">
      <c r="B12" t="s">
        <v>182</v>
      </c>
      <c r="E12" s="22">
        <f>Input!A173/Input!A$34*100</f>
        <v>-4.0356335830633736E-2</v>
      </c>
      <c r="F12" s="22">
        <f>Input!B173/Input!B$34*100</f>
        <v>-7.128172600536116E-2</v>
      </c>
      <c r="G12" s="22">
        <f>Input!C173/Input!C$34*100</f>
        <v>-3.4790683803174655E-2</v>
      </c>
      <c r="H12" s="22">
        <f>Input!D173/Input!D$34*100</f>
        <v>-1.3338798043197783E-2</v>
      </c>
      <c r="I12" s="22">
        <f>Input!E173/Input!E$34*100</f>
        <v>-4.8452247003383429E-2</v>
      </c>
      <c r="J12" s="22">
        <f>Input!F173/Input!F$34*100</f>
        <v>-4.4899495265924481E-2</v>
      </c>
      <c r="K12" s="22">
        <f>Input!G173/Input!G$34*100</f>
        <v>-0.11175829952343305</v>
      </c>
      <c r="L12" s="22">
        <f>Input!H173/Input!H$34*100</f>
        <v>-2.2754479220781835E-2</v>
      </c>
      <c r="M12" s="22">
        <f>Input!I173/Input!I$34*100</f>
        <v>-0.12473404820583454</v>
      </c>
      <c r="N12" s="22">
        <f>Input!J173/Input!J$34*100</f>
        <v>-9.4475033238810124E-2</v>
      </c>
      <c r="O12" s="22">
        <f>AVERAGE(E12:N12)</f>
        <v>-6.0684114614053472E-2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3.9888604030201162</v>
      </c>
      <c r="F16" s="22">
        <f>Input!B174/Input!B$170*100</f>
        <v>3.4543958474304635</v>
      </c>
      <c r="G16" s="22">
        <f>Input!C174/Input!C$170*100</f>
        <v>2.5816846028332585</v>
      </c>
      <c r="H16" s="22">
        <f>Input!D174/Input!D$170*100</f>
        <v>2.6765375675163265</v>
      </c>
      <c r="I16" s="22">
        <f>Input!E174/Input!E$170*100</f>
        <v>3.5477555648859016</v>
      </c>
      <c r="J16" s="22">
        <f>Input!F174/Input!F$170*100</f>
        <v>2.9006513664493858</v>
      </c>
      <c r="K16" s="22">
        <f>Input!G174/Input!G$170*100</f>
        <v>3.7436033728448321</v>
      </c>
      <c r="L16" s="22">
        <f>Input!H174/Input!H$170*100</f>
        <v>4.9823506535111814</v>
      </c>
      <c r="M16" s="22">
        <f>Input!I174/Input!I$170*100</f>
        <v>4.7842210118792181</v>
      </c>
      <c r="N16" s="22">
        <f>Input!J174/Input!J$170*100</f>
        <v>4.72946862664931</v>
      </c>
      <c r="O16" s="22">
        <f t="shared" ref="O16:O22" si="1">AVERAGE(E16:N16)</f>
        <v>3.7389529017019987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</v>
      </c>
      <c r="K17" s="22">
        <f>Input!G175/Input!G$170*100</f>
        <v>0</v>
      </c>
      <c r="L17" s="22">
        <f>Input!H175/Input!H$170*100</f>
        <v>0</v>
      </c>
      <c r="M17" s="22">
        <f>Input!I175/Input!I$170*100</f>
        <v>0</v>
      </c>
      <c r="N17" s="22">
        <f>Input!J175/Input!J$170*100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Input!A176/Input!A$170*100</f>
        <v>93.952148332168406</v>
      </c>
      <c r="F18" s="22">
        <f>Input!B176/Input!B$170*100</f>
        <v>95.767197584480684</v>
      </c>
      <c r="G18" s="22">
        <f>Input!C176/Input!C$170*100</f>
        <v>97.065793968367402</v>
      </c>
      <c r="H18" s="22">
        <f>Input!D176/Input!D$170*100</f>
        <v>96.771196832419932</v>
      </c>
      <c r="I18" s="22">
        <f>Input!E176/Input!E$170*100</f>
        <v>95.765588905117212</v>
      </c>
      <c r="J18" s="22">
        <f>Input!F176/Input!F$170*100</f>
        <v>96.368356829482877</v>
      </c>
      <c r="K18" s="22">
        <f>Input!G176/Input!G$170*100</f>
        <v>95.855815522950394</v>
      </c>
      <c r="L18" s="22">
        <f>Input!H176/Input!H$170*100</f>
        <v>94.504060588332393</v>
      </c>
      <c r="M18" s="22">
        <f>Input!I176/Input!I$170*100</f>
        <v>94.700129426207809</v>
      </c>
      <c r="N18" s="22">
        <f>Input!J176/Input!J$170*100</f>
        <v>95.0283702885325</v>
      </c>
      <c r="O18" s="22">
        <f t="shared" si="1"/>
        <v>95.577865827805979</v>
      </c>
    </row>
    <row r="19" spans="1:15" ht="12" customHeight="1" x14ac:dyDescent="0.2">
      <c r="B19" t="s">
        <v>234</v>
      </c>
      <c r="E19" s="22">
        <f>Input!A177/Input!A$170*100</f>
        <v>0.15898132997379838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1.5898132997379837E-2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1.9000099348376851</v>
      </c>
      <c r="F21" s="22">
        <f>Input!B179/Input!B$170*100</f>
        <v>0.77840656808885977</v>
      </c>
      <c r="G21" s="22">
        <f>Input!C179/Input!C$170*100</f>
        <v>0.35252142879934917</v>
      </c>
      <c r="H21" s="22">
        <f>Input!D179/Input!D$170*100</f>
        <v>0.55226560006373571</v>
      </c>
      <c r="I21" s="22">
        <f>Input!E179/Input!E$170*100</f>
        <v>0.68665552999688639</v>
      </c>
      <c r="J21" s="22">
        <f>Input!F179/Input!F$170*100</f>
        <v>0.7309918040677521</v>
      </c>
      <c r="K21" s="22">
        <f>Input!G179/Input!G$170*100</f>
        <v>0.40058110420477122</v>
      </c>
      <c r="L21" s="22">
        <f>Input!H179/Input!H$170*100</f>
        <v>0.51358875815643545</v>
      </c>
      <c r="M21" s="22">
        <f>Input!I179/Input!I$170*100</f>
        <v>0.51564956191295863</v>
      </c>
      <c r="N21" s="22">
        <f>Input!J179/Input!J$170*100</f>
        <v>0.24216108481821302</v>
      </c>
      <c r="O21" s="22">
        <f t="shared" si="1"/>
        <v>0.66728313749466461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87.812148609379932</v>
      </c>
      <c r="F26" s="22">
        <f>Input!B181/Input!B$170*100</f>
        <v>81.149020644978336</v>
      </c>
      <c r="G26" s="22">
        <f>Input!C181/Input!C$170*100</f>
        <v>85.988876207460862</v>
      </c>
      <c r="H26" s="22">
        <f>Input!D181/Input!D$170*100</f>
        <v>90.720788533253881</v>
      </c>
      <c r="I26" s="22">
        <f>Input!E181/Input!E$170*100</f>
        <v>90.297906226503571</v>
      </c>
      <c r="J26" s="22">
        <f>Input!F181/Input!F$170*100</f>
        <v>90.925928750003578</v>
      </c>
      <c r="K26" s="22">
        <f>Input!G181/Input!G$170*100</f>
        <v>89.269089910124677</v>
      </c>
      <c r="L26" s="22">
        <f>Input!H181/Input!H$170*100</f>
        <v>89.316889274524456</v>
      </c>
      <c r="M26" s="22">
        <f>Input!I181/Input!I$170*100</f>
        <v>89.126722811633996</v>
      </c>
      <c r="N26" s="22">
        <f>Input!J181/Input!J$170*100</f>
        <v>90.356347262501004</v>
      </c>
      <c r="O26" s="22">
        <f>AVERAGE(E26:N26)</f>
        <v>88.496371823036412</v>
      </c>
    </row>
    <row r="27" spans="1:15" ht="12" customHeight="1" x14ac:dyDescent="0.2">
      <c r="B27" t="s">
        <v>239</v>
      </c>
      <c r="E27" s="22">
        <f>Input!A182/Input!A$170*100</f>
        <v>12.187851390620061</v>
      </c>
      <c r="F27" s="22">
        <f>Input!B182/Input!B$170*100</f>
        <v>18.850979355021678</v>
      </c>
      <c r="G27" s="22">
        <f>Input!C182/Input!C$170*100</f>
        <v>14.011123792539134</v>
      </c>
      <c r="H27" s="22">
        <f>Input!D182/Input!D$170*100</f>
        <v>9.2792114667461245</v>
      </c>
      <c r="I27" s="22">
        <f>Input!E182/Input!E$170*100</f>
        <v>9.7020937734964292</v>
      </c>
      <c r="J27" s="22">
        <f>Input!F182/Input!F$170*100</f>
        <v>9.0740712499964271</v>
      </c>
      <c r="K27" s="22">
        <f>Input!G182/Input!G$170*100</f>
        <v>10.730910089875326</v>
      </c>
      <c r="L27" s="22">
        <f>Input!H182/Input!H$170*100</f>
        <v>10.683110725475549</v>
      </c>
      <c r="M27" s="22">
        <f>Input!I182/Input!I$170*100</f>
        <v>10.873277188365996</v>
      </c>
      <c r="N27" s="22">
        <f>Input!J182/Input!J$170*100</f>
        <v>9.6436527374989947</v>
      </c>
      <c r="O27" s="22">
        <f>AVERAGE(E27:N27)</f>
        <v>11.50362817696357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64.064306035522421</v>
      </c>
      <c r="F31" s="22">
        <f>Input!B183/Input!B$170*100</f>
        <v>58.927386241216183</v>
      </c>
      <c r="G31" s="22">
        <f>Input!C183/Input!C$170*100</f>
        <v>62.032366799319064</v>
      </c>
      <c r="H31" s="22">
        <f>Input!D183/Input!D$170*100</f>
        <v>61.458792151768229</v>
      </c>
      <c r="I31" s="22">
        <f>Input!E183/Input!E$170*100</f>
        <v>63.714639762646122</v>
      </c>
      <c r="J31" s="22">
        <f>Input!F183/Input!F$170*100</f>
        <v>66.155887126982137</v>
      </c>
      <c r="K31" s="22">
        <f>Input!G183/Input!G$170*100</f>
        <v>63.229471747510381</v>
      </c>
      <c r="L31" s="22">
        <f>Input!H183/Input!H$170*100</f>
        <v>66.502350966726453</v>
      </c>
      <c r="M31" s="22">
        <f>Input!I183/Input!I$170*100</f>
        <v>66.5456394472791</v>
      </c>
      <c r="N31" s="22">
        <f>Input!J183/Input!J$170*100</f>
        <v>65.839009871582888</v>
      </c>
      <c r="O31" s="22">
        <f>AVERAGE(E31:N31)</f>
        <v>63.846985015055296</v>
      </c>
    </row>
    <row r="32" spans="1:15" ht="12" customHeight="1" x14ac:dyDescent="0.2">
      <c r="B32" t="s">
        <v>7</v>
      </c>
      <c r="E32" s="22">
        <f>Input!A184/Input!A$170*100</f>
        <v>1.0259561435281027E-2</v>
      </c>
      <c r="F32" s="22">
        <f>Input!B184/Input!B$170*100</f>
        <v>2.6853898530223966E-2</v>
      </c>
      <c r="G32" s="22">
        <f>Input!C184/Input!C$170*100</f>
        <v>4.0792287898052622E-2</v>
      </c>
      <c r="H32" s="22">
        <f>Input!D184/Input!D$170*100</f>
        <v>4.6441578911977144E-2</v>
      </c>
      <c r="I32" s="22">
        <f>Input!E184/Input!E$170*100</f>
        <v>3.7867602540602528E-2</v>
      </c>
      <c r="J32" s="22">
        <f>Input!F184/Input!F$170*100</f>
        <v>1.3362829412330975E-2</v>
      </c>
      <c r="K32" s="22">
        <f>Input!G184/Input!G$170*100</f>
        <v>3.1826960421046081E-2</v>
      </c>
      <c r="L32" s="22">
        <f>Input!H184/Input!H$170*100</f>
        <v>1.2242432897448531E-2</v>
      </c>
      <c r="M32" s="22">
        <f>Input!I184/Input!I$170*100</f>
        <v>4.2119081511266657E-2</v>
      </c>
      <c r="N32" s="22">
        <f>Input!J184/Input!J$170*100</f>
        <v>6.8821765908731167E-2</v>
      </c>
      <c r="O32" s="22">
        <f>AVERAGE(E32:N32)</f>
        <v>3.3058799946696069E-2</v>
      </c>
    </row>
    <row r="33" spans="2:15" ht="12" customHeight="1" x14ac:dyDescent="0.2">
      <c r="B33" s="14" t="s">
        <v>294</v>
      </c>
      <c r="E33" s="32">
        <f>SUM(E31:E32)</f>
        <v>64.074565596957697</v>
      </c>
      <c r="F33" s="32">
        <f t="shared" ref="F33:O33" si="2">SUM(F31:F32)</f>
        <v>58.95424013974641</v>
      </c>
      <c r="G33" s="32">
        <f t="shared" si="2"/>
        <v>62.073159087217114</v>
      </c>
      <c r="H33" s="32">
        <f t="shared" si="2"/>
        <v>61.505233730680203</v>
      </c>
      <c r="I33" s="32">
        <f t="shared" si="2"/>
        <v>63.752507365186723</v>
      </c>
      <c r="J33" s="32">
        <f t="shared" si="2"/>
        <v>66.169249956394466</v>
      </c>
      <c r="K33" s="32">
        <f t="shared" si="2"/>
        <v>63.261298707931424</v>
      </c>
      <c r="L33" s="32">
        <f t="shared" si="2"/>
        <v>66.514593399623905</v>
      </c>
      <c r="M33" s="32">
        <f t="shared" si="2"/>
        <v>66.587758528790374</v>
      </c>
      <c r="N33" s="32">
        <f t="shared" si="2"/>
        <v>65.907831637491626</v>
      </c>
      <c r="O33" s="32">
        <f t="shared" si="2"/>
        <v>63.88004381500199</v>
      </c>
    </row>
    <row r="34" spans="2:15" ht="12" customHeight="1" x14ac:dyDescent="0.2">
      <c r="B34" t="s">
        <v>8</v>
      </c>
      <c r="E34" s="22">
        <f>Input!A185/Input!A$170*100</f>
        <v>17.551296482645316</v>
      </c>
      <c r="F34" s="22">
        <f>Input!B185/Input!B$170*100</f>
        <v>22.000604534208414</v>
      </c>
      <c r="G34" s="22">
        <f>Input!C185/Input!C$170*100</f>
        <v>22.930075561187202</v>
      </c>
      <c r="H34" s="22">
        <f>Input!D185/Input!D$170*100</f>
        <v>27.211036027239732</v>
      </c>
      <c r="I34" s="22">
        <f>Input!E185/Input!E$170*100</f>
        <v>23.293520042553521</v>
      </c>
      <c r="J34" s="22">
        <f>Input!F185/Input!F$170*100</f>
        <v>20.866745569631114</v>
      </c>
      <c r="K34" s="22">
        <f>Input!G185/Input!G$170*100</f>
        <v>21.575963737168916</v>
      </c>
      <c r="L34" s="22">
        <f>Input!H185/Input!H$170*100</f>
        <v>18.161332301150928</v>
      </c>
      <c r="M34" s="22">
        <f>Input!I185/Input!I$170*100</f>
        <v>18.221988450819993</v>
      </c>
      <c r="N34" s="22">
        <f>Input!J185/Input!J$170*100</f>
        <v>17.120361425251719</v>
      </c>
      <c r="O34" s="22">
        <f>AVERAGE(E34:N34)</f>
        <v>20.893292413185687</v>
      </c>
    </row>
    <row r="35" spans="2:15" ht="12" customHeight="1" x14ac:dyDescent="0.2">
      <c r="B35" t="s">
        <v>243</v>
      </c>
      <c r="E35" s="22">
        <f>Input!A186/Input!A$170*100</f>
        <v>18.374137920396979</v>
      </c>
      <c r="F35" s="22">
        <f>Input!B186/Input!B$170*100</f>
        <v>19.045155326045187</v>
      </c>
      <c r="G35" s="22">
        <f>Input!C186/Input!C$170*100</f>
        <v>14.996765351595679</v>
      </c>
      <c r="H35" s="22">
        <f>Input!D186/Input!D$170*100</f>
        <v>11.283730242080063</v>
      </c>
      <c r="I35" s="22">
        <f>Input!E186/Input!E$170*100</f>
        <v>12.910244497908623</v>
      </c>
      <c r="J35" s="22">
        <f>Input!F186/Input!F$170*100</f>
        <v>12.964004473974414</v>
      </c>
      <c r="K35" s="22">
        <f>Input!G186/Input!G$170*100</f>
        <v>15.162737554899659</v>
      </c>
      <c r="L35" s="22">
        <f>Input!H186/Input!H$170*100</f>
        <v>15.324074299225183</v>
      </c>
      <c r="M35" s="22">
        <f>Input!I186/Input!I$170*100</f>
        <v>15.190253020389624</v>
      </c>
      <c r="N35" s="22">
        <f>Input!J186/Input!J$170*100</f>
        <v>16.971806937256666</v>
      </c>
      <c r="O35" s="22">
        <f>AVERAGE(E35:N35)</f>
        <v>15.22229096237721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4.3728094351141604E-2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4.3728094351141601E-3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99.502013568375574</v>
      </c>
      <c r="F9" s="22">
        <f>Input!B132/Input!B$27*100</f>
        <v>99.600092788025151</v>
      </c>
      <c r="G9" s="22">
        <f>Input!C132/Input!C$27*100</f>
        <v>99.646458239278061</v>
      </c>
      <c r="H9" s="22">
        <f>Input!D132/Input!D$27*100</f>
        <v>99.323583304750116</v>
      </c>
      <c r="I9" s="22">
        <f>Input!E132/Input!E$27*100</f>
        <v>99.308992875681</v>
      </c>
      <c r="J9" s="22">
        <f>Input!F132/Input!F$27*100</f>
        <v>99.020047397711835</v>
      </c>
      <c r="K9" s="22">
        <f>Input!G132/Input!G$27*100</f>
        <v>101.16921309897171</v>
      </c>
      <c r="L9" s="22">
        <f>Input!H132/Input!H$27*100</f>
        <v>97.766696969042528</v>
      </c>
      <c r="M9" s="22">
        <f>Input!I132/Input!I$27*100</f>
        <v>100.26448838681688</v>
      </c>
      <c r="N9" s="22">
        <f>Input!J132/Input!J$27*100</f>
        <v>100.31216585866318</v>
      </c>
      <c r="O9" s="22">
        <f>AVERAGE(E9:N9)</f>
        <v>99.591375248731609</v>
      </c>
    </row>
    <row r="10" spans="1:15" ht="12" customHeight="1" x14ac:dyDescent="0.2">
      <c r="B10" t="s">
        <v>180</v>
      </c>
      <c r="E10" s="22">
        <f>Input!A133/Input!A$27*100</f>
        <v>0.25554672211185508</v>
      </c>
      <c r="F10" s="22">
        <f>Input!B133/Input!B$27*100</f>
        <v>-3.9104431990496673E-2</v>
      </c>
      <c r="G10" s="22">
        <f>Input!C133/Input!C$27*100</f>
        <v>-6.5375404598886799E-2</v>
      </c>
      <c r="H10" s="22">
        <f>Input!D133/Input!D$27*100</f>
        <v>0.25511420222724734</v>
      </c>
      <c r="I10" s="22">
        <f>Input!E133/Input!E$27*100</f>
        <v>0.53460521680761242</v>
      </c>
      <c r="J10" s="22">
        <f>Input!F133/Input!F$27*100</f>
        <v>0.56997914700758812</v>
      </c>
      <c r="K10" s="22">
        <f>Input!G133/Input!G$27*100</f>
        <v>-1.5062775313602093</v>
      </c>
      <c r="L10" s="22">
        <f>Input!H133/Input!H$27*100</f>
        <v>2.0319019843745401</v>
      </c>
      <c r="M10" s="22">
        <f>Input!I133/Input!I$27*100</f>
        <v>-0.44283637335187331</v>
      </c>
      <c r="N10" s="22">
        <f>Input!J133/Input!J$27*100</f>
        <v>-0.46504980435907778</v>
      </c>
      <c r="O10" s="22">
        <f>AVERAGE(E10:N10)</f>
        <v>0.11285037268682993</v>
      </c>
    </row>
    <row r="11" spans="1:15" ht="12" customHeight="1" x14ac:dyDescent="0.2">
      <c r="B11" t="s">
        <v>181</v>
      </c>
      <c r="E11" s="22">
        <f>Input!A134/Input!A$27*100</f>
        <v>0.2894697432817338</v>
      </c>
      <c r="F11" s="22">
        <f>Input!B134/Input!B$27*100</f>
        <v>0.48735462039229416</v>
      </c>
      <c r="G11" s="22">
        <f>Input!C134/Input!C$27*100</f>
        <v>0.44564709750955872</v>
      </c>
      <c r="H11" s="22">
        <f>Input!D134/Input!D$27*100</f>
        <v>0.43259721753337138</v>
      </c>
      <c r="I11" s="22">
        <f>Input!E134/Input!E$27*100</f>
        <v>0.21188588488047871</v>
      </c>
      <c r="J11" s="22">
        <f>Input!F134/Input!F$27*100</f>
        <v>0.46163457106497335</v>
      </c>
      <c r="K11" s="22">
        <f>Input!G134/Input!G$27*100</f>
        <v>0.45045304721239904</v>
      </c>
      <c r="L11" s="22">
        <f>Input!H134/Input!H$27*100</f>
        <v>0.22077218980983371</v>
      </c>
      <c r="M11" s="22">
        <f>Input!I134/Input!I$27*100</f>
        <v>0.27460157384281175</v>
      </c>
      <c r="N11" s="22">
        <f>Input!J134/Input!J$27*100</f>
        <v>0.22479311984092698</v>
      </c>
      <c r="O11" s="22">
        <f>AVERAGE(E11:N11)</f>
        <v>0.34992090653683816</v>
      </c>
    </row>
    <row r="12" spans="1:15" ht="12" customHeight="1" x14ac:dyDescent="0.2">
      <c r="B12" t="s">
        <v>182</v>
      </c>
      <c r="E12" s="22">
        <f>Input!A135/Input!A$27*100</f>
        <v>-4.7030033769146509E-2</v>
      </c>
      <c r="F12" s="22">
        <f>Input!B135/Input!B$27*100</f>
        <v>-4.8342976426952664E-2</v>
      </c>
      <c r="G12" s="22">
        <f>Input!C135/Input!C$27*100</f>
        <v>-2.6729932188717418E-2</v>
      </c>
      <c r="H12" s="22">
        <f>Input!D135/Input!D$27*100</f>
        <v>-1.1294724510733958E-2</v>
      </c>
      <c r="I12" s="22">
        <f>Input!E135/Input!E$27*100</f>
        <v>-5.5483977369095744E-2</v>
      </c>
      <c r="J12" s="22">
        <f>Input!F135/Input!F$27*100</f>
        <v>-5.1661115784404937E-2</v>
      </c>
      <c r="K12" s="22">
        <f>Input!G135/Input!G$27*100</f>
        <v>-0.11338861482390876</v>
      </c>
      <c r="L12" s="22">
        <f>Input!H135/Input!H$27*100</f>
        <v>-1.9371143226885303E-2</v>
      </c>
      <c r="M12" s="22">
        <f>Input!I135/Input!I$27*100</f>
        <v>-9.6253587307823893E-2</v>
      </c>
      <c r="N12" s="22">
        <f>Input!J135/Input!J$27*100</f>
        <v>-7.1909174145042887E-2</v>
      </c>
      <c r="O12" s="22">
        <f>AVERAGE(E12:N12)</f>
        <v>-5.4146527955271216E-2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1.9574780309351048</v>
      </c>
      <c r="F16" s="22">
        <f>Input!B188/Input!B$132*100</f>
        <v>1.3164052427220945</v>
      </c>
      <c r="G16" s="22">
        <f>Input!C188/Input!C$132*100</f>
        <v>0.99990212359367392</v>
      </c>
      <c r="H16" s="22">
        <f>Input!D188/Input!D$132*100</f>
        <v>1.0795136411514186</v>
      </c>
      <c r="I16" s="22">
        <f>Input!E188/Input!E$132*100</f>
        <v>1.352087740429097</v>
      </c>
      <c r="J16" s="22">
        <f>Input!F188/Input!F$132*100</f>
        <v>1.0799977254939741</v>
      </c>
      <c r="K16" s="22">
        <f>Input!G188/Input!G$132*100</f>
        <v>1.51110742954635</v>
      </c>
      <c r="L16" s="22">
        <f>Input!H188/Input!H$132*100</f>
        <v>2.1577975854029621</v>
      </c>
      <c r="M16" s="22">
        <f>Input!I188/Input!I$132*100</f>
        <v>1.721225698011783</v>
      </c>
      <c r="N16" s="22">
        <f>Input!J188/Input!J$132*100</f>
        <v>1.6825762765245638</v>
      </c>
      <c r="O16" s="22">
        <f t="shared" ref="O16:O22" si="1">AVERAGE(E16:N16)</f>
        <v>1.4858091493811021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0</v>
      </c>
      <c r="K17" s="22">
        <f>Input!G189/Input!G$132*100</f>
        <v>0</v>
      </c>
      <c r="L17" s="22">
        <f>Input!H189/Input!H$132*100</f>
        <v>0</v>
      </c>
      <c r="M17" s="22">
        <f>Input!I189/Input!I$132*100</f>
        <v>0</v>
      </c>
      <c r="N17" s="22">
        <f>Input!J189/Input!J$132*100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Input!A190/Input!A$132*100</f>
        <v>96.204709849759709</v>
      </c>
      <c r="F18" s="22">
        <f>Input!B190/Input!B$132*100</f>
        <v>97.991579986355873</v>
      </c>
      <c r="G18" s="22">
        <f>Input!C190/Input!C$132*100</f>
        <v>98.741009692610888</v>
      </c>
      <c r="H18" s="22">
        <f>Input!D190/Input!D$132*100</f>
        <v>98.501850945081557</v>
      </c>
      <c r="I18" s="22">
        <f>Input!E190/Input!E$132*100</f>
        <v>97.925237146219274</v>
      </c>
      <c r="J18" s="22">
        <f>Input!F190/Input!F$132*100</f>
        <v>98.155051823680338</v>
      </c>
      <c r="K18" s="22">
        <f>Input!G190/Input!G$132*100</f>
        <v>98.132894890254434</v>
      </c>
      <c r="L18" s="22">
        <f>Input!H190/Input!H$132*100</f>
        <v>97.395705177414953</v>
      </c>
      <c r="M18" s="22">
        <f>Input!I190/Input!I$132*100</f>
        <v>97.857513814357048</v>
      </c>
      <c r="N18" s="22">
        <f>Input!J190/Input!J$132*100</f>
        <v>98.104333096619172</v>
      </c>
      <c r="O18" s="22">
        <f t="shared" si="1"/>
        <v>97.900988642235319</v>
      </c>
    </row>
    <row r="19" spans="1:15" ht="12" customHeight="1" x14ac:dyDescent="0.2">
      <c r="B19" t="s">
        <v>234</v>
      </c>
      <c r="E19" s="22">
        <f>Input!A191/Input!A$132*100</f>
        <v>0.2109369086699299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2.109369086699299E-2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Input!A193/Input!A$132*100</f>
        <v>1.6268752106352531</v>
      </c>
      <c r="F21" s="22">
        <f>Input!B193/Input!B$132*100</f>
        <v>0.69201477092203045</v>
      </c>
      <c r="G21" s="22">
        <f>Input!C193/Input!C$132*100</f>
        <v>0.25908818379543336</v>
      </c>
      <c r="H21" s="22">
        <f>Input!D193/Input!D$132*100</f>
        <v>0.41863541376702407</v>
      </c>
      <c r="I21" s="22">
        <f>Input!E193/Input!E$132*100</f>
        <v>0.72267511335163914</v>
      </c>
      <c r="J21" s="22">
        <f>Input!F193/Input!F$132*100</f>
        <v>0.76495045082569391</v>
      </c>
      <c r="K21" s="22">
        <f>Input!G193/Input!G$132*100</f>
        <v>0.35599768019920636</v>
      </c>
      <c r="L21" s="22">
        <f>Input!H193/Input!H$132*100</f>
        <v>0.44649723718205969</v>
      </c>
      <c r="M21" s="22">
        <f>Input!I193/Input!I$132*100</f>
        <v>0.4212604876311668</v>
      </c>
      <c r="N21" s="22">
        <f>Input!J193/Input!J$132*100</f>
        <v>0.21309062685626917</v>
      </c>
      <c r="O21" s="22">
        <f t="shared" si="1"/>
        <v>0.59210851751657756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90.433459430191803</v>
      </c>
      <c r="F26" s="22">
        <f>Input!B195/Input!B$132*100</f>
        <v>84.37446900753406</v>
      </c>
      <c r="G26" s="22">
        <f>Input!C195/Input!C$132*100</f>
        <v>90.417013039948117</v>
      </c>
      <c r="H26" s="22">
        <f>Input!D195/Input!D$132*100</f>
        <v>93.97324632496283</v>
      </c>
      <c r="I26" s="22">
        <f>Input!E195/Input!E$132*100</f>
        <v>91.357078470859108</v>
      </c>
      <c r="J26" s="22">
        <f>Input!F195/Input!F$132*100</f>
        <v>91.425379834718626</v>
      </c>
      <c r="K26" s="22">
        <f>Input!G195/Input!G$132*100</f>
        <v>91.445188198027225</v>
      </c>
      <c r="L26" s="22">
        <f>Input!H195/Input!H$132*100</f>
        <v>92.995031501465505</v>
      </c>
      <c r="M26" s="22">
        <f>Input!I195/Input!I$132*100</f>
        <v>92.795502722944562</v>
      </c>
      <c r="N26" s="22">
        <f>Input!J195/Input!J$132*100</f>
        <v>93.971640572995426</v>
      </c>
      <c r="O26" s="22">
        <f>AVERAGE(E26:N26)</f>
        <v>91.318800910364729</v>
      </c>
    </row>
    <row r="27" spans="1:15" ht="12" customHeight="1" x14ac:dyDescent="0.2">
      <c r="B27" t="s">
        <v>239</v>
      </c>
      <c r="E27" s="22">
        <f>Input!A196/Input!A$132*100</f>
        <v>9.5665405698081809</v>
      </c>
      <c r="F27" s="22">
        <f>Input!B196/Input!B$132*100</f>
        <v>15.625530992465947</v>
      </c>
      <c r="G27" s="22">
        <f>Input!C196/Input!C$132*100</f>
        <v>9.5829869600518833</v>
      </c>
      <c r="H27" s="22">
        <f>Input!D196/Input!D$132*100</f>
        <v>6.0267536750371598</v>
      </c>
      <c r="I27" s="22">
        <f>Input!E196/Input!E$132*100</f>
        <v>8.6429215291408958</v>
      </c>
      <c r="J27" s="22">
        <f>Input!F196/Input!F$132*100</f>
        <v>8.5746201652813934</v>
      </c>
      <c r="K27" s="22">
        <f>Input!G196/Input!G$132*100</f>
        <v>8.5548118019727699</v>
      </c>
      <c r="L27" s="22">
        <f>Input!H196/Input!H$132*100</f>
        <v>7.0049684985344838</v>
      </c>
      <c r="M27" s="22">
        <f>Input!I196/Input!I$132*100</f>
        <v>7.2044972770554505</v>
      </c>
      <c r="N27" s="22">
        <f>Input!J196/Input!J$132*100</f>
        <v>6.0283594270045597</v>
      </c>
      <c r="O27" s="22">
        <f>AVERAGE(E27:N27)</f>
        <v>8.6811990896352729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78.199863787854028</v>
      </c>
      <c r="F31" s="22">
        <f>Input!B197/Input!B$132*100</f>
        <v>71.58575865996491</v>
      </c>
      <c r="G31" s="22">
        <f>Input!C197/Input!C$132*100</f>
        <v>81.112530345650228</v>
      </c>
      <c r="H31" s="22">
        <f>Input!D197/Input!D$132*100</f>
        <v>83.454130813329343</v>
      </c>
      <c r="I31" s="22">
        <f>Input!E197/Input!E$132*100</f>
        <v>78.252270356028305</v>
      </c>
      <c r="J31" s="22">
        <f>Input!F197/Input!F$132*100</f>
        <v>78.012807037478709</v>
      </c>
      <c r="K31" s="22">
        <f>Input!G197/Input!G$132*100</f>
        <v>78.698373667436641</v>
      </c>
      <c r="L31" s="22">
        <f>Input!H197/Input!H$132*100</f>
        <v>82.150814768092985</v>
      </c>
      <c r="M31" s="22">
        <f>Input!I197/Input!I$132*100</f>
        <v>81.68220542132174</v>
      </c>
      <c r="N31" s="22">
        <f>Input!J197/Input!J$132*100</f>
        <v>82.276693753117343</v>
      </c>
      <c r="O31" s="22">
        <f>AVERAGE(E31:N31)</f>
        <v>79.542544861027437</v>
      </c>
    </row>
    <row r="32" spans="1:15" ht="12" customHeight="1" x14ac:dyDescent="0.2">
      <c r="B32" t="s">
        <v>7</v>
      </c>
      <c r="E32" s="22">
        <f>Input!A198/Input!A$132*100</f>
        <v>8.0559326965744908E-3</v>
      </c>
      <c r="F32" s="22">
        <f>Input!B198/Input!B$132*100</f>
        <v>2.3503889584002947E-2</v>
      </c>
      <c r="G32" s="22">
        <f>Input!C198/Input!C$132*100</f>
        <v>3.1427926965824596E-2</v>
      </c>
      <c r="H32" s="22">
        <f>Input!D198/Input!D$132*100</f>
        <v>3.0735046317537536E-2</v>
      </c>
      <c r="I32" s="22">
        <f>Input!E198/Input!E$132*100</f>
        <v>2.8461835014538171E-2</v>
      </c>
      <c r="J32" s="22">
        <f>Input!F198/Input!F$132*100</f>
        <v>1.0729138988689933E-2</v>
      </c>
      <c r="K32" s="22">
        <f>Input!G198/Input!G$132*100</f>
        <v>3.3290224362983227E-2</v>
      </c>
      <c r="L32" s="22">
        <f>Input!H198/Input!H$132*100</f>
        <v>1.5300690077653969E-2</v>
      </c>
      <c r="M32" s="22">
        <f>Input!I198/Input!I$132*100</f>
        <v>3.1658416951413575E-2</v>
      </c>
      <c r="N32" s="22">
        <f>Input!J198/Input!J$132*100</f>
        <v>6.5631363995140524E-2</v>
      </c>
      <c r="O32" s="22">
        <f>AVERAGE(E32:N32)</f>
        <v>2.7879446495435899E-2</v>
      </c>
    </row>
    <row r="33" spans="2:15" ht="12" customHeight="1" x14ac:dyDescent="0.2">
      <c r="B33" s="14" t="s">
        <v>294</v>
      </c>
      <c r="E33" s="32">
        <f>SUM(E31:E32)</f>
        <v>78.207919720550606</v>
      </c>
      <c r="F33" s="32">
        <f t="shared" ref="F33:O33" si="2">SUM(F31:F32)</f>
        <v>71.609262549548916</v>
      </c>
      <c r="G33" s="32">
        <f t="shared" si="2"/>
        <v>81.143958272616047</v>
      </c>
      <c r="H33" s="32">
        <f t="shared" si="2"/>
        <v>83.484865859646874</v>
      </c>
      <c r="I33" s="32">
        <f t="shared" si="2"/>
        <v>78.280732191042844</v>
      </c>
      <c r="J33" s="32">
        <f t="shared" si="2"/>
        <v>78.023536176467402</v>
      </c>
      <c r="K33" s="32">
        <f t="shared" si="2"/>
        <v>78.731663891799627</v>
      </c>
      <c r="L33" s="32">
        <f t="shared" si="2"/>
        <v>82.166115458170637</v>
      </c>
      <c r="M33" s="32">
        <f t="shared" si="2"/>
        <v>81.713863838273156</v>
      </c>
      <c r="N33" s="32">
        <f t="shared" si="2"/>
        <v>82.34232511711248</v>
      </c>
      <c r="O33" s="32">
        <f t="shared" si="2"/>
        <v>79.57042430752287</v>
      </c>
    </row>
    <row r="34" spans="2:15" ht="12" customHeight="1" x14ac:dyDescent="0.2">
      <c r="B34" t="s">
        <v>8</v>
      </c>
      <c r="E34" s="22">
        <f>Input!A199/Input!A$132*100</f>
        <v>11.11453134620583</v>
      </c>
      <c r="F34" s="22">
        <f>Input!B199/Input!B$132*100</f>
        <v>17.628970347793651</v>
      </c>
      <c r="G34" s="22">
        <f>Input!C199/Input!C$132*100</f>
        <v>12.450052521130223</v>
      </c>
      <c r="H34" s="22">
        <f>Input!D199/Input!D$132*100</f>
        <v>12.177058170710124</v>
      </c>
      <c r="I34" s="22">
        <f>Input!E199/Input!E$132*100</f>
        <v>14.963502866059722</v>
      </c>
      <c r="J34" s="22">
        <f>Input!F199/Input!F$132*100</f>
        <v>14.944315569675156</v>
      </c>
      <c r="K34" s="22">
        <f>Input!G199/Input!G$132*100</f>
        <v>14.144825406635015</v>
      </c>
      <c r="L34" s="22">
        <f>Input!H199/Input!H$132*100</f>
        <v>10.988130526279868</v>
      </c>
      <c r="M34" s="22">
        <f>Input!I199/Input!I$132*100</f>
        <v>11.269960172756996</v>
      </c>
      <c r="N34" s="22">
        <f>Input!J199/Input!J$132*100</f>
        <v>10.115798632190042</v>
      </c>
      <c r="O34" s="22">
        <f>AVERAGE(E34:N34)</f>
        <v>12.979714555943662</v>
      </c>
    </row>
    <row r="35" spans="2:15" ht="12" customHeight="1" x14ac:dyDescent="0.2">
      <c r="B35" t="s">
        <v>243</v>
      </c>
      <c r="E35" s="22">
        <f>Input!A200/Input!A$132*100</f>
        <v>10.67754893324356</v>
      </c>
      <c r="F35" s="22">
        <f>Input!B200/Input!B$132*100</f>
        <v>10.761767102657439</v>
      </c>
      <c r="G35" s="22">
        <f>Input!C200/Input!C$132*100</f>
        <v>6.4059892062537189</v>
      </c>
      <c r="H35" s="22">
        <f>Input!D200/Input!D$132*100</f>
        <v>4.3380759696429951</v>
      </c>
      <c r="I35" s="22">
        <f>Input!E200/Input!E$132*100</f>
        <v>6.7150016811763535</v>
      </c>
      <c r="J35" s="22">
        <f>Input!F200/Input!F$132*100</f>
        <v>7.0321482538574465</v>
      </c>
      <c r="K35" s="22">
        <f>Input!G200/Input!G$132*100</f>
        <v>7.1235107015653627</v>
      </c>
      <c r="L35" s="22">
        <f>Input!H200/Input!H$132*100</f>
        <v>6.8457540155494936</v>
      </c>
      <c r="M35" s="22">
        <f>Input!I200/Input!I$132*100</f>
        <v>7.0161759889698487</v>
      </c>
      <c r="N35" s="22">
        <f>Input!J200/Input!J$132*100</f>
        <v>7.5418762506974826</v>
      </c>
      <c r="O35" s="22">
        <f>AVERAGE(E35:N35)</f>
        <v>7.4457848103613697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4.0763261721085596E-2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4.07632617210856E-3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3.9236392403683854E-3</v>
      </c>
      <c r="G7" s="6">
        <f>Input!C8/Input!C$6</f>
        <v>3.7156002518804656E-3</v>
      </c>
      <c r="H7" s="6">
        <f>Input!D8/Input!D$6</f>
        <v>7.4471119544277644E-3</v>
      </c>
      <c r="I7" s="6">
        <f>Input!E8/Input!E$6</f>
        <v>6.6705161323704285E-3</v>
      </c>
      <c r="J7" s="6">
        <f>Input!F8/Input!F$6</f>
        <v>3.5645293551677358E-3</v>
      </c>
      <c r="K7" s="6">
        <f>Input!G8/Input!G$6</f>
        <v>3.3141073100411707E-2</v>
      </c>
      <c r="L7" s="6">
        <f>Input!H8/Input!H$6</f>
        <v>1.0237275557486245E-2</v>
      </c>
      <c r="M7" s="6">
        <f>Input!I8/Input!I$6</f>
        <v>2.6615140840428143E-2</v>
      </c>
      <c r="N7" s="6">
        <f>Input!J8/Input!J$6</f>
        <v>2.3598187702731407E-2</v>
      </c>
      <c r="O7" s="6">
        <f t="shared" ref="O7:O13" si="1">AVERAGE(E7:N7)</f>
        <v>1.1891307413527227E-2</v>
      </c>
    </row>
    <row r="8" spans="1:15" ht="12" customHeight="1" x14ac:dyDescent="0.2">
      <c r="B8" t="s">
        <v>50</v>
      </c>
      <c r="E8" s="6">
        <f>Input!A9/Input!A$6</f>
        <v>2.8634404089663454</v>
      </c>
      <c r="F8" s="6">
        <f>Input!B9/Input!B$6</f>
        <v>2.886081808249672</v>
      </c>
      <c r="G8" s="6">
        <f>Input!C9/Input!C$6</f>
        <v>2.7666601632110486</v>
      </c>
      <c r="H8" s="6">
        <f>Input!D9/Input!D$6</f>
        <v>2.717808606355657</v>
      </c>
      <c r="I8" s="6">
        <f>Input!E9/Input!E$6</f>
        <v>1.9229969865672569</v>
      </c>
      <c r="J8" s="6">
        <f>Input!F9/Input!F$6</f>
        <v>2.3475328832850004</v>
      </c>
      <c r="K8" s="6">
        <f>Input!G9/Input!G$6</f>
        <v>2.4693692913766245</v>
      </c>
      <c r="L8" s="6">
        <f>Input!H9/Input!H$6</f>
        <v>2.5299532471763686</v>
      </c>
      <c r="M8" s="6">
        <f>Input!I9/Input!I$6</f>
        <v>2.6836686659230788</v>
      </c>
      <c r="N8" s="6">
        <f>Input!J9/Input!J$6</f>
        <v>1.7368845695523978</v>
      </c>
      <c r="O8" s="6">
        <f t="shared" si="1"/>
        <v>2.492439663066345</v>
      </c>
    </row>
    <row r="9" spans="1:15" ht="12" customHeight="1" x14ac:dyDescent="0.2">
      <c r="B9" t="s">
        <v>51</v>
      </c>
      <c r="E9" s="6">
        <f>Input!A10/Input!A$6</f>
        <v>2.4091969358873322</v>
      </c>
      <c r="F9" s="6">
        <f>Input!B10/Input!B$6</f>
        <v>2.07819667869544</v>
      </c>
      <c r="G9" s="6">
        <f>Input!C10/Input!C$6</f>
        <v>1.9129113361277517</v>
      </c>
      <c r="H9" s="6">
        <f>Input!D10/Input!D$6</f>
        <v>1.7983503983035445</v>
      </c>
      <c r="I9" s="6">
        <f>Input!E10/Input!E$6</f>
        <v>1.6035202576964516</v>
      </c>
      <c r="J9" s="6">
        <f>Input!F10/Input!F$6</f>
        <v>1.3006021405543819</v>
      </c>
      <c r="K9" s="6">
        <f>Input!G10/Input!G$6</f>
        <v>1.4328146067635801</v>
      </c>
      <c r="L9" s="6">
        <f>Input!H10/Input!H$6</f>
        <v>1.6137829242687518</v>
      </c>
      <c r="M9" s="6">
        <f>Input!I10/Input!I$6</f>
        <v>2.1539012238425843</v>
      </c>
      <c r="N9" s="6">
        <f>Input!J10/Input!J$6</f>
        <v>1.6256610888904091</v>
      </c>
      <c r="O9" s="6">
        <f t="shared" si="1"/>
        <v>1.792893759103023</v>
      </c>
    </row>
    <row r="10" spans="1:15" ht="12" customHeight="1" x14ac:dyDescent="0.2">
      <c r="B10" t="s">
        <v>52</v>
      </c>
      <c r="E10" s="6">
        <f>Input!A11/Input!A$6</f>
        <v>2.6589072518573182</v>
      </c>
      <c r="F10" s="6">
        <f>Input!B11/Input!B$6</f>
        <v>2.3708223966340749</v>
      </c>
      <c r="G10" s="6">
        <f>Input!C11/Input!C$6</f>
        <v>2.0019287476264815</v>
      </c>
      <c r="H10" s="6">
        <f>Input!D11/Input!D$6</f>
        <v>1.6618770318233549</v>
      </c>
      <c r="I10" s="6">
        <f>Input!E11/Input!E$6</f>
        <v>2.0724991584074903</v>
      </c>
      <c r="J10" s="6">
        <f>Input!F11/Input!F$6</f>
        <v>1.2160480452807878</v>
      </c>
      <c r="K10" s="6">
        <f>Input!G11/Input!G$6</f>
        <v>1.2020170218989159</v>
      </c>
      <c r="L10" s="6">
        <f>Input!H11/Input!H$6</f>
        <v>1.4159150014480162</v>
      </c>
      <c r="M10" s="6">
        <f>Input!I11/Input!I$6</f>
        <v>1.5015008357904709</v>
      </c>
      <c r="N10" s="6">
        <f>Input!J11/Input!J$6</f>
        <v>0.98837388261469061</v>
      </c>
      <c r="O10" s="6">
        <f t="shared" si="1"/>
        <v>1.7089889373381602</v>
      </c>
    </row>
    <row r="11" spans="1:15" ht="12" customHeight="1" x14ac:dyDescent="0.2">
      <c r="B11" t="s">
        <v>53</v>
      </c>
      <c r="E11" s="6">
        <f>Input!A12/Input!A$6</f>
        <v>0.84953254510296583</v>
      </c>
      <c r="F11" s="6">
        <f>Input!B12/Input!B$6</f>
        <v>1.1803619998470369</v>
      </c>
      <c r="G11" s="6">
        <f>Input!C12/Input!C$6</f>
        <v>0.97537893828330269</v>
      </c>
      <c r="H11" s="6">
        <f>Input!D12/Input!D$6</f>
        <v>0.87281819019793694</v>
      </c>
      <c r="I11" s="6">
        <f>Input!E12/Input!E$6</f>
        <v>0.69417720945526595</v>
      </c>
      <c r="J11" s="6">
        <f>Input!F12/Input!F$6</f>
        <v>0.68443550752389815</v>
      </c>
      <c r="K11" s="6">
        <f>Input!G12/Input!G$6</f>
        <v>0.73678380647579056</v>
      </c>
      <c r="L11" s="6">
        <f>Input!H12/Input!H$6</f>
        <v>0.75340233130611056</v>
      </c>
      <c r="M11" s="6">
        <f>Input!I12/Input!I$6</f>
        <v>0.95743053835700398</v>
      </c>
      <c r="N11" s="6">
        <f>Input!J12/Input!J$6</f>
        <v>0.6799571406456445</v>
      </c>
      <c r="O11" s="6">
        <f t="shared" si="1"/>
        <v>0.83842782071949562</v>
      </c>
    </row>
    <row r="12" spans="1:15" ht="12" customHeight="1" x14ac:dyDescent="0.2">
      <c r="B12" t="s">
        <v>54</v>
      </c>
      <c r="E12" s="6">
        <f>Input!A13/Input!A$6</f>
        <v>0.14487458334299935</v>
      </c>
      <c r="F12" s="6">
        <f>Input!B13/Input!B$6</f>
        <v>0.14281825580192695</v>
      </c>
      <c r="G12" s="6">
        <f>Input!C13/Input!C$6</f>
        <v>0.16462962209378004</v>
      </c>
      <c r="H12" s="6">
        <f>Input!D13/Input!D$6</f>
        <v>0.14836453379519804</v>
      </c>
      <c r="I12" s="6">
        <f>Input!E13/Input!E$6</f>
        <v>0.11148877451365741</v>
      </c>
      <c r="J12" s="6">
        <f>Input!F13/Input!F$6</f>
        <v>0.11047306202753561</v>
      </c>
      <c r="K12" s="6">
        <f>Input!G13/Input!G$6</f>
        <v>0.10166319987151314</v>
      </c>
      <c r="L12" s="6">
        <f>Input!H13/Input!H$6</f>
        <v>0.19666749927599189</v>
      </c>
      <c r="M12" s="6">
        <f>Input!I13/Input!I$6</f>
        <v>0.16261974708244636</v>
      </c>
      <c r="N12" s="6">
        <f>Input!J13/Input!J$6</f>
        <v>0.13329646216820451</v>
      </c>
      <c r="O12" s="6">
        <f t="shared" si="1"/>
        <v>0.14168957399732535</v>
      </c>
    </row>
    <row r="13" spans="1:15" ht="13.5" customHeight="1" x14ac:dyDescent="0.2">
      <c r="B13" s="4" t="s">
        <v>55</v>
      </c>
      <c r="E13" s="8">
        <f>SUM(E7:E12)</f>
        <v>8.9259517251569598</v>
      </c>
      <c r="F13" s="8">
        <f t="shared" ref="F13:N13" si="2">SUM(F7:F12)</f>
        <v>8.662204778468519</v>
      </c>
      <c r="G13" s="8">
        <f t="shared" si="2"/>
        <v>7.8252244075942441</v>
      </c>
      <c r="H13" s="8">
        <f t="shared" si="2"/>
        <v>7.2066658724301202</v>
      </c>
      <c r="I13" s="8">
        <f t="shared" si="2"/>
        <v>6.4113529027724923</v>
      </c>
      <c r="J13" s="8">
        <f t="shared" si="2"/>
        <v>5.6626561680267722</v>
      </c>
      <c r="K13" s="8">
        <f t="shared" si="2"/>
        <v>5.9757889994868361</v>
      </c>
      <c r="L13" s="8">
        <f t="shared" si="2"/>
        <v>6.5199582790327248</v>
      </c>
      <c r="M13" s="8">
        <f t="shared" si="2"/>
        <v>7.4857361518360115</v>
      </c>
      <c r="N13" s="8">
        <f t="shared" si="2"/>
        <v>5.1877713315740781</v>
      </c>
      <c r="O13" s="8">
        <f t="shared" si="1"/>
        <v>6.9863310616378751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23.76902252077808</v>
      </c>
      <c r="F15" s="6">
        <f>Input!B14/Input!B$6</f>
        <v>24.313667572864475</v>
      </c>
      <c r="G15" s="6">
        <f>Input!C14/Input!C$6</f>
        <v>23.082575528818502</v>
      </c>
      <c r="H15" s="6">
        <f>Input!D14/Input!D$6</f>
        <v>20.934062800054505</v>
      </c>
      <c r="I15" s="6">
        <f>Input!E14/Input!E$6</f>
        <v>21.015683796069553</v>
      </c>
      <c r="J15" s="6">
        <f>Input!F14/Input!F$6</f>
        <v>22.389231695904801</v>
      </c>
      <c r="K15" s="6">
        <f>Input!G14/Input!G$6</f>
        <v>21.978340012300269</v>
      </c>
      <c r="L15" s="6">
        <f>Input!H14/Input!H$6</f>
        <v>21.504674504054446</v>
      </c>
      <c r="M15" s="6">
        <f>Input!I14/Input!I$6</f>
        <v>21.722974481523703</v>
      </c>
      <c r="N15" s="6">
        <f>Input!J14/Input!J$6</f>
        <v>21.484275207096545</v>
      </c>
      <c r="O15" s="6">
        <f>AVERAGE(E15:N15)</f>
        <v>22.219450811946484</v>
      </c>
    </row>
    <row r="16" spans="1:15" ht="12" customHeight="1" x14ac:dyDescent="0.2">
      <c r="B16" t="s">
        <v>57</v>
      </c>
      <c r="E16" s="6">
        <f>Input!A15/Input!A$6</f>
        <v>1.1941637297690546</v>
      </c>
      <c r="F16" s="6">
        <f>Input!B15/Input!B$6</f>
        <v>1.0380547599557701</v>
      </c>
      <c r="G16" s="6">
        <f>Input!C15/Input!C$6</f>
        <v>0.9471156908052949</v>
      </c>
      <c r="H16" s="6">
        <f>Input!D15/Input!D$6</f>
        <v>0.72498947823783666</v>
      </c>
      <c r="I16" s="6">
        <f>Input!E15/Input!E$6</f>
        <v>0.73908197078171423</v>
      </c>
      <c r="J16" s="6">
        <f>Input!F15/Input!F$6</f>
        <v>0.8642683699207393</v>
      </c>
      <c r="K16" s="6">
        <f>Input!G15/Input!G$6</f>
        <v>0.88672071210975711</v>
      </c>
      <c r="L16" s="6">
        <f>Input!H15/Input!H$6</f>
        <v>0.33341474804517812</v>
      </c>
      <c r="M16" s="6">
        <f>Input!I15/Input!I$6</f>
        <v>0.29453642460044061</v>
      </c>
      <c r="N16" s="6">
        <f>Input!J15/Input!J$6</f>
        <v>0.30670117975728034</v>
      </c>
      <c r="O16" s="6">
        <f>AVERAGE(E16:N16)</f>
        <v>0.73290470639830674</v>
      </c>
    </row>
    <row r="17" spans="2:15" ht="12" customHeight="1" x14ac:dyDescent="0.2">
      <c r="B17" t="s">
        <v>58</v>
      </c>
      <c r="E17" s="6">
        <f>Input!A16/Input!A$6</f>
        <v>0.48304718827974608</v>
      </c>
      <c r="F17" s="6">
        <f>Input!B16/Input!B$6</f>
        <v>0.44058737059404196</v>
      </c>
      <c r="G17" s="6">
        <f>Input!C16/Input!C$6</f>
        <v>0.35338822362652172</v>
      </c>
      <c r="H17" s="6">
        <f>Input!D16/Input!D$6</f>
        <v>0.24666722876336317</v>
      </c>
      <c r="I17" s="6">
        <f>Input!E16/Input!E$6</f>
        <v>0.20483446811607686</v>
      </c>
      <c r="J17" s="6">
        <f>Input!F16/Input!F$6</f>
        <v>0.25201798237623674</v>
      </c>
      <c r="K17" s="6">
        <f>Input!G16/Input!G$6</f>
        <v>0.37981016848232718</v>
      </c>
      <c r="L17" s="6">
        <f>Input!H16/Input!H$6</f>
        <v>0.23099149290472051</v>
      </c>
      <c r="M17" s="6">
        <f>Input!I16/Input!I$6</f>
        <v>0.26087061865607414</v>
      </c>
      <c r="N17" s="6">
        <f>Input!J16/Input!J$6</f>
        <v>0.16065797479200342</v>
      </c>
      <c r="O17" s="6">
        <f>AVERAGE(E17:N17)</f>
        <v>0.30128727165911118</v>
      </c>
    </row>
    <row r="18" spans="2:15" ht="12" customHeight="1" x14ac:dyDescent="0.2">
      <c r="B18" t="s">
        <v>59</v>
      </c>
      <c r="E18" s="6">
        <f>Input!A17/Input!A$6</f>
        <v>0.12343132954119471</v>
      </c>
      <c r="F18" s="6">
        <f>Input!B17/Input!B$6</f>
        <v>0.24507529860474778</v>
      </c>
      <c r="G18" s="6">
        <f>Input!C17/Input!C$6</f>
        <v>0.21743312365954337</v>
      </c>
      <c r="H18" s="6">
        <f>Input!D17/Input!D$6</f>
        <v>0.18979353617348485</v>
      </c>
      <c r="I18" s="6">
        <f>Input!E17/Input!E$6</f>
        <v>0.15927553662477742</v>
      </c>
      <c r="J18" s="6">
        <f>Input!F17/Input!F$6</f>
        <v>0.14763682717182525</v>
      </c>
      <c r="K18" s="6">
        <f>Input!G17/Input!G$6</f>
        <v>0.20729002385625139</v>
      </c>
      <c r="L18" s="6">
        <f>Input!H17/Input!H$6</f>
        <v>0.21539514552562988</v>
      </c>
      <c r="M18" s="6">
        <f>Input!I17/Input!I$6</f>
        <v>0.2537573445970765</v>
      </c>
      <c r="N18" s="6">
        <f>Input!J17/Input!J$6</f>
        <v>0.24149912337229856</v>
      </c>
      <c r="O18" s="6">
        <f>AVERAGE(E18:N18)</f>
        <v>0.200058728912683</v>
      </c>
    </row>
    <row r="19" spans="2:15" ht="13.5" customHeight="1" x14ac:dyDescent="0.2">
      <c r="B19" s="4" t="s">
        <v>60</v>
      </c>
      <c r="E19" s="8">
        <f t="shared" ref="E19:N19" si="3">SUM(E15:E18)</f>
        <v>25.569664768368074</v>
      </c>
      <c r="F19" s="8">
        <f t="shared" si="3"/>
        <v>26.037385002019032</v>
      </c>
      <c r="G19" s="8">
        <f t="shared" si="3"/>
        <v>24.60051256690986</v>
      </c>
      <c r="H19" s="8">
        <f t="shared" si="3"/>
        <v>22.095513043229193</v>
      </c>
      <c r="I19" s="8">
        <f t="shared" si="3"/>
        <v>22.118875771592119</v>
      </c>
      <c r="J19" s="8">
        <f t="shared" si="3"/>
        <v>23.653154875373605</v>
      </c>
      <c r="K19" s="8">
        <f t="shared" si="3"/>
        <v>23.452160916748603</v>
      </c>
      <c r="L19" s="8">
        <f t="shared" si="3"/>
        <v>22.284475890529976</v>
      </c>
      <c r="M19" s="8">
        <f t="shared" si="3"/>
        <v>22.532138869377295</v>
      </c>
      <c r="N19" s="8">
        <f t="shared" si="3"/>
        <v>22.193133485018127</v>
      </c>
      <c r="O19" s="8">
        <f>AVERAGE(E19:N19)</f>
        <v>23.453701518916585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4.4008269257308879</v>
      </c>
      <c r="F21" s="6">
        <f>Input!B18/Input!B$6</f>
        <v>5.2621094539974393</v>
      </c>
      <c r="G21" s="6">
        <f>Input!C18/Input!C$6</f>
        <v>4.9110120200838994</v>
      </c>
      <c r="H21" s="6">
        <f>Input!D18/Input!D$6</f>
        <v>3.4006966722869318</v>
      </c>
      <c r="I21" s="6">
        <f>Input!E18/Input!E$6</f>
        <v>2.307176409463235</v>
      </c>
      <c r="J21" s="6">
        <f>Input!F18/Input!F$6</f>
        <v>2.4960672607109888</v>
      </c>
      <c r="K21" s="6">
        <f>Input!G18/Input!G$6</f>
        <v>3.0447739532041411</v>
      </c>
      <c r="L21" s="6">
        <f>Input!H18/Input!H$6</f>
        <v>3.7158142014190561</v>
      </c>
      <c r="M21" s="6">
        <f>Input!I18/Input!I$6</f>
        <v>4.8820844454530068</v>
      </c>
      <c r="N21" s="6">
        <f>Input!J18/Input!J$6</f>
        <v>3.5810157000961231</v>
      </c>
      <c r="O21" s="6">
        <f>AVERAGE(E21:N21)</f>
        <v>3.8001577042445711</v>
      </c>
    </row>
    <row r="22" spans="2:15" ht="12" customHeight="1" x14ac:dyDescent="0.2">
      <c r="B22" t="s">
        <v>255</v>
      </c>
      <c r="E22" s="6">
        <f>Input!A19/Input!A$6</f>
        <v>6.9722090033092918</v>
      </c>
      <c r="F22" s="6">
        <f>Input!B19/Input!B$6</f>
        <v>4.4644853766462509</v>
      </c>
      <c r="G22" s="6">
        <f>Input!C19/Input!C$6</f>
        <v>4.1361671358020216</v>
      </c>
      <c r="H22" s="6">
        <f>Input!D19/Input!D$6</f>
        <v>3.6201192801015591</v>
      </c>
      <c r="I22" s="6">
        <f>Input!E19/Input!E$6</f>
        <v>2.6389214277919457</v>
      </c>
      <c r="J22" s="6">
        <f>Input!F19/Input!F$6</f>
        <v>2.589160152911623</v>
      </c>
      <c r="K22" s="6">
        <f>Input!G19/Input!G$6</f>
        <v>3.0375753587251597</v>
      </c>
      <c r="L22" s="6">
        <f>Input!H19/Input!H$6</f>
        <v>2.9070958767738202</v>
      </c>
      <c r="M22" s="6">
        <f>Input!I19/Input!I$6</f>
        <v>3.2188679490546575</v>
      </c>
      <c r="N22" s="6">
        <f>Input!J19/Input!J$6</f>
        <v>3.4439356803674994</v>
      </c>
      <c r="O22" s="6">
        <f>AVERAGE(E22:N22)</f>
        <v>3.7028537241483832</v>
      </c>
    </row>
    <row r="23" spans="2:15" ht="12" customHeight="1" x14ac:dyDescent="0.2">
      <c r="B23" t="s">
        <v>62</v>
      </c>
      <c r="E23" s="6">
        <f>Input!A20/Input!A$6</f>
        <v>2.5232274935554754E-2</v>
      </c>
      <c r="F23" s="6">
        <f>Input!B20/Input!B$6</f>
        <v>2.4682453203960287E-3</v>
      </c>
      <c r="G23" s="6">
        <f>Input!C20/Input!C$6</f>
        <v>0</v>
      </c>
      <c r="H23" s="6">
        <f>Input!D20/Input!D$6</f>
        <v>2.9444787232944689E-4</v>
      </c>
      <c r="I23" s="6">
        <f>Input!E20/Input!E$6</f>
        <v>1.6961954808420519E-2</v>
      </c>
      <c r="J23" s="6">
        <f>Input!F20/Input!F$6</f>
        <v>5.4246675331251534E-2</v>
      </c>
      <c r="K23" s="6">
        <f>Input!G20/Input!G$6</f>
        <v>9.8726230255263194E-3</v>
      </c>
      <c r="L23" s="6">
        <f>Input!H20/Input!H$6</f>
        <v>2.4197889516362585E-2</v>
      </c>
      <c r="M23" s="6">
        <f>Input!I20/Input!I$6</f>
        <v>8.515105839883191E-3</v>
      </c>
      <c r="N23" s="6">
        <f>Input!J20/Input!J$6</f>
        <v>1.3345261710270043E-3</v>
      </c>
      <c r="O23" s="6">
        <f>AVERAGE(E23:N23)</f>
        <v>1.4312374282075139E-2</v>
      </c>
    </row>
    <row r="24" spans="2:15" ht="13.5" customHeight="1" x14ac:dyDescent="0.2">
      <c r="B24" s="4" t="s">
        <v>63</v>
      </c>
      <c r="E24" s="8">
        <f t="shared" ref="E24:N24" si="4">SUM(E21:E23)</f>
        <v>11.398268203975734</v>
      </c>
      <c r="F24" s="8">
        <f t="shared" si="4"/>
        <v>9.7290630759640866</v>
      </c>
      <c r="G24" s="8">
        <f t="shared" si="4"/>
        <v>9.0471791558859209</v>
      </c>
      <c r="H24" s="8">
        <f t="shared" si="4"/>
        <v>7.0211104002608202</v>
      </c>
      <c r="I24" s="8">
        <f t="shared" si="4"/>
        <v>4.9630597920636008</v>
      </c>
      <c r="J24" s="8">
        <f t="shared" si="4"/>
        <v>5.1394740889538628</v>
      </c>
      <c r="K24" s="8">
        <f t="shared" si="4"/>
        <v>6.0922219349548268</v>
      </c>
      <c r="L24" s="8">
        <f t="shared" si="4"/>
        <v>6.6471079677092391</v>
      </c>
      <c r="M24" s="8">
        <f t="shared" si="4"/>
        <v>8.1094675003475487</v>
      </c>
      <c r="N24" s="8">
        <f t="shared" si="4"/>
        <v>7.0262859066346497</v>
      </c>
      <c r="O24" s="8">
        <f>AVERAGE(E24:N24)</f>
        <v>7.5173238026750298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1.2898943483173457</v>
      </c>
      <c r="F26" s="6">
        <f>Input!B21/Input!B$6</f>
        <v>1.2968894785639815</v>
      </c>
      <c r="G26" s="6">
        <f>Input!C21/Input!C$6</f>
        <v>1.1665986247321594</v>
      </c>
      <c r="H26" s="6">
        <f>Input!D21/Input!D$6</f>
        <v>0.95568560223477672</v>
      </c>
      <c r="I26" s="6">
        <f>Input!E21/Input!E$6</f>
        <v>0.74917783076433986</v>
      </c>
      <c r="J26" s="6">
        <f>Input!F21/Input!F$6</f>
        <v>0.80187095404167918</v>
      </c>
      <c r="K26" s="6">
        <f>Input!G21/Input!G$6</f>
        <v>0.88553466338137221</v>
      </c>
      <c r="L26" s="6">
        <f>Input!H21/Input!H$6</f>
        <v>0.94890209600347519</v>
      </c>
      <c r="M26" s="6">
        <f>Input!I21/Input!I$6</f>
        <v>1.0204008318270195</v>
      </c>
      <c r="N26" s="6">
        <f>Input!J21/Input!J$6</f>
        <v>0.89665893242226447</v>
      </c>
      <c r="O26" s="6">
        <f>AVERAGE(E26:N26)</f>
        <v>1.0011613362288414</v>
      </c>
    </row>
    <row r="27" spans="2:15" ht="12" customHeight="1" x14ac:dyDescent="0.2">
      <c r="B27" t="s">
        <v>65</v>
      </c>
      <c r="E27" s="6">
        <f>Input!A22/Input!A$6</f>
        <v>15.485692329331297</v>
      </c>
      <c r="F27" s="6">
        <f>Input!B22/Input!B$6</f>
        <v>15.601206594606747</v>
      </c>
      <c r="G27" s="6">
        <f>Input!C22/Input!C$6</f>
        <v>13.922768660774649</v>
      </c>
      <c r="H27" s="6">
        <f>Input!D22/Input!D$6</f>
        <v>12.068123662490091</v>
      </c>
      <c r="I27" s="6">
        <f>Input!E22/Input!E$6</f>
        <v>10.215426804723606</v>
      </c>
      <c r="J27" s="6">
        <f>Input!F22/Input!F$6</f>
        <v>10.59048517704017</v>
      </c>
      <c r="K27" s="6">
        <f>Input!G22/Input!G$6</f>
        <v>11.416611171828992</v>
      </c>
      <c r="L27" s="6">
        <f>Input!H22/Input!H$6</f>
        <v>13.017596636982335</v>
      </c>
      <c r="M27" s="6">
        <f>Input!I22/Input!I$6</f>
        <v>14.322359050304424</v>
      </c>
      <c r="N27" s="6">
        <f>Input!J22/Input!J$6</f>
        <v>12.361612814964953</v>
      </c>
      <c r="O27" s="6">
        <f>AVERAGE(E27:N27)</f>
        <v>12.900188290304726</v>
      </c>
    </row>
    <row r="28" spans="2:15" ht="12" customHeight="1" x14ac:dyDescent="0.2">
      <c r="B28" t="s">
        <v>66</v>
      </c>
      <c r="E28" s="6">
        <f>Input!A23/Input!A$6</f>
        <v>2.0472839644728569</v>
      </c>
      <c r="F28" s="6">
        <f>Input!B23/Input!B$6</f>
        <v>2.2404358342076751</v>
      </c>
      <c r="G28" s="6">
        <f>Input!C23/Input!C$6</f>
        <v>2.096450914526518</v>
      </c>
      <c r="H28" s="6">
        <f>Input!D23/Input!D$6</f>
        <v>2.0912843865052704</v>
      </c>
      <c r="I28" s="6">
        <f>Input!E23/Input!E$6</f>
        <v>1.8257879997176103</v>
      </c>
      <c r="J28" s="6">
        <f>Input!F23/Input!F$6</f>
        <v>1.5470192105808434</v>
      </c>
      <c r="K28" s="6">
        <f>Input!G23/Input!G$6</f>
        <v>1.7061184429584884</v>
      </c>
      <c r="L28" s="6">
        <f>Input!H23/Input!H$6</f>
        <v>1.9984354546770926</v>
      </c>
      <c r="M28" s="6">
        <f>Input!I23/Input!I$6</f>
        <v>2.2032774759574107</v>
      </c>
      <c r="N28" s="6">
        <f>Input!J23/Input!J$6</f>
        <v>1.9302283732165937</v>
      </c>
      <c r="O28" s="6">
        <f>AVERAGE(E28:N28)</f>
        <v>1.9686322056820358</v>
      </c>
    </row>
    <row r="29" spans="2:15" ht="13.5" customHeight="1" x14ac:dyDescent="0.2">
      <c r="B29" s="4" t="s">
        <v>15</v>
      </c>
      <c r="E29" s="8">
        <f t="shared" ref="E29:N29" si="5">SUM(E26:E28)</f>
        <v>18.822870642121501</v>
      </c>
      <c r="F29" s="8">
        <f t="shared" si="5"/>
        <v>19.1385319073784</v>
      </c>
      <c r="G29" s="8">
        <f t="shared" si="5"/>
        <v>17.185818200033328</v>
      </c>
      <c r="H29" s="8">
        <f t="shared" si="5"/>
        <v>15.115093651230138</v>
      </c>
      <c r="I29" s="8">
        <f t="shared" si="5"/>
        <v>12.790392635205556</v>
      </c>
      <c r="J29" s="8">
        <f t="shared" si="5"/>
        <v>12.939375341662693</v>
      </c>
      <c r="K29" s="8">
        <f t="shared" si="5"/>
        <v>14.008264278168852</v>
      </c>
      <c r="L29" s="8">
        <f t="shared" si="5"/>
        <v>15.964934187662903</v>
      </c>
      <c r="M29" s="8">
        <f t="shared" si="5"/>
        <v>17.546037358088856</v>
      </c>
      <c r="N29" s="8">
        <f t="shared" si="5"/>
        <v>15.188500120603811</v>
      </c>
      <c r="O29" s="8">
        <f>AVERAGE(E29:N29)</f>
        <v>15.869981832215604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64.716755339622267</v>
      </c>
      <c r="F31" s="7">
        <f t="shared" si="6"/>
        <v>63.567184763830035</v>
      </c>
      <c r="G31" s="7">
        <f t="shared" si="6"/>
        <v>58.658734330423357</v>
      </c>
      <c r="H31" s="7">
        <f t="shared" si="6"/>
        <v>51.438382967150275</v>
      </c>
      <c r="I31" s="7">
        <f t="shared" si="6"/>
        <v>46.283681101633768</v>
      </c>
      <c r="J31" s="7">
        <f t="shared" si="6"/>
        <v>47.394660474016931</v>
      </c>
      <c r="K31" s="7">
        <f t="shared" si="6"/>
        <v>49.528436129359122</v>
      </c>
      <c r="L31" s="7">
        <f t="shared" si="6"/>
        <v>51.416476324934848</v>
      </c>
      <c r="M31" s="7">
        <f t="shared" si="6"/>
        <v>55.673379879649715</v>
      </c>
      <c r="N31" s="7">
        <f t="shared" si="6"/>
        <v>49.595690843830667</v>
      </c>
      <c r="O31" s="7">
        <f>AVERAGE(E31:N31)</f>
        <v>53.827338215445096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91.705840240935913</v>
      </c>
      <c r="F33" s="6">
        <f>(Input!B27+Input!B203+Input!B207)/Input!B$34</f>
        <v>95.786143297933194</v>
      </c>
      <c r="G33" s="6">
        <f>(Input!C27+Input!C203+Input!C207)/Input!C$34</f>
        <v>90.445341317263285</v>
      </c>
      <c r="H33" s="6">
        <f>(Input!D27+Input!D203+Input!D207)/Input!D$34</f>
        <v>74.718016909938243</v>
      </c>
      <c r="I33" s="6">
        <f>(Input!E27+Input!E203+Input!E207)/Input!E$34</f>
        <v>55.238834796857155</v>
      </c>
      <c r="J33" s="6">
        <f>(Input!F27+Input!F203+Input!F207)/Input!F$34</f>
        <v>56.000278689755035</v>
      </c>
      <c r="K33" s="6">
        <f>(Input!G27+Input!G203+Input!G207)/Input!G$34</f>
        <v>64.777346198586741</v>
      </c>
      <c r="L33" s="6">
        <f>(Input!H27+Input!H203+Input!H207)/Input!H$34</f>
        <v>68.493508019518444</v>
      </c>
      <c r="M33" s="6">
        <f>(Input!I27+Input!I203+Input!I207)/Input!I$34</f>
        <v>67.940496825074064</v>
      </c>
      <c r="N33" s="6">
        <f>(Input!J27+Input!J203+Input!J207)/Input!J$34</f>
        <v>71.939341496098706</v>
      </c>
      <c r="O33" s="6">
        <f>AVERAGE(E33:N33)</f>
        <v>73.704514779196074</v>
      </c>
    </row>
    <row r="34" spans="2:15" ht="12" customHeight="1" x14ac:dyDescent="0.2">
      <c r="B34" t="s">
        <v>69</v>
      </c>
      <c r="E34" s="6">
        <f>Input!A28/Input!A$34</f>
        <v>6.6030358559012431E-2</v>
      </c>
      <c r="F34" s="6">
        <f>Input!B28/Input!B$34</f>
        <v>2.159589400004323E-2</v>
      </c>
      <c r="G34" s="6">
        <f>Input!C28/Input!C$34</f>
        <v>2.2924043883551074E-2</v>
      </c>
      <c r="H34" s="6">
        <f>Input!D28/Input!D$34</f>
        <v>6.5594234390400378E-3</v>
      </c>
      <c r="I34" s="6">
        <f>Input!E28/Input!E$34</f>
        <v>3.0825440028713829E-2</v>
      </c>
      <c r="J34" s="6">
        <f>Input!F28/Input!F$34</f>
        <v>1.1795835086960473E-2</v>
      </c>
      <c r="K34" s="6">
        <f>Input!G28/Input!G$34</f>
        <v>2.6256007520313211E-2</v>
      </c>
      <c r="L34" s="6">
        <f>Input!H28/Input!H$34</f>
        <v>3.3295978235192779E-2</v>
      </c>
      <c r="M34" s="6">
        <f>Input!I28/Input!I$34</f>
        <v>3.5570903771368539E-2</v>
      </c>
      <c r="N34" s="6">
        <f>Input!J28/Input!J$34</f>
        <v>2.6302911037659013E-2</v>
      </c>
      <c r="O34" s="6">
        <f>AVERAGE(E34:N34)</f>
        <v>2.8115679556185463E-2</v>
      </c>
    </row>
    <row r="35" spans="2:15" ht="12" customHeight="1" x14ac:dyDescent="0.2">
      <c r="B35" t="s">
        <v>75</v>
      </c>
      <c r="E35" s="6">
        <f>(Input!A29-Input!A203-Input!A207)/Input!A$34</f>
        <v>5.3962253202608057</v>
      </c>
      <c r="F35" s="6">
        <f>(Input!B29-Input!B203-Input!B207)/Input!B$34</f>
        <v>5.4898446797779341</v>
      </c>
      <c r="G35" s="6">
        <f>(Input!C29-Input!C203-Input!C207)/Input!C$34</f>
        <v>5.8986871944887405</v>
      </c>
      <c r="H35" s="6">
        <f>(Input!D29-Input!D203-Input!D207)/Input!D$34</f>
        <v>4.6500112121946158</v>
      </c>
      <c r="I35" s="6">
        <f>(Input!E29-Input!E203-Input!E207)/Input!E$34</f>
        <v>4.2254204707756049</v>
      </c>
      <c r="J35" s="6">
        <f>(Input!F29-Input!F203-Input!F207)/Input!F$34</f>
        <v>2.4870412720871329</v>
      </c>
      <c r="K35" s="6">
        <f>(Input!G29-Input!G203-Input!G207)/Input!G$34</f>
        <v>2.0459936214598931</v>
      </c>
      <c r="L35" s="6">
        <f>(Input!H29-Input!H203-Input!H207)/Input!H$34</f>
        <v>2.6771156933754496</v>
      </c>
      <c r="M35" s="6">
        <f>(Input!I29-Input!I203-Input!I207)/Input!I$34</f>
        <v>2.7099199503736413</v>
      </c>
      <c r="N35" s="6">
        <f>(Input!J29-Input!J203-Input!J207)/Input!J$34</f>
        <v>2.2036086892533167</v>
      </c>
      <c r="O35" s="6">
        <f>AVERAGE(E35:N35)</f>
        <v>3.7783868104047129</v>
      </c>
    </row>
    <row r="36" spans="2:15" ht="13.5" customHeight="1" x14ac:dyDescent="0.2">
      <c r="B36" s="1" t="s">
        <v>71</v>
      </c>
      <c r="E36" s="7">
        <f t="shared" ref="E36:N36" si="7">SUM(E33:E35)</f>
        <v>97.168095919755743</v>
      </c>
      <c r="F36" s="7">
        <f t="shared" si="7"/>
        <v>101.29758387171117</v>
      </c>
      <c r="G36" s="7">
        <f t="shared" si="7"/>
        <v>96.366952555635578</v>
      </c>
      <c r="H36" s="7">
        <f t="shared" si="7"/>
        <v>79.374587545571899</v>
      </c>
      <c r="I36" s="7">
        <f t="shared" si="7"/>
        <v>59.495080707661472</v>
      </c>
      <c r="J36" s="7">
        <f t="shared" si="7"/>
        <v>58.499115796929125</v>
      </c>
      <c r="K36" s="7">
        <f t="shared" si="7"/>
        <v>66.849595827566958</v>
      </c>
      <c r="L36" s="7">
        <f t="shared" si="7"/>
        <v>71.203919691129087</v>
      </c>
      <c r="M36" s="7">
        <f t="shared" si="7"/>
        <v>70.685987679219082</v>
      </c>
      <c r="N36" s="7">
        <f t="shared" si="7"/>
        <v>74.169253096389681</v>
      </c>
      <c r="O36" s="7">
        <f>AVERAGE(E36:N36)</f>
        <v>77.51101726915698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32.451340580133476</v>
      </c>
      <c r="F38" s="11">
        <f t="shared" si="8"/>
        <v>37.730399107881134</v>
      </c>
      <c r="G38" s="11">
        <f t="shared" si="8"/>
        <v>37.708218225212221</v>
      </c>
      <c r="H38" s="11">
        <f t="shared" si="8"/>
        <v>27.936204578421624</v>
      </c>
      <c r="I38" s="11">
        <f t="shared" si="8"/>
        <v>13.211399606027705</v>
      </c>
      <c r="J38" s="11">
        <f t="shared" si="8"/>
        <v>11.104455322912195</v>
      </c>
      <c r="K38" s="11">
        <f t="shared" si="8"/>
        <v>17.321159698207836</v>
      </c>
      <c r="L38" s="11">
        <f t="shared" si="8"/>
        <v>19.787443366194239</v>
      </c>
      <c r="M38" s="11">
        <f t="shared" si="8"/>
        <v>15.012607799569366</v>
      </c>
      <c r="N38" s="11">
        <f t="shared" si="8"/>
        <v>24.573562252559014</v>
      </c>
      <c r="O38" s="11">
        <f>AVERAGE(E38:N38)</f>
        <v>23.683679053711877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2.7851162773200451</v>
      </c>
      <c r="F40" s="8">
        <f>(Input!B25 + Input!B26) / Input!B$6</f>
        <v>2.8753744323825012</v>
      </c>
      <c r="G40" s="8">
        <f>(Input!C25 + Input!C26) / Input!C$6</f>
        <v>3.3713244785464442</v>
      </c>
      <c r="H40" s="8">
        <f>(Input!D25 + Input!D26) / Input!D$6</f>
        <v>2.6195972041282238</v>
      </c>
      <c r="I40" s="8">
        <f>(Input!E25 + Input!E26) / Input!E$6</f>
        <v>2.2154950947595888</v>
      </c>
      <c r="J40" s="8">
        <f>(Input!F25 + Input!F26) / Input!F$6</f>
        <v>1.9795159059830476</v>
      </c>
      <c r="K40" s="8">
        <f>(Input!G25 + Input!G26) / Input!G$6</f>
        <v>2.1367688946864676</v>
      </c>
      <c r="L40" s="8">
        <f>(Input!H25 + Input!H26) / Input!H$6</f>
        <v>2.5897851505936869</v>
      </c>
      <c r="M40" s="8">
        <f>(Input!I25 + Input!I26) / Input!I$6</f>
        <v>2.8423526668237105</v>
      </c>
      <c r="N40" s="8">
        <f>(Input!J25 + Input!J26) / Input!J$6</f>
        <v>2.4453356206056114</v>
      </c>
      <c r="O40" s="8">
        <f>AVERAGE(E40:N40)</f>
        <v>2.5860665725829333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29.666224302813429</v>
      </c>
      <c r="F42" s="11">
        <f t="shared" si="9"/>
        <v>34.855024675498633</v>
      </c>
      <c r="G42" s="11">
        <f t="shared" si="9"/>
        <v>34.33689374666578</v>
      </c>
      <c r="H42" s="11">
        <f t="shared" si="9"/>
        <v>25.316607374293401</v>
      </c>
      <c r="I42" s="11">
        <f t="shared" si="9"/>
        <v>10.995904511268115</v>
      </c>
      <c r="J42" s="11">
        <f t="shared" si="9"/>
        <v>9.1249394169291467</v>
      </c>
      <c r="K42" s="11">
        <f t="shared" si="9"/>
        <v>15.184390803521369</v>
      </c>
      <c r="L42" s="11">
        <f t="shared" si="9"/>
        <v>17.197658215600551</v>
      </c>
      <c r="M42" s="11">
        <f t="shared" si="9"/>
        <v>12.170255132745655</v>
      </c>
      <c r="N42" s="11">
        <f t="shared" si="9"/>
        <v>22.128226631953403</v>
      </c>
      <c r="O42" s="11">
        <f>AVERAGE(E42:N42)</f>
        <v>21.097612481128948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4.5882489235581471E-3</v>
      </c>
      <c r="G7" s="6">
        <f>Input!C8/Input!C5</f>
        <v>4.5935400166534348E-3</v>
      </c>
      <c r="H7" s="6">
        <f>Input!D8/Input!D5</f>
        <v>9.4304840645419389E-3</v>
      </c>
      <c r="I7" s="6">
        <f>Input!E8/Input!E5</f>
        <v>9.6019056530325803E-3</v>
      </c>
      <c r="J7" s="6">
        <f>Input!F8/Input!F5</f>
        <v>5.2312169200598863E-3</v>
      </c>
      <c r="K7" s="6">
        <f>Input!G8/Input!G5</f>
        <v>4.4443576686815763E-2</v>
      </c>
      <c r="L7" s="6">
        <f>Input!H8/Input!H5</f>
        <v>1.1980888670468315E-2</v>
      </c>
      <c r="M7" s="6">
        <f>Input!I8/Input!I5</f>
        <v>2.7662570037816681E-2</v>
      </c>
      <c r="N7" s="6">
        <f>Input!J8/Input!J5</f>
        <v>2.8915265901015258E-2</v>
      </c>
      <c r="O7" s="6">
        <f>AVERAGE(E7:N7)</f>
        <v>1.4644769687396201E-2</v>
      </c>
    </row>
    <row r="8" spans="1:15" ht="12" customHeight="1" x14ac:dyDescent="0.2">
      <c r="B8" t="s">
        <v>50</v>
      </c>
      <c r="E8" s="6">
        <f>Input!A9/Input!A5</f>
        <v>3.6369564659558469</v>
      </c>
      <c r="F8" s="6">
        <f>Input!B9/Input!B5</f>
        <v>3.3749437547064165</v>
      </c>
      <c r="G8" s="6">
        <f>Input!C9/Input!C5</f>
        <v>3.4203798338529463</v>
      </c>
      <c r="H8" s="6">
        <f>Input!D9/Input!D5</f>
        <v>3.4416362892830157</v>
      </c>
      <c r="I8" s="6">
        <f>Input!E9/Input!E5</f>
        <v>2.7680670085604393</v>
      </c>
      <c r="J8" s="6">
        <f>Input!F9/Input!F5</f>
        <v>3.4451823833723441</v>
      </c>
      <c r="K8" s="6">
        <f>Input!G9/Input!G5</f>
        <v>3.3115283604984276</v>
      </c>
      <c r="L8" s="6">
        <f>Input!H9/Input!H5</f>
        <v>2.9608549682678214</v>
      </c>
      <c r="M8" s="6">
        <f>Input!I9/Input!I5</f>
        <v>2.7892834711821504</v>
      </c>
      <c r="N8" s="6">
        <f>Input!J9/Input!J5</f>
        <v>2.1282345831228784</v>
      </c>
      <c r="O8" s="6">
        <f t="shared" ref="O8:O42" si="1">AVERAGE(E8:N8)</f>
        <v>3.1277067118802289</v>
      </c>
    </row>
    <row r="9" spans="1:15" ht="12" customHeight="1" x14ac:dyDescent="0.2">
      <c r="B9" t="s">
        <v>51</v>
      </c>
      <c r="E9" s="6">
        <f>Input!A10/Input!A5</f>
        <v>3.0600058399327521</v>
      </c>
      <c r="F9" s="6">
        <f>Input!B10/Input!B5</f>
        <v>2.4302141684848717</v>
      </c>
      <c r="G9" s="6">
        <f>Input!C10/Input!C5</f>
        <v>2.3649031583431768</v>
      </c>
      <c r="H9" s="6">
        <f>Input!D10/Input!D5</f>
        <v>2.2773009023425343</v>
      </c>
      <c r="I9" s="6">
        <f>Input!E10/Input!E5</f>
        <v>2.3081947365977524</v>
      </c>
      <c r="J9" s="6">
        <f>Input!F10/Input!F5</f>
        <v>1.9087321904279919</v>
      </c>
      <c r="K9" s="6">
        <f>Input!G10/Input!G5</f>
        <v>1.9214648137901085</v>
      </c>
      <c r="L9" s="6">
        <f>Input!H10/Input!H5</f>
        <v>1.8886424855319908</v>
      </c>
      <c r="M9" s="6">
        <f>Input!I10/Input!I5</f>
        <v>2.2386672239051011</v>
      </c>
      <c r="N9" s="6">
        <f>Input!J10/Input!J5</f>
        <v>1.9919505363015375</v>
      </c>
      <c r="O9" s="6">
        <f t="shared" si="1"/>
        <v>2.2390076055657819</v>
      </c>
    </row>
    <row r="10" spans="1:15" ht="12" customHeight="1" x14ac:dyDescent="0.2">
      <c r="B10" t="s">
        <v>52</v>
      </c>
      <c r="E10" s="6">
        <f>Input!A11/Input!A5</f>
        <v>3.3771717028713004</v>
      </c>
      <c r="F10" s="6">
        <f>Input!B11/Input!B5</f>
        <v>2.772406595740573</v>
      </c>
      <c r="G10" s="6">
        <f>Input!C11/Input!C5</f>
        <v>2.4749540287755853</v>
      </c>
      <c r="H10" s="6">
        <f>Input!D11/Input!D5</f>
        <v>2.104480899675512</v>
      </c>
      <c r="I10" s="6">
        <f>Input!E11/Input!E5</f>
        <v>2.9832686092232752</v>
      </c>
      <c r="J10" s="6">
        <f>Input!F11/Input!F5</f>
        <v>1.7846426487850482</v>
      </c>
      <c r="K10" s="6">
        <f>Input!G11/Input!G5</f>
        <v>1.611955519055257</v>
      </c>
      <c r="L10" s="6">
        <f>Input!H11/Input!H5</f>
        <v>1.6570736915242461</v>
      </c>
      <c r="M10" s="6">
        <f>Input!I11/Input!I5</f>
        <v>1.5605918556253646</v>
      </c>
      <c r="N10" s="6">
        <f>Input!J11/Input!J5</f>
        <v>1.2110715443675657</v>
      </c>
      <c r="O10" s="6">
        <f t="shared" si="1"/>
        <v>2.1537617095643729</v>
      </c>
    </row>
    <row r="11" spans="1:15" ht="12" customHeight="1" x14ac:dyDescent="0.2">
      <c r="B11" t="s">
        <v>53</v>
      </c>
      <c r="E11" s="6">
        <f>Input!A12/Input!A5</f>
        <v>1.0790211918771844</v>
      </c>
      <c r="F11" s="6">
        <f>Input!B12/Input!B5</f>
        <v>1.3802988357050452</v>
      </c>
      <c r="G11" s="6">
        <f>Input!C12/Input!C5</f>
        <v>1.2058461300129741</v>
      </c>
      <c r="H11" s="6">
        <f>Input!D12/Input!D5</f>
        <v>1.1052738409565721</v>
      </c>
      <c r="I11" s="6">
        <f>Input!E12/Input!E5</f>
        <v>0.99923663167969601</v>
      </c>
      <c r="J11" s="6">
        <f>Input!F12/Input!F5</f>
        <v>1.004460968306518</v>
      </c>
      <c r="K11" s="6">
        <f>Input!G12/Input!G5</f>
        <v>0.98805815688279675</v>
      </c>
      <c r="L11" s="6">
        <f>Input!H12/Input!H5</f>
        <v>0.8817218413984188</v>
      </c>
      <c r="M11" s="6">
        <f>Input!I12/Input!I5</f>
        <v>0.99510986931974865</v>
      </c>
      <c r="N11" s="6">
        <f>Input!J12/Input!J5</f>
        <v>0.83316319756144375</v>
      </c>
      <c r="O11" s="6">
        <f t="shared" si="1"/>
        <v>1.0472190663700398</v>
      </c>
    </row>
    <row r="12" spans="1:15" ht="12" customHeight="1" x14ac:dyDescent="0.2">
      <c r="B12" t="s">
        <v>54</v>
      </c>
      <c r="E12" s="6">
        <f>Input!A13/Input!A5</f>
        <v>0.18401030836614607</v>
      </c>
      <c r="F12" s="6">
        <f>Input!B13/Input!B5</f>
        <v>0.16700967349539494</v>
      </c>
      <c r="G12" s="6">
        <f>Input!C13/Input!C5</f>
        <v>0.20352909509885558</v>
      </c>
      <c r="H12" s="6">
        <f>Input!D13/Input!D5</f>
        <v>0.18787811708227764</v>
      </c>
      <c r="I12" s="6">
        <f>Input!E13/Input!E5</f>
        <v>0.16048303804520569</v>
      </c>
      <c r="J12" s="6">
        <f>Input!F13/Input!F5</f>
        <v>0.16212758928508669</v>
      </c>
      <c r="K12" s="6">
        <f>Input!G13/Input!G5</f>
        <v>0.13633463847193719</v>
      </c>
      <c r="L12" s="6">
        <f>Input!H13/Input!H5</f>
        <v>0.230163914284988</v>
      </c>
      <c r="M12" s="6">
        <f>Input!I13/Input!I5</f>
        <v>0.16901958814236517</v>
      </c>
      <c r="N12" s="6">
        <f>Input!J13/Input!J5</f>
        <v>0.16333045129614476</v>
      </c>
      <c r="O12" s="6">
        <f t="shared" si="1"/>
        <v>0.17638864135684021</v>
      </c>
    </row>
    <row r="13" spans="1:15" ht="13.5" customHeight="1" x14ac:dyDescent="0.2">
      <c r="B13" s="4" t="s">
        <v>55</v>
      </c>
      <c r="E13" s="8">
        <f>SUM(E7:E12)</f>
        <v>11.33716550900323</v>
      </c>
      <c r="F13" s="8">
        <f t="shared" ref="F13:N13" si="2">SUM(F7:F12)</f>
        <v>10.129461277055858</v>
      </c>
      <c r="G13" s="8">
        <f t="shared" si="2"/>
        <v>9.6742057861001918</v>
      </c>
      <c r="H13" s="8">
        <f t="shared" si="2"/>
        <v>9.1260005334044543</v>
      </c>
      <c r="I13" s="8">
        <f t="shared" si="2"/>
        <v>9.2288519297594025</v>
      </c>
      <c r="J13" s="8">
        <f t="shared" si="2"/>
        <v>8.3103769970970482</v>
      </c>
      <c r="K13" s="8">
        <f t="shared" si="2"/>
        <v>8.013785065385342</v>
      </c>
      <c r="L13" s="8">
        <f t="shared" si="2"/>
        <v>7.6304377896779343</v>
      </c>
      <c r="M13" s="8">
        <f t="shared" si="2"/>
        <v>7.780334578212547</v>
      </c>
      <c r="N13" s="8">
        <f t="shared" si="2"/>
        <v>6.3566655785505848</v>
      </c>
      <c r="O13" s="8">
        <f t="shared" si="1"/>
        <v>8.7587285044246599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24.49001528558156</v>
      </c>
      <c r="F15" s="6">
        <f>Input!B30/Input!B5</f>
        <v>24.906334691355642</v>
      </c>
      <c r="G15" s="6">
        <f>Input!C30/Input!C5</f>
        <v>23.747825623051455</v>
      </c>
      <c r="H15" s="6">
        <f>Input!D30/Input!D5</f>
        <v>21.354981730897453</v>
      </c>
      <c r="I15" s="6">
        <f>Input!E30/Input!E5</f>
        <v>21.575241849369124</v>
      </c>
      <c r="J15" s="6">
        <f>Input!F30/Input!F5</f>
        <v>23.510118578186393</v>
      </c>
      <c r="K15" s="6">
        <f>Input!G30/Input!G5</f>
        <v>22.060069027590025</v>
      </c>
      <c r="L15" s="6">
        <f>Input!H30/Input!H5</f>
        <v>21.61588367127327</v>
      </c>
      <c r="M15" s="6">
        <f>Input!I30/Input!I5</f>
        <v>21.853098616238725</v>
      </c>
      <c r="N15" s="6">
        <f>Input!J30/Input!J5</f>
        <v>21.536551127854374</v>
      </c>
      <c r="O15" s="6">
        <f t="shared" si="1"/>
        <v>22.665012020139805</v>
      </c>
    </row>
    <row r="16" spans="1:15" ht="12" customHeight="1" x14ac:dyDescent="0.2">
      <c r="B16" t="s">
        <v>57</v>
      </c>
      <c r="E16" s="6">
        <f>Input!A31/Input!A5</f>
        <v>1.4155534221121089</v>
      </c>
      <c r="F16" s="6">
        <f>Input!B31/Input!B5</f>
        <v>1.1681062732907264</v>
      </c>
      <c r="G16" s="6">
        <f>Input!C31/Input!C5</f>
        <v>1.0305101760229276</v>
      </c>
      <c r="H16" s="6">
        <f>Input!D31/Input!D5</f>
        <v>0.84744998888740719</v>
      </c>
      <c r="I16" s="6">
        <f>Input!E31/Input!E5</f>
        <v>0.93938971604484145</v>
      </c>
      <c r="J16" s="6">
        <f>Input!F31/Input!F5</f>
        <v>0.97891919532716198</v>
      </c>
      <c r="K16" s="6">
        <f>Input!G31/Input!G5</f>
        <v>0.95341117469478665</v>
      </c>
      <c r="L16" s="6">
        <f>Input!H31/Input!H5</f>
        <v>0.36244303883273032</v>
      </c>
      <c r="M16" s="6">
        <f>Input!I31/Input!I5</f>
        <v>0.32299568389616556</v>
      </c>
      <c r="N16" s="6">
        <f>Input!J31/Input!J5</f>
        <v>0.33485203459326884</v>
      </c>
      <c r="O16" s="6">
        <f t="shared" si="1"/>
        <v>0.83536307037021251</v>
      </c>
    </row>
    <row r="17" spans="2:15" ht="12" customHeight="1" x14ac:dyDescent="0.2">
      <c r="B17" t="s">
        <v>58</v>
      </c>
      <c r="E17" s="6">
        <f>Input!A32/Input!A5</f>
        <v>0.58356988010441091</v>
      </c>
      <c r="F17" s="6">
        <f>Input!B32/Input!B5</f>
        <v>0.50593697746712751</v>
      </c>
      <c r="G17" s="6">
        <f>Input!C32/Input!C5</f>
        <v>0.3637493464495265</v>
      </c>
      <c r="H17" s="6">
        <f>Input!D32/Input!D5</f>
        <v>0.25982993287993955</v>
      </c>
      <c r="I17" s="6">
        <f>Input!E32/Input!E5</f>
        <v>0.22202714912734947</v>
      </c>
      <c r="J17" s="6">
        <f>Input!F32/Input!F5</f>
        <v>0.29043266628710401</v>
      </c>
      <c r="K17" s="6">
        <f>Input!G32/Input!G5</f>
        <v>0.36017738444620329</v>
      </c>
      <c r="L17" s="6">
        <f>Input!H32/Input!H5</f>
        <v>0.22492634660520763</v>
      </c>
      <c r="M17" s="6">
        <f>Input!I32/Input!I5</f>
        <v>0.26062447758896751</v>
      </c>
      <c r="N17" s="6">
        <f>Input!J32/Input!J5</f>
        <v>0.17408890496555893</v>
      </c>
      <c r="O17" s="6">
        <f t="shared" si="1"/>
        <v>0.3245363065921395</v>
      </c>
    </row>
    <row r="18" spans="2:15" ht="12" customHeight="1" x14ac:dyDescent="0.2">
      <c r="B18" t="s">
        <v>59</v>
      </c>
      <c r="E18" s="6">
        <f>Input!A33/Input!A5</f>
        <v>0.12981880723797726</v>
      </c>
      <c r="F18" s="6">
        <f>Input!B33/Input!B5</f>
        <v>0.26952883705663144</v>
      </c>
      <c r="G18" s="6">
        <f>Input!C33/Input!C5</f>
        <v>0.24923806665246606</v>
      </c>
      <c r="H18" s="6">
        <f>Input!D33/Input!D5</f>
        <v>0.2181393608036627</v>
      </c>
      <c r="I18" s="6">
        <f>Input!E33/Input!E5</f>
        <v>0.21195861561592663</v>
      </c>
      <c r="J18" s="6">
        <f>Input!F33/Input!F5</f>
        <v>0.20534331091102068</v>
      </c>
      <c r="K18" s="6">
        <f>Input!G33/Input!G5</f>
        <v>0.227076273560787</v>
      </c>
      <c r="L18" s="6">
        <f>Input!H33/Input!H5</f>
        <v>0.22966486328472535</v>
      </c>
      <c r="M18" s="6">
        <f>Input!I33/Input!I5</f>
        <v>0.26576750330815785</v>
      </c>
      <c r="N18" s="6">
        <f>Input!J33/Input!J5</f>
        <v>0.29982319584104389</v>
      </c>
      <c r="O18" s="6">
        <f t="shared" si="1"/>
        <v>0.23063588342723987</v>
      </c>
    </row>
    <row r="19" spans="2:15" ht="13.5" customHeight="1" x14ac:dyDescent="0.2">
      <c r="B19" s="4" t="s">
        <v>60</v>
      </c>
      <c r="E19" s="8">
        <f>SUM(E15:E18)</f>
        <v>26.618957395036055</v>
      </c>
      <c r="F19" s="8">
        <f t="shared" ref="F19:N19" si="3">SUM(F15:F18)</f>
        <v>26.849906779170126</v>
      </c>
      <c r="G19" s="8">
        <f t="shared" si="3"/>
        <v>25.391323212176378</v>
      </c>
      <c r="H19" s="8">
        <f t="shared" si="3"/>
        <v>22.680401013468462</v>
      </c>
      <c r="I19" s="8">
        <f t="shared" si="3"/>
        <v>22.948617330157241</v>
      </c>
      <c r="J19" s="8">
        <f t="shared" si="3"/>
        <v>24.98481375071168</v>
      </c>
      <c r="K19" s="8">
        <f t="shared" si="3"/>
        <v>23.6007338602918</v>
      </c>
      <c r="L19" s="8">
        <f t="shared" si="3"/>
        <v>22.432917919995933</v>
      </c>
      <c r="M19" s="8">
        <f t="shared" si="3"/>
        <v>22.702486281032019</v>
      </c>
      <c r="N19" s="8">
        <f t="shared" si="3"/>
        <v>22.345315263254243</v>
      </c>
      <c r="O19" s="8">
        <f t="shared" si="1"/>
        <v>24.055547280529392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5.5896452019643403</v>
      </c>
      <c r="F21" s="6">
        <f>Input!B18/Input!B5</f>
        <v>6.1534372960552988</v>
      </c>
      <c r="G21" s="6">
        <f>Input!C18/Input!C5</f>
        <v>6.0714093840165759</v>
      </c>
      <c r="H21" s="6">
        <f>Input!D18/Input!D5</f>
        <v>4.3063963550695652</v>
      </c>
      <c r="I21" s="6">
        <f>Input!E18/Input!E5</f>
        <v>3.3210758761325527</v>
      </c>
      <c r="J21" s="6">
        <f>Input!F18/Input!F5</f>
        <v>3.6631678369848664</v>
      </c>
      <c r="K21" s="6">
        <f>Input!G18/Input!G5</f>
        <v>4.0831702785618722</v>
      </c>
      <c r="L21" s="6">
        <f>Input!H18/Input!H5</f>
        <v>4.3486917996254837</v>
      </c>
      <c r="M21" s="6">
        <f>Input!I18/Input!I5</f>
        <v>5.0742171049396836</v>
      </c>
      <c r="N21" s="6">
        <f>Input!J18/Input!J5</f>
        <v>4.3878802248871267</v>
      </c>
      <c r="O21" s="6">
        <f t="shared" si="1"/>
        <v>4.6999091358237362</v>
      </c>
    </row>
    <row r="22" spans="2:15" ht="12" customHeight="1" x14ac:dyDescent="0.2">
      <c r="B22" t="s">
        <v>255</v>
      </c>
      <c r="E22" s="6">
        <f>Input!A19/Input!A5</f>
        <v>8.8556480998097591</v>
      </c>
      <c r="F22" s="6">
        <f>Input!B19/Input!B5</f>
        <v>5.2207068409569226</v>
      </c>
      <c r="G22" s="6">
        <f>Input!C19/Input!C5</f>
        <v>5.1134804515791714</v>
      </c>
      <c r="H22" s="6">
        <f>Input!D19/Input!D5</f>
        <v>4.5842572787482778</v>
      </c>
      <c r="I22" s="6">
        <f>Input!E19/Input!E5</f>
        <v>3.7986077947494548</v>
      </c>
      <c r="J22" s="6">
        <f>Input!F19/Input!F5</f>
        <v>3.7997887101195622</v>
      </c>
      <c r="K22" s="6">
        <f>Input!G19/Input!G5</f>
        <v>4.0735166597790835</v>
      </c>
      <c r="L22" s="6">
        <f>Input!H19/Input!H5</f>
        <v>3.4022325430650997</v>
      </c>
      <c r="M22" s="6">
        <f>Input!I19/Input!I5</f>
        <v>3.3455453276412355</v>
      </c>
      <c r="N22" s="6">
        <f>Input!J19/Input!J5</f>
        <v>4.2199137153355988</v>
      </c>
      <c r="O22" s="6">
        <f t="shared" si="1"/>
        <v>4.6413697421784157</v>
      </c>
    </row>
    <row r="23" spans="2:15" ht="12" customHeight="1" x14ac:dyDescent="0.2">
      <c r="B23" t="s">
        <v>62</v>
      </c>
      <c r="E23" s="6">
        <f>Input!A20/Input!A5</f>
        <v>3.2048400654780339E-2</v>
      </c>
      <c r="F23" s="6">
        <f>Input!B20/Input!B5</f>
        <v>2.8863316020157942E-3</v>
      </c>
      <c r="G23" s="6">
        <f>Input!C20/Input!C5</f>
        <v>0</v>
      </c>
      <c r="H23" s="6">
        <f>Input!D20/Input!D5</f>
        <v>3.7286749344357027E-4</v>
      </c>
      <c r="I23" s="6">
        <f>Input!E20/Input!E5</f>
        <v>2.4415965201118533E-2</v>
      </c>
      <c r="J23" s="6">
        <f>Input!F20/Input!F5</f>
        <v>7.9611106425152345E-2</v>
      </c>
      <c r="K23" s="6">
        <f>Input!G20/Input!G5</f>
        <v>1.3239603835566544E-2</v>
      </c>
      <c r="L23" s="6">
        <f>Input!H20/Input!H5</f>
        <v>2.8319274862522135E-2</v>
      </c>
      <c r="M23" s="6">
        <f>Input!I20/Input!I5</f>
        <v>8.8502147363200452E-3</v>
      </c>
      <c r="N23" s="6">
        <f>Input!J20/Input!J5</f>
        <v>1.6352179062735039E-3</v>
      </c>
      <c r="O23" s="6">
        <f t="shared" si="1"/>
        <v>1.9137898271719279E-2</v>
      </c>
    </row>
    <row r="24" spans="2:15" ht="13.5" customHeight="1" x14ac:dyDescent="0.2">
      <c r="B24" s="4" t="s">
        <v>63</v>
      </c>
      <c r="E24" s="8">
        <f>SUM(E21:E23)</f>
        <v>14.47734170242888</v>
      </c>
      <c r="F24" s="8">
        <f t="shared" ref="F24:N24" si="4">SUM(F21:F23)</f>
        <v>11.377030468614237</v>
      </c>
      <c r="G24" s="8">
        <f t="shared" si="4"/>
        <v>11.184889835595747</v>
      </c>
      <c r="H24" s="8">
        <f t="shared" si="4"/>
        <v>8.8910265013112859</v>
      </c>
      <c r="I24" s="8">
        <f t="shared" si="4"/>
        <v>7.1440996360831264</v>
      </c>
      <c r="J24" s="8">
        <f t="shared" si="4"/>
        <v>7.5425676535295807</v>
      </c>
      <c r="K24" s="8">
        <f t="shared" si="4"/>
        <v>8.1699265421765226</v>
      </c>
      <c r="L24" s="8">
        <f t="shared" si="4"/>
        <v>7.7792436175531048</v>
      </c>
      <c r="M24" s="8">
        <f t="shared" si="4"/>
        <v>8.4286126473172391</v>
      </c>
      <c r="N24" s="8">
        <f t="shared" si="4"/>
        <v>8.6094291581289983</v>
      </c>
      <c r="O24" s="8">
        <f t="shared" si="1"/>
        <v>9.3604167762738726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1.6383402203247355</v>
      </c>
      <c r="F26" s="6">
        <f>Input!B21/Input!B5</f>
        <v>1.5165644416983646</v>
      </c>
      <c r="G26" s="6">
        <f>Input!C21/Input!C5</f>
        <v>1.4422481168064134</v>
      </c>
      <c r="H26" s="6">
        <f>Input!D21/Input!D5</f>
        <v>1.2102111392630128</v>
      </c>
      <c r="I26" s="6">
        <f>Input!E21/Input!E5</f>
        <v>1.078407533329286</v>
      </c>
      <c r="J26" s="6">
        <f>Input!F21/Input!F5</f>
        <v>1.1768063843845111</v>
      </c>
      <c r="K26" s="6">
        <f>Input!G21/Input!G5</f>
        <v>1.1875393292661571</v>
      </c>
      <c r="L26" s="6">
        <f>Input!H21/Input!H5</f>
        <v>1.1105191325125616</v>
      </c>
      <c r="M26" s="6">
        <f>Input!I21/Input!I5</f>
        <v>1.0605583358095527</v>
      </c>
      <c r="N26" s="6">
        <f>Input!J21/Input!J5</f>
        <v>1.0986916359898804</v>
      </c>
      <c r="O26" s="6">
        <f t="shared" si="1"/>
        <v>1.2519886269384473</v>
      </c>
    </row>
    <row r="27" spans="2:15" ht="12" customHeight="1" x14ac:dyDescent="0.2">
      <c r="B27" t="s">
        <v>65</v>
      </c>
      <c r="E27" s="6">
        <f>Input!A22/Input!A5</f>
        <v>19.668922974826351</v>
      </c>
      <c r="F27" s="6">
        <f>Input!B22/Input!B5</f>
        <v>18.243833079106409</v>
      </c>
      <c r="G27" s="6">
        <f>Input!C22/Input!C5</f>
        <v>17.212506903429446</v>
      </c>
      <c r="H27" s="6">
        <f>Input!D22/Input!D5</f>
        <v>15.282199137662799</v>
      </c>
      <c r="I27" s="6">
        <f>Input!E22/Input!E5</f>
        <v>14.704643904303076</v>
      </c>
      <c r="J27" s="6">
        <f>Input!F22/Input!F5</f>
        <v>15.54233945905292</v>
      </c>
      <c r="K27" s="6">
        <f>Input!G22/Input!G5</f>
        <v>15.310157054402566</v>
      </c>
      <c r="L27" s="6">
        <f>Input!H22/Input!H5</f>
        <v>15.234754128572519</v>
      </c>
      <c r="M27" s="6">
        <f>Input!I22/Input!I5</f>
        <v>14.886010286821026</v>
      </c>
      <c r="N27" s="6">
        <f>Input!J22/Input!J5</f>
        <v>15.146897126711853</v>
      </c>
      <c r="O27" s="6">
        <f t="shared" si="1"/>
        <v>16.1232264054889</v>
      </c>
    </row>
    <row r="28" spans="2:15" ht="12" customHeight="1" x14ac:dyDescent="0.2">
      <c r="B28" t="s">
        <v>66</v>
      </c>
      <c r="E28" s="6">
        <f>Input!A23/Input!A5</f>
        <v>2.6003274344113612</v>
      </c>
      <c r="F28" s="6">
        <f>Input!B23/Input!B5</f>
        <v>2.6199343708366318</v>
      </c>
      <c r="G28" s="6">
        <f>Input!C23/Input!C5</f>
        <v>2.5918103444937164</v>
      </c>
      <c r="H28" s="6">
        <f>Input!D23/Input!D5</f>
        <v>2.6482513223985422</v>
      </c>
      <c r="I28" s="6">
        <f>Input!E23/Input!E5</f>
        <v>2.6281390776725031</v>
      </c>
      <c r="J28" s="6">
        <f>Input!F23/Input!F5</f>
        <v>2.2703679121945046</v>
      </c>
      <c r="K28" s="6">
        <f>Input!G23/Input!G5</f>
        <v>2.2879767841758363</v>
      </c>
      <c r="L28" s="6">
        <f>Input!H23/Input!H5</f>
        <v>2.3388090476957104</v>
      </c>
      <c r="M28" s="6">
        <f>Input!I23/Input!I5</f>
        <v>2.2899866604814627</v>
      </c>
      <c r="N28" s="6">
        <f>Input!J23/Input!J5</f>
        <v>2.3651420763460473</v>
      </c>
      <c r="O28" s="6">
        <f t="shared" si="1"/>
        <v>2.4640745030706315</v>
      </c>
    </row>
    <row r="29" spans="2:15" ht="13.5" customHeight="1" x14ac:dyDescent="0.2">
      <c r="B29" s="4" t="s">
        <v>15</v>
      </c>
      <c r="E29" s="8">
        <f>SUM(E26:E28)</f>
        <v>23.907590629562449</v>
      </c>
      <c r="F29" s="8">
        <f t="shared" ref="F29:N29" si="5">SUM(F26:F28)</f>
        <v>22.380331891641404</v>
      </c>
      <c r="G29" s="8">
        <f t="shared" si="5"/>
        <v>21.246565364729577</v>
      </c>
      <c r="H29" s="8">
        <f t="shared" si="5"/>
        <v>19.140661599324353</v>
      </c>
      <c r="I29" s="8">
        <f t="shared" si="5"/>
        <v>18.411190515304867</v>
      </c>
      <c r="J29" s="8">
        <f t="shared" si="5"/>
        <v>18.989513755631936</v>
      </c>
      <c r="K29" s="8">
        <f t="shared" si="5"/>
        <v>18.785673167844561</v>
      </c>
      <c r="L29" s="8">
        <f t="shared" si="5"/>
        <v>18.684082308780791</v>
      </c>
      <c r="M29" s="8">
        <f t="shared" si="5"/>
        <v>18.236555283112043</v>
      </c>
      <c r="N29" s="8">
        <f t="shared" si="5"/>
        <v>18.610730839047779</v>
      </c>
      <c r="O29" s="8">
        <f t="shared" si="1"/>
        <v>19.839289535497976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76.341055236030613</v>
      </c>
      <c r="F31" s="7">
        <f t="shared" ref="F31:N31" si="6">SUM(F13,F19,F24,F29)</f>
        <v>70.736730416481635</v>
      </c>
      <c r="G31" s="7">
        <f t="shared" si="6"/>
        <v>67.496984198601893</v>
      </c>
      <c r="H31" s="7">
        <f t="shared" si="6"/>
        <v>59.838089647508554</v>
      </c>
      <c r="I31" s="7">
        <f t="shared" si="6"/>
        <v>57.732759411304635</v>
      </c>
      <c r="J31" s="7">
        <f t="shared" si="6"/>
        <v>59.827272156970253</v>
      </c>
      <c r="K31" s="7">
        <f t="shared" si="6"/>
        <v>58.570118635698222</v>
      </c>
      <c r="L31" s="7">
        <f t="shared" si="6"/>
        <v>56.526681636007766</v>
      </c>
      <c r="M31" s="7">
        <f t="shared" si="6"/>
        <v>57.147988789673846</v>
      </c>
      <c r="N31" s="7">
        <f t="shared" si="6"/>
        <v>55.922140838981605</v>
      </c>
      <c r="O31" s="7">
        <f t="shared" si="1"/>
        <v>62.013982096725911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91.394676815578876</v>
      </c>
      <c r="F33" s="6">
        <f>(Input!B35+Input!B209)/Input!B36</f>
        <v>95.902500009504664</v>
      </c>
      <c r="G33" s="6">
        <f>(Input!C35+Input!C209)/Input!C36</f>
        <v>90.228426335179989</v>
      </c>
      <c r="H33" s="6">
        <f>(Input!D35+Input!D209)/Input!D36</f>
        <v>78.870227969624793</v>
      </c>
      <c r="I33" s="6">
        <f>(Input!E35+Input!E209)/Input!E36</f>
        <v>58.919201173281252</v>
      </c>
      <c r="J33" s="6">
        <f>(Input!F35+Input!F209)/Input!F36</f>
        <v>59.149691393304828</v>
      </c>
      <c r="K33" s="6">
        <f>(Input!G35+Input!G209)/Input!G36</f>
        <v>67.098741176839184</v>
      </c>
      <c r="L33" s="6">
        <f>(Input!H35+Input!H209)/Input!H36</f>
        <v>69.700878531299196</v>
      </c>
      <c r="M33" s="6">
        <f>(Input!I35+Input!I209)/Input!I36</f>
        <v>68.077524028812633</v>
      </c>
      <c r="N33" s="6">
        <f>(Input!J35+Input!J209)/Input!J36</f>
        <v>72.562167668314842</v>
      </c>
      <c r="O33" s="6">
        <f t="shared" si="1"/>
        <v>75.190403510174022</v>
      </c>
    </row>
    <row r="34" spans="2:15" ht="12" customHeight="1" x14ac:dyDescent="0.2">
      <c r="B34" t="s">
        <v>69</v>
      </c>
      <c r="E34" s="6">
        <f>Input!A28/Input!A5*Input!A6/Input!A34</f>
        <v>8.3867482891768375E-2</v>
      </c>
      <c r="F34" s="6">
        <f>Input!B28/Input!B5*Input!B6/Input!B34</f>
        <v>2.5253936799161748E-2</v>
      </c>
      <c r="G34" s="6">
        <f>Input!C28/Input!C5*Input!C6/Input!C34</f>
        <v>2.8340646405467768E-2</v>
      </c>
      <c r="H34" s="6">
        <f>Input!D28/Input!D5*Input!D6/Input!D34</f>
        <v>8.3063795190659456E-3</v>
      </c>
      <c r="I34" s="6">
        <f>Input!E28/Input!E5*Input!E6/Input!E34</f>
        <v>4.4371823858215288E-2</v>
      </c>
      <c r="J34" s="6">
        <f>Input!F28/Input!F5*Input!F6/Input!F34</f>
        <v>1.7311281783577846E-2</v>
      </c>
      <c r="K34" s="6">
        <f>Input!G28/Input!G5*Input!G6/Input!G34</f>
        <v>3.5210413379890081E-2</v>
      </c>
      <c r="L34" s="6">
        <f>Input!H28/Input!H5*Input!H6/Input!H34</f>
        <v>3.8966950354136422E-2</v>
      </c>
      <c r="M34" s="6">
        <f>Input!I28/Input!I5*Input!I6/Input!I34</f>
        <v>3.6970783764903453E-2</v>
      </c>
      <c r="N34" s="6">
        <f>Input!J28/Input!J5*Input!J6/Input!J34</f>
        <v>3.2229409995608596E-2</v>
      </c>
      <c r="O34" s="6">
        <f t="shared" si="1"/>
        <v>3.5082910875179549E-2</v>
      </c>
    </row>
    <row r="35" spans="2:15" ht="12" customHeight="1" x14ac:dyDescent="0.2">
      <c r="B35" t="s">
        <v>75</v>
      </c>
      <c r="E35" s="6">
        <f>(Input!A29-Input!A203-Input!A207)/Input!A5*Input!A6/Input!A34</f>
        <v>6.8539357441567281</v>
      </c>
      <c r="F35" s="6">
        <f>(Input!B29-Input!B203-Input!B207)/Input!B5*Input!B6/Input!B34</f>
        <v>6.419747688150756</v>
      </c>
      <c r="G35" s="6">
        <f>(Input!C29-Input!C203-Input!C207)/Input!C5*Input!C6/Input!C34</f>
        <v>7.2924571635207505</v>
      </c>
      <c r="H35" s="6">
        <f>(Input!D29-Input!D203-Input!D207)/Input!D5*Input!D6/Input!D34</f>
        <v>5.888437948145798</v>
      </c>
      <c r="I35" s="6">
        <f>(Input!E29-Input!E203-Input!E207)/Input!E5*Input!E6/Input!E34</f>
        <v>6.0823012641995087</v>
      </c>
      <c r="J35" s="6">
        <f>(Input!F29-Input!F203-Input!F207)/Input!F5*Input!F6/Input!F34</f>
        <v>3.6499215147625712</v>
      </c>
      <c r="K35" s="6">
        <f>(Input!G29-Input!G203-Input!G207)/Input!G5*Input!G6/Input!G34</f>
        <v>2.7437637321091763</v>
      </c>
      <c r="L35" s="6">
        <f>(Input!H29-Input!H203-Input!H207)/Input!H5*Input!H6/Input!H34</f>
        <v>3.1330821271915297</v>
      </c>
      <c r="M35" s="6">
        <f>(Input!I29-Input!I203-Input!I207)/Input!I5*Input!I6/Input!I34</f>
        <v>2.8165678653940827</v>
      </c>
      <c r="N35" s="6">
        <f>(Input!J29-Input!J203-Input!J207)/Input!J5*Input!J6/Input!J34</f>
        <v>2.7001196869102042</v>
      </c>
      <c r="O35" s="6">
        <f t="shared" si="1"/>
        <v>4.7580334734541099</v>
      </c>
    </row>
    <row r="36" spans="2:15" ht="13.5" customHeight="1" x14ac:dyDescent="0.2">
      <c r="B36" s="1" t="s">
        <v>71</v>
      </c>
      <c r="E36" s="7">
        <f>SUM(E33:E35)</f>
        <v>98.332480042627367</v>
      </c>
      <c r="F36" s="7">
        <f t="shared" ref="F36:N36" si="7">SUM(F33:F35)</f>
        <v>102.34750163445457</v>
      </c>
      <c r="G36" s="7">
        <f t="shared" si="7"/>
        <v>97.549224145106209</v>
      </c>
      <c r="H36" s="7">
        <f t="shared" si="7"/>
        <v>84.766972297289655</v>
      </c>
      <c r="I36" s="7">
        <f t="shared" si="7"/>
        <v>65.04587426133898</v>
      </c>
      <c r="J36" s="7">
        <f t="shared" si="7"/>
        <v>62.81692418985098</v>
      </c>
      <c r="K36" s="7">
        <f t="shared" si="7"/>
        <v>69.877715322328243</v>
      </c>
      <c r="L36" s="7">
        <f t="shared" si="7"/>
        <v>72.872927608844861</v>
      </c>
      <c r="M36" s="7">
        <f t="shared" si="7"/>
        <v>70.93106267797161</v>
      </c>
      <c r="N36" s="7">
        <f t="shared" si="7"/>
        <v>75.294516765220649</v>
      </c>
      <c r="O36" s="7">
        <f t="shared" si="1"/>
        <v>79.983519894503317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21.991424806596754</v>
      </c>
      <c r="F38" s="11">
        <f t="shared" ref="F38:N38" si="8">F36-F31</f>
        <v>31.610771217972939</v>
      </c>
      <c r="G38" s="11">
        <f t="shared" si="8"/>
        <v>30.052239946504315</v>
      </c>
      <c r="H38" s="11">
        <f t="shared" si="8"/>
        <v>24.928882649781102</v>
      </c>
      <c r="I38" s="11">
        <f t="shared" si="8"/>
        <v>7.3131148500343457</v>
      </c>
      <c r="J38" s="11">
        <f t="shared" si="8"/>
        <v>2.989652032880727</v>
      </c>
      <c r="K38" s="11">
        <f t="shared" si="8"/>
        <v>11.307596686630021</v>
      </c>
      <c r="L38" s="11">
        <f t="shared" si="8"/>
        <v>16.346245972837096</v>
      </c>
      <c r="M38" s="11">
        <f t="shared" si="8"/>
        <v>13.783073888297764</v>
      </c>
      <c r="N38" s="11">
        <f t="shared" si="8"/>
        <v>19.372375926239044</v>
      </c>
      <c r="O38" s="11">
        <f t="shared" si="1"/>
        <v>17.969537797777413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3.5374742290846348</v>
      </c>
      <c r="F40" s="8">
        <f>(Input!B25 + Input!B26) / Input!B5</f>
        <v>3.3624226989245232</v>
      </c>
      <c r="G40" s="8">
        <f>(Input!C25 + Input!C26) / Input!C5</f>
        <v>4.1679171201177363</v>
      </c>
      <c r="H40" s="8">
        <f>(Input!D25 + Input!D26) / Input!D5</f>
        <v>3.3172684713517362</v>
      </c>
      <c r="I40" s="8">
        <f>(Input!E25 + Input!E26) / Input!E5</f>
        <v>3.189104778774968</v>
      </c>
      <c r="J40" s="8">
        <f>(Input!F25 + Input!F26) / Input!F5</f>
        <v>2.9050895838165727</v>
      </c>
      <c r="K40" s="8">
        <f>(Input!G25 + Input!G26) / Input!G5</f>
        <v>2.8654972017734943</v>
      </c>
      <c r="L40" s="8">
        <f>(Input!H25 + Input!H26) / Input!H5</f>
        <v>3.0308774434624932</v>
      </c>
      <c r="M40" s="8">
        <f>(Input!I25 + Input!I26) / Input!I5</f>
        <v>2.9542124232817355</v>
      </c>
      <c r="N40" s="8">
        <f>(Input!J25 + Input!J26) / Input!J5</f>
        <v>2.9963118599506382</v>
      </c>
      <c r="O40" s="8">
        <f t="shared" si="1"/>
        <v>3.2326175810538529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18.453950577512121</v>
      </c>
      <c r="F42" s="11">
        <f t="shared" ref="F42:N42" si="9">+F38-F40</f>
        <v>28.248348519048417</v>
      </c>
      <c r="G42" s="11">
        <f t="shared" si="9"/>
        <v>25.88432282638658</v>
      </c>
      <c r="H42" s="11">
        <f t="shared" si="9"/>
        <v>21.611614178429367</v>
      </c>
      <c r="I42" s="11">
        <f t="shared" si="9"/>
        <v>4.1240100712593772</v>
      </c>
      <c r="J42" s="11">
        <f t="shared" si="9"/>
        <v>8.4562449064154332E-2</v>
      </c>
      <c r="K42" s="11">
        <f t="shared" si="9"/>
        <v>8.4420994848565272</v>
      </c>
      <c r="L42" s="11">
        <f t="shared" si="9"/>
        <v>13.315368529374602</v>
      </c>
      <c r="M42" s="11">
        <f t="shared" si="9"/>
        <v>10.828861465016029</v>
      </c>
      <c r="N42" s="11">
        <f t="shared" si="9"/>
        <v>16.376064066288407</v>
      </c>
      <c r="O42" s="11">
        <f t="shared" si="1"/>
        <v>14.736920216723558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3.116599212266204E-2</v>
      </c>
      <c r="G7" s="6">
        <f>Input!C8/Input!C$7</f>
        <v>3.1113828225278202E-2</v>
      </c>
      <c r="H7" s="6">
        <f>Input!D8/Input!D$7</f>
        <v>6.6295438012314287E-2</v>
      </c>
      <c r="I7" s="6">
        <f>Input!E8/Input!E$7</f>
        <v>6.8003223843797603E-2</v>
      </c>
      <c r="J7" s="6">
        <f>Input!F8/Input!F$7</f>
        <v>3.7371449962697097E-2</v>
      </c>
      <c r="K7" s="6">
        <f>Input!G8/Input!G$7</f>
        <v>0.31857795919596926</v>
      </c>
      <c r="L7" s="6">
        <f>Input!H8/Input!H$7</f>
        <v>8.516624002409276E-2</v>
      </c>
      <c r="M7" s="6">
        <f>Input!I8/Input!I$7</f>
        <v>0.19382112846936178</v>
      </c>
      <c r="N7" s="6">
        <f>Input!J8/Input!J$7</f>
        <v>0.20233501049512287</v>
      </c>
      <c r="O7" s="6">
        <f>AVERAGE(E7:N7)</f>
        <v>0.1033850270351296</v>
      </c>
    </row>
    <row r="8" spans="1:15" ht="12" customHeight="1" x14ac:dyDescent="0.2">
      <c r="B8" t="s">
        <v>50</v>
      </c>
      <c r="E8" s="6">
        <f>Input!A9/Input!A$7</f>
        <v>25.045949035901849</v>
      </c>
      <c r="F8" s="6">
        <f>Input!B9/Input!B$7</f>
        <v>22.924534441352574</v>
      </c>
      <c r="G8" s="6">
        <f>Input!C9/Input!C$7</f>
        <v>23.167559274521775</v>
      </c>
      <c r="H8" s="6">
        <f>Input!D9/Input!D$7</f>
        <v>24.194387447721756</v>
      </c>
      <c r="I8" s="6">
        <f>Input!E9/Input!E$7</f>
        <v>19.604179336871066</v>
      </c>
      <c r="J8" s="6">
        <f>Input!F9/Input!F$7</f>
        <v>24.612143411382593</v>
      </c>
      <c r="K8" s="6">
        <f>Input!G9/Input!G$7</f>
        <v>23.737512269576722</v>
      </c>
      <c r="L8" s="6">
        <f>Input!H9/Input!H$7</f>
        <v>21.047260502936307</v>
      </c>
      <c r="M8" s="6">
        <f>Input!I9/Input!I$7</f>
        <v>19.543450563935114</v>
      </c>
      <c r="N8" s="6">
        <f>Input!J9/Input!J$7</f>
        <v>14.892353685640202</v>
      </c>
      <c r="O8" s="6">
        <f t="shared" ref="O8:O42" si="1">AVERAGE(E8:N8)</f>
        <v>21.876932996983992</v>
      </c>
    </row>
    <row r="9" spans="1:15" ht="12" customHeight="1" x14ac:dyDescent="0.2">
      <c r="B9" t="s">
        <v>51</v>
      </c>
      <c r="E9" s="6">
        <f>Input!A10/Input!A$7</f>
        <v>21.072770882445912</v>
      </c>
      <c r="F9" s="6">
        <f>Input!B10/Input!B$7</f>
        <v>16.507394627718988</v>
      </c>
      <c r="G9" s="6">
        <f>Input!C10/Input!C$7</f>
        <v>16.018406364447902</v>
      </c>
      <c r="H9" s="6">
        <f>Input!D10/Input!D$7</f>
        <v>16.009216470052969</v>
      </c>
      <c r="I9" s="6">
        <f>Input!E10/Input!E$7</f>
        <v>16.347242830735176</v>
      </c>
      <c r="J9" s="6">
        <f>Input!F10/Input!F$7</f>
        <v>13.635850058756944</v>
      </c>
      <c r="K9" s="6">
        <f>Input!G10/Input!G$7</f>
        <v>13.773336546644472</v>
      </c>
      <c r="L9" s="6">
        <f>Input!H10/Input!H$7</f>
        <v>13.425429754555038</v>
      </c>
      <c r="M9" s="6">
        <f>Input!I10/Input!I$7</f>
        <v>15.68549151476117</v>
      </c>
      <c r="N9" s="6">
        <f>Input!J10/Input!J$7</f>
        <v>13.938704006667489</v>
      </c>
      <c r="O9" s="6">
        <f t="shared" si="1"/>
        <v>15.641384305678608</v>
      </c>
    </row>
    <row r="10" spans="1:15" ht="12" customHeight="1" x14ac:dyDescent="0.2">
      <c r="B10" t="s">
        <v>52</v>
      </c>
      <c r="E10" s="6">
        <f>Input!A11/Input!A$7</f>
        <v>23.256937812527372</v>
      </c>
      <c r="F10" s="6">
        <f>Input!B11/Input!B$7</f>
        <v>18.831759907363701</v>
      </c>
      <c r="G10" s="6">
        <f>Input!C11/Input!C$7</f>
        <v>16.763823595224721</v>
      </c>
      <c r="H10" s="6">
        <f>Input!D11/Input!D$7</f>
        <v>14.794307702307115</v>
      </c>
      <c r="I10" s="6">
        <f>Input!E11/Input!E$7</f>
        <v>21.128293731475264</v>
      </c>
      <c r="J10" s="6">
        <f>Input!F11/Input!F$7</f>
        <v>12.749363000913775</v>
      </c>
      <c r="K10" s="6">
        <f>Input!G11/Input!G$7</f>
        <v>11.554729341296319</v>
      </c>
      <c r="L10" s="6">
        <f>Input!H11/Input!H$7</f>
        <v>11.779321186568287</v>
      </c>
      <c r="M10" s="6">
        <f>Input!I11/Input!I$7</f>
        <v>10.93447478393721</v>
      </c>
      <c r="N10" s="6">
        <f>Input!J11/Input!J$7</f>
        <v>8.4744914495616737</v>
      </c>
      <c r="O10" s="6">
        <f t="shared" si="1"/>
        <v>15.026750251117544</v>
      </c>
    </row>
    <row r="11" spans="1:15" ht="12" customHeight="1" x14ac:dyDescent="0.2">
      <c r="B11" t="s">
        <v>53</v>
      </c>
      <c r="E11" s="6">
        <f>Input!A12/Input!A$7</f>
        <v>7.4306937774443309</v>
      </c>
      <c r="F11" s="6">
        <f>Input!B12/Input!B$7</f>
        <v>9.3757734938109341</v>
      </c>
      <c r="G11" s="6">
        <f>Input!C12/Input!C$7</f>
        <v>8.1676635490973233</v>
      </c>
      <c r="H11" s="6">
        <f>Input!D12/Input!D$7</f>
        <v>7.7699737265107256</v>
      </c>
      <c r="I11" s="6">
        <f>Input!E12/Input!E$7</f>
        <v>7.0768569065845357</v>
      </c>
      <c r="J11" s="6">
        <f>Input!F12/Input!F$7</f>
        <v>7.1757993197727252</v>
      </c>
      <c r="K11" s="6">
        <f>Input!G12/Input!G$7</f>
        <v>7.0825431851444609</v>
      </c>
      <c r="L11" s="6">
        <f>Input!H12/Input!H$7</f>
        <v>6.2677265472067454</v>
      </c>
      <c r="M11" s="6">
        <f>Input!I12/Input!I$7</f>
        <v>6.9723571439270255</v>
      </c>
      <c r="N11" s="6">
        <f>Input!J12/Input!J$7</f>
        <v>5.8300720767996053</v>
      </c>
      <c r="O11" s="6">
        <f t="shared" si="1"/>
        <v>7.3149459726298414</v>
      </c>
    </row>
    <row r="12" spans="1:15" ht="12" customHeight="1" x14ac:dyDescent="0.2">
      <c r="B12" t="s">
        <v>54</v>
      </c>
      <c r="E12" s="6">
        <f>Input!A13/Input!A$7</f>
        <v>1.2671894339565155</v>
      </c>
      <c r="F12" s="6">
        <f>Input!B13/Input!B$7</f>
        <v>1.1344245387038392</v>
      </c>
      <c r="G12" s="6">
        <f>Input!C13/Input!C$7</f>
        <v>1.3785815037626727</v>
      </c>
      <c r="H12" s="6">
        <f>Input!D13/Input!D$7</f>
        <v>1.3207659309589699</v>
      </c>
      <c r="I12" s="6">
        <f>Input!E13/Input!E$7</f>
        <v>1.1365831277329861</v>
      </c>
      <c r="J12" s="6">
        <f>Input!F13/Input!F$7</f>
        <v>1.1582282255026353</v>
      </c>
      <c r="K12" s="6">
        <f>Input!G13/Input!G$7</f>
        <v>0.97726632575443773</v>
      </c>
      <c r="L12" s="6">
        <f>Input!H13/Input!H$7</f>
        <v>1.6361219695828941</v>
      </c>
      <c r="M12" s="6">
        <f>Input!I13/Input!I$7</f>
        <v>1.1842560999355931</v>
      </c>
      <c r="N12" s="6">
        <f>Input!J13/Input!J$7</f>
        <v>1.1429073033707866</v>
      </c>
      <c r="O12" s="6">
        <f t="shared" si="1"/>
        <v>1.2336324459261332</v>
      </c>
    </row>
    <row r="13" spans="1:15" ht="13.5" customHeight="1" x14ac:dyDescent="0.2">
      <c r="B13" s="4" t="s">
        <v>55</v>
      </c>
      <c r="E13" s="8">
        <f>SUM(E7:E12)</f>
        <v>78.073540942275983</v>
      </c>
      <c r="F13" s="8">
        <f t="shared" ref="F13:N13" si="2">SUM(F7:F12)</f>
        <v>68.805053001072707</v>
      </c>
      <c r="G13" s="8">
        <f t="shared" si="2"/>
        <v>65.527148115279672</v>
      </c>
      <c r="H13" s="8">
        <f t="shared" si="2"/>
        <v>64.154946715563852</v>
      </c>
      <c r="I13" s="8">
        <f t="shared" si="2"/>
        <v>65.361159157242838</v>
      </c>
      <c r="J13" s="8">
        <f t="shared" si="2"/>
        <v>59.368755466291368</v>
      </c>
      <c r="K13" s="8">
        <f t="shared" si="2"/>
        <v>57.443965627612378</v>
      </c>
      <c r="L13" s="8">
        <f t="shared" si="2"/>
        <v>54.241026200873371</v>
      </c>
      <c r="M13" s="8">
        <f t="shared" si="2"/>
        <v>54.513851234965479</v>
      </c>
      <c r="N13" s="8">
        <f t="shared" si="2"/>
        <v>44.480863532534876</v>
      </c>
      <c r="O13" s="8">
        <f t="shared" si="1"/>
        <v>61.19703099937125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207.90295646610329</v>
      </c>
      <c r="F15" s="6">
        <f>Input!B14/Input!B$7</f>
        <v>193.1267187494467</v>
      </c>
      <c r="G15" s="6">
        <f>Input!C14/Input!C$7</f>
        <v>193.28970861092884</v>
      </c>
      <c r="H15" s="6">
        <f>Input!D14/Input!D$7</f>
        <v>186.35853350932319</v>
      </c>
      <c r="I15" s="6">
        <f>Input!E14/Input!E$7</f>
        <v>214.24642727109818</v>
      </c>
      <c r="J15" s="6">
        <f>Input!F14/Input!F$7</f>
        <v>234.73451012928032</v>
      </c>
      <c r="K15" s="6">
        <f>Input!G14/Input!G$7</f>
        <v>211.27302324880819</v>
      </c>
      <c r="L15" s="6">
        <f>Input!H14/Input!H$7</f>
        <v>178.90231245294385</v>
      </c>
      <c r="M15" s="6">
        <f>Input!I14/Input!I$7</f>
        <v>158.19459506013811</v>
      </c>
      <c r="N15" s="6">
        <f>Input!J14/Input!J$7</f>
        <v>184.20995308062723</v>
      </c>
      <c r="O15" s="6">
        <f t="shared" si="1"/>
        <v>196.22387385786979</v>
      </c>
    </row>
    <row r="16" spans="1:15" ht="12" customHeight="1" x14ac:dyDescent="0.2">
      <c r="B16" t="s">
        <v>57</v>
      </c>
      <c r="E16" s="6">
        <f>Input!A15/Input!A$7</f>
        <v>10.445114842503342</v>
      </c>
      <c r="F16" s="6">
        <f>Input!B15/Input!B$7</f>
        <v>8.2454080229445061</v>
      </c>
      <c r="G16" s="6">
        <f>Input!C15/Input!C$7</f>
        <v>7.9309917417159426</v>
      </c>
      <c r="H16" s="6">
        <f>Input!D15/Input!D$7</f>
        <v>6.4539777712781508</v>
      </c>
      <c r="I16" s="6">
        <f>Input!E15/Input!E$7</f>
        <v>7.5346428523100908</v>
      </c>
      <c r="J16" s="6">
        <f>Input!F15/Input!F$7</f>
        <v>9.0612136757995074</v>
      </c>
      <c r="K16" s="6">
        <f>Input!G15/Input!G$7</f>
        <v>8.5238541909861603</v>
      </c>
      <c r="L16" s="6">
        <f>Input!H15/Input!H$7</f>
        <v>2.7737536515585002</v>
      </c>
      <c r="M16" s="6">
        <f>Input!I15/Input!I$7</f>
        <v>2.1449212887377738</v>
      </c>
      <c r="N16" s="6">
        <f>Input!J15/Input!J$7</f>
        <v>2.6297098407210768</v>
      </c>
      <c r="O16" s="6">
        <f t="shared" si="1"/>
        <v>6.5743587878555045</v>
      </c>
    </row>
    <row r="17" spans="2:15" ht="12" customHeight="1" x14ac:dyDescent="0.2">
      <c r="B17" t="s">
        <v>58</v>
      </c>
      <c r="E17" s="6">
        <f>Input!A16/Input!A$7</f>
        <v>4.2251185747418853</v>
      </c>
      <c r="F17" s="6">
        <f>Input!B16/Input!B$7</f>
        <v>3.4996445085988785</v>
      </c>
      <c r="G17" s="6">
        <f>Input!C16/Input!C$7</f>
        <v>2.9592151311721691</v>
      </c>
      <c r="H17" s="6">
        <f>Input!D16/Input!D$7</f>
        <v>2.1958729873032299</v>
      </c>
      <c r="I17" s="6">
        <f>Input!E16/Input!E$7</f>
        <v>2.0882048569865104</v>
      </c>
      <c r="J17" s="6">
        <f>Input!F16/Input!F$7</f>
        <v>2.6422218698856006</v>
      </c>
      <c r="K17" s="6">
        <f>Input!G16/Input!G$7</f>
        <v>3.6510329038040079</v>
      </c>
      <c r="L17" s="6">
        <f>Input!H16/Input!H$7</f>
        <v>1.9216711338653816</v>
      </c>
      <c r="M17" s="6">
        <f>Input!I16/Input!I$7</f>
        <v>1.8997546545242125</v>
      </c>
      <c r="N17" s="6">
        <f>Input!J16/Input!J$7</f>
        <v>1.3775097234226448</v>
      </c>
      <c r="O17" s="6">
        <f t="shared" si="1"/>
        <v>2.6460246344304519</v>
      </c>
    </row>
    <row r="18" spans="2:15" ht="12" customHeight="1" x14ac:dyDescent="0.2">
      <c r="B18" t="s">
        <v>59</v>
      </c>
      <c r="E18" s="6">
        <f>Input!A17/Input!A$7</f>
        <v>1.0796295181984714</v>
      </c>
      <c r="F18" s="6">
        <f>Input!B17/Input!B$7</f>
        <v>1.9466659287099732</v>
      </c>
      <c r="G18" s="6">
        <f>Input!C17/Input!C$7</f>
        <v>1.8207493813697666</v>
      </c>
      <c r="H18" s="6">
        <f>Input!D17/Input!D$7</f>
        <v>1.6895738495036534</v>
      </c>
      <c r="I18" s="6">
        <f>Input!E17/Input!E$7</f>
        <v>1.623749910051824</v>
      </c>
      <c r="J18" s="6">
        <f>Input!F17/Input!F$7</f>
        <v>1.5478627750124374</v>
      </c>
      <c r="K18" s="6">
        <f>Input!G17/Input!G$7</f>
        <v>1.9926341118081652</v>
      </c>
      <c r="L18" s="6">
        <f>Input!H17/Input!H$7</f>
        <v>1.7919215479596446</v>
      </c>
      <c r="M18" s="6">
        <f>Input!I17/Input!I$7</f>
        <v>1.8479532076149963</v>
      </c>
      <c r="N18" s="6">
        <f>Input!J17/Input!J$7</f>
        <v>2.0706559451784172</v>
      </c>
      <c r="O18" s="6">
        <f t="shared" si="1"/>
        <v>1.7411396175407348</v>
      </c>
    </row>
    <row r="19" spans="2:15" ht="13.5" customHeight="1" x14ac:dyDescent="0.2">
      <c r="B19" s="4" t="s">
        <v>60</v>
      </c>
      <c r="E19" s="8">
        <f>SUM(E15:E18)</f>
        <v>223.65281940154696</v>
      </c>
      <c r="F19" s="8">
        <f t="shared" ref="F19:N19" si="3">SUM(F15:F18)</f>
        <v>206.81843720970005</v>
      </c>
      <c r="G19" s="8">
        <f t="shared" si="3"/>
        <v>206.00066486518671</v>
      </c>
      <c r="H19" s="8">
        <f t="shared" si="3"/>
        <v>196.69795811740823</v>
      </c>
      <c r="I19" s="8">
        <f t="shared" si="3"/>
        <v>225.49302489044663</v>
      </c>
      <c r="J19" s="8">
        <f t="shared" si="3"/>
        <v>247.98580844997787</v>
      </c>
      <c r="K19" s="8">
        <f t="shared" si="3"/>
        <v>225.44054445540652</v>
      </c>
      <c r="L19" s="8">
        <f t="shared" si="3"/>
        <v>185.38965878632737</v>
      </c>
      <c r="M19" s="8">
        <f t="shared" si="3"/>
        <v>164.0872242110151</v>
      </c>
      <c r="N19" s="8">
        <f t="shared" si="3"/>
        <v>190.28782858994936</v>
      </c>
      <c r="O19" s="8">
        <f t="shared" si="1"/>
        <v>207.18539689769645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38.493165966554571</v>
      </c>
      <c r="F21" s="6">
        <f>Input!B18/Input!B$7</f>
        <v>41.79764033975561</v>
      </c>
      <c r="G21" s="6">
        <f>Input!C18/Input!C$7</f>
        <v>41.124010670371405</v>
      </c>
      <c r="H21" s="6">
        <f>Input!D18/Input!D$7</f>
        <v>30.273571394644808</v>
      </c>
      <c r="I21" s="6">
        <f>Input!E18/Input!E$7</f>
        <v>23.520733734303018</v>
      </c>
      <c r="J21" s="6">
        <f>Input!F18/Input!F$7</f>
        <v>26.169416335974475</v>
      </c>
      <c r="K21" s="6">
        <f>Input!G18/Input!G$7</f>
        <v>29.26875268298928</v>
      </c>
      <c r="L21" s="6">
        <f>Input!H18/Input!H$7</f>
        <v>30.912709381117303</v>
      </c>
      <c r="M21" s="6">
        <f>Input!I18/Input!I$7</f>
        <v>35.553113251351796</v>
      </c>
      <c r="N21" s="6">
        <f>Input!J18/Input!J$7</f>
        <v>30.704258241758243</v>
      </c>
      <c r="O21" s="6">
        <f t="shared" si="1"/>
        <v>32.781737199882052</v>
      </c>
    </row>
    <row r="22" spans="2:15" ht="12" customHeight="1" x14ac:dyDescent="0.2">
      <c r="B22" t="s">
        <v>255</v>
      </c>
      <c r="E22" s="6">
        <f>Input!A19/Input!A$7</f>
        <v>60.984538325900587</v>
      </c>
      <c r="F22" s="6">
        <f>Input!B19/Input!B$7</f>
        <v>35.462005438408568</v>
      </c>
      <c r="G22" s="6">
        <f>Input!C19/Input!C$7</f>
        <v>34.635586459887342</v>
      </c>
      <c r="H22" s="6">
        <f>Input!D19/Input!D$7</f>
        <v>32.22690820277834</v>
      </c>
      <c r="I22" s="6">
        <f>Input!E19/Input!E$7</f>
        <v>26.902740507511325</v>
      </c>
      <c r="J22" s="6">
        <f>Input!F19/Input!F$7</f>
        <v>27.145426354720712</v>
      </c>
      <c r="K22" s="6">
        <f>Input!G19/Input!G$7</f>
        <v>29.199554153079131</v>
      </c>
      <c r="L22" s="6">
        <f>Input!H19/Input!H$7</f>
        <v>24.184796416202381</v>
      </c>
      <c r="M22" s="6">
        <f>Input!I19/Input!I$7</f>
        <v>23.44096625376331</v>
      </c>
      <c r="N22" s="6">
        <f>Input!J19/Input!J$7</f>
        <v>29.528910050623534</v>
      </c>
      <c r="O22" s="6">
        <f t="shared" si="1"/>
        <v>32.371143216287528</v>
      </c>
    </row>
    <row r="23" spans="2:15" ht="12" customHeight="1" x14ac:dyDescent="0.2">
      <c r="B23" t="s">
        <v>62</v>
      </c>
      <c r="E23" s="6">
        <f>Input!A20/Input!A$7</f>
        <v>0.22070173701428533</v>
      </c>
      <c r="F23" s="6">
        <f>Input!B20/Input!B$7</f>
        <v>1.9605603242217974E-2</v>
      </c>
      <c r="G23" s="6">
        <f>Input!C20/Input!C$7</f>
        <v>0</v>
      </c>
      <c r="H23" s="6">
        <f>Input!D20/Input!D$7</f>
        <v>2.6212242796039226E-3</v>
      </c>
      <c r="I23" s="6">
        <f>Input!E20/Input!E$7</f>
        <v>0.17292029383871751</v>
      </c>
      <c r="J23" s="6">
        <f>Input!F20/Input!F$7</f>
        <v>0.56873620912827183</v>
      </c>
      <c r="K23" s="6">
        <f>Input!G20/Input!G$7</f>
        <v>9.490338728181491E-2</v>
      </c>
      <c r="L23" s="6">
        <f>Input!H20/Input!H$7</f>
        <v>0.20130778497214274</v>
      </c>
      <c r="M23" s="6">
        <f>Input!I20/Input!I$7</f>
        <v>6.2010095412129464E-2</v>
      </c>
      <c r="N23" s="6">
        <f>Input!J20/Input!J$7</f>
        <v>1.1442462032349672E-2</v>
      </c>
      <c r="O23" s="6">
        <f t="shared" si="1"/>
        <v>0.13542487972015332</v>
      </c>
    </row>
    <row r="24" spans="2:15" ht="14.25" customHeight="1" x14ac:dyDescent="0.2">
      <c r="B24" s="4" t="s">
        <v>63</v>
      </c>
      <c r="E24" s="8">
        <f>SUM(E21:E23)</f>
        <v>99.698406029469439</v>
      </c>
      <c r="F24" s="8">
        <f t="shared" ref="F24:N24" si="4">SUM(F21:F23)</f>
        <v>77.279251381406397</v>
      </c>
      <c r="G24" s="8">
        <f t="shared" si="4"/>
        <v>75.759597130258754</v>
      </c>
      <c r="H24" s="8">
        <f t="shared" si="4"/>
        <v>62.503100821702752</v>
      </c>
      <c r="I24" s="8">
        <f t="shared" si="4"/>
        <v>50.596394535653062</v>
      </c>
      <c r="J24" s="8">
        <f t="shared" si="4"/>
        <v>53.883578899823462</v>
      </c>
      <c r="K24" s="8">
        <f t="shared" si="4"/>
        <v>58.563210223350225</v>
      </c>
      <c r="L24" s="8">
        <f t="shared" si="4"/>
        <v>55.298813582291828</v>
      </c>
      <c r="M24" s="8">
        <f t="shared" si="4"/>
        <v>59.056089600527237</v>
      </c>
      <c r="N24" s="8">
        <f t="shared" si="4"/>
        <v>60.244610754414126</v>
      </c>
      <c r="O24" s="8">
        <f t="shared" si="1"/>
        <v>65.288305295889728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11.282451699882319</v>
      </c>
      <c r="F26" s="6">
        <f>Input!B21/Input!B$7</f>
        <v>10.301366868044031</v>
      </c>
      <c r="G26" s="6">
        <f>Input!C21/Input!C$7</f>
        <v>9.7689058986881339</v>
      </c>
      <c r="H26" s="6">
        <f>Input!D21/Input!D$7</f>
        <v>8.507673308784744</v>
      </c>
      <c r="I26" s="6">
        <f>Input!E21/Input!E$7</f>
        <v>7.6375660763410567</v>
      </c>
      <c r="J26" s="6">
        <f>Input!F21/Input!F$7</f>
        <v>8.4070229894624156</v>
      </c>
      <c r="K26" s="6">
        <f>Input!G21/Input!G$7</f>
        <v>8.512452961392567</v>
      </c>
      <c r="L26" s="6">
        <f>Input!H21/Input!H$7</f>
        <v>7.8941338653817192</v>
      </c>
      <c r="M26" s="6">
        <f>Input!I21/Input!I$7</f>
        <v>7.4309297065740001</v>
      </c>
      <c r="N26" s="6">
        <f>Input!J21/Input!J$7</f>
        <v>7.6881113409062847</v>
      </c>
      <c r="O26" s="6">
        <f t="shared" si="1"/>
        <v>8.7430614715457278</v>
      </c>
    </row>
    <row r="27" spans="2:15" ht="12" customHeight="1" x14ac:dyDescent="0.2">
      <c r="B27" t="s">
        <v>65</v>
      </c>
      <c r="E27" s="6">
        <f>Input!A22/Input!A$7</f>
        <v>135.45029945501702</v>
      </c>
      <c r="F27" s="6">
        <f>Input!B22/Input!B$7</f>
        <v>123.92247402079856</v>
      </c>
      <c r="G27" s="6">
        <f>Input!C22/Input!C$7</f>
        <v>116.58698545743485</v>
      </c>
      <c r="H27" s="6">
        <f>Input!D22/Input!D$7</f>
        <v>107.43245825865012</v>
      </c>
      <c r="I27" s="6">
        <f>Input!E22/Input!E$7</f>
        <v>104.14215959847893</v>
      </c>
      <c r="J27" s="6">
        <f>Input!F22/Input!F$7</f>
        <v>111.03339247316079</v>
      </c>
      <c r="K27" s="6">
        <f>Input!G22/Input!G$7</f>
        <v>109.74541099002617</v>
      </c>
      <c r="L27" s="6">
        <f>Input!H22/Input!H$7</f>
        <v>108.29636786628519</v>
      </c>
      <c r="M27" s="6">
        <f>Input!I22/Input!I$7</f>
        <v>104.30062384853886</v>
      </c>
      <c r="N27" s="6">
        <f>Input!J22/Input!J$7</f>
        <v>105.99064174589456</v>
      </c>
      <c r="O27" s="6">
        <f t="shared" si="1"/>
        <v>112.69008137142851</v>
      </c>
    </row>
    <row r="28" spans="2:15" ht="12" customHeight="1" x14ac:dyDescent="0.2">
      <c r="B28" t="s">
        <v>66</v>
      </c>
      <c r="E28" s="6">
        <f>Input!A23/Input!A$7</f>
        <v>17.907189433956518</v>
      </c>
      <c r="F28" s="6">
        <f>Input!B23/Input!B$7</f>
        <v>17.796081974572754</v>
      </c>
      <c r="G28" s="6">
        <f>Input!C23/Input!C$7</f>
        <v>17.55533674654405</v>
      </c>
      <c r="H28" s="6">
        <f>Input!D23/Input!D$7</f>
        <v>18.616963899575772</v>
      </c>
      <c r="I28" s="6">
        <f>Input!E23/Input!E$7</f>
        <v>18.613172889815793</v>
      </c>
      <c r="J28" s="6">
        <f>Input!F23/Input!F$7</f>
        <v>16.219350511375598</v>
      </c>
      <c r="K28" s="6">
        <f>Input!G23/Input!G$7</f>
        <v>16.400547141533803</v>
      </c>
      <c r="L28" s="6">
        <f>Input!H23/Input!H$7</f>
        <v>16.625442252672791</v>
      </c>
      <c r="M28" s="6">
        <f>Input!I23/Input!I$7</f>
        <v>16.045067327711457</v>
      </c>
      <c r="N28" s="6">
        <f>Input!J23/Input!J$7</f>
        <v>16.550117452771946</v>
      </c>
      <c r="O28" s="6">
        <f t="shared" si="1"/>
        <v>17.23292696305305</v>
      </c>
    </row>
    <row r="29" spans="2:15" ht="14.25" customHeight="1" x14ac:dyDescent="0.2">
      <c r="B29" s="4" t="s">
        <v>15</v>
      </c>
      <c r="E29" s="8">
        <f>SUM(E26:E28)</f>
        <v>164.63994058885586</v>
      </c>
      <c r="F29" s="8">
        <f t="shared" ref="F29:N29" si="5">SUM(F26:F28)</f>
        <v>152.01992286341536</v>
      </c>
      <c r="G29" s="8">
        <f t="shared" si="5"/>
        <v>143.91122810266702</v>
      </c>
      <c r="H29" s="8">
        <f t="shared" si="5"/>
        <v>134.55709546701064</v>
      </c>
      <c r="I29" s="8">
        <f t="shared" si="5"/>
        <v>130.39289856463577</v>
      </c>
      <c r="J29" s="8">
        <f t="shared" si="5"/>
        <v>135.65976597399882</v>
      </c>
      <c r="K29" s="8">
        <f t="shared" si="5"/>
        <v>134.65841109295255</v>
      </c>
      <c r="L29" s="8">
        <f t="shared" si="5"/>
        <v>132.8159439843397</v>
      </c>
      <c r="M29" s="8">
        <f t="shared" si="5"/>
        <v>127.77662088282432</v>
      </c>
      <c r="N29" s="8">
        <f t="shared" si="5"/>
        <v>130.2288705395728</v>
      </c>
      <c r="O29" s="8">
        <f t="shared" si="1"/>
        <v>138.66606980602728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566.06470696214819</v>
      </c>
      <c r="F31" s="7">
        <f t="shared" ref="F31:N31" si="6">SUM(F13,F19,F24,F29)</f>
        <v>504.92266445559449</v>
      </c>
      <c r="G31" s="7">
        <f t="shared" si="6"/>
        <v>491.19863821339209</v>
      </c>
      <c r="H31" s="7">
        <f t="shared" si="6"/>
        <v>457.91310112168543</v>
      </c>
      <c r="I31" s="7">
        <f t="shared" si="6"/>
        <v>471.84347714797832</v>
      </c>
      <c r="J31" s="7">
        <f t="shared" si="6"/>
        <v>496.89790879009149</v>
      </c>
      <c r="K31" s="7">
        <f t="shared" si="6"/>
        <v>476.10613139932161</v>
      </c>
      <c r="L31" s="7">
        <f t="shared" si="6"/>
        <v>427.74544255383228</v>
      </c>
      <c r="M31" s="7">
        <f t="shared" si="6"/>
        <v>405.43378592933215</v>
      </c>
      <c r="N31" s="7">
        <f t="shared" si="6"/>
        <v>425.24217341647113</v>
      </c>
      <c r="O31" s="7">
        <f t="shared" si="1"/>
        <v>472.33680299898469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826.51387075029425</v>
      </c>
      <c r="F33" s="6">
        <f>(Input!B27+Input!B203+Input!B207)/Input!B$7</f>
        <v>780.53114520430222</v>
      </c>
      <c r="G33" s="6">
        <f>(Input!C27+Input!C203+Input!C207)/Input!C$7</f>
        <v>785.6963065289525</v>
      </c>
      <c r="H33" s="6">
        <f>(Input!D27+Input!D203+Input!D207)/Input!D$7</f>
        <v>685.31090424800561</v>
      </c>
      <c r="I33" s="6">
        <f>(Input!E27+Input!E203+Input!E207)/Input!E$7</f>
        <v>568.20768423631182</v>
      </c>
      <c r="J33" s="6">
        <f>(Input!F27+Input!F203+Input!F207)/Input!F$7</f>
        <v>599.90779936446347</v>
      </c>
      <c r="K33" s="6">
        <f>(Input!G27+Input!G203+Input!G207)/Input!G$7</f>
        <v>633.59174668564526</v>
      </c>
      <c r="L33" s="6">
        <f>(Input!H27+Input!H203+Input!H207)/Input!H$7</f>
        <v>599.93719454901373</v>
      </c>
      <c r="M33" s="6">
        <f>(Input!I27+Input!I203+Input!I207)/Input!I$7</f>
        <v>513.27280260024258</v>
      </c>
      <c r="N33" s="6">
        <f>(Input!J27+Input!J203+Input!J207)/Input!J$7</f>
        <v>645.40871203234974</v>
      </c>
      <c r="O33" s="6">
        <f t="shared" si="1"/>
        <v>663.83781661995818</v>
      </c>
    </row>
    <row r="34" spans="2:15" ht="12" customHeight="1" x14ac:dyDescent="0.2">
      <c r="B34" t="s">
        <v>69</v>
      </c>
      <c r="E34" s="6">
        <f>Input!A28/Input!A$7</f>
        <v>0.59510939648179395</v>
      </c>
      <c r="F34" s="6">
        <f>Input!B28/Input!B$7</f>
        <v>0.17597814563986286</v>
      </c>
      <c r="G34" s="6">
        <f>Input!C28/Input!C$7</f>
        <v>0.19914056763668692</v>
      </c>
      <c r="H34" s="6">
        <f>Input!D28/Input!D$7</f>
        <v>6.0162790639538222E-2</v>
      </c>
      <c r="I34" s="6">
        <f>Input!E28/Input!E$7</f>
        <v>0.31708221143139198</v>
      </c>
      <c r="J34" s="6">
        <f>Input!F28/Input!F$7</f>
        <v>0.12636389736358891</v>
      </c>
      <c r="K34" s="6">
        <f>Input!G28/Input!G$7</f>
        <v>0.25681184305987553</v>
      </c>
      <c r="L34" s="6">
        <f>Input!H28/Input!H$7</f>
        <v>0.29164071675952419</v>
      </c>
      <c r="M34" s="6">
        <f>Input!I28/Input!I$7</f>
        <v>0.26872893668648806</v>
      </c>
      <c r="N34" s="6">
        <f>Input!J28/Input!J$7</f>
        <v>0.23597836152611434</v>
      </c>
      <c r="O34" s="6">
        <f t="shared" si="1"/>
        <v>0.25269968672248649</v>
      </c>
    </row>
    <row r="35" spans="2:15" ht="12" customHeight="1" x14ac:dyDescent="0.2">
      <c r="B35" t="s">
        <v>75</v>
      </c>
      <c r="E35" s="6">
        <f>(Input!A29-Input!A203-Input!A207)/Input!A$7</f>
        <v>48.634362491764321</v>
      </c>
      <c r="F35" s="6">
        <f>(Input!B29-Input!B203-Input!B207)/Input!B$7</f>
        <v>44.735017063718395</v>
      </c>
      <c r="G35" s="6">
        <f>(Input!C29-Input!C203-Input!C207)/Input!C$7</f>
        <v>51.241740863382987</v>
      </c>
      <c r="H35" s="6">
        <f>(Input!D29-Input!D203-Input!D207)/Input!D$7</f>
        <v>42.649731890416298</v>
      </c>
      <c r="I35" s="6">
        <f>(Input!E29-Input!E203-Input!E207)/Input!E$7</f>
        <v>43.464283586965067</v>
      </c>
      <c r="J35" s="6">
        <f>(Input!F29-Input!F203-Input!F207)/Input!F$7</f>
        <v>26.642643418475352</v>
      </c>
      <c r="K35" s="6">
        <f>(Input!G29-Input!G203-Input!G207)/Input!G$7</f>
        <v>20.012006486871865</v>
      </c>
      <c r="L35" s="6">
        <f>(Input!H29-Input!H203-Input!H207)/Input!H$7</f>
        <v>23.448956331877728</v>
      </c>
      <c r="M35" s="6">
        <f>(Input!I29-Input!I203-Input!I207)/Input!I$7</f>
        <v>20.472741188981924</v>
      </c>
      <c r="N35" s="6">
        <f>(Input!J29-Input!J203-Input!J207)/Input!J$7</f>
        <v>19.769825750092604</v>
      </c>
      <c r="O35" s="6">
        <f t="shared" si="1"/>
        <v>34.107130907254657</v>
      </c>
    </row>
    <row r="36" spans="2:15" ht="13.5" customHeight="1" x14ac:dyDescent="0.2">
      <c r="B36" s="1" t="s">
        <v>71</v>
      </c>
      <c r="E36" s="7">
        <f>SUM(E33:E35)</f>
        <v>875.74334263854041</v>
      </c>
      <c r="F36" s="7">
        <f t="shared" ref="F36:N36" si="7">SUM(F33:F35)</f>
        <v>825.44214041366047</v>
      </c>
      <c r="G36" s="7">
        <f t="shared" si="7"/>
        <v>837.13718795997227</v>
      </c>
      <c r="H36" s="7">
        <f t="shared" si="7"/>
        <v>728.02079892906147</v>
      </c>
      <c r="I36" s="7">
        <f t="shared" si="7"/>
        <v>611.98905003470827</v>
      </c>
      <c r="J36" s="7">
        <f t="shared" si="7"/>
        <v>626.67680668030243</v>
      </c>
      <c r="K36" s="7">
        <f t="shared" si="7"/>
        <v>653.86056501557698</v>
      </c>
      <c r="L36" s="7">
        <f t="shared" si="7"/>
        <v>623.67779159765098</v>
      </c>
      <c r="M36" s="7">
        <f t="shared" si="7"/>
        <v>534.01427272591093</v>
      </c>
      <c r="N36" s="7">
        <f t="shared" si="7"/>
        <v>665.41451614396851</v>
      </c>
      <c r="O36" s="7">
        <f t="shared" si="1"/>
        <v>698.19764721393517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309.67863567639222</v>
      </c>
      <c r="F38" s="11">
        <f t="shared" ref="F38:N38" si="8">F36-F31</f>
        <v>320.51947595806598</v>
      </c>
      <c r="G38" s="11">
        <f t="shared" si="8"/>
        <v>345.93854974658018</v>
      </c>
      <c r="H38" s="11">
        <f t="shared" si="8"/>
        <v>270.10769780737604</v>
      </c>
      <c r="I38" s="11">
        <f t="shared" si="8"/>
        <v>140.14557288672995</v>
      </c>
      <c r="J38" s="11">
        <f t="shared" si="8"/>
        <v>129.77889789021094</v>
      </c>
      <c r="K38" s="11">
        <f t="shared" si="8"/>
        <v>177.75443361625537</v>
      </c>
      <c r="L38" s="11">
        <f t="shared" si="8"/>
        <v>195.9323490438187</v>
      </c>
      <c r="M38" s="11">
        <f t="shared" si="8"/>
        <v>128.58048679657878</v>
      </c>
      <c r="N38" s="11">
        <f t="shared" si="8"/>
        <v>240.17234272749738</v>
      </c>
      <c r="O38" s="11">
        <f t="shared" si="1"/>
        <v>225.86084421495053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24.36086328962552</v>
      </c>
      <c r="F40" s="8">
        <f>(Input!B25 + Input!B26) / Input!B$7</f>
        <v>22.839484320409426</v>
      </c>
      <c r="G40" s="8">
        <f>(Input!C25 + Input!C26) / Input!C$7</f>
        <v>28.230919261048712</v>
      </c>
      <c r="H40" s="8">
        <f>(Input!D25 + Input!D26) / Input!D$7</f>
        <v>23.32009309464706</v>
      </c>
      <c r="I40" s="8">
        <f>(Input!E25 + Input!E26) / Input!E$7</f>
        <v>22.586079677200818</v>
      </c>
      <c r="J40" s="8">
        <f>(Input!F25 + Input!F26) / Input!F$7</f>
        <v>20.753758002738433</v>
      </c>
      <c r="K40" s="8">
        <f>(Input!G25 + Input!G26) / Input!G$7</f>
        <v>20.540296678992728</v>
      </c>
      <c r="L40" s="8">
        <f>(Input!H25 + Input!H26) / Input!H$7</f>
        <v>21.545015810871856</v>
      </c>
      <c r="M40" s="8">
        <f>(Input!I25 + Input!I26) / Input!I$7</f>
        <v>20.699045129787457</v>
      </c>
      <c r="N40" s="8">
        <f>(Input!J25 + Input!J26) / Input!J$7</f>
        <v>20.96673756019262</v>
      </c>
      <c r="O40" s="8">
        <f t="shared" si="1"/>
        <v>22.584229282551465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285.31777238676671</v>
      </c>
      <c r="F42" s="11">
        <f t="shared" ref="F42:N42" si="9">+F38-F40</f>
        <v>297.67999163765654</v>
      </c>
      <c r="G42" s="11">
        <f t="shared" si="9"/>
        <v>317.70763048553147</v>
      </c>
      <c r="H42" s="11">
        <f t="shared" si="9"/>
        <v>246.78760471272898</v>
      </c>
      <c r="I42" s="11">
        <f t="shared" si="9"/>
        <v>117.55949320952914</v>
      </c>
      <c r="J42" s="11">
        <f t="shared" si="9"/>
        <v>109.02513988747251</v>
      </c>
      <c r="K42" s="11">
        <f t="shared" si="9"/>
        <v>157.21413693726265</v>
      </c>
      <c r="L42" s="11">
        <f t="shared" si="9"/>
        <v>174.38733323294684</v>
      </c>
      <c r="M42" s="11">
        <f t="shared" si="9"/>
        <v>107.88144166679132</v>
      </c>
      <c r="N42" s="11">
        <f t="shared" si="9"/>
        <v>219.20560516730475</v>
      </c>
      <c r="O42" s="11">
        <f t="shared" si="1"/>
        <v>203.2766149323991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3.116599212266204E-2</v>
      </c>
      <c r="G7" s="6">
        <f>Input!C8/Input!C$7</f>
        <v>3.1113828225278202E-2</v>
      </c>
      <c r="H7" s="6">
        <f>Input!D8/Input!D$7</f>
        <v>6.6295438012314287E-2</v>
      </c>
      <c r="I7" s="6">
        <f>Input!E8/Input!E$7</f>
        <v>6.8003223843797603E-2</v>
      </c>
      <c r="J7" s="6">
        <f>Input!F8/Input!F$7</f>
        <v>3.7371449962697097E-2</v>
      </c>
      <c r="K7" s="6">
        <f>Input!G8/Input!G$7</f>
        <v>0.31857795919596926</v>
      </c>
      <c r="L7" s="6">
        <f>Input!H8/Input!H$7</f>
        <v>8.516624002409276E-2</v>
      </c>
      <c r="M7" s="6">
        <f>Input!I8/Input!I$7</f>
        <v>0.19382112846936178</v>
      </c>
      <c r="N7" s="6">
        <f>Input!J8/Input!J$7</f>
        <v>0.20233501049512287</v>
      </c>
      <c r="O7" s="6">
        <f>AVERAGE(E7:N7)</f>
        <v>0.1033850270351296</v>
      </c>
    </row>
    <row r="8" spans="1:15" ht="12" customHeight="1" x14ac:dyDescent="0.2">
      <c r="B8" t="s">
        <v>50</v>
      </c>
      <c r="E8" s="6">
        <f>Input!A9/Input!A$7</f>
        <v>25.045949035901849</v>
      </c>
      <c r="F8" s="6">
        <f>Input!B9/Input!B$7</f>
        <v>22.924534441352574</v>
      </c>
      <c r="G8" s="6">
        <f>Input!C9/Input!C$7</f>
        <v>23.167559274521775</v>
      </c>
      <c r="H8" s="6">
        <f>Input!D9/Input!D$7</f>
        <v>24.194387447721756</v>
      </c>
      <c r="I8" s="6">
        <f>Input!E9/Input!E$7</f>
        <v>19.604179336871066</v>
      </c>
      <c r="J8" s="6">
        <f>Input!F9/Input!F$7</f>
        <v>24.612143411382593</v>
      </c>
      <c r="K8" s="6">
        <f>Input!G9/Input!G$7</f>
        <v>23.737512269576722</v>
      </c>
      <c r="L8" s="6">
        <f>Input!H9/Input!H$7</f>
        <v>21.047260502936307</v>
      </c>
      <c r="M8" s="6">
        <f>Input!I9/Input!I$7</f>
        <v>19.543450563935114</v>
      </c>
      <c r="N8" s="6">
        <f>Input!J9/Input!J$7</f>
        <v>14.892353685640202</v>
      </c>
      <c r="O8" s="6">
        <f t="shared" ref="O8:O42" si="1">AVERAGE(E8:N8)</f>
        <v>21.876932996983992</v>
      </c>
    </row>
    <row r="9" spans="1:15" ht="12" customHeight="1" x14ac:dyDescent="0.2">
      <c r="B9" t="s">
        <v>51</v>
      </c>
      <c r="E9" s="6">
        <f>Input!A10/Input!A$7</f>
        <v>21.072770882445912</v>
      </c>
      <c r="F9" s="6">
        <f>Input!B10/Input!B$7</f>
        <v>16.507394627718988</v>
      </c>
      <c r="G9" s="6">
        <f>Input!C10/Input!C$7</f>
        <v>16.018406364447902</v>
      </c>
      <c r="H9" s="6">
        <f>Input!D10/Input!D$7</f>
        <v>16.009216470052969</v>
      </c>
      <c r="I9" s="6">
        <f>Input!E10/Input!E$7</f>
        <v>16.347242830735176</v>
      </c>
      <c r="J9" s="6">
        <f>Input!F10/Input!F$7</f>
        <v>13.635850058756944</v>
      </c>
      <c r="K9" s="6">
        <f>Input!G10/Input!G$7</f>
        <v>13.773336546644472</v>
      </c>
      <c r="L9" s="6">
        <f>Input!H10/Input!H$7</f>
        <v>13.425429754555038</v>
      </c>
      <c r="M9" s="6">
        <f>Input!I10/Input!I$7</f>
        <v>15.68549151476117</v>
      </c>
      <c r="N9" s="6">
        <f>Input!J10/Input!J$7</f>
        <v>13.938704006667489</v>
      </c>
      <c r="O9" s="6">
        <f t="shared" si="1"/>
        <v>15.641384305678608</v>
      </c>
    </row>
    <row r="10" spans="1:15" ht="12" customHeight="1" x14ac:dyDescent="0.2">
      <c r="B10" t="s">
        <v>52</v>
      </c>
      <c r="E10" s="6">
        <f>Input!A11/Input!A$7</f>
        <v>23.256937812527372</v>
      </c>
      <c r="F10" s="6">
        <f>Input!B11/Input!B$7</f>
        <v>18.831759907363701</v>
      </c>
      <c r="G10" s="6">
        <f>Input!C11/Input!C$7</f>
        <v>16.763823595224721</v>
      </c>
      <c r="H10" s="6">
        <f>Input!D11/Input!D$7</f>
        <v>14.794307702307115</v>
      </c>
      <c r="I10" s="6">
        <f>Input!E11/Input!E$7</f>
        <v>21.128293731475264</v>
      </c>
      <c r="J10" s="6">
        <f>Input!F11/Input!F$7</f>
        <v>12.749363000913775</v>
      </c>
      <c r="K10" s="6">
        <f>Input!G11/Input!G$7</f>
        <v>11.554729341296319</v>
      </c>
      <c r="L10" s="6">
        <f>Input!H11/Input!H$7</f>
        <v>11.779321186568287</v>
      </c>
      <c r="M10" s="6">
        <f>Input!I11/Input!I$7</f>
        <v>10.93447478393721</v>
      </c>
      <c r="N10" s="6">
        <f>Input!J11/Input!J$7</f>
        <v>8.4744914495616737</v>
      </c>
      <c r="O10" s="6">
        <f t="shared" si="1"/>
        <v>15.026750251117544</v>
      </c>
    </row>
    <row r="11" spans="1:15" ht="12" customHeight="1" x14ac:dyDescent="0.2">
      <c r="B11" t="s">
        <v>53</v>
      </c>
      <c r="E11" s="6">
        <f>Input!A12/Input!A$7</f>
        <v>7.4306937774443309</v>
      </c>
      <c r="F11" s="6">
        <f>Input!B12/Input!B$7</f>
        <v>9.3757734938109341</v>
      </c>
      <c r="G11" s="6">
        <f>Input!C12/Input!C$7</f>
        <v>8.1676635490973233</v>
      </c>
      <c r="H11" s="6">
        <f>Input!D12/Input!D$7</f>
        <v>7.7699737265107256</v>
      </c>
      <c r="I11" s="6">
        <f>Input!E12/Input!E$7</f>
        <v>7.0768569065845357</v>
      </c>
      <c r="J11" s="6">
        <f>Input!F12/Input!F$7</f>
        <v>7.1757993197727252</v>
      </c>
      <c r="K11" s="6">
        <f>Input!G12/Input!G$7</f>
        <v>7.0825431851444609</v>
      </c>
      <c r="L11" s="6">
        <f>Input!H12/Input!H$7</f>
        <v>6.2677265472067454</v>
      </c>
      <c r="M11" s="6">
        <f>Input!I12/Input!I$7</f>
        <v>6.9723571439270255</v>
      </c>
      <c r="N11" s="6">
        <f>Input!J12/Input!J$7</f>
        <v>5.8300720767996053</v>
      </c>
      <c r="O11" s="6">
        <f t="shared" si="1"/>
        <v>7.3149459726298414</v>
      </c>
    </row>
    <row r="12" spans="1:15" ht="12" customHeight="1" x14ac:dyDescent="0.2">
      <c r="B12" t="s">
        <v>54</v>
      </c>
      <c r="E12" s="6">
        <f>Input!A13/Input!A$7</f>
        <v>1.2671894339565155</v>
      </c>
      <c r="F12" s="6">
        <f>Input!B13/Input!B$7</f>
        <v>1.1344245387038392</v>
      </c>
      <c r="G12" s="6">
        <f>Input!C13/Input!C$7</f>
        <v>1.3785815037626727</v>
      </c>
      <c r="H12" s="6">
        <f>Input!D13/Input!D$7</f>
        <v>1.3207659309589699</v>
      </c>
      <c r="I12" s="6">
        <f>Input!E13/Input!E$7</f>
        <v>1.1365831277329861</v>
      </c>
      <c r="J12" s="6">
        <f>Input!F13/Input!F$7</f>
        <v>1.1582282255026353</v>
      </c>
      <c r="K12" s="6">
        <f>Input!G13/Input!G$7</f>
        <v>0.97726632575443773</v>
      </c>
      <c r="L12" s="6">
        <f>Input!H13/Input!H$7</f>
        <v>1.6361219695828941</v>
      </c>
      <c r="M12" s="6">
        <f>Input!I13/Input!I$7</f>
        <v>1.1842560999355931</v>
      </c>
      <c r="N12" s="6">
        <f>Input!J13/Input!J$7</f>
        <v>1.1429073033707866</v>
      </c>
      <c r="O12" s="6">
        <f t="shared" si="1"/>
        <v>1.2336324459261332</v>
      </c>
    </row>
    <row r="13" spans="1:15" ht="13.5" customHeight="1" x14ac:dyDescent="0.2">
      <c r="B13" s="4" t="s">
        <v>55</v>
      </c>
      <c r="E13" s="8">
        <f>SUM(E7:E12)</f>
        <v>78.073540942275983</v>
      </c>
      <c r="F13" s="8">
        <f t="shared" ref="F13:N13" si="2">SUM(F7:F12)</f>
        <v>68.805053001072707</v>
      </c>
      <c r="G13" s="8">
        <f t="shared" si="2"/>
        <v>65.527148115279672</v>
      </c>
      <c r="H13" s="8">
        <f t="shared" si="2"/>
        <v>64.154946715563852</v>
      </c>
      <c r="I13" s="8">
        <f t="shared" si="2"/>
        <v>65.361159157242838</v>
      </c>
      <c r="J13" s="8">
        <f t="shared" si="2"/>
        <v>59.368755466291368</v>
      </c>
      <c r="K13" s="8">
        <f t="shared" si="2"/>
        <v>57.443965627612378</v>
      </c>
      <c r="L13" s="8">
        <f t="shared" si="2"/>
        <v>54.241026200873371</v>
      </c>
      <c r="M13" s="8">
        <f t="shared" si="2"/>
        <v>54.513851234965479</v>
      </c>
      <c r="N13" s="8">
        <f t="shared" si="2"/>
        <v>44.480863532534876</v>
      </c>
      <c r="O13" s="8">
        <f t="shared" si="1"/>
        <v>61.19703099937125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168.65081572262613</v>
      </c>
      <c r="F15" s="6">
        <f>Input!B30/Input!B$7</f>
        <v>169.17796826794961</v>
      </c>
      <c r="G15" s="6">
        <f>Input!C30/Input!C$7</f>
        <v>160.85323399398382</v>
      </c>
      <c r="H15" s="6">
        <f>Input!D30/Input!D$7</f>
        <v>150.12356289513352</v>
      </c>
      <c r="I15" s="6">
        <f>Input!E30/Input!E$7</f>
        <v>152.80154315027409</v>
      </c>
      <c r="J15" s="6">
        <f>Input!F30/Input!F$7</f>
        <v>167.9546525193052</v>
      </c>
      <c r="K15" s="6">
        <f>Input!G30/Input!G$7</f>
        <v>158.12975224869018</v>
      </c>
      <c r="L15" s="6">
        <f>Input!H30/Input!H$7</f>
        <v>153.65667670531548</v>
      </c>
      <c r="M15" s="6">
        <f>Input!I30/Input!I$7</f>
        <v>153.11636729925257</v>
      </c>
      <c r="N15" s="6">
        <f>Input!J30/Input!J$7</f>
        <v>150.7023422644771</v>
      </c>
      <c r="O15" s="6">
        <f t="shared" si="1"/>
        <v>158.51669150670077</v>
      </c>
    </row>
    <row r="16" spans="1:15" ht="12" customHeight="1" x14ac:dyDescent="0.2">
      <c r="B16" t="s">
        <v>57</v>
      </c>
      <c r="E16" s="6">
        <f>Input!A31/Input!A$7</f>
        <v>9.7482274532803697</v>
      </c>
      <c r="F16" s="6">
        <f>Input!B31/Input!B$7</f>
        <v>7.9344411164987489</v>
      </c>
      <c r="G16" s="6">
        <f>Input!C31/Input!C$7</f>
        <v>6.9800451253144304</v>
      </c>
      <c r="H16" s="6">
        <f>Input!D31/Input!D$7</f>
        <v>5.9574956939975943</v>
      </c>
      <c r="I16" s="6">
        <f>Input!E31/Input!E$7</f>
        <v>6.6530052934422503</v>
      </c>
      <c r="J16" s="6">
        <f>Input!F31/Input!F$7</f>
        <v>6.9933306694676176</v>
      </c>
      <c r="K16" s="6">
        <f>Input!G31/Input!G$7</f>
        <v>6.8341886263847984</v>
      </c>
      <c r="L16" s="6">
        <f>Input!H31/Input!H$7</f>
        <v>2.5764291522361091</v>
      </c>
      <c r="M16" s="6">
        <f>Input!I31/Input!I$7</f>
        <v>2.2631081587106632</v>
      </c>
      <c r="N16" s="6">
        <f>Input!J31/Input!J$7</f>
        <v>2.343132176811952</v>
      </c>
      <c r="O16" s="6">
        <f t="shared" si="1"/>
        <v>5.8283403466144534</v>
      </c>
    </row>
    <row r="17" spans="2:15" ht="12" customHeight="1" x14ac:dyDescent="0.2">
      <c r="B17" t="s">
        <v>58</v>
      </c>
      <c r="E17" s="6">
        <f>Input!A32/Input!A$7</f>
        <v>4.0187617346530731</v>
      </c>
      <c r="F17" s="6">
        <f>Input!B32/Input!B$7</f>
        <v>3.436611246905926</v>
      </c>
      <c r="G17" s="6">
        <f>Input!C32/Input!C$7</f>
        <v>2.4638154106542642</v>
      </c>
      <c r="H17" s="6">
        <f>Input!D32/Input!D$7</f>
        <v>1.8265805966156945</v>
      </c>
      <c r="I17" s="6">
        <f>Input!E32/Input!E$7</f>
        <v>1.5724547258740023</v>
      </c>
      <c r="J17" s="6">
        <f>Input!F32/Input!F$7</f>
        <v>2.0748307748547647</v>
      </c>
      <c r="K17" s="6">
        <f>Input!G32/Input!G$7</f>
        <v>2.5818033704621395</v>
      </c>
      <c r="L17" s="6">
        <f>Input!H32/Input!H$7</f>
        <v>1.5988906791145912</v>
      </c>
      <c r="M17" s="6">
        <f>Input!I32/Input!I$7</f>
        <v>1.8260967901382501</v>
      </c>
      <c r="N17" s="6">
        <f>Input!J32/Input!J$7</f>
        <v>1.2181897456476107</v>
      </c>
      <c r="O17" s="6">
        <f t="shared" si="1"/>
        <v>2.261803507492032</v>
      </c>
    </row>
    <row r="18" spans="2:15" ht="12" customHeight="1" x14ac:dyDescent="0.2">
      <c r="B18" t="s">
        <v>59</v>
      </c>
      <c r="E18" s="6">
        <f>Input!A33/Input!A$7</f>
        <v>0.89399894126294377</v>
      </c>
      <c r="F18" s="6">
        <f>Input!B33/Input!B$7</f>
        <v>1.8307929130451375</v>
      </c>
      <c r="G18" s="6">
        <f>Input!C33/Input!C$7</f>
        <v>1.6881860971954465</v>
      </c>
      <c r="H18" s="6">
        <f>Input!D33/Input!D$7</f>
        <v>1.5334996987673208</v>
      </c>
      <c r="I18" s="6">
        <f>Input!E33/Input!E$7</f>
        <v>1.5011467206823643</v>
      </c>
      <c r="J18" s="6">
        <f>Input!F33/Input!F$7</f>
        <v>1.4669583361108087</v>
      </c>
      <c r="K18" s="6">
        <f>Input!G33/Input!G$7</f>
        <v>1.6277154361944353</v>
      </c>
      <c r="L18" s="6">
        <f>Input!H33/Input!H$7</f>
        <v>1.6325744616774582</v>
      </c>
      <c r="M18" s="6">
        <f>Input!I33/Input!I$7</f>
        <v>1.8621320192322095</v>
      </c>
      <c r="N18" s="6">
        <f>Input!J33/Input!J$7</f>
        <v>2.0980173478207185</v>
      </c>
      <c r="O18" s="6">
        <f t="shared" si="1"/>
        <v>1.6135021971988841</v>
      </c>
    </row>
    <row r="19" spans="2:15" ht="13.5" customHeight="1" x14ac:dyDescent="0.2">
      <c r="B19" s="4" t="s">
        <v>60</v>
      </c>
      <c r="E19" s="8">
        <f>SUM(E15:E18)</f>
        <v>183.31180385182253</v>
      </c>
      <c r="F19" s="8">
        <f t="shared" ref="F19:N19" si="3">SUM(F15:F18)</f>
        <v>182.37981354439944</v>
      </c>
      <c r="G19" s="8">
        <f t="shared" si="3"/>
        <v>171.98528062714797</v>
      </c>
      <c r="H19" s="8">
        <f t="shared" si="3"/>
        <v>159.44113888451412</v>
      </c>
      <c r="I19" s="8">
        <f t="shared" si="3"/>
        <v>162.52814989027269</v>
      </c>
      <c r="J19" s="8">
        <f t="shared" si="3"/>
        <v>178.48977229973841</v>
      </c>
      <c r="K19" s="8">
        <f t="shared" si="3"/>
        <v>169.17345968173152</v>
      </c>
      <c r="L19" s="8">
        <f t="shared" si="3"/>
        <v>159.46457099834362</v>
      </c>
      <c r="M19" s="8">
        <f t="shared" si="3"/>
        <v>159.06770426733368</v>
      </c>
      <c r="N19" s="8">
        <f t="shared" si="3"/>
        <v>156.36168153475739</v>
      </c>
      <c r="O19" s="8">
        <f t="shared" si="1"/>
        <v>168.22033755800618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38.493165966554571</v>
      </c>
      <c r="F21" s="6">
        <f>Input!B18/Input!B$7</f>
        <v>41.79764033975561</v>
      </c>
      <c r="G21" s="6">
        <f>Input!C18/Input!C$7</f>
        <v>41.124010670371405</v>
      </c>
      <c r="H21" s="6">
        <f>Input!D18/Input!D$7</f>
        <v>30.273571394644808</v>
      </c>
      <c r="I21" s="6">
        <f>Input!E18/Input!E$7</f>
        <v>23.520733734303018</v>
      </c>
      <c r="J21" s="6">
        <f>Input!F18/Input!F$7</f>
        <v>26.169416335974475</v>
      </c>
      <c r="K21" s="6">
        <f>Input!G18/Input!G$7</f>
        <v>29.26875268298928</v>
      </c>
      <c r="L21" s="6">
        <f>Input!H18/Input!H$7</f>
        <v>30.912709381117303</v>
      </c>
      <c r="M21" s="6">
        <f>Input!I18/Input!I$7</f>
        <v>35.553113251351796</v>
      </c>
      <c r="N21" s="6">
        <f>Input!J18/Input!J$7</f>
        <v>30.704258241758243</v>
      </c>
      <c r="O21" s="6">
        <f t="shared" si="1"/>
        <v>32.781737199882052</v>
      </c>
    </row>
    <row r="22" spans="2:15" ht="12" customHeight="1" x14ac:dyDescent="0.2">
      <c r="B22" t="s">
        <v>255</v>
      </c>
      <c r="E22" s="6">
        <f>Input!A19/Input!A$7</f>
        <v>60.984538325900587</v>
      </c>
      <c r="F22" s="6">
        <f>Input!B19/Input!B$7</f>
        <v>35.462005438408568</v>
      </c>
      <c r="G22" s="6">
        <f>Input!C19/Input!C$7</f>
        <v>34.635586459887342</v>
      </c>
      <c r="H22" s="6">
        <f>Input!D19/Input!D$7</f>
        <v>32.22690820277834</v>
      </c>
      <c r="I22" s="6">
        <f>Input!E19/Input!E$7</f>
        <v>26.902740507511325</v>
      </c>
      <c r="J22" s="6">
        <f>Input!F19/Input!F$7</f>
        <v>27.145426354720712</v>
      </c>
      <c r="K22" s="6">
        <f>Input!G19/Input!G$7</f>
        <v>29.199554153079131</v>
      </c>
      <c r="L22" s="6">
        <f>Input!H19/Input!H$7</f>
        <v>24.184796416202381</v>
      </c>
      <c r="M22" s="6">
        <f>Input!I19/Input!I$7</f>
        <v>23.44096625376331</v>
      </c>
      <c r="N22" s="6">
        <f>Input!J19/Input!J$7</f>
        <v>29.528910050623534</v>
      </c>
      <c r="O22" s="6">
        <f t="shared" si="1"/>
        <v>32.371143216287528</v>
      </c>
    </row>
    <row r="23" spans="2:15" ht="12" customHeight="1" x14ac:dyDescent="0.2">
      <c r="B23" t="s">
        <v>62</v>
      </c>
      <c r="E23" s="6">
        <f>Input!A20/Input!A$7</f>
        <v>0.22070173701428533</v>
      </c>
      <c r="F23" s="6">
        <f>Input!B20/Input!B$7</f>
        <v>1.9605603242217974E-2</v>
      </c>
      <c r="G23" s="6">
        <f>Input!C20/Input!C$7</f>
        <v>0</v>
      </c>
      <c r="H23" s="6">
        <f>Input!D20/Input!D$7</f>
        <v>2.6212242796039226E-3</v>
      </c>
      <c r="I23" s="6">
        <f>Input!E20/Input!E$7</f>
        <v>0.17292029383871751</v>
      </c>
      <c r="J23" s="6">
        <f>Input!F20/Input!F$7</f>
        <v>0.56873620912827183</v>
      </c>
      <c r="K23" s="6">
        <f>Input!G20/Input!G$7</f>
        <v>9.490338728181491E-2</v>
      </c>
      <c r="L23" s="6">
        <f>Input!H20/Input!H$7</f>
        <v>0.20130778497214274</v>
      </c>
      <c r="M23" s="6">
        <f>Input!I20/Input!I$7</f>
        <v>6.2010095412129464E-2</v>
      </c>
      <c r="N23" s="6">
        <f>Input!J20/Input!J$7</f>
        <v>1.1442462032349672E-2</v>
      </c>
      <c r="O23" s="6">
        <f t="shared" si="1"/>
        <v>0.13542487972015332</v>
      </c>
    </row>
    <row r="24" spans="2:15" ht="13.5" customHeight="1" x14ac:dyDescent="0.2">
      <c r="B24" s="4" t="s">
        <v>63</v>
      </c>
      <c r="E24" s="8">
        <f>SUM(E21:E23)</f>
        <v>99.698406029469439</v>
      </c>
      <c r="F24" s="8">
        <f t="shared" ref="F24:N24" si="4">SUM(F21:F23)</f>
        <v>77.279251381406397</v>
      </c>
      <c r="G24" s="8">
        <f t="shared" si="4"/>
        <v>75.759597130258754</v>
      </c>
      <c r="H24" s="8">
        <f t="shared" si="4"/>
        <v>62.503100821702752</v>
      </c>
      <c r="I24" s="8">
        <f t="shared" si="4"/>
        <v>50.596394535653062</v>
      </c>
      <c r="J24" s="8">
        <f t="shared" si="4"/>
        <v>53.883578899823462</v>
      </c>
      <c r="K24" s="8">
        <f t="shared" si="4"/>
        <v>58.563210223350225</v>
      </c>
      <c r="L24" s="8">
        <f t="shared" si="4"/>
        <v>55.298813582291828</v>
      </c>
      <c r="M24" s="8">
        <f t="shared" si="4"/>
        <v>59.056089600527237</v>
      </c>
      <c r="N24" s="8">
        <f t="shared" si="4"/>
        <v>60.244610754414126</v>
      </c>
      <c r="O24" s="8">
        <f t="shared" si="1"/>
        <v>65.288305295889728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11.282451699882319</v>
      </c>
      <c r="F26" s="6">
        <f>Input!B21/Input!B$7</f>
        <v>10.301366868044031</v>
      </c>
      <c r="G26" s="6">
        <f>Input!C21/Input!C$7</f>
        <v>9.7689058986881339</v>
      </c>
      <c r="H26" s="6">
        <f>Input!D21/Input!D$7</f>
        <v>8.507673308784744</v>
      </c>
      <c r="I26" s="6">
        <f>Input!E21/Input!E$7</f>
        <v>7.6375660763410567</v>
      </c>
      <c r="J26" s="6">
        <f>Input!F21/Input!F$7</f>
        <v>8.4070229894624156</v>
      </c>
      <c r="K26" s="6">
        <f>Input!G21/Input!G$7</f>
        <v>8.512452961392567</v>
      </c>
      <c r="L26" s="6">
        <f>Input!H21/Input!H$7</f>
        <v>7.8941338653817192</v>
      </c>
      <c r="M26" s="6">
        <f>Input!I21/Input!I$7</f>
        <v>7.4309297065740001</v>
      </c>
      <c r="N26" s="6">
        <f>Input!J21/Input!J$7</f>
        <v>7.6881113409062847</v>
      </c>
      <c r="O26" s="6">
        <f t="shared" si="1"/>
        <v>8.7430614715457278</v>
      </c>
    </row>
    <row r="27" spans="2:15" ht="12" customHeight="1" x14ac:dyDescent="0.2">
      <c r="B27" t="s">
        <v>65</v>
      </c>
      <c r="E27" s="6">
        <f>Input!A22/Input!A$7</f>
        <v>135.45029945501702</v>
      </c>
      <c r="F27" s="6">
        <f>Input!B22/Input!B$7</f>
        <v>123.92247402079856</v>
      </c>
      <c r="G27" s="6">
        <f>Input!C22/Input!C$7</f>
        <v>116.58698545743485</v>
      </c>
      <c r="H27" s="6">
        <f>Input!D22/Input!D$7</f>
        <v>107.43245825865012</v>
      </c>
      <c r="I27" s="6">
        <f>Input!E22/Input!E$7</f>
        <v>104.14215959847893</v>
      </c>
      <c r="J27" s="6">
        <f>Input!F22/Input!F$7</f>
        <v>111.03339247316079</v>
      </c>
      <c r="K27" s="6">
        <f>Input!G22/Input!G$7</f>
        <v>109.74541099002617</v>
      </c>
      <c r="L27" s="6">
        <f>Input!H22/Input!H$7</f>
        <v>108.29636786628519</v>
      </c>
      <c r="M27" s="6">
        <f>Input!I22/Input!I$7</f>
        <v>104.30062384853886</v>
      </c>
      <c r="N27" s="6">
        <f>Input!J22/Input!J$7</f>
        <v>105.99064174589456</v>
      </c>
      <c r="O27" s="6">
        <f t="shared" si="1"/>
        <v>112.69008137142851</v>
      </c>
    </row>
    <row r="28" spans="2:15" ht="12" customHeight="1" x14ac:dyDescent="0.2">
      <c r="B28" t="s">
        <v>66</v>
      </c>
      <c r="E28" s="6">
        <f>Input!A23/Input!A$7</f>
        <v>17.907189433956518</v>
      </c>
      <c r="F28" s="6">
        <f>Input!B23/Input!B$7</f>
        <v>17.796081974572754</v>
      </c>
      <c r="G28" s="6">
        <f>Input!C23/Input!C$7</f>
        <v>17.55533674654405</v>
      </c>
      <c r="H28" s="6">
        <f>Input!D23/Input!D$7</f>
        <v>18.616963899575772</v>
      </c>
      <c r="I28" s="6">
        <f>Input!E23/Input!E$7</f>
        <v>18.613172889815793</v>
      </c>
      <c r="J28" s="6">
        <f>Input!F23/Input!F$7</f>
        <v>16.219350511375598</v>
      </c>
      <c r="K28" s="6">
        <f>Input!G23/Input!G$7</f>
        <v>16.400547141533803</v>
      </c>
      <c r="L28" s="6">
        <f>Input!H23/Input!H$7</f>
        <v>16.625442252672791</v>
      </c>
      <c r="M28" s="6">
        <f>Input!I23/Input!I$7</f>
        <v>16.045067327711457</v>
      </c>
      <c r="N28" s="6">
        <f>Input!J23/Input!J$7</f>
        <v>16.550117452771946</v>
      </c>
      <c r="O28" s="6">
        <f t="shared" si="1"/>
        <v>17.23292696305305</v>
      </c>
    </row>
    <row r="29" spans="2:15" ht="13.5" customHeight="1" x14ac:dyDescent="0.2">
      <c r="B29" s="4" t="s">
        <v>15</v>
      </c>
      <c r="E29" s="8">
        <f>SUM(E26:E28)</f>
        <v>164.63994058885586</v>
      </c>
      <c r="F29" s="8">
        <f t="shared" ref="F29:N29" si="5">SUM(F26:F28)</f>
        <v>152.01992286341536</v>
      </c>
      <c r="G29" s="8">
        <f t="shared" si="5"/>
        <v>143.91122810266702</v>
      </c>
      <c r="H29" s="8">
        <f t="shared" si="5"/>
        <v>134.55709546701064</v>
      </c>
      <c r="I29" s="8">
        <f t="shared" si="5"/>
        <v>130.39289856463577</v>
      </c>
      <c r="J29" s="8">
        <f t="shared" si="5"/>
        <v>135.65976597399882</v>
      </c>
      <c r="K29" s="8">
        <f t="shared" si="5"/>
        <v>134.65841109295255</v>
      </c>
      <c r="L29" s="8">
        <f t="shared" si="5"/>
        <v>132.8159439843397</v>
      </c>
      <c r="M29" s="8">
        <f t="shared" si="5"/>
        <v>127.77662088282432</v>
      </c>
      <c r="N29" s="8">
        <f t="shared" si="5"/>
        <v>130.2288705395728</v>
      </c>
      <c r="O29" s="8">
        <f t="shared" si="1"/>
        <v>138.66606980602728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525.72369141242382</v>
      </c>
      <c r="F31" s="7">
        <f t="shared" ref="F31:N31" si="6">SUM(F13,F19,F24,F29)</f>
        <v>480.48404079029388</v>
      </c>
      <c r="G31" s="7">
        <f t="shared" si="6"/>
        <v>457.18325397535341</v>
      </c>
      <c r="H31" s="7">
        <f t="shared" si="6"/>
        <v>420.65628188879134</v>
      </c>
      <c r="I31" s="7">
        <f t="shared" si="6"/>
        <v>408.87860214780437</v>
      </c>
      <c r="J31" s="7">
        <f t="shared" si="6"/>
        <v>427.40187263985206</v>
      </c>
      <c r="K31" s="7">
        <f t="shared" si="6"/>
        <v>419.83904662564669</v>
      </c>
      <c r="L31" s="7">
        <f t="shared" si="6"/>
        <v>401.82035476584849</v>
      </c>
      <c r="M31" s="7">
        <f t="shared" si="6"/>
        <v>400.41426598565073</v>
      </c>
      <c r="N31" s="7">
        <f t="shared" si="6"/>
        <v>391.31602636127923</v>
      </c>
      <c r="O31" s="7">
        <f t="shared" si="1"/>
        <v>433.3717436592944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652.30265666832975</v>
      </c>
      <c r="F33" s="6">
        <f>(Input!B35+Input!B209)/Input!B$7</f>
        <v>668.28771261448207</v>
      </c>
      <c r="G33" s="6">
        <f>(Input!C35+Input!C209)/Input!C$7</f>
        <v>635.752608110437</v>
      </c>
      <c r="H33" s="6">
        <f>(Input!D35+Input!D209)/Input!D$7</f>
        <v>566.78907537816565</v>
      </c>
      <c r="I33" s="6">
        <f>(Input!E35+Input!E209)/Input!E$7</f>
        <v>421.08499732716388</v>
      </c>
      <c r="J33" s="6">
        <f>(Input!F35+Input!F209)/Input!F$7</f>
        <v>432.63163017911296</v>
      </c>
      <c r="K33" s="6">
        <f>(Input!G35+Input!G209)/Input!G$7</f>
        <v>486.55089596152055</v>
      </c>
      <c r="L33" s="6">
        <f>(Input!H35+Input!H209)/Input!H$7</f>
        <v>522.42390137027553</v>
      </c>
      <c r="M33" s="6">
        <f>(Input!I35+Input!I209)/Input!I$7</f>
        <v>496.00708086814552</v>
      </c>
      <c r="N33" s="6">
        <f>(Input!J35+Input!J209)/Input!J$7</f>
        <v>526.34269446845292</v>
      </c>
      <c r="O33" s="6">
        <f t="shared" si="1"/>
        <v>540.81732529460862</v>
      </c>
    </row>
    <row r="34" spans="2:15" ht="12" customHeight="1" x14ac:dyDescent="0.2">
      <c r="B34" t="s">
        <v>69</v>
      </c>
      <c r="E34" s="6">
        <f>Input!A28/Input!A$7</f>
        <v>0.59510939648179395</v>
      </c>
      <c r="F34" s="6">
        <f>Input!B28/Input!B$7</f>
        <v>0.17597814563986286</v>
      </c>
      <c r="G34" s="6">
        <f>Input!C28/Input!C$7</f>
        <v>0.19914056763668692</v>
      </c>
      <c r="H34" s="6">
        <f>Input!D28/Input!D$7</f>
        <v>6.0162790639538222E-2</v>
      </c>
      <c r="I34" s="6">
        <f>Input!E28/Input!E$7</f>
        <v>0.31708221143139198</v>
      </c>
      <c r="J34" s="6">
        <f>Input!F28/Input!F$7</f>
        <v>0.12636389736358891</v>
      </c>
      <c r="K34" s="6">
        <f>Input!G28/Input!G$7</f>
        <v>0.25681184305987553</v>
      </c>
      <c r="L34" s="6">
        <f>Input!H28/Input!H$7</f>
        <v>0.29164071675952419</v>
      </c>
      <c r="M34" s="6">
        <f>Input!I28/Input!I$7</f>
        <v>0.26872893668648806</v>
      </c>
      <c r="N34" s="6">
        <f>Input!J28/Input!J$7</f>
        <v>0.23597836152611434</v>
      </c>
      <c r="O34" s="6">
        <f t="shared" si="1"/>
        <v>0.25269968672248649</v>
      </c>
    </row>
    <row r="35" spans="2:15" ht="12" customHeight="1" x14ac:dyDescent="0.2">
      <c r="B35" t="s">
        <v>75</v>
      </c>
      <c r="E35" s="6">
        <f>(Input!A29-Input!A203-Input!A207)/Input!A$7</f>
        <v>48.634362491764321</v>
      </c>
      <c r="F35" s="6">
        <f>(Input!B29-Input!B203-Input!B207)/Input!B$7</f>
        <v>44.735017063718395</v>
      </c>
      <c r="G35" s="6">
        <f>(Input!C29-Input!C203-Input!C207)/Input!C$7</f>
        <v>51.241740863382987</v>
      </c>
      <c r="H35" s="6">
        <f>(Input!D29-Input!D203-Input!D207)/Input!D$7</f>
        <v>42.649731890416298</v>
      </c>
      <c r="I35" s="6">
        <f>(Input!E29-Input!E203-Input!E207)/Input!E$7</f>
        <v>43.464283586965067</v>
      </c>
      <c r="J35" s="6">
        <f>(Input!F29-Input!F203-Input!F207)/Input!F$7</f>
        <v>26.642643418475352</v>
      </c>
      <c r="K35" s="6">
        <f>(Input!G29-Input!G203-Input!G207)/Input!G$7</f>
        <v>20.012006486871865</v>
      </c>
      <c r="L35" s="6">
        <f>(Input!H29-Input!H203-Input!H207)/Input!H$7</f>
        <v>23.448956331877728</v>
      </c>
      <c r="M35" s="6">
        <f>(Input!I29-Input!I203-Input!I207)/Input!I$7</f>
        <v>20.472741188981924</v>
      </c>
      <c r="N35" s="6">
        <f>(Input!J29-Input!J203-Input!J207)/Input!J$7</f>
        <v>19.769825750092604</v>
      </c>
      <c r="O35" s="6">
        <f t="shared" si="1"/>
        <v>34.107130907254657</v>
      </c>
    </row>
    <row r="36" spans="2:15" ht="13.5" customHeight="1" x14ac:dyDescent="0.2">
      <c r="B36" s="1" t="s">
        <v>71</v>
      </c>
      <c r="E36" s="7">
        <f>SUM(E33:E35)</f>
        <v>701.53212855657591</v>
      </c>
      <c r="F36" s="7">
        <f t="shared" ref="F36:N36" si="7">SUM(F33:F35)</f>
        <v>713.19870782384032</v>
      </c>
      <c r="G36" s="7">
        <f t="shared" si="7"/>
        <v>687.19348954145676</v>
      </c>
      <c r="H36" s="7">
        <f t="shared" si="7"/>
        <v>609.49897005922151</v>
      </c>
      <c r="I36" s="7">
        <f t="shared" si="7"/>
        <v>464.86636312556033</v>
      </c>
      <c r="J36" s="7">
        <f t="shared" si="7"/>
        <v>459.40063749495192</v>
      </c>
      <c r="K36" s="7">
        <f t="shared" si="7"/>
        <v>506.81971429145233</v>
      </c>
      <c r="L36" s="7">
        <f t="shared" si="7"/>
        <v>546.16449841891279</v>
      </c>
      <c r="M36" s="7">
        <f t="shared" si="7"/>
        <v>516.74855099381398</v>
      </c>
      <c r="N36" s="7">
        <f t="shared" si="7"/>
        <v>546.34849858007169</v>
      </c>
      <c r="O36" s="7">
        <f t="shared" si="1"/>
        <v>575.17715588858562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175.80843714415209</v>
      </c>
      <c r="F38" s="11">
        <f t="shared" ref="F38:N38" si="8">F36-F31</f>
        <v>232.71466703354645</v>
      </c>
      <c r="G38" s="11">
        <f t="shared" si="8"/>
        <v>230.01023556610335</v>
      </c>
      <c r="H38" s="11">
        <f t="shared" si="8"/>
        <v>188.84268817043016</v>
      </c>
      <c r="I38" s="11">
        <f t="shared" si="8"/>
        <v>55.987760977755954</v>
      </c>
      <c r="J38" s="11">
        <f t="shared" si="8"/>
        <v>31.998764855099864</v>
      </c>
      <c r="K38" s="11">
        <f t="shared" si="8"/>
        <v>86.98066766580564</v>
      </c>
      <c r="L38" s="11">
        <f t="shared" si="8"/>
        <v>144.34414365306429</v>
      </c>
      <c r="M38" s="11">
        <f t="shared" si="8"/>
        <v>116.33428500816325</v>
      </c>
      <c r="N38" s="11">
        <f t="shared" si="8"/>
        <v>155.03247221879246</v>
      </c>
      <c r="O38" s="11">
        <f t="shared" si="1"/>
        <v>141.80541222929133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24.36086328962552</v>
      </c>
      <c r="F40" s="8">
        <f>(Input!B25 + Input!B26) / Input!B$7</f>
        <v>22.839484320409426</v>
      </c>
      <c r="G40" s="8">
        <f>(Input!C25 + Input!C26) / Input!C$7</f>
        <v>28.230919261048712</v>
      </c>
      <c r="H40" s="8">
        <f>(Input!D25 + Input!D26) / Input!D$7</f>
        <v>23.32009309464706</v>
      </c>
      <c r="I40" s="8">
        <f>(Input!E25 + Input!E26) / Input!E$7</f>
        <v>22.586079677200818</v>
      </c>
      <c r="J40" s="8">
        <f>(Input!F25 + Input!F26) / Input!F$7</f>
        <v>20.753758002738433</v>
      </c>
      <c r="K40" s="8">
        <f>(Input!G25 + Input!G26) / Input!G$7</f>
        <v>20.540296678992728</v>
      </c>
      <c r="L40" s="8">
        <f>(Input!H25 + Input!H26) / Input!H$7</f>
        <v>21.545015810871856</v>
      </c>
      <c r="M40" s="8">
        <f>(Input!I25 + Input!I26) / Input!I$7</f>
        <v>20.699045129787457</v>
      </c>
      <c r="N40" s="8">
        <f>(Input!J25 + Input!J26) / Input!J$7</f>
        <v>20.96673756019262</v>
      </c>
      <c r="O40" s="8">
        <f t="shared" si="1"/>
        <v>22.584229282551465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151.44757385452658</v>
      </c>
      <c r="F42" s="11">
        <f t="shared" ref="F42:N42" si="9">+F38-F40</f>
        <v>209.87518271313701</v>
      </c>
      <c r="G42" s="11">
        <f t="shared" si="9"/>
        <v>201.77931630505464</v>
      </c>
      <c r="H42" s="11">
        <f t="shared" si="9"/>
        <v>165.5225950757831</v>
      </c>
      <c r="I42" s="11">
        <f t="shared" si="9"/>
        <v>33.40168130055514</v>
      </c>
      <c r="J42" s="11">
        <f t="shared" si="9"/>
        <v>11.245006852361431</v>
      </c>
      <c r="K42" s="11">
        <f t="shared" si="9"/>
        <v>66.440370986812908</v>
      </c>
      <c r="L42" s="11">
        <f t="shared" si="9"/>
        <v>122.79912784219243</v>
      </c>
      <c r="M42" s="11">
        <f t="shared" si="9"/>
        <v>95.635239878375785</v>
      </c>
      <c r="N42" s="11">
        <f t="shared" si="9"/>
        <v>134.06573465859984</v>
      </c>
      <c r="O42" s="11">
        <f t="shared" si="1"/>
        <v>119.2211829467399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3.2668435249236247</v>
      </c>
      <c r="F7" s="6">
        <f>Input!B37/Input!B$6</f>
        <v>3.6674651596422354</v>
      </c>
      <c r="G7" s="6">
        <f>Input!C37/Input!C$6</f>
        <v>3.5634695133758014</v>
      </c>
      <c r="H7" s="6">
        <f>Input!D37/Input!D$6</f>
        <v>3.2202692911200121</v>
      </c>
      <c r="I7" s="6">
        <f>Input!E37/Input!E$6</f>
        <v>2.6850770566530544</v>
      </c>
      <c r="J7" s="6">
        <f>Input!F37/Input!F$6</f>
        <v>2.8742463843697896</v>
      </c>
      <c r="K7" s="6">
        <f>Input!G37/Input!G$6</f>
        <v>3.3689221857914933</v>
      </c>
      <c r="L7" s="6">
        <f>Input!H37/Input!H$6</f>
        <v>3.7690657942368953</v>
      </c>
      <c r="M7" s="6">
        <f>Input!I37/Input!I$6</f>
        <v>4.5259036427202286</v>
      </c>
      <c r="N7" s="6">
        <f>Input!J37/Input!J$6</f>
        <v>4.0052929952586505</v>
      </c>
      <c r="O7" s="6">
        <f>AVERAGE(E7:N7)</f>
        <v>3.4946555548091789</v>
      </c>
    </row>
    <row r="8" spans="1:15" ht="12" customHeight="1" x14ac:dyDescent="0.2">
      <c r="B8" t="s">
        <v>121</v>
      </c>
      <c r="E8" s="6">
        <f>Input!A38/Input!A$6</f>
        <v>3.389647313133163</v>
      </c>
      <c r="F8" s="6">
        <f>Input!B38/Input!B$6</f>
        <v>3.9484238670336897</v>
      </c>
      <c r="G8" s="6">
        <f>Input!C38/Input!C$6</f>
        <v>3.6989936027737551</v>
      </c>
      <c r="H8" s="6">
        <f>Input!D38/Input!D$6</f>
        <v>3.1709764904343758</v>
      </c>
      <c r="I8" s="6">
        <f>Input!E38/Input!E$6</f>
        <v>2.8521568108431627</v>
      </c>
      <c r="J8" s="6">
        <f>Input!F38/Input!F$6</f>
        <v>2.9064358819422074</v>
      </c>
      <c r="K8" s="6">
        <f>Input!G38/Input!G$6</f>
        <v>3.296219952809802</v>
      </c>
      <c r="L8" s="6">
        <f>Input!H38/Input!H$6</f>
        <v>3.8080569794381693</v>
      </c>
      <c r="M8" s="6">
        <f>Input!I38/Input!I$6</f>
        <v>4.5212979354697067</v>
      </c>
      <c r="N8" s="6">
        <f>Input!J38/Input!J$6</f>
        <v>3.8185390918353015</v>
      </c>
      <c r="O8" s="6">
        <f t="shared" ref="O8:O40" si="1">AVERAGE(E8:N8)</f>
        <v>3.541074792571334</v>
      </c>
    </row>
    <row r="9" spans="1:15" ht="12" customHeight="1" x14ac:dyDescent="0.2">
      <c r="B9" t="s">
        <v>122</v>
      </c>
      <c r="E9" s="6">
        <f>Input!A39/Input!A$6</f>
        <v>0.25012255795822802</v>
      </c>
      <c r="F9" s="6">
        <f>Input!B39/Input!B$6</f>
        <v>0.24387112789330212</v>
      </c>
      <c r="G9" s="6">
        <f>Input!C39/Input!C$6</f>
        <v>0.25537796777725702</v>
      </c>
      <c r="H9" s="6">
        <f>Input!D39/Input!D$6</f>
        <v>0.23473107499167911</v>
      </c>
      <c r="I9" s="6">
        <f>Input!E39/Input!E$6</f>
        <v>0.18631252326497627</v>
      </c>
      <c r="J9" s="6">
        <f>Input!F39/Input!F$6</f>
        <v>0.14059743967084715</v>
      </c>
      <c r="K9" s="6">
        <f>Input!G39/Input!G$6</f>
        <v>0.16788516355307984</v>
      </c>
      <c r="L9" s="6">
        <f>Input!H39/Input!H$6</f>
        <v>0.209748045178106</v>
      </c>
      <c r="M9" s="6">
        <f>Input!I39/Input!I$6</f>
        <v>0.21515684643629684</v>
      </c>
      <c r="N9" s="6">
        <f>Input!J39/Input!J$6</f>
        <v>0.21170141376467494</v>
      </c>
      <c r="O9" s="6">
        <f t="shared" si="1"/>
        <v>0.21155041604884475</v>
      </c>
    </row>
    <row r="10" spans="1:15" ht="13.5" customHeight="1" x14ac:dyDescent="0.2">
      <c r="B10" s="4" t="s">
        <v>123</v>
      </c>
      <c r="E10" s="8">
        <f>SUM(E7:E9)</f>
        <v>6.9066133960150164</v>
      </c>
      <c r="F10" s="8">
        <f t="shared" ref="F10:N10" si="2">SUM(F7:F9)</f>
        <v>7.8597601545692264</v>
      </c>
      <c r="G10" s="8">
        <f t="shared" si="2"/>
        <v>7.5178410839268128</v>
      </c>
      <c r="H10" s="8">
        <f t="shared" si="2"/>
        <v>6.6259768565460675</v>
      </c>
      <c r="I10" s="8">
        <f t="shared" si="2"/>
        <v>5.7235463907611939</v>
      </c>
      <c r="J10" s="8">
        <f t="shared" si="2"/>
        <v>5.9212797059828439</v>
      </c>
      <c r="K10" s="8">
        <f t="shared" si="2"/>
        <v>6.8330273021543748</v>
      </c>
      <c r="L10" s="8">
        <f t="shared" si="2"/>
        <v>7.7868708188531706</v>
      </c>
      <c r="M10" s="8">
        <f t="shared" si="2"/>
        <v>9.2623584246262318</v>
      </c>
      <c r="N10" s="8">
        <f t="shared" si="2"/>
        <v>8.0355335008586266</v>
      </c>
      <c r="O10" s="8">
        <f t="shared" si="1"/>
        <v>7.2472807634293561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9.1245432160225342</v>
      </c>
      <c r="F12" s="6">
        <f>Input!B40/Input!B$6</f>
        <v>8.5207188229934285</v>
      </c>
      <c r="G12" s="6">
        <f>Input!C40/Input!C$6</f>
        <v>7.4792063754164868</v>
      </c>
      <c r="H12" s="6">
        <f>Input!D40/Input!D$6</f>
        <v>6.6550210902097096</v>
      </c>
      <c r="I12" s="6">
        <f>Input!E40/Input!E$6</f>
        <v>5.5019965686768941</v>
      </c>
      <c r="J12" s="6">
        <f>Input!F40/Input!F$6</f>
        <v>5.5022995594328599</v>
      </c>
      <c r="K12" s="6">
        <f>Input!G40/Input!G$6</f>
        <v>5.8565554941847937</v>
      </c>
      <c r="L12" s="6">
        <f>Input!H40/Input!H$6</f>
        <v>6.8612622176368374</v>
      </c>
      <c r="M12" s="6">
        <f>Input!I40/Input!I$6</f>
        <v>7.5775049603302129</v>
      </c>
      <c r="N12" s="6">
        <f>Input!J40/Input!J$6</f>
        <v>6.2559405297207391</v>
      </c>
      <c r="O12" s="6">
        <f t="shared" si="1"/>
        <v>6.93350488346245</v>
      </c>
    </row>
    <row r="13" spans="1:15" ht="12" customHeight="1" x14ac:dyDescent="0.2">
      <c r="B13" t="s">
        <v>125</v>
      </c>
      <c r="E13" s="6">
        <f>Input!A41/Input!A$6</f>
        <v>2.3259500218503932</v>
      </c>
      <c r="F13" s="6">
        <f>Input!B41/Input!B$6</f>
        <v>2.3748927409817555</v>
      </c>
      <c r="G13" s="6">
        <f>Input!C41/Input!C$6</f>
        <v>2.1288975818830016</v>
      </c>
      <c r="H13" s="6">
        <f>Input!D41/Input!D$6</f>
        <v>1.9202328624802349</v>
      </c>
      <c r="I13" s="6">
        <f>Input!E41/Input!E$6</f>
        <v>1.5507365257153294</v>
      </c>
      <c r="J13" s="6">
        <f>Input!F41/Input!F$6</f>
        <v>1.6089869015256497</v>
      </c>
      <c r="K13" s="6">
        <f>Input!G41/Input!G$6</f>
        <v>1.6349921458482679</v>
      </c>
      <c r="L13" s="6">
        <f>Input!H41/Input!H$6</f>
        <v>1.993343053142195</v>
      </c>
      <c r="M13" s="6">
        <f>Input!I41/Input!I$6</f>
        <v>2.1454423303135344</v>
      </c>
      <c r="N13" s="6">
        <f>Input!J41/Input!J$6</f>
        <v>1.8309914353293564</v>
      </c>
      <c r="O13" s="6">
        <f t="shared" si="1"/>
        <v>1.9514465599069719</v>
      </c>
    </row>
    <row r="14" spans="1:15" ht="12" customHeight="1" x14ac:dyDescent="0.2">
      <c r="B14" t="s">
        <v>126</v>
      </c>
      <c r="E14" s="6">
        <f>Input!A42/Input!A$6</f>
        <v>0.21463177960425189</v>
      </c>
      <c r="F14" s="6">
        <f>Input!B42/Input!B$6</f>
        <v>0.37938523608674191</v>
      </c>
      <c r="G14" s="6">
        <f>Input!C42/Input!C$6</f>
        <v>0.33855378183932572</v>
      </c>
      <c r="H14" s="6">
        <f>Input!D42/Input!D$6</f>
        <v>0.30564120197802808</v>
      </c>
      <c r="I14" s="6">
        <f>Input!E42/Input!E$6</f>
        <v>0.30470753548479901</v>
      </c>
      <c r="J14" s="6">
        <f>Input!F42/Input!F$6</f>
        <v>0.27685705105290032</v>
      </c>
      <c r="K14" s="6">
        <f>Input!G42/Input!G$6</f>
        <v>0.29056547280948819</v>
      </c>
      <c r="L14" s="6">
        <f>Input!H42/Input!H$6</f>
        <v>0.38582576744859542</v>
      </c>
      <c r="M14" s="6">
        <f>Input!I42/Input!I$6</f>
        <v>0.44809183886306087</v>
      </c>
      <c r="N14" s="6">
        <f>Input!J42/Input!J$6</f>
        <v>0.32254207632961202</v>
      </c>
      <c r="O14" s="6">
        <f t="shared" si="1"/>
        <v>0.32668017414968031</v>
      </c>
    </row>
    <row r="15" spans="1:15" ht="13.5" customHeight="1" x14ac:dyDescent="0.2">
      <c r="B15" s="4" t="s">
        <v>130</v>
      </c>
      <c r="E15" s="8">
        <f>SUM(E12:E14)</f>
        <v>11.665125017477179</v>
      </c>
      <c r="F15" s="8">
        <f t="shared" ref="F15:N15" si="3">SUM(F12:F14)</f>
        <v>11.274996800061926</v>
      </c>
      <c r="G15" s="8">
        <f t="shared" si="3"/>
        <v>9.9466577391388125</v>
      </c>
      <c r="H15" s="8">
        <f t="shared" si="3"/>
        <v>8.8808951546679733</v>
      </c>
      <c r="I15" s="8">
        <f t="shared" si="3"/>
        <v>7.357440629877023</v>
      </c>
      <c r="J15" s="8">
        <f t="shared" si="3"/>
        <v>7.3881435120114096</v>
      </c>
      <c r="K15" s="8">
        <f t="shared" si="3"/>
        <v>7.7821131128425503</v>
      </c>
      <c r="L15" s="8">
        <f t="shared" si="3"/>
        <v>9.2404310382276282</v>
      </c>
      <c r="M15" s="8">
        <f t="shared" si="3"/>
        <v>10.171039129506807</v>
      </c>
      <c r="N15" s="8">
        <f t="shared" si="3"/>
        <v>8.4094740413797062</v>
      </c>
      <c r="O15" s="8">
        <f t="shared" si="1"/>
        <v>9.2116316175191013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1.3596350862482691</v>
      </c>
      <c r="F17" s="6">
        <f>Input!B43/Input!B$6</f>
        <v>1.6623024938118021</v>
      </c>
      <c r="G17" s="6">
        <f>Input!C43/Input!C$6</f>
        <v>1.514716198563532</v>
      </c>
      <c r="H17" s="6">
        <f>Input!D43/Input!D$6</f>
        <v>1.0598977119739303</v>
      </c>
      <c r="I17" s="6">
        <f>Input!E43/Input!E$6</f>
        <v>0.83409613696353824</v>
      </c>
      <c r="J17" s="6">
        <f>Input!F43/Input!F$6</f>
        <v>0.92547378973053318</v>
      </c>
      <c r="K17" s="6">
        <f>Input!G43/Input!G$6</f>
        <v>0.96382013404941258</v>
      </c>
      <c r="L17" s="6">
        <f>Input!H43/Input!H$6</f>
        <v>0.96615144439617717</v>
      </c>
      <c r="M17" s="6">
        <f>Input!I43/Input!I$6</f>
        <v>1.0921983709207483</v>
      </c>
      <c r="N17" s="6">
        <f>Input!J43/Input!J$6</f>
        <v>1.0246230860895205</v>
      </c>
      <c r="O17" s="6">
        <f t="shared" si="1"/>
        <v>1.1402914452747464</v>
      </c>
    </row>
    <row r="18" spans="2:15" ht="12" customHeight="1" x14ac:dyDescent="0.2">
      <c r="B18" t="s">
        <v>128</v>
      </c>
      <c r="E18" s="6">
        <f>Input!A44/Input!A$6</f>
        <v>2.6384461162624815</v>
      </c>
      <c r="F18" s="6">
        <f>Input!B44/Input!B$6</f>
        <v>2.6413608309615046</v>
      </c>
      <c r="G18" s="6">
        <f>Input!C44/Input!C$6</f>
        <v>2.9272853670901529</v>
      </c>
      <c r="H18" s="6">
        <f>Input!D44/Input!D$6</f>
        <v>2.6338662510801703</v>
      </c>
      <c r="I18" s="6">
        <f>Input!E44/Input!E$6</f>
        <v>1.8727235243593161</v>
      </c>
      <c r="J18" s="6">
        <f>Input!F44/Input!F$6</f>
        <v>1.9507785284570187</v>
      </c>
      <c r="K18" s="6">
        <f>Input!G44/Input!G$6</f>
        <v>2.0398616285188624</v>
      </c>
      <c r="L18" s="6">
        <f>Input!H44/Input!H$6</f>
        <v>2.0109903706921517</v>
      </c>
      <c r="M18" s="6">
        <f>Input!I44/Input!I$6</f>
        <v>2.5897274254146656</v>
      </c>
      <c r="N18" s="6">
        <f>Input!J44/Input!J$6</f>
        <v>1.6431081042160931</v>
      </c>
      <c r="O18" s="6">
        <f t="shared" si="1"/>
        <v>2.2948148147052416</v>
      </c>
    </row>
    <row r="19" spans="2:15" ht="13.5" customHeight="1" x14ac:dyDescent="0.2">
      <c r="B19" s="4" t="s">
        <v>129</v>
      </c>
      <c r="E19" s="8">
        <f>SUM(E17:E18)</f>
        <v>3.9980812025107504</v>
      </c>
      <c r="F19" s="8">
        <f t="shared" ref="F19:N19" si="4">SUM(F17:F18)</f>
        <v>4.3036633247733072</v>
      </c>
      <c r="G19" s="8">
        <f t="shared" si="4"/>
        <v>4.4420015656536851</v>
      </c>
      <c r="H19" s="8">
        <f t="shared" si="4"/>
        <v>3.6937639630541006</v>
      </c>
      <c r="I19" s="8">
        <f t="shared" si="4"/>
        <v>2.7068196613228546</v>
      </c>
      <c r="J19" s="8">
        <f t="shared" si="4"/>
        <v>2.8762523181875519</v>
      </c>
      <c r="K19" s="8">
        <f t="shared" si="4"/>
        <v>3.003681762568275</v>
      </c>
      <c r="L19" s="8">
        <f t="shared" si="4"/>
        <v>2.9771418150883289</v>
      </c>
      <c r="M19" s="8">
        <f t="shared" si="4"/>
        <v>3.6819257963354142</v>
      </c>
      <c r="N19" s="8">
        <f t="shared" si="4"/>
        <v>2.6677311903056138</v>
      </c>
      <c r="O19" s="8">
        <f t="shared" si="1"/>
        <v>3.435106259979988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25.768488661307629</v>
      </c>
      <c r="F21" s="6">
        <f>Input!B45/Input!B$6</f>
        <v>24.572685800821326</v>
      </c>
      <c r="G21" s="6">
        <f>Input!C45/Input!C$6</f>
        <v>23.33237578094332</v>
      </c>
      <c r="H21" s="6">
        <f>Input!D45/Input!D$6</f>
        <v>20.846957422298498</v>
      </c>
      <c r="I21" s="6">
        <f>Input!E45/Input!E$6</f>
        <v>21.343758928953218</v>
      </c>
      <c r="J21" s="6">
        <f>Input!F45/Input!F$6</f>
        <v>22.209237451673307</v>
      </c>
      <c r="K21" s="6">
        <f>Input!G45/Input!G$6</f>
        <v>21.301104373384938</v>
      </c>
      <c r="L21" s="6">
        <f>Input!H45/Input!H$6</f>
        <v>19.747277747610774</v>
      </c>
      <c r="M21" s="6">
        <f>Input!I45/Input!I$6</f>
        <v>18.785501329175361</v>
      </c>
      <c r="N21" s="6">
        <f>Input!J45/Input!J$6</f>
        <v>18.402155604117091</v>
      </c>
      <c r="O21" s="6">
        <f t="shared" si="1"/>
        <v>21.63095431002855</v>
      </c>
    </row>
    <row r="22" spans="2:15" ht="12" customHeight="1" x14ac:dyDescent="0.2">
      <c r="B22" t="s">
        <v>132</v>
      </c>
      <c r="E22" s="6">
        <f>Input!A46/Input!A$6</f>
        <v>7.7580331978281558</v>
      </c>
      <c r="F22" s="6">
        <f>Input!B46/Input!B$6</f>
        <v>6.155125220941029</v>
      </c>
      <c r="G22" s="6">
        <f>Input!C46/Input!C$6</f>
        <v>4.9633179728352923</v>
      </c>
      <c r="H22" s="6">
        <f>Input!D46/Input!D$6</f>
        <v>3.8793583701311274</v>
      </c>
      <c r="I22" s="6">
        <f>Input!E46/Input!E$6</f>
        <v>2.625168434799694</v>
      </c>
      <c r="J22" s="6">
        <f>Input!F46/Input!F$6</f>
        <v>2.6453318077214107</v>
      </c>
      <c r="K22" s="6">
        <f>Input!G46/Input!G$6</f>
        <v>3.4475347234463731</v>
      </c>
      <c r="L22" s="6">
        <f>Input!H46/Input!H$6</f>
        <v>3.7278221293078482</v>
      </c>
      <c r="M22" s="6">
        <f>Input!I46/Input!I$6</f>
        <v>4.7694683358192149</v>
      </c>
      <c r="N22" s="6">
        <f>Input!J46/Input!J$6</f>
        <v>3.9156409102527636</v>
      </c>
      <c r="O22" s="6">
        <f t="shared" si="1"/>
        <v>4.3886801103082913</v>
      </c>
    </row>
    <row r="23" spans="2:15" ht="12" customHeight="1" x14ac:dyDescent="0.2">
      <c r="B23" t="s">
        <v>133</v>
      </c>
      <c r="E23" s="6">
        <f>Input!A47/Input!A$6</f>
        <v>0.61660875076013111</v>
      </c>
      <c r="F23" s="6">
        <f>Input!B47/Input!B$6</f>
        <v>0.69575771429447009</v>
      </c>
      <c r="G23" s="6">
        <f>Input!C47/Input!C$6</f>
        <v>0.54984934757590109</v>
      </c>
      <c r="H23" s="6">
        <f>Input!D47/Input!D$6</f>
        <v>0.36641167086846821</v>
      </c>
      <c r="I23" s="6">
        <f>Input!E47/Input!E$6</f>
        <v>0.32891360551256521</v>
      </c>
      <c r="J23" s="6">
        <f>Input!F47/Input!F$6</f>
        <v>0.3133795155826925</v>
      </c>
      <c r="K23" s="6">
        <f>Input!G47/Input!G$6</f>
        <v>0.33878231268533643</v>
      </c>
      <c r="L23" s="6">
        <f>Input!H47/Input!H$6</f>
        <v>0.35948533883579492</v>
      </c>
      <c r="M23" s="6">
        <f>Input!I47/Input!I$6</f>
        <v>0.80598064844407391</v>
      </c>
      <c r="N23" s="6">
        <f>Input!J47/Input!J$6</f>
        <v>0.60460443750022497</v>
      </c>
      <c r="O23" s="6">
        <f t="shared" si="1"/>
        <v>0.49797733420596579</v>
      </c>
    </row>
    <row r="24" spans="2:15" ht="12" customHeight="1" x14ac:dyDescent="0.2">
      <c r="B24" t="s">
        <v>134</v>
      </c>
      <c r="E24" s="6">
        <f>Input!A48/Input!A$6</f>
        <v>0.34476018662666791</v>
      </c>
      <c r="F24" s="6">
        <f>Input!B48/Input!B$6</f>
        <v>0.36314571547114916</v>
      </c>
      <c r="G24" s="6">
        <f>Input!C48/Input!C$6</f>
        <v>0.21414992802184588</v>
      </c>
      <c r="H24" s="6">
        <f>Input!D48/Input!D$6</f>
        <v>0.24901928752207814</v>
      </c>
      <c r="I24" s="6">
        <f>Input!E48/Input!E$6</f>
        <v>0.17032928065980404</v>
      </c>
      <c r="J24" s="6">
        <f>Input!F48/Input!F$6</f>
        <v>0.26378652337153929</v>
      </c>
      <c r="K24" s="6">
        <f>Input!G48/Input!G$6</f>
        <v>0.20645000176277717</v>
      </c>
      <c r="L24" s="6">
        <f>Input!H48/Input!H$6</f>
        <v>0.23699983709817549</v>
      </c>
      <c r="M24" s="6">
        <f>Input!I48/Input!I$6</f>
        <v>0.18628048157804514</v>
      </c>
      <c r="N24" s="6">
        <f>Input!J48/Input!J$6</f>
        <v>0.16526952251691154</v>
      </c>
      <c r="O24" s="6">
        <f t="shared" si="1"/>
        <v>0.24001907646289938</v>
      </c>
    </row>
    <row r="25" spans="2:15" ht="12" customHeight="1" x14ac:dyDescent="0.2">
      <c r="B25" t="s">
        <v>135</v>
      </c>
      <c r="E25" s="6">
        <f>Input!A49/Input!A$6</f>
        <v>0.86843924800094863</v>
      </c>
      <c r="F25" s="6">
        <f>Input!B49/Input!B$6</f>
        <v>1.419656473273285</v>
      </c>
      <c r="G25" s="6">
        <f>Input!C49/Input!C$6</f>
        <v>1.2413503178783223</v>
      </c>
      <c r="H25" s="6">
        <f>Input!D49/Input!D$6</f>
        <v>0.9342989508706192</v>
      </c>
      <c r="I25" s="6">
        <f>Input!E49/Input!E$6</f>
        <v>0.845252954914819</v>
      </c>
      <c r="J25" s="6">
        <f>Input!F49/Input!F$6</f>
        <v>0.90024859244399424</v>
      </c>
      <c r="K25" s="6">
        <f>Input!G49/Input!G$6</f>
        <v>1.3661975067801633</v>
      </c>
      <c r="L25" s="6">
        <f>Input!H49/Input!H$6</f>
        <v>1.2912318635968723</v>
      </c>
      <c r="M25" s="6">
        <f>Input!I49/Input!I$6</f>
        <v>1.2645188037995572</v>
      </c>
      <c r="N25" s="6">
        <f>Input!J49/Input!J$6</f>
        <v>1.3073330177233602</v>
      </c>
      <c r="O25" s="6">
        <f t="shared" si="1"/>
        <v>1.1438527729281942</v>
      </c>
    </row>
    <row r="26" spans="2:15" ht="14.25" customHeight="1" x14ac:dyDescent="0.2">
      <c r="B26" s="4" t="s">
        <v>136</v>
      </c>
      <c r="E26" s="8">
        <f>SUM(E21:E25)</f>
        <v>35.356330044523524</v>
      </c>
      <c r="F26" s="8">
        <f t="shared" ref="F26:N26" si="5">SUM(F21:F25)</f>
        <v>33.206370924801256</v>
      </c>
      <c r="G26" s="8">
        <f t="shared" si="5"/>
        <v>30.30104334725468</v>
      </c>
      <c r="H26" s="8">
        <f t="shared" si="5"/>
        <v>26.276045701690791</v>
      </c>
      <c r="I26" s="8">
        <f t="shared" si="5"/>
        <v>25.313423204840099</v>
      </c>
      <c r="J26" s="8">
        <f t="shared" si="5"/>
        <v>26.331983890792944</v>
      </c>
      <c r="K26" s="8">
        <f t="shared" si="5"/>
        <v>26.66006891805959</v>
      </c>
      <c r="L26" s="8">
        <f t="shared" si="5"/>
        <v>25.362816916449468</v>
      </c>
      <c r="M26" s="8">
        <f t="shared" si="5"/>
        <v>25.811749598816252</v>
      </c>
      <c r="N26" s="8">
        <f t="shared" si="5"/>
        <v>24.395003492110348</v>
      </c>
      <c r="O26" s="8">
        <f t="shared" si="1"/>
        <v>27.901483603933894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1.9669065995152857</v>
      </c>
      <c r="F28" s="6">
        <f>Input!B50/Input!B$6</f>
        <v>2.1504471030092098</v>
      </c>
      <c r="G28" s="6">
        <f>Input!C50/Input!C$6</f>
        <v>2.0060566563134534</v>
      </c>
      <c r="H28" s="6">
        <f>Input!D50/Input!D$6</f>
        <v>1.9258914679267556</v>
      </c>
      <c r="I28" s="6">
        <f>Input!E50/Input!E$6</f>
        <v>1.7620135663831809</v>
      </c>
      <c r="J28" s="6">
        <f>Input!F50/Input!F$6</f>
        <v>1.5025449728534752</v>
      </c>
      <c r="K28" s="6">
        <f>Input!G50/Input!G$6</f>
        <v>1.652355462063076</v>
      </c>
      <c r="L28" s="6">
        <f>Input!H50/Input!H$6</f>
        <v>1.9536482949609038</v>
      </c>
      <c r="M28" s="6">
        <f>Input!I50/Input!I$6</f>
        <v>2.1439280533429943</v>
      </c>
      <c r="N28" s="6">
        <f>Input!J50/Input!J$6</f>
        <v>1.8824489413865479</v>
      </c>
      <c r="O28" s="6">
        <f t="shared" si="1"/>
        <v>1.8946241117754883</v>
      </c>
    </row>
    <row r="29" spans="2:15" ht="12" customHeight="1" x14ac:dyDescent="0.2">
      <c r="B29" t="s">
        <v>138</v>
      </c>
      <c r="E29" s="6">
        <f>Input!A51/Input!A$6</f>
        <v>8.4758293831598927E-2</v>
      </c>
      <c r="F29" s="6">
        <f>Input!B51/Input!B$6</f>
        <v>8.8827061212536793E-2</v>
      </c>
      <c r="G29" s="6">
        <f>Input!C51/Input!C$6</f>
        <v>8.0544686963400308E-2</v>
      </c>
      <c r="H29" s="6">
        <f>Input!D51/Input!D$6</f>
        <v>6.4330043335970408E-2</v>
      </c>
      <c r="I29" s="6">
        <f>Input!E51/Input!E$6</f>
        <v>6.5426059797782349E-2</v>
      </c>
      <c r="J29" s="6">
        <f>Input!F51/Input!F$6</f>
        <v>7.3282703245112338E-2</v>
      </c>
      <c r="K29" s="6">
        <f>Input!G51/Input!G$6</f>
        <v>6.4704421436937623E-2</v>
      </c>
      <c r="L29" s="6">
        <f>Input!H51/Input!H$6</f>
        <v>7.1036037503620031E-2</v>
      </c>
      <c r="M29" s="6">
        <f>Input!I51/Input!I$6</f>
        <v>9.6280705152073223E-2</v>
      </c>
      <c r="N29" s="6">
        <f>Input!J51/Input!J$6</f>
        <v>9.5918641029056506E-2</v>
      </c>
      <c r="O29" s="6">
        <f t="shared" si="1"/>
        <v>7.8510865350808867E-2</v>
      </c>
    </row>
    <row r="30" spans="2:15" ht="13.5" customHeight="1" x14ac:dyDescent="0.2">
      <c r="B30" s="4" t="s">
        <v>139</v>
      </c>
      <c r="E30" s="8">
        <f>SUM(E28:E29)</f>
        <v>2.0516648933468846</v>
      </c>
      <c r="F30" s="8">
        <f t="shared" ref="F30:N30" si="6">SUM(F28:F29)</f>
        <v>2.2392741642217464</v>
      </c>
      <c r="G30" s="8">
        <f t="shared" si="6"/>
        <v>2.0866013432768535</v>
      </c>
      <c r="H30" s="8">
        <f t="shared" si="6"/>
        <v>1.990221511262726</v>
      </c>
      <c r="I30" s="8">
        <f t="shared" si="6"/>
        <v>1.8274396261809631</v>
      </c>
      <c r="J30" s="8">
        <f t="shared" si="6"/>
        <v>1.5758276760985876</v>
      </c>
      <c r="K30" s="8">
        <f t="shared" si="6"/>
        <v>1.7170598835000137</v>
      </c>
      <c r="L30" s="8">
        <f t="shared" si="6"/>
        <v>2.0246843324645236</v>
      </c>
      <c r="M30" s="8">
        <f t="shared" si="6"/>
        <v>2.2402087584950676</v>
      </c>
      <c r="N30" s="8">
        <f t="shared" si="6"/>
        <v>1.9783675824156044</v>
      </c>
      <c r="O30" s="8">
        <f t="shared" si="1"/>
        <v>1.9731349771262969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0.11025435487420508</v>
      </c>
      <c r="F32" s="6">
        <f>Input!B52/Input!B$6</f>
        <v>0.10903067436201688</v>
      </c>
      <c r="G32" s="6">
        <f>Input!C52/Input!C$6</f>
        <v>0.12081464177221547</v>
      </c>
      <c r="H32" s="6">
        <f>Input!D52/Input!D$6</f>
        <v>0.11944816893958961</v>
      </c>
      <c r="I32" s="6">
        <f>Input!E52/Input!E$6</f>
        <v>0.10050457342898834</v>
      </c>
      <c r="J32" s="6">
        <f>Input!F52/Input!F$6</f>
        <v>9.4806475604767279E-2</v>
      </c>
      <c r="K32" s="6">
        <f>Input!G52/Input!G$6</f>
        <v>0.1256421666751541</v>
      </c>
      <c r="L32" s="6">
        <f>Input!H52/Input!H$6</f>
        <v>0.17167481175789168</v>
      </c>
      <c r="M32" s="6">
        <f>Input!I52/Input!I$6</f>
        <v>0.19645301758400477</v>
      </c>
      <c r="N32" s="6">
        <f>Input!J52/Input!J$6</f>
        <v>0.16541862122843082</v>
      </c>
      <c r="O32" s="6">
        <f t="shared" si="1"/>
        <v>0.13140475062272639</v>
      </c>
    </row>
    <row r="33" spans="2:15" ht="12" customHeight="1" x14ac:dyDescent="0.2">
      <c r="B33" t="s">
        <v>141</v>
      </c>
      <c r="E33" s="6">
        <f>Input!A53/Input!A$6</f>
        <v>0.62092405530751382</v>
      </c>
      <c r="F33" s="6">
        <f>Input!B53/Input!B$6</f>
        <v>0.5410712217053153</v>
      </c>
      <c r="G33" s="6">
        <f>Input!C53/Input!C$6</f>
        <v>0.49403763752764557</v>
      </c>
      <c r="H33" s="6">
        <f>Input!D53/Input!D$6</f>
        <v>0.41299316701495831</v>
      </c>
      <c r="I33" s="6">
        <f>Input!E53/Input!E$6</f>
        <v>0.34628460585168325</v>
      </c>
      <c r="J33" s="6">
        <f>Input!F53/Input!F$6</f>
        <v>0.33312812368232925</v>
      </c>
      <c r="K33" s="6">
        <f>Input!G53/Input!G$6</f>
        <v>0.34728151029527177</v>
      </c>
      <c r="L33" s="6">
        <f>Input!H53/Input!H$6</f>
        <v>0.44313475600926727</v>
      </c>
      <c r="M33" s="6">
        <f>Input!I53/Input!I$6</f>
        <v>0.51313898490768362</v>
      </c>
      <c r="N33" s="6">
        <f>Input!J53/Input!J$6</f>
        <v>0.43456429623176096</v>
      </c>
      <c r="O33" s="6">
        <f t="shared" si="1"/>
        <v>0.4486558358533429</v>
      </c>
    </row>
    <row r="34" spans="2:15" ht="12" customHeight="1" x14ac:dyDescent="0.2">
      <c r="B34" t="s">
        <v>142</v>
      </c>
      <c r="E34" s="6">
        <f>Input!A54/Input!A$6</f>
        <v>0.1720832163833988</v>
      </c>
      <c r="F34" s="6">
        <f>Input!B54/Input!B$6</f>
        <v>0.17776034121577042</v>
      </c>
      <c r="G34" s="6">
        <f>Input!C54/Input!C$6</f>
        <v>0.15499531334548253</v>
      </c>
      <c r="H34" s="6">
        <f>Input!D54/Input!D$6</f>
        <v>0.13653016117970665</v>
      </c>
      <c r="I34" s="6">
        <f>Input!E54/Input!E$6</f>
        <v>0.12140552976612567</v>
      </c>
      <c r="J34" s="6">
        <f>Input!F54/Input!F$6</f>
        <v>0.11714222202239409</v>
      </c>
      <c r="K34" s="6">
        <f>Input!G54/Input!G$6</f>
        <v>0.12066288257161772</v>
      </c>
      <c r="L34" s="6">
        <f>Input!H54/Input!H$6</f>
        <v>0.14474084129742254</v>
      </c>
      <c r="M34" s="6">
        <f>Input!I54/Input!I$6</f>
        <v>0.17020332875195118</v>
      </c>
      <c r="N34" s="6">
        <f>Input!J54/Input!J$6</f>
        <v>0.13608118616548284</v>
      </c>
      <c r="O34" s="6">
        <f t="shared" si="1"/>
        <v>0.14516050226993521</v>
      </c>
    </row>
    <row r="35" spans="2:15" ht="12" customHeight="1" x14ac:dyDescent="0.2">
      <c r="B35" t="s">
        <v>143</v>
      </c>
      <c r="E35" s="6">
        <f>Input!A55/Input!A$6</f>
        <v>0.94545145043346557</v>
      </c>
      <c r="F35" s="6">
        <f>Input!B55/Input!B$6</f>
        <v>0.9476804180565539</v>
      </c>
      <c r="G35" s="6">
        <f>Input!C55/Input!C$6</f>
        <v>0.9035599715564665</v>
      </c>
      <c r="H35" s="6">
        <f>Input!D55/Input!D$6</f>
        <v>0.67683150444806395</v>
      </c>
      <c r="I35" s="6">
        <f>Input!E55/Input!E$6</f>
        <v>0.63935149995497564</v>
      </c>
      <c r="J35" s="6">
        <f>Input!F55/Input!F$6</f>
        <v>0.71932553456834691</v>
      </c>
      <c r="K35" s="6">
        <f>Input!G55/Input!G$6</f>
        <v>0.73226326228688354</v>
      </c>
      <c r="L35" s="6">
        <f>Input!H55/Input!H$6</f>
        <v>0.76625466985230239</v>
      </c>
      <c r="M35" s="6">
        <f>Input!I55/Input!I$6</f>
        <v>0.79720109998421818</v>
      </c>
      <c r="N35" s="6">
        <f>Input!J55/Input!J$6</f>
        <v>0.79211054869333875</v>
      </c>
      <c r="O35" s="6">
        <f t="shared" si="1"/>
        <v>0.79200299598346147</v>
      </c>
    </row>
    <row r="36" spans="2:15" ht="13.5" customHeight="1" x14ac:dyDescent="0.2">
      <c r="B36" s="4" t="s">
        <v>144</v>
      </c>
      <c r="E36" s="8">
        <f>SUM(E32:E35)</f>
        <v>1.8487130769985831</v>
      </c>
      <c r="F36" s="8">
        <f t="shared" ref="F36:N36" si="7">SUM(F32:F35)</f>
        <v>1.7755426553396565</v>
      </c>
      <c r="G36" s="8">
        <f t="shared" si="7"/>
        <v>1.6734075642018102</v>
      </c>
      <c r="H36" s="8">
        <f t="shared" si="7"/>
        <v>1.3458030015823184</v>
      </c>
      <c r="I36" s="8">
        <f t="shared" si="7"/>
        <v>1.207546209001773</v>
      </c>
      <c r="J36" s="8">
        <f t="shared" si="7"/>
        <v>1.2644023558778374</v>
      </c>
      <c r="K36" s="8">
        <f t="shared" si="7"/>
        <v>1.325849821828927</v>
      </c>
      <c r="L36" s="8">
        <f t="shared" si="7"/>
        <v>1.5258050789168838</v>
      </c>
      <c r="M36" s="8">
        <f t="shared" si="7"/>
        <v>1.6769964312278578</v>
      </c>
      <c r="N36" s="8">
        <f t="shared" si="7"/>
        <v>1.5281746523190134</v>
      </c>
      <c r="O36" s="8">
        <f t="shared" si="1"/>
        <v>1.517224084729466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2.8902277087503214</v>
      </c>
      <c r="F38" s="8">
        <f>Input!B56/Input!B$6</f>
        <v>2.9075767400629209</v>
      </c>
      <c r="G38" s="8">
        <f>Input!C56/Input!C$6</f>
        <v>2.6911816869706997</v>
      </c>
      <c r="H38" s="8">
        <f>Input!D56/Input!D$6</f>
        <v>2.625676778346294</v>
      </c>
      <c r="I38" s="8">
        <f>Input!E56/Input!E$6</f>
        <v>2.1474653796498644</v>
      </c>
      <c r="J38" s="8">
        <f>Input!F56/Input!F$6</f>
        <v>2.036771015065757</v>
      </c>
      <c r="K38" s="8">
        <f>Input!G56/Input!G$6</f>
        <v>2.2066353284053917</v>
      </c>
      <c r="L38" s="8">
        <f>Input!H56/Input!H$6</f>
        <v>2.4987263249348395</v>
      </c>
      <c r="M38" s="8">
        <f>Input!I56/Input!I$6</f>
        <v>2.8291017406420749</v>
      </c>
      <c r="N38" s="8">
        <f>Input!J56/Input!J$6</f>
        <v>2.5814063844417485</v>
      </c>
      <c r="O38" s="8">
        <f t="shared" si="1"/>
        <v>2.5414769087269908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64.716755339622253</v>
      </c>
      <c r="F40" s="11">
        <f t="shared" ref="F40:N40" si="8">SUM(F10,F15,F19,F26,F30,F36,F38)</f>
        <v>63.567184763830042</v>
      </c>
      <c r="G40" s="11">
        <f t="shared" si="8"/>
        <v>58.65873433042335</v>
      </c>
      <c r="H40" s="11">
        <f t="shared" si="8"/>
        <v>51.438382967150268</v>
      </c>
      <c r="I40" s="11">
        <f t="shared" si="8"/>
        <v>46.283681101633768</v>
      </c>
      <c r="J40" s="11">
        <f t="shared" si="8"/>
        <v>47.394660474016931</v>
      </c>
      <c r="K40" s="11">
        <f t="shared" si="8"/>
        <v>49.528436129359115</v>
      </c>
      <c r="L40" s="11">
        <f t="shared" si="8"/>
        <v>51.416476324934848</v>
      </c>
      <c r="M40" s="11">
        <f t="shared" si="8"/>
        <v>55.673379879649701</v>
      </c>
      <c r="N40" s="11">
        <f t="shared" si="8"/>
        <v>49.595690843830667</v>
      </c>
      <c r="O40" s="11">
        <f t="shared" si="1"/>
        <v>53.827338215445096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3.6210539087731712</v>
      </c>
      <c r="F7" s="6">
        <f>(Input!B37-Input!B57+Input!B77)/Input!B$5</f>
        <v>3.9140734683632288</v>
      </c>
      <c r="G7" s="6">
        <f>(Input!C37-Input!C57+Input!C77)/Input!C$5</f>
        <v>3.9873173060165379</v>
      </c>
      <c r="H7" s="6">
        <f>(Input!D37-Input!D57+Input!D77)/Input!D$5</f>
        <v>3.8068163755167359</v>
      </c>
      <c r="I7" s="6">
        <f>(Input!E37-Input!E57+Input!E77)/Input!E$5</f>
        <v>3.5978343374677246</v>
      </c>
      <c r="J7" s="6">
        <f>(Input!F37-Input!F57+Input!F77)/Input!F$5</f>
        <v>4.0050499933225092</v>
      </c>
      <c r="K7" s="6">
        <f>(Input!G37-Input!G57+Input!G77)/Input!G$5</f>
        <v>4.0488831959318894</v>
      </c>
      <c r="L7" s="6">
        <f>(Input!H37-Input!H57+Input!H77)/Input!H$5</f>
        <v>4.1794120650064821</v>
      </c>
      <c r="M7" s="6">
        <f>(Input!I37-Input!I57+Input!I77)/Input!I$5</f>
        <v>4.7134411254791218</v>
      </c>
      <c r="N7" s="6">
        <f>(Input!J37-Input!J57+Input!J77)/Input!J$5</f>
        <v>4.7300953498477014</v>
      </c>
      <c r="O7" s="6">
        <f>AVERAGE(E7:N7)</f>
        <v>4.0603977125725095</v>
      </c>
    </row>
    <row r="8" spans="1:15" ht="12" customHeight="1" x14ac:dyDescent="0.2">
      <c r="B8" t="s">
        <v>121</v>
      </c>
      <c r="E8" s="6">
        <f>(Input!A38-Input!A58+Input!A78)/Input!A$5</f>
        <v>3.8409623722514716</v>
      </c>
      <c r="F8" s="6">
        <f>(Input!B38-Input!B58+Input!B78)/Input!B$5</f>
        <v>4.2533566835936742</v>
      </c>
      <c r="G8" s="6">
        <f>(Input!C38-Input!C58+Input!C78)/Input!C$5</f>
        <v>4.2159609418872597</v>
      </c>
      <c r="H8" s="6">
        <f>(Input!D38-Input!D58+Input!D78)/Input!D$5</f>
        <v>3.768434351246833</v>
      </c>
      <c r="I8" s="6">
        <f>(Input!E38-Input!E58+Input!E78)/Input!E$5</f>
        <v>3.8293630919006172</v>
      </c>
      <c r="J8" s="6">
        <f>(Input!F38-Input!F58+Input!F78)/Input!F$5</f>
        <v>4.0698369462075368</v>
      </c>
      <c r="K8" s="6">
        <f>(Input!G38-Input!G58+Input!G78)/Input!G$5</f>
        <v>3.9472449026049072</v>
      </c>
      <c r="L8" s="6">
        <f>(Input!H38-Input!H58+Input!H78)/Input!H$5</f>
        <v>4.2282598140977292</v>
      </c>
      <c r="M8" s="6">
        <f>(Input!I38-Input!I58+Input!I78)/Input!I$5</f>
        <v>4.736078010530524</v>
      </c>
      <c r="N8" s="6">
        <f>(Input!J38-Input!J58+Input!J78)/Input!J$5</f>
        <v>4.5357282033071371</v>
      </c>
      <c r="O8" s="6">
        <f t="shared" ref="O8:O40" si="1">AVERAGE(E8:N8)</f>
        <v>4.1425225317627694</v>
      </c>
    </row>
    <row r="9" spans="1:15" ht="12" customHeight="1" x14ac:dyDescent="0.2">
      <c r="B9" t="s">
        <v>122</v>
      </c>
      <c r="E9" s="6">
        <f>(Input!A39-Input!A59+Input!A79)/Input!A$5</f>
        <v>0.25215820908728931</v>
      </c>
      <c r="F9" s="6">
        <f>(Input!B39-Input!B59+Input!B79)/Input!B$5</f>
        <v>0.248496302446371</v>
      </c>
      <c r="G9" s="6">
        <f>(Input!C39-Input!C59+Input!C79)/Input!C$5</f>
        <v>0.2584173428090083</v>
      </c>
      <c r="H9" s="6">
        <f>(Input!D39-Input!D59+Input!D79)/Input!D$5</f>
        <v>0.24882683024403252</v>
      </c>
      <c r="I9" s="6">
        <f>(Input!E39-Input!E59+Input!E79)/Input!E$5</f>
        <v>0.23235888846429936</v>
      </c>
      <c r="J9" s="6">
        <f>(Input!F39-Input!F59+Input!F79)/Input!F$5</f>
        <v>0.17001379429109645</v>
      </c>
      <c r="K9" s="6">
        <f>(Input!G39-Input!G59+Input!G79)/Input!G$5</f>
        <v>0.18929097002850759</v>
      </c>
      <c r="L9" s="6">
        <f>(Input!H39-Input!H59+Input!H79)/Input!H$5</f>
        <v>0.22262603902761421</v>
      </c>
      <c r="M9" s="6">
        <f>(Input!I39-Input!I59+Input!I79)/Input!I$5</f>
        <v>0.22234786214975749</v>
      </c>
      <c r="N9" s="6">
        <f>(Input!J39-Input!J59+Input!J79)/Input!J$5</f>
        <v>0.24150122523341191</v>
      </c>
      <c r="O9" s="6">
        <f t="shared" si="1"/>
        <v>0.22860374637813882</v>
      </c>
    </row>
    <row r="10" spans="1:15" ht="13.5" customHeight="1" x14ac:dyDescent="0.2">
      <c r="B10" s="4" t="s">
        <v>123</v>
      </c>
      <c r="E10" s="8">
        <f>SUM(E7:E9)</f>
        <v>7.7141744901119322</v>
      </c>
      <c r="F10" s="8">
        <f t="shared" ref="F10:N10" si="2">SUM(F7:F9)</f>
        <v>8.4159264544032748</v>
      </c>
      <c r="G10" s="8">
        <f t="shared" si="2"/>
        <v>8.4616955907128055</v>
      </c>
      <c r="H10" s="8">
        <f t="shared" si="2"/>
        <v>7.8240775570076018</v>
      </c>
      <c r="I10" s="8">
        <f t="shared" si="2"/>
        <v>7.6595563178326405</v>
      </c>
      <c r="J10" s="8">
        <f t="shared" si="2"/>
        <v>8.244900733821142</v>
      </c>
      <c r="K10" s="8">
        <f t="shared" si="2"/>
        <v>8.1854190685653041</v>
      </c>
      <c r="L10" s="8">
        <f t="shared" si="2"/>
        <v>8.6302979181318253</v>
      </c>
      <c r="M10" s="8">
        <f t="shared" si="2"/>
        <v>9.6718669981594019</v>
      </c>
      <c r="N10" s="8">
        <f t="shared" si="2"/>
        <v>9.5073247783882504</v>
      </c>
      <c r="O10" s="8">
        <f t="shared" si="1"/>
        <v>8.4315239907134174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11.58615378489581</v>
      </c>
      <c r="F12" s="6">
        <f>(Input!B40-Input!B60+Input!B80)/Input!B$5</f>
        <v>9.950895561004808</v>
      </c>
      <c r="G12" s="6">
        <f>(Input!C40-Input!C60+Input!C80)/Input!C$5</f>
        <v>9.2321660695958627</v>
      </c>
      <c r="H12" s="6">
        <f>(Input!D40-Input!D60+Input!D80)/Input!D$5</f>
        <v>8.399100093345778</v>
      </c>
      <c r="I12" s="6">
        <f>(Input!E40-Input!E60+Input!E80)/Input!E$5</f>
        <v>7.883891999900003</v>
      </c>
      <c r="J12" s="6">
        <f>(Input!F40-Input!F60+Input!F80)/Input!F$5</f>
        <v>8.0281205849482316</v>
      </c>
      <c r="K12" s="6">
        <f>(Input!G40-Input!G60+Input!G80)/Input!G$5</f>
        <v>7.8362498686689683</v>
      </c>
      <c r="L12" s="6">
        <f>(Input!H40-Input!H60+Input!H80)/Input!H$5</f>
        <v>8.0107726933798808</v>
      </c>
      <c r="M12" s="6">
        <f>(Input!I40-Input!I60+Input!I80)/Input!I$5</f>
        <v>7.8715827638028735</v>
      </c>
      <c r="N12" s="6">
        <f>(Input!J40-Input!J60+Input!J80)/Input!J$5</f>
        <v>7.6584298705509459</v>
      </c>
      <c r="O12" s="6">
        <f t="shared" si="1"/>
        <v>8.645736329009317</v>
      </c>
    </row>
    <row r="13" spans="1:15" ht="12" customHeight="1" x14ac:dyDescent="0.2">
      <c r="B13" t="s">
        <v>125</v>
      </c>
      <c r="E13" s="6">
        <f>(Input!A41-Input!A61+Input!A81)/Input!A$5</f>
        <v>2.9544734990930408</v>
      </c>
      <c r="F13" s="6">
        <f>(Input!B41-Input!B61+Input!B81)/Input!B$5</f>
        <v>2.7730459925469675</v>
      </c>
      <c r="G13" s="6">
        <f>(Input!C41-Input!C61+Input!C81)/Input!C$5</f>
        <v>2.6278912298367576</v>
      </c>
      <c r="H13" s="6">
        <f>(Input!D41-Input!D61+Input!D81)/Input!D$5</f>
        <v>2.4234295772769703</v>
      </c>
      <c r="I13" s="6">
        <f>(Input!E41-Input!E61+Input!E81)/Input!E$5</f>
        <v>2.2214268469942038</v>
      </c>
      <c r="J13" s="6">
        <f>(Input!F41-Input!F61+Input!F81)/Input!F$5</f>
        <v>2.348606882033331</v>
      </c>
      <c r="K13" s="6">
        <f>(Input!G41-Input!G61+Input!G81)/Input!G$5</f>
        <v>2.1879558762756623</v>
      </c>
      <c r="L13" s="6">
        <f>(Input!H41-Input!H61+Input!H81)/Input!H$5</f>
        <v>2.3280830205305922</v>
      </c>
      <c r="M13" s="6">
        <f>(Input!I41-Input!I61+Input!I81)/Input!I$5</f>
        <v>2.2287461493897811</v>
      </c>
      <c r="N13" s="6">
        <f>(Input!J41-Input!J61+Input!J81)/Input!J$5</f>
        <v>2.2416942408515537</v>
      </c>
      <c r="O13" s="6">
        <f t="shared" si="1"/>
        <v>2.433535331482886</v>
      </c>
    </row>
    <row r="14" spans="1:15" ht="12" customHeight="1" x14ac:dyDescent="0.2">
      <c r="B14" t="s">
        <v>126</v>
      </c>
      <c r="E14" s="6">
        <f>(Input!A42-Input!A62+Input!A82)/Input!A$5</f>
        <v>0.27261137902048399</v>
      </c>
      <c r="F14" s="6">
        <f>(Input!B42-Input!B62+Input!B82)/Input!B$5</f>
        <v>0.44364779594910314</v>
      </c>
      <c r="G14" s="6">
        <f>(Input!C42-Input!C62+Input!C82)/Input!C$5</f>
        <v>0.41854888557541486</v>
      </c>
      <c r="H14" s="6">
        <f>(Input!D42-Input!D62+Input!D82)/Input!D$5</f>
        <v>0.38704191670000443</v>
      </c>
      <c r="I14" s="6">
        <f>(Input!E42-Input!E62+Input!E82)/Input!E$5</f>
        <v>0.43861268744933196</v>
      </c>
      <c r="J14" s="6">
        <f>(Input!F42-Input!F62+Input!F82)/Input!F$5</f>
        <v>0.40630870041962758</v>
      </c>
      <c r="K14" s="6">
        <f>(Input!G42-Input!G62+Input!G82)/Input!G$5</f>
        <v>0.38966055306123881</v>
      </c>
      <c r="L14" s="6">
        <f>(Input!H42-Input!H62+Input!H82)/Input!H$5</f>
        <v>0.45153962497563949</v>
      </c>
      <c r="M14" s="6">
        <f>(Input!I42-Input!I62+Input!I82)/Input!I$5</f>
        <v>0.46572633037113359</v>
      </c>
      <c r="N14" s="6">
        <f>(Input!J42-Input!J62+Input!J82)/Input!J$5</f>
        <v>0.39521636232501001</v>
      </c>
      <c r="O14" s="6">
        <f t="shared" si="1"/>
        <v>0.40689142358469876</v>
      </c>
    </row>
    <row r="15" spans="1:15" ht="13.5" customHeight="1" x14ac:dyDescent="0.2">
      <c r="B15" s="4" t="s">
        <v>130</v>
      </c>
      <c r="E15" s="8">
        <f>SUM(E12:E14)</f>
        <v>14.813238663009335</v>
      </c>
      <c r="F15" s="8">
        <f t="shared" ref="F15:N15" si="3">SUM(F12:F14)</f>
        <v>13.167589349500878</v>
      </c>
      <c r="G15" s="8">
        <f t="shared" si="3"/>
        <v>12.278606185008035</v>
      </c>
      <c r="H15" s="8">
        <f t="shared" si="3"/>
        <v>11.209571587322753</v>
      </c>
      <c r="I15" s="8">
        <f t="shared" si="3"/>
        <v>10.543931534343539</v>
      </c>
      <c r="J15" s="8">
        <f t="shared" si="3"/>
        <v>10.783036167401191</v>
      </c>
      <c r="K15" s="8">
        <f t="shared" si="3"/>
        <v>10.413866298005869</v>
      </c>
      <c r="L15" s="8">
        <f t="shared" si="3"/>
        <v>10.790395338886112</v>
      </c>
      <c r="M15" s="8">
        <f t="shared" si="3"/>
        <v>10.566055243563788</v>
      </c>
      <c r="N15" s="8">
        <f t="shared" si="3"/>
        <v>10.29534047372751</v>
      </c>
      <c r="O15" s="8">
        <f t="shared" si="1"/>
        <v>11.486163084076903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1.6025856744679909</v>
      </c>
      <c r="F17" s="6">
        <f>(Input!B43-Input!B63+Input!B83)/Input!B$5</f>
        <v>1.849601050375548</v>
      </c>
      <c r="G17" s="6">
        <f>(Input!C43-Input!C63+Input!C83)/Input!C$5</f>
        <v>1.7963249549776339</v>
      </c>
      <c r="H17" s="6">
        <f>(Input!D43-Input!D63+Input!D83)/Input!D$5</f>
        <v>1.2993575854558383</v>
      </c>
      <c r="I17" s="6">
        <f>(Input!E43-Input!E63+Input!E83)/Input!E$5</f>
        <v>1.1704402715626998</v>
      </c>
      <c r="J17" s="6">
        <f>(Input!F43-Input!F63+Input!F83)/Input!F$5</f>
        <v>1.3479500804813418</v>
      </c>
      <c r="K17" s="6">
        <f>(Input!G43-Input!G63+Input!G83)/Input!G$5</f>
        <v>1.2244284473520162</v>
      </c>
      <c r="L17" s="6">
        <f>(Input!H43-Input!H63+Input!H83)/Input!H$5</f>
        <v>1.1105022920038299</v>
      </c>
      <c r="M17" s="6">
        <f>(Input!I43-Input!I63+Input!I83)/Input!I$5</f>
        <v>1.152872250594827</v>
      </c>
      <c r="N17" s="6">
        <f>(Input!J43-Input!J63+Input!J83)/Input!J$5</f>
        <v>1.2875507683349401</v>
      </c>
      <c r="O17" s="6">
        <f t="shared" si="1"/>
        <v>1.3841613375606667</v>
      </c>
    </row>
    <row r="18" spans="2:15" ht="12" customHeight="1" x14ac:dyDescent="0.2">
      <c r="B18" t="s">
        <v>128</v>
      </c>
      <c r="E18" s="6">
        <f>(Input!A44-Input!A64+Input!A84)/Input!A$5</f>
        <v>3.2791433438039199</v>
      </c>
      <c r="F18" s="6">
        <f>(Input!B44-Input!B64+Input!B84)/Input!B$5</f>
        <v>3.0239950763646193</v>
      </c>
      <c r="G18" s="6">
        <f>(Input!C44-Input!C64+Input!C84)/Input!C$5</f>
        <v>3.5641592726709401</v>
      </c>
      <c r="H18" s="6">
        <f>(Input!D44-Input!D64+Input!D84)/Input!D$5</f>
        <v>3.2878249899986667</v>
      </c>
      <c r="I18" s="6">
        <f>(Input!E44-Input!E64+Input!E84)/Input!E$5</f>
        <v>2.6634924413143861</v>
      </c>
      <c r="J18" s="6">
        <f>(Input!F44-Input!F64+Input!F84)/Input!F$5</f>
        <v>2.8340542563734896</v>
      </c>
      <c r="K18" s="6">
        <f>(Input!G44-Input!G64+Input!G84)/Input!G$5</f>
        <v>2.6930647234343592</v>
      </c>
      <c r="L18" s="6">
        <f>(Input!H44-Input!H64+Input!H84)/Input!H$5</f>
        <v>2.3320660232674397</v>
      </c>
      <c r="M18" s="6">
        <f>(Input!I44-Input!I64+Input!I84)/Input!I$5</f>
        <v>2.6914581547426906</v>
      </c>
      <c r="N18" s="6">
        <f>(Input!J44-Input!J64+Input!J84)/Input!J$5</f>
        <v>2.0001848547475314</v>
      </c>
      <c r="O18" s="6">
        <f t="shared" si="1"/>
        <v>2.8369443136718044</v>
      </c>
    </row>
    <row r="19" spans="2:15" ht="13.5" customHeight="1" x14ac:dyDescent="0.2">
      <c r="B19" s="4" t="s">
        <v>129</v>
      </c>
      <c r="E19" s="8">
        <f>SUM(E17:E18)</f>
        <v>4.8817290182719111</v>
      </c>
      <c r="F19" s="8">
        <f t="shared" ref="F19:N19" si="4">SUM(F17:F18)</f>
        <v>4.8735961267401677</v>
      </c>
      <c r="G19" s="8">
        <f t="shared" si="4"/>
        <v>5.3604842276485742</v>
      </c>
      <c r="H19" s="8">
        <f t="shared" si="4"/>
        <v>4.5871825754545048</v>
      </c>
      <c r="I19" s="8">
        <f t="shared" si="4"/>
        <v>3.8339327128770861</v>
      </c>
      <c r="J19" s="8">
        <f t="shared" si="4"/>
        <v>4.1820043368548312</v>
      </c>
      <c r="K19" s="8">
        <f t="shared" si="4"/>
        <v>3.9174931707863756</v>
      </c>
      <c r="L19" s="8">
        <f t="shared" si="4"/>
        <v>3.4425683152712696</v>
      </c>
      <c r="M19" s="8">
        <f t="shared" si="4"/>
        <v>3.8443304053375176</v>
      </c>
      <c r="N19" s="8">
        <f t="shared" si="4"/>
        <v>3.2877356230824715</v>
      </c>
      <c r="O19" s="8">
        <f t="shared" si="1"/>
        <v>4.2211056512324703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28.359991527673316</v>
      </c>
      <c r="F21" s="6">
        <f>(Input!B45-Input!B65+Input!B85)/Input!B$5</f>
        <v>26.227034755073277</v>
      </c>
      <c r="G21" s="6">
        <f>(Input!C45-Input!C65+Input!C85)/Input!C$5</f>
        <v>24.85652158168897</v>
      </c>
      <c r="H21" s="6">
        <f>(Input!D45-Input!D65+Input!D85)/Input!D$5</f>
        <v>21.85696185269147</v>
      </c>
      <c r="I21" s="6">
        <f>(Input!E45-Input!E65+Input!E85)/Input!E$5</f>
        <v>22.570150298740401</v>
      </c>
      <c r="J21" s="6">
        <f>(Input!F45-Input!F65+Input!F85)/Input!F$5</f>
        <v>23.459587928501644</v>
      </c>
      <c r="K21" s="6">
        <f>(Input!G45-Input!G65+Input!G85)/Input!G$5</f>
        <v>21.987040674095919</v>
      </c>
      <c r="L21" s="6">
        <f>(Input!H45-Input!H65+Input!H85)/Input!H$5</f>
        <v>20.048780175226021</v>
      </c>
      <c r="M21" s="6">
        <f>(Input!I45-Input!I65+Input!I85)/Input!I$5</f>
        <v>18.652878642447458</v>
      </c>
      <c r="N21" s="6">
        <f>(Input!J45-Input!J65+Input!J85)/Input!J$5</f>
        <v>17.922952757381729</v>
      </c>
      <c r="O21" s="6">
        <f t="shared" si="1"/>
        <v>22.59419001935202</v>
      </c>
    </row>
    <row r="22" spans="2:15" ht="12" customHeight="1" x14ac:dyDescent="0.2">
      <c r="B22" t="s">
        <v>132</v>
      </c>
      <c r="E22" s="6">
        <f>(Input!A46-Input!A66+Input!A86)/Input!A$5</f>
        <v>9.8358901915674917</v>
      </c>
      <c r="F22" s="6">
        <f>(Input!B46-Input!B66+Input!B86)/Input!B$5</f>
        <v>7.1722430731208124</v>
      </c>
      <c r="G22" s="6">
        <f>(Input!C46-Input!C66+Input!C86)/Input!C$5</f>
        <v>6.1292119052690701</v>
      </c>
      <c r="H22" s="6">
        <f>(Input!D46-Input!D66+Input!D86)/Input!D$5</f>
        <v>4.9159215362048272</v>
      </c>
      <c r="I22" s="6">
        <f>(Input!E46-Input!E66+Input!E86)/Input!E$5</f>
        <v>3.7955285901524594</v>
      </c>
      <c r="J22" s="6">
        <f>(Input!F46-Input!F66+Input!F86)/Input!F$5</f>
        <v>3.881881840035426</v>
      </c>
      <c r="K22" s="6">
        <f>(Input!G46-Input!G66+Input!G86)/Input!G$5</f>
        <v>4.575241824205535</v>
      </c>
      <c r="L22" s="6">
        <f>(Input!H46-Input!H66+Input!H86)/Input!H$5</f>
        <v>4.3598111956549372</v>
      </c>
      <c r="M22" s="6">
        <f>(Input!I46-Input!I66+Input!I86)/Input!I$5</f>
        <v>4.9999843303412055</v>
      </c>
      <c r="N22" s="6">
        <f>(Input!J46-Input!J66+Input!J86)/Input!J$5</f>
        <v>4.8547073666193929</v>
      </c>
      <c r="O22" s="6">
        <f t="shared" si="1"/>
        <v>5.4520421853171159</v>
      </c>
    </row>
    <row r="23" spans="2:15" ht="12" customHeight="1" x14ac:dyDescent="0.2">
      <c r="B23" t="s">
        <v>133</v>
      </c>
      <c r="E23" s="6">
        <f>(Input!A47-Input!A67+Input!A87)/Input!A$5</f>
        <v>0.78275496615493523</v>
      </c>
      <c r="F23" s="6">
        <f>(Input!B47-Input!B67+Input!B87)/Input!B$5</f>
        <v>0.81360935297638581</v>
      </c>
      <c r="G23" s="6">
        <f>(Input!C47-Input!C67+Input!C87)/Input!C$5</f>
        <v>0.67997412908348009</v>
      </c>
      <c r="H23" s="6">
        <f>(Input!D47-Input!D67+Input!D87)/Input!D$5</f>
        <v>0.45523915188691827</v>
      </c>
      <c r="I23" s="6">
        <f>(Input!E47-Input!E67+Input!E87)/Input!E$5</f>
        <v>0.47346554932162904</v>
      </c>
      <c r="J23" s="6">
        <f>(Input!F47-Input!F67+Input!F87)/Input!F$5</f>
        <v>0.45990818449556825</v>
      </c>
      <c r="K23" s="6">
        <f>(Input!G47-Input!G67+Input!G87)/Input!G$5</f>
        <v>0.45432136878454005</v>
      </c>
      <c r="L23" s="6">
        <f>(Input!H47-Input!H67+Input!H87)/Input!H$5</f>
        <v>0.42071289368660975</v>
      </c>
      <c r="M23" s="6">
        <f>(Input!I47-Input!I67+Input!I87)/Input!I$5</f>
        <v>0.83769972401733284</v>
      </c>
      <c r="N23" s="6">
        <f>(Input!J47-Input!J67+Input!J87)/Input!J$5</f>
        <v>0.74083223235101447</v>
      </c>
      <c r="O23" s="6">
        <f t="shared" si="1"/>
        <v>0.61185175527584135</v>
      </c>
    </row>
    <row r="24" spans="2:15" ht="12" customHeight="1" x14ac:dyDescent="0.2">
      <c r="B24" t="s">
        <v>134</v>
      </c>
      <c r="E24" s="6">
        <f>(Input!A48-Input!A68+Input!A88)/Input!A$5</f>
        <v>0.43139673937088002</v>
      </c>
      <c r="F24" s="6">
        <f>(Input!B48-Input!B68+Input!B88)/Input!B$5</f>
        <v>0.39031441756289709</v>
      </c>
      <c r="G24" s="6">
        <f>(Input!C48-Input!C68+Input!C88)/Input!C$5</f>
        <v>0.26472525706318628</v>
      </c>
      <c r="H24" s="6">
        <f>(Input!D48-Input!D68+Input!D88)/Input!D$5</f>
        <v>0.31586883584477926</v>
      </c>
      <c r="I24" s="6">
        <f>(Input!E48-Input!E68+Input!E88)/Input!E$5</f>
        <v>0.24528836573110149</v>
      </c>
      <c r="J24" s="6">
        <f>(Input!F48-Input!F68+Input!F88)/Input!F$5</f>
        <v>0.38673850241444024</v>
      </c>
      <c r="K24" s="6">
        <f>(Input!G48-Input!G68+Input!G88)/Input!G$5</f>
        <v>0.27643290910491769</v>
      </c>
      <c r="L24" s="6">
        <f>(Input!H48-Input!H68+Input!H88)/Input!H$5</f>
        <v>0.272313462239131</v>
      </c>
      <c r="M24" s="6">
        <f>(Input!I48-Input!I68+Input!I88)/Input!I$5</f>
        <v>0.19352069228680821</v>
      </c>
      <c r="N24" s="6">
        <f>(Input!J48-Input!J68+Input!J88)/Input!J$5</f>
        <v>0.20246610481645758</v>
      </c>
      <c r="O24" s="6">
        <f t="shared" si="1"/>
        <v>0.2979065286434599</v>
      </c>
    </row>
    <row r="25" spans="2:15" ht="12" customHeight="1" x14ac:dyDescent="0.2">
      <c r="B25" t="s">
        <v>135</v>
      </c>
      <c r="E25" s="6">
        <f>(Input!A49-Input!A69+Input!A89)/Input!A$5</f>
        <v>1.1449459806220412</v>
      </c>
      <c r="F25" s="6">
        <f>(Input!B49-Input!B69+Input!B89)/Input!B$5</f>
        <v>1.6631063119074743</v>
      </c>
      <c r="G25" s="6">
        <f>(Input!C49-Input!C69+Input!C89)/Input!C$5</f>
        <v>1.5346415445092081</v>
      </c>
      <c r="H25" s="6">
        <f>(Input!D49-Input!D69+Input!D89)/Input!D$5</f>
        <v>1.183090812108281</v>
      </c>
      <c r="I25" s="6">
        <f>(Input!E49-Input!E69+Input!E89)/Input!E$5</f>
        <v>1.2182858408122597</v>
      </c>
      <c r="J25" s="6">
        <f>(Input!F49-Input!F69+Input!F89)/Input!F$5</f>
        <v>1.3238379408022831</v>
      </c>
      <c r="K25" s="6">
        <f>(Input!G49-Input!G69+Input!G89)/Input!G$5</f>
        <v>1.8321381217211019</v>
      </c>
      <c r="L25" s="6">
        <f>(Input!H49-Input!H69+Input!H89)/Input!H$5</f>
        <v>1.5115366593514605</v>
      </c>
      <c r="M25" s="6">
        <f>(Input!I49-Input!I69+Input!I89)/Input!I$5</f>
        <v>1.3144412900853601</v>
      </c>
      <c r="N25" s="6">
        <f>(Input!J49-Input!J69+Input!J89)/Input!J$5</f>
        <v>1.6024898816232633</v>
      </c>
      <c r="O25" s="6">
        <f t="shared" si="1"/>
        <v>1.4328514383542732</v>
      </c>
    </row>
    <row r="26" spans="2:15" ht="13.5" customHeight="1" x14ac:dyDescent="0.2">
      <c r="B26" s="4" t="s">
        <v>136</v>
      </c>
      <c r="E26" s="8">
        <f>SUM(E21:E25)</f>
        <v>40.554979405388664</v>
      </c>
      <c r="F26" s="8">
        <f t="shared" ref="F26:N26" si="5">SUM(F21:F25)</f>
        <v>36.266307910640847</v>
      </c>
      <c r="G26" s="8">
        <f t="shared" si="5"/>
        <v>33.465074417613913</v>
      </c>
      <c r="H26" s="8">
        <f t="shared" si="5"/>
        <v>28.727082188736276</v>
      </c>
      <c r="I26" s="8">
        <f t="shared" si="5"/>
        <v>28.302718644757849</v>
      </c>
      <c r="J26" s="8">
        <f t="shared" si="5"/>
        <v>29.511954396249362</v>
      </c>
      <c r="K26" s="8">
        <f t="shared" si="5"/>
        <v>29.125174897912014</v>
      </c>
      <c r="L26" s="8">
        <f t="shared" si="5"/>
        <v>26.613154386158161</v>
      </c>
      <c r="M26" s="8">
        <f t="shared" si="5"/>
        <v>25.998524679178164</v>
      </c>
      <c r="N26" s="8">
        <f t="shared" si="5"/>
        <v>25.32344834279186</v>
      </c>
      <c r="O26" s="8">
        <f t="shared" si="1"/>
        <v>30.388841926942707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2.4982373136309337</v>
      </c>
      <c r="F28" s="6">
        <f>(Input!B50-Input!B70+Input!B90)/Input!B$5</f>
        <v>2.5147028055067482</v>
      </c>
      <c r="G28" s="6">
        <f>(Input!C50-Input!C70+Input!C90)/Input!C$5</f>
        <v>2.4800572994326213</v>
      </c>
      <c r="H28" s="6">
        <f>(Input!D50-Input!D70+Input!D90)/Input!D$5</f>
        <v>2.4388096901809129</v>
      </c>
      <c r="I28" s="6">
        <f>(Input!E50-Input!E70+Input!E90)/Input!E$5</f>
        <v>2.5363386712569955</v>
      </c>
      <c r="J28" s="6">
        <f>(Input!F50-Input!F70+Input!F90)/Input!F$5</f>
        <v>2.2050985984297351</v>
      </c>
      <c r="K28" s="6">
        <f>(Input!G50-Input!G70+Input!G90)/Input!G$5</f>
        <v>2.2158783594477791</v>
      </c>
      <c r="L28" s="6">
        <f>(Input!H50-Input!H70+Input!H90)/Input!H$5</f>
        <v>2.2863937374490551</v>
      </c>
      <c r="M28" s="6">
        <f>(Input!I50-Input!I70+Input!I90)/Input!I$5</f>
        <v>2.2283015629041669</v>
      </c>
      <c r="N28" s="6">
        <f>(Input!J50-Input!J70+Input!J90)/Input!J$5</f>
        <v>2.3065971154630853</v>
      </c>
      <c r="O28" s="6">
        <f t="shared" si="1"/>
        <v>2.3710415153702034</v>
      </c>
    </row>
    <row r="29" spans="2:15" ht="12" customHeight="1" x14ac:dyDescent="0.2">
      <c r="B29" t="s">
        <v>138</v>
      </c>
      <c r="E29" s="6">
        <f>(Input!A51-Input!A71+Input!A91)/Input!A$5</f>
        <v>0.10570579126664602</v>
      </c>
      <c r="F29" s="6">
        <f>(Input!B51-Input!B71+Input!B91)/Input!B$5</f>
        <v>0.10355635148964105</v>
      </c>
      <c r="G29" s="6">
        <f>(Input!C51-Input!C71+Input!C91)/Input!C$5</f>
        <v>9.8276853662787322E-2</v>
      </c>
      <c r="H29" s="6">
        <f>(Input!D51-Input!D71+Input!D91)/Input!D$5</f>
        <v>8.2240743210205802E-2</v>
      </c>
      <c r="I29" s="6">
        <f>(Input!E51-Input!E71+Input!E91)/Input!E$5</f>
        <v>9.4029566906777995E-2</v>
      </c>
      <c r="J29" s="6">
        <f>(Input!F51-Input!F71+Input!F91)/Input!F$5</f>
        <v>0.10816140550647015</v>
      </c>
      <c r="K29" s="6">
        <f>(Input!G51-Input!G71+Input!G91)/Input!G$5</f>
        <v>8.4348720660647636E-2</v>
      </c>
      <c r="L29" s="6">
        <f>(Input!H51-Input!H71+Input!H91)/Input!H$5</f>
        <v>8.1095882866318136E-2</v>
      </c>
      <c r="M29" s="6">
        <f>(Input!I51-Input!I71+Input!I91)/Input!I$5</f>
        <v>9.9559004923222949E-2</v>
      </c>
      <c r="N29" s="6">
        <f>(Input!J51-Input!J71+Input!J91)/Input!J$5</f>
        <v>0.11579192426712073</v>
      </c>
      <c r="O29" s="6">
        <f t="shared" si="1"/>
        <v>9.7276624475983786E-2</v>
      </c>
    </row>
    <row r="30" spans="2:15" ht="13.5" customHeight="1" x14ac:dyDescent="0.2">
      <c r="B30" s="4" t="s">
        <v>139</v>
      </c>
      <c r="E30" s="8">
        <f>SUM(E28:E29)</f>
        <v>2.6039431048975796</v>
      </c>
      <c r="F30" s="8">
        <f t="shared" ref="F30:N30" si="6">SUM(F28:F29)</f>
        <v>2.6182591569963893</v>
      </c>
      <c r="G30" s="8">
        <f t="shared" si="6"/>
        <v>2.5783341530954087</v>
      </c>
      <c r="H30" s="8">
        <f t="shared" si="6"/>
        <v>2.5210504333911188</v>
      </c>
      <c r="I30" s="8">
        <f t="shared" si="6"/>
        <v>2.6303682381637734</v>
      </c>
      <c r="J30" s="8">
        <f t="shared" si="6"/>
        <v>2.3132600039362052</v>
      </c>
      <c r="K30" s="8">
        <f t="shared" si="6"/>
        <v>2.3002270801084266</v>
      </c>
      <c r="L30" s="8">
        <f t="shared" si="6"/>
        <v>2.3674896203153732</v>
      </c>
      <c r="M30" s="8">
        <f t="shared" si="6"/>
        <v>2.3278605678273898</v>
      </c>
      <c r="N30" s="8">
        <f t="shared" si="6"/>
        <v>2.4223890397302061</v>
      </c>
      <c r="O30" s="8">
        <f t="shared" si="1"/>
        <v>2.4683181398461871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0.14003793744193249</v>
      </c>
      <c r="F32" s="6">
        <f>(Input!B52-Input!B72+Input!B92)/Input!B$5</f>
        <v>0.12749875460987431</v>
      </c>
      <c r="G32" s="6">
        <f>(Input!C52-Input!C72+Input!C92)/Input!C$5</f>
        <v>0.14880523227667938</v>
      </c>
      <c r="H32" s="6">
        <f>(Input!D52-Input!D72+Input!D92)/Input!D$5</f>
        <v>0.15112507445437168</v>
      </c>
      <c r="I32" s="6">
        <f>(Input!E52-Input!E72+Input!E92)/Input!E$5</f>
        <v>0.14467043916445543</v>
      </c>
      <c r="J32" s="6">
        <f>(Input!F52-Input!F72+Input!F92)/Input!F$5</f>
        <v>0.13912438760376472</v>
      </c>
      <c r="K32" s="6">
        <f>(Input!G52-Input!G72+Input!G92)/Input!G$5</f>
        <v>0.16849277504220103</v>
      </c>
      <c r="L32" s="6">
        <f>(Input!H52-Input!H72+Input!H92)/Input!H$5</f>
        <v>0.20091447139867308</v>
      </c>
      <c r="M32" s="6">
        <f>(Input!I52-Input!I72+Input!I92)/Input!I$5</f>
        <v>0.20388750766915428</v>
      </c>
      <c r="N32" s="6">
        <f>(Input!J52-Input!J72+Input!J92)/Input!J$5</f>
        <v>0.20232212059119994</v>
      </c>
      <c r="O32" s="6">
        <f t="shared" si="1"/>
        <v>0.16268787002523061</v>
      </c>
    </row>
    <row r="33" spans="2:15" ht="12" customHeight="1" x14ac:dyDescent="0.2">
      <c r="B33" t="s">
        <v>141</v>
      </c>
      <c r="E33" s="6">
        <f>(Input!A53-Input!A73+Input!A93)/Input!A$5</f>
        <v>0.77705499270008405</v>
      </c>
      <c r="F33" s="6">
        <f>(Input!B53-Input!B73+Input!B93)/Input!B$5</f>
        <v>0.6272757042729431</v>
      </c>
      <c r="G33" s="6">
        <f>(Input!C53-Input!C73+Input!C93)/Input!C$5</f>
        <v>0.60751350670978488</v>
      </c>
      <c r="H33" s="6">
        <f>(Input!D53-Input!D73+Input!D93)/Input!D$5</f>
        <v>0.51881452638129522</v>
      </c>
      <c r="I33" s="6">
        <f>(Input!E53-Input!E73+Input!E93)/Input!E$5</f>
        <v>0.49358052776875028</v>
      </c>
      <c r="J33" s="6">
        <f>(Input!F53-Input!F73+Input!F93)/Input!F$5</f>
        <v>0.48704972622285952</v>
      </c>
      <c r="K33" s="6">
        <f>(Input!G53-Input!G73+Input!G93)/Input!G$5</f>
        <v>0.46050788336403559</v>
      </c>
      <c r="L33" s="6">
        <f>(Input!H53-Input!H73+Input!H93)/Input!H$5</f>
        <v>0.51707400926969393</v>
      </c>
      <c r="M33" s="6">
        <f>(Input!I53-Input!I73+Input!I93)/Input!I$5</f>
        <v>0.53395435490387644</v>
      </c>
      <c r="N33" s="6">
        <f>(Input!J53-Input!J73+Input!J93)/Input!J$5</f>
        <v>0.53412487896546634</v>
      </c>
      <c r="O33" s="6">
        <f t="shared" si="1"/>
        <v>0.55569501105587893</v>
      </c>
    </row>
    <row r="34" spans="2:15" ht="12" customHeight="1" x14ac:dyDescent="0.2">
      <c r="B34" t="s">
        <v>142</v>
      </c>
      <c r="E34" s="6">
        <f>(Input!A54-Input!A74+Input!A94)/Input!A$5</f>
        <v>0.21853849046586735</v>
      </c>
      <c r="F34" s="6">
        <f>(Input!B54-Input!B74+Input!B94)/Input!B$5</f>
        <v>0.20783962464520864</v>
      </c>
      <c r="G34" s="6">
        <f>(Input!C54-Input!C74+Input!C94)/Input!C$5</f>
        <v>0.19155823860885732</v>
      </c>
      <c r="H34" s="6">
        <f>(Input!D54-Input!D74+Input!D94)/Input!D$5</f>
        <v>0.17286619549273238</v>
      </c>
      <c r="I34" s="6">
        <f>(Input!E54-Input!E74+Input!E94)/Input!E$5</f>
        <v>0.17483627311979258</v>
      </c>
      <c r="J34" s="6">
        <f>(Input!F54-Input!F74+Input!F94)/Input!F$5</f>
        <v>0.1722339019744287</v>
      </c>
      <c r="K34" s="6">
        <f>(Input!G54-Input!G74+Input!G94)/Input!G$5</f>
        <v>0.16169061560983128</v>
      </c>
      <c r="L34" s="6">
        <f>(Input!H54-Input!H74+Input!H94)/Input!H$5</f>
        <v>0.16943445546903466</v>
      </c>
      <c r="M34" s="6">
        <f>(Input!I54-Input!I74+Input!I94)/Input!I$5</f>
        <v>0.1769286613664883</v>
      </c>
      <c r="N34" s="6">
        <f>(Input!J54-Input!J74+Input!J94)/Input!J$5</f>
        <v>0.16689112736913383</v>
      </c>
      <c r="O34" s="6">
        <f t="shared" si="1"/>
        <v>0.18128175841213748</v>
      </c>
    </row>
    <row r="35" spans="2:15" ht="12" customHeight="1" x14ac:dyDescent="0.2">
      <c r="B35" t="s">
        <v>143</v>
      </c>
      <c r="E35" s="6">
        <f>(Input!A55-Input!A75+Input!A95)/Input!A$5</f>
        <v>1.2006728310401276</v>
      </c>
      <c r="F35" s="6">
        <f>(Input!B55-Input!B75+Input!B95)/Input!B$5</f>
        <v>1.1083439400668071</v>
      </c>
      <c r="G35" s="6">
        <f>(Input!C55-Input!C75+Input!C95)/Input!C$5</f>
        <v>1.117008636548479</v>
      </c>
      <c r="H35" s="6">
        <f>(Input!D55-Input!D75+Input!D95)/Input!D$5</f>
        <v>0.856772618571365</v>
      </c>
      <c r="I35" s="6">
        <f>(Input!E55-Input!E75+Input!E95)/Input!E$5</f>
        <v>0.91646859565228256</v>
      </c>
      <c r="J35" s="6">
        <f>(Input!F55-Input!F75+Input!F95)/Input!F$5</f>
        <v>1.0556742333185725</v>
      </c>
      <c r="K35" s="6">
        <f>(Input!G55-Input!G75+Input!G95)/Input!G$5</f>
        <v>0.98184754743676861</v>
      </c>
      <c r="L35" s="6">
        <f>(Input!H55-Input!H75+Input!H95)/Input!H$5</f>
        <v>0.89672690414255329</v>
      </c>
      <c r="M35" s="6">
        <f>(Input!I55-Input!I75+Input!I95)/Input!I$5</f>
        <v>0.83050277585974697</v>
      </c>
      <c r="N35" s="6">
        <f>(Input!J55-Input!J75+Input!J95)/Input!J$5</f>
        <v>0.96907290304224025</v>
      </c>
      <c r="O35" s="6">
        <f t="shared" si="1"/>
        <v>0.99330909856789429</v>
      </c>
    </row>
    <row r="36" spans="2:15" ht="13.5" customHeight="1" x14ac:dyDescent="0.2">
      <c r="B36" s="4" t="s">
        <v>144</v>
      </c>
      <c r="E36" s="8">
        <f>SUM(E32:E35)</f>
        <v>2.3363042516480115</v>
      </c>
      <c r="F36" s="8">
        <f t="shared" ref="F36:N36" si="7">SUM(F32:F35)</f>
        <v>2.0709580235948333</v>
      </c>
      <c r="G36" s="8">
        <f t="shared" si="7"/>
        <v>2.0648856141438006</v>
      </c>
      <c r="H36" s="8">
        <f t="shared" si="7"/>
        <v>1.6995784148997641</v>
      </c>
      <c r="I36" s="8">
        <f t="shared" si="7"/>
        <v>1.7295558357052809</v>
      </c>
      <c r="J36" s="8">
        <f t="shared" si="7"/>
        <v>1.8540822491196254</v>
      </c>
      <c r="K36" s="8">
        <f t="shared" si="7"/>
        <v>1.7725388214528364</v>
      </c>
      <c r="L36" s="8">
        <f t="shared" si="7"/>
        <v>1.7841498402799549</v>
      </c>
      <c r="M36" s="8">
        <f t="shared" si="7"/>
        <v>1.7452732997992659</v>
      </c>
      <c r="N36" s="8">
        <f t="shared" si="7"/>
        <v>1.8724110299680403</v>
      </c>
      <c r="O36" s="8">
        <f t="shared" si="1"/>
        <v>1.8929737380611413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3.4366863248241382</v>
      </c>
      <c r="F38" s="8">
        <f>(Input!B56-Input!B76+Input!B96)/Input!B$5</f>
        <v>3.324093375296866</v>
      </c>
      <c r="G38" s="8">
        <f>(Input!C56-Input!C76+Input!C96)/Input!C$5</f>
        <v>3.2879040103793491</v>
      </c>
      <c r="H38" s="8">
        <f>(Input!D56-Input!D76+Input!D96)/Input!D$5</f>
        <v>3.2695468729163886</v>
      </c>
      <c r="I38" s="8">
        <f>(Input!E56-Input!E76+Input!E96)/Input!E$5</f>
        <v>3.0326961097679006</v>
      </c>
      <c r="J38" s="8">
        <f>(Input!F56-Input!F76+Input!F96)/Input!F$5</f>
        <v>2.9380342871602392</v>
      </c>
      <c r="K38" s="8">
        <f>(Input!G56-Input!G76+Input!G96)/Input!G$5</f>
        <v>2.8553992988674008</v>
      </c>
      <c r="L38" s="8">
        <f>(Input!H56-Input!H76+Input!H96)/Input!H$5</f>
        <v>2.8986262169650652</v>
      </c>
      <c r="M38" s="8">
        <f>(Input!I56-Input!I76+Input!I96)/Input!I$5</f>
        <v>2.9940776171857459</v>
      </c>
      <c r="N38" s="8">
        <f>(Input!J56-Input!J76+Input!J96)/Input!J$5</f>
        <v>3.2134915733496845</v>
      </c>
      <c r="O38" s="8">
        <f t="shared" si="1"/>
        <v>3.1250555686712778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76.341055258151584</v>
      </c>
      <c r="F40" s="11">
        <f t="shared" ref="F40:N40" si="8">SUM(F10,F15,F19,F26,F30,F36,F38)</f>
        <v>70.736730397173247</v>
      </c>
      <c r="G40" s="11">
        <f t="shared" si="8"/>
        <v>67.496984198601893</v>
      </c>
      <c r="H40" s="11">
        <f t="shared" si="8"/>
        <v>59.838089629728401</v>
      </c>
      <c r="I40" s="11">
        <f t="shared" si="8"/>
        <v>57.73275939344807</v>
      </c>
      <c r="J40" s="11">
        <f t="shared" si="8"/>
        <v>59.827272174542607</v>
      </c>
      <c r="K40" s="11">
        <f t="shared" si="8"/>
        <v>58.570118635698229</v>
      </c>
      <c r="L40" s="11">
        <f t="shared" si="8"/>
        <v>56.526681636007758</v>
      </c>
      <c r="M40" s="11">
        <f t="shared" si="8"/>
        <v>57.14798881105127</v>
      </c>
      <c r="N40" s="11">
        <f t="shared" si="8"/>
        <v>55.922140861038024</v>
      </c>
      <c r="O40" s="11">
        <f t="shared" si="1"/>
        <v>62.013982099544101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28.574436603358251</v>
      </c>
      <c r="F7" s="6">
        <f>Input!B37/Input!B$7</f>
        <v>29.131167080696216</v>
      </c>
      <c r="G7" s="6">
        <f>Input!C37/Input!C$7</f>
        <v>29.839910326488287</v>
      </c>
      <c r="H7" s="6">
        <f>Input!D37/Input!D$7</f>
        <v>28.66737662584401</v>
      </c>
      <c r="I7" s="6">
        <f>Input!E37/Input!E$7</f>
        <v>27.373278543670427</v>
      </c>
      <c r="J7" s="6">
        <f>Input!F37/Input!F$7</f>
        <v>30.134344321842182</v>
      </c>
      <c r="K7" s="6">
        <f>Input!G37/Input!G$7</f>
        <v>32.384719450322955</v>
      </c>
      <c r="L7" s="6">
        <f>Input!H37/Input!H$7</f>
        <v>31.355721578075592</v>
      </c>
      <c r="M7" s="6">
        <f>Input!I37/Input!I$7</f>
        <v>32.959275197339842</v>
      </c>
      <c r="N7" s="6">
        <f>Input!J37/Input!J$7</f>
        <v>34.34208636868749</v>
      </c>
      <c r="O7" s="6">
        <f>AVERAGE(E7:N7)</f>
        <v>30.476231609632528</v>
      </c>
    </row>
    <row r="8" spans="1:15" ht="12" customHeight="1" x14ac:dyDescent="0.2">
      <c r="B8" t="s">
        <v>121</v>
      </c>
      <c r="E8" s="6">
        <f>Input!A38/Input!A$7</f>
        <v>29.648577141181445</v>
      </c>
      <c r="F8" s="6">
        <f>Input!B38/Input!B$7</f>
        <v>31.362859732575508</v>
      </c>
      <c r="G8" s="6">
        <f>Input!C38/Input!C$7</f>
        <v>30.974766864346773</v>
      </c>
      <c r="H8" s="6">
        <f>Input!D38/Input!D$7</f>
        <v>28.228563857578187</v>
      </c>
      <c r="I8" s="6">
        <f>Input!E38/Input!E$7</f>
        <v>29.07658930680909</v>
      </c>
      <c r="J8" s="6">
        <f>Input!F38/Input!F$7</f>
        <v>30.47182736041162</v>
      </c>
      <c r="K8" s="6">
        <f>Input!G38/Input!G$7</f>
        <v>31.685848627941247</v>
      </c>
      <c r="L8" s="6">
        <f>Input!H38/Input!H$7</f>
        <v>31.68009817798524</v>
      </c>
      <c r="M8" s="6">
        <f>Input!I38/Input!I$7</f>
        <v>32.92573476326708</v>
      </c>
      <c r="N8" s="6">
        <f>Input!J38/Input!J$7</f>
        <v>32.740825564884553</v>
      </c>
      <c r="O8" s="6">
        <f t="shared" ref="O8:O40" si="1">AVERAGE(E8:N8)</f>
        <v>30.879569139698077</v>
      </c>
    </row>
    <row r="9" spans="1:15" ht="12" customHeight="1" x14ac:dyDescent="0.2">
      <c r="B9" t="s">
        <v>122</v>
      </c>
      <c r="E9" s="6">
        <f>Input!A39/Input!A$7</f>
        <v>2.1877727295231497</v>
      </c>
      <c r="F9" s="6">
        <f>Input!B39/Input!B$7</f>
        <v>1.9371010394303636</v>
      </c>
      <c r="G9" s="6">
        <f>Input!C39/Input!C$7</f>
        <v>2.1384932940299066</v>
      </c>
      <c r="H9" s="6">
        <f>Input!D39/Input!D$7</f>
        <v>2.0896153471175407</v>
      </c>
      <c r="I9" s="6">
        <f>Input!E39/Input!E$7</f>
        <v>1.8993810933170752</v>
      </c>
      <c r="J9" s="6">
        <f>Input!F39/Input!F$7</f>
        <v>1.4740600112956945</v>
      </c>
      <c r="K9" s="6">
        <f>Input!G39/Input!G$7</f>
        <v>1.6138437226209572</v>
      </c>
      <c r="L9" s="6">
        <f>Input!H39/Input!H$7</f>
        <v>1.7449420268031923</v>
      </c>
      <c r="M9" s="6">
        <f>Input!I39/Input!I$7</f>
        <v>1.5668503512424548</v>
      </c>
      <c r="N9" s="6">
        <f>Input!J39/Input!J$7</f>
        <v>1.815165143844919</v>
      </c>
      <c r="O9" s="6">
        <f t="shared" si="1"/>
        <v>1.8467224759225254</v>
      </c>
    </row>
    <row r="10" spans="1:15" ht="13.5" customHeight="1" x14ac:dyDescent="0.2">
      <c r="B10" s="4" t="s">
        <v>123</v>
      </c>
      <c r="E10" s="8">
        <f>SUM(E7:E9)</f>
        <v>60.410786474062846</v>
      </c>
      <c r="F10" s="8">
        <f t="shared" ref="F10:N10" si="2">SUM(F7:F9)</f>
        <v>62.43112785270209</v>
      </c>
      <c r="G10" s="8">
        <f t="shared" si="2"/>
        <v>62.953170484864962</v>
      </c>
      <c r="H10" s="8">
        <f t="shared" si="2"/>
        <v>58.985555830539738</v>
      </c>
      <c r="I10" s="8">
        <f t="shared" si="2"/>
        <v>58.349248943796596</v>
      </c>
      <c r="J10" s="8">
        <f t="shared" si="2"/>
        <v>62.080231693549493</v>
      </c>
      <c r="K10" s="8">
        <f t="shared" si="2"/>
        <v>65.684411800885158</v>
      </c>
      <c r="L10" s="8">
        <f t="shared" si="2"/>
        <v>64.780761782864019</v>
      </c>
      <c r="M10" s="8">
        <f t="shared" si="2"/>
        <v>67.451860311849373</v>
      </c>
      <c r="N10" s="8">
        <f t="shared" si="2"/>
        <v>68.898077077416957</v>
      </c>
      <c r="O10" s="8">
        <f t="shared" si="1"/>
        <v>63.202523225253117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79.810581581783623</v>
      </c>
      <c r="F12" s="6">
        <f>Input!B40/Input!B$7</f>
        <v>67.681211102348598</v>
      </c>
      <c r="G12" s="6">
        <f>Input!C40/Input!C$7</f>
        <v>62.629649760719353</v>
      </c>
      <c r="H12" s="6">
        <f>Input!D40/Input!D$7</f>
        <v>59.244112463533334</v>
      </c>
      <c r="I12" s="6">
        <f>Input!E40/Input!E$7</f>
        <v>56.090637789160461</v>
      </c>
      <c r="J12" s="6">
        <f>Input!F40/Input!F$7</f>
        <v>57.687535204893578</v>
      </c>
      <c r="K12" s="6">
        <f>Input!G40/Input!G$7</f>
        <v>56.297799760507893</v>
      </c>
      <c r="L12" s="6">
        <f>Input!H40/Input!H$7</f>
        <v>57.080411835566935</v>
      </c>
      <c r="M12" s="6">
        <f>Input!I40/Input!I$7</f>
        <v>55.182145050402163</v>
      </c>
      <c r="N12" s="6">
        <f>Input!J40/Input!J$7</f>
        <v>53.639534047413257</v>
      </c>
      <c r="O12" s="6">
        <f t="shared" si="1"/>
        <v>60.534361859632916</v>
      </c>
    </row>
    <row r="13" spans="1:15" ht="12" customHeight="1" x14ac:dyDescent="0.2">
      <c r="B13" t="s">
        <v>125</v>
      </c>
      <c r="E13" s="6">
        <f>Input!A41/Input!A$7</f>
        <v>20.344626528599228</v>
      </c>
      <c r="F13" s="6">
        <f>Input!B41/Input!B$7</f>
        <v>18.864091197807323</v>
      </c>
      <c r="G13" s="6">
        <f>Input!C41/Input!C$7</f>
        <v>17.827039827116685</v>
      </c>
      <c r="H13" s="6">
        <f>Input!D41/Input!D$7</f>
        <v>17.094234581511561</v>
      </c>
      <c r="I13" s="6">
        <f>Input!E41/Input!E$7</f>
        <v>15.809133954301396</v>
      </c>
      <c r="J13" s="6">
        <f>Input!F41/Input!F$7</f>
        <v>16.869035850083865</v>
      </c>
      <c r="K13" s="6">
        <f>Input!G41/Input!G$7</f>
        <v>15.716825449424238</v>
      </c>
      <c r="L13" s="6">
        <f>Input!H41/Input!H$7</f>
        <v>16.58307739798223</v>
      </c>
      <c r="M13" s="6">
        <f>Input!I41/Input!I$7</f>
        <v>15.623890777826041</v>
      </c>
      <c r="N13" s="6">
        <f>Input!J41/Input!J$7</f>
        <v>15.699242499073959</v>
      </c>
      <c r="O13" s="6">
        <f t="shared" si="1"/>
        <v>17.043119806372651</v>
      </c>
    </row>
    <row r="14" spans="1:15" ht="12" customHeight="1" x14ac:dyDescent="0.2">
      <c r="B14" t="s">
        <v>126</v>
      </c>
      <c r="E14" s="6">
        <f>Input!A42/Input!A$7</f>
        <v>1.8773418844757919</v>
      </c>
      <c r="F14" s="6">
        <f>Input!B42/Input!B$7</f>
        <v>3.0135077551685274</v>
      </c>
      <c r="G14" s="6">
        <f>Input!C42/Input!C$7</f>
        <v>2.8349939442048386</v>
      </c>
      <c r="H14" s="6">
        <f>Input!D42/Input!D$7</f>
        <v>2.7208691750224361</v>
      </c>
      <c r="I14" s="6">
        <f>Input!E42/Input!E$7</f>
        <v>3.1063705313461649</v>
      </c>
      <c r="J14" s="6">
        <f>Input!F42/Input!F$7</f>
        <v>2.9026411061093538</v>
      </c>
      <c r="K14" s="6">
        <f>Input!G42/Input!G$7</f>
        <v>2.7931429697521986</v>
      </c>
      <c r="L14" s="6">
        <f>Input!H42/Input!H$7</f>
        <v>3.209772925764192</v>
      </c>
      <c r="M14" s="6">
        <f>Input!I42/Input!I$7</f>
        <v>3.2631676227850752</v>
      </c>
      <c r="N14" s="6">
        <f>Input!J42/Input!J$7</f>
        <v>2.765532473144833</v>
      </c>
      <c r="O14" s="6">
        <f t="shared" si="1"/>
        <v>2.8487340387773417</v>
      </c>
    </row>
    <row r="15" spans="1:15" ht="13.5" customHeight="1" x14ac:dyDescent="0.2">
      <c r="B15" s="4" t="s">
        <v>130</v>
      </c>
      <c r="E15" s="8">
        <f>SUM(E12:E14)</f>
        <v>102.03254999485866</v>
      </c>
      <c r="F15" s="8">
        <f t="shared" ref="F15:N15" si="3">SUM(F12:F14)</f>
        <v>89.558810055324457</v>
      </c>
      <c r="G15" s="8">
        <f t="shared" si="3"/>
        <v>83.291683532040878</v>
      </c>
      <c r="H15" s="8">
        <f t="shared" si="3"/>
        <v>79.059216220067327</v>
      </c>
      <c r="I15" s="8">
        <f t="shared" si="3"/>
        <v>75.006142274808013</v>
      </c>
      <c r="J15" s="8">
        <f t="shared" si="3"/>
        <v>77.459212161086796</v>
      </c>
      <c r="K15" s="8">
        <f t="shared" si="3"/>
        <v>74.807768179684331</v>
      </c>
      <c r="L15" s="8">
        <f t="shared" si="3"/>
        <v>76.87326215931337</v>
      </c>
      <c r="M15" s="8">
        <f t="shared" si="3"/>
        <v>74.06920345101328</v>
      </c>
      <c r="N15" s="8">
        <f t="shared" si="3"/>
        <v>72.104309019632041</v>
      </c>
      <c r="O15" s="8">
        <f t="shared" si="1"/>
        <v>80.426215704782919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11.89246019262921</v>
      </c>
      <c r="F17" s="6">
        <f>Input!B43/Input!B$7</f>
        <v>13.203891401278772</v>
      </c>
      <c r="G17" s="6">
        <f>Input!C43/Input!C$7</f>
        <v>12.683985471338131</v>
      </c>
      <c r="H17" s="6">
        <f>Input!D43/Input!D$7</f>
        <v>9.4353869652494975</v>
      </c>
      <c r="I17" s="6">
        <f>Input!E43/Input!E$7</f>
        <v>8.5032739871392771</v>
      </c>
      <c r="J17" s="6">
        <f>Input!F43/Input!F$7</f>
        <v>9.7029071662883659</v>
      </c>
      <c r="K17" s="6">
        <f>Input!G43/Input!G$7</f>
        <v>9.2649942386335393</v>
      </c>
      <c r="L17" s="6">
        <f>Input!H43/Input!H$7</f>
        <v>8.0376351453094408</v>
      </c>
      <c r="M17" s="6">
        <f>Input!I43/Input!I$7</f>
        <v>7.953785479981426</v>
      </c>
      <c r="N17" s="6">
        <f>Input!J43/Input!J$7</f>
        <v>8.7852984936411911</v>
      </c>
      <c r="O17" s="6">
        <f t="shared" si="1"/>
        <v>9.9463618541488845</v>
      </c>
    </row>
    <row r="18" spans="2:15" ht="12" customHeight="1" x14ac:dyDescent="0.2">
      <c r="B18" t="s">
        <v>128</v>
      </c>
      <c r="E18" s="6">
        <f>Input!A44/Input!A$7</f>
        <v>23.077968291206005</v>
      </c>
      <c r="F18" s="6">
        <f>Input!B44/Input!B$7</f>
        <v>20.980682934327405</v>
      </c>
      <c r="G18" s="6">
        <f>Input!C44/Input!C$7</f>
        <v>24.512608435721347</v>
      </c>
      <c r="H18" s="6">
        <f>Input!D44/Input!D$7</f>
        <v>23.44711854068391</v>
      </c>
      <c r="I18" s="6">
        <f>Input!E44/Input!E$7</f>
        <v>19.091661649170877</v>
      </c>
      <c r="J18" s="6">
        <f>Input!F44/Input!F$7</f>
        <v>20.452467885793222</v>
      </c>
      <c r="K18" s="6">
        <f>Input!G44/Input!G$7</f>
        <v>19.608748114062504</v>
      </c>
      <c r="L18" s="6">
        <f>Input!H44/Input!H$7</f>
        <v>16.729889474476735</v>
      </c>
      <c r="M18" s="6">
        <f>Input!I44/Input!I$7</f>
        <v>18.859336309033448</v>
      </c>
      <c r="N18" s="6">
        <f>Input!J44/Input!J$7</f>
        <v>14.088297783676998</v>
      </c>
      <c r="O18" s="6">
        <f t="shared" si="1"/>
        <v>20.084877941815247</v>
      </c>
    </row>
    <row r="19" spans="2:15" ht="13.5" customHeight="1" x14ac:dyDescent="0.2">
      <c r="B19" s="4" t="s">
        <v>129</v>
      </c>
      <c r="E19" s="8">
        <f>SUM(E17:E18)</f>
        <v>34.970428483835214</v>
      </c>
      <c r="F19" s="8">
        <f t="shared" ref="F19:N19" si="4">SUM(F17:F18)</f>
        <v>34.184574335606179</v>
      </c>
      <c r="G19" s="8">
        <f t="shared" si="4"/>
        <v>37.19659390705948</v>
      </c>
      <c r="H19" s="8">
        <f t="shared" si="4"/>
        <v>32.882505505933409</v>
      </c>
      <c r="I19" s="8">
        <f t="shared" si="4"/>
        <v>27.594935636310154</v>
      </c>
      <c r="J19" s="8">
        <f t="shared" si="4"/>
        <v>30.155375052081588</v>
      </c>
      <c r="K19" s="8">
        <f t="shared" si="4"/>
        <v>28.873742352696041</v>
      </c>
      <c r="L19" s="8">
        <f t="shared" si="4"/>
        <v>24.767524619786176</v>
      </c>
      <c r="M19" s="8">
        <f t="shared" si="4"/>
        <v>26.813121789014875</v>
      </c>
      <c r="N19" s="8">
        <f t="shared" si="4"/>
        <v>22.873596277318189</v>
      </c>
      <c r="O19" s="8">
        <f t="shared" si="1"/>
        <v>30.031239795964133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225.39189281620247</v>
      </c>
      <c r="F21" s="6">
        <f>Input!B45/Input!B$7</f>
        <v>195.18413523388656</v>
      </c>
      <c r="G21" s="6">
        <f>Input!C45/Input!C$7</f>
        <v>195.38149502721762</v>
      </c>
      <c r="H21" s="6">
        <f>Input!D45/Input!D$7</f>
        <v>185.58310684635632</v>
      </c>
      <c r="I21" s="6">
        <f>Input!E45/Input!E$7</f>
        <v>217.59102104110733</v>
      </c>
      <c r="J21" s="6">
        <f>Input!F45/Input!F$7</f>
        <v>232.84740380425634</v>
      </c>
      <c r="K21" s="6">
        <f>Input!G45/Input!G$7</f>
        <v>204.76290370359212</v>
      </c>
      <c r="L21" s="6">
        <f>Input!H45/Input!H$7</f>
        <v>164.28212633639512</v>
      </c>
      <c r="M21" s="6">
        <f>Input!I45/Input!I$7</f>
        <v>136.80284798466215</v>
      </c>
      <c r="N21" s="6">
        <f>Input!J45/Input!J$7</f>
        <v>157.78331769354241</v>
      </c>
      <c r="O21" s="6">
        <f t="shared" si="1"/>
        <v>191.56102504872183</v>
      </c>
    </row>
    <row r="22" spans="2:15" ht="12" customHeight="1" x14ac:dyDescent="0.2">
      <c r="B22" t="s">
        <v>132</v>
      </c>
      <c r="E22" s="6">
        <f>Input!A46/Input!A$7</f>
        <v>67.857987714080053</v>
      </c>
      <c r="F22" s="6">
        <f>Input!B46/Input!B$7</f>
        <v>48.890984210830723</v>
      </c>
      <c r="G22" s="6">
        <f>Input!C46/Input!C$7</f>
        <v>41.562012155661087</v>
      </c>
      <c r="H22" s="6">
        <f>Input!D46/Input!D$7</f>
        <v>34.534698004864723</v>
      </c>
      <c r="I22" s="6">
        <f>Input!E46/Input!E$7</f>
        <v>26.762534286221229</v>
      </c>
      <c r="J22" s="6">
        <f>Input!F46/Input!F$7</f>
        <v>27.734344547806284</v>
      </c>
      <c r="K22" s="6">
        <f>Input!G46/Input!G$7</f>
        <v>33.140404751683846</v>
      </c>
      <c r="L22" s="6">
        <f>Input!H46/Input!H$7</f>
        <v>31.012606083421172</v>
      </c>
      <c r="M22" s="6">
        <f>Input!I46/Input!I$7</f>
        <v>34.733001812381104</v>
      </c>
      <c r="N22" s="6">
        <f>Input!J46/Input!J$7</f>
        <v>33.573393628843064</v>
      </c>
      <c r="O22" s="6">
        <f t="shared" si="1"/>
        <v>37.980196719579325</v>
      </c>
    </row>
    <row r="23" spans="2:15" ht="12" customHeight="1" x14ac:dyDescent="0.2">
      <c r="B23" t="s">
        <v>133</v>
      </c>
      <c r="E23" s="6">
        <f>Input!A47/Input!A$7</f>
        <v>5.3933552443664148</v>
      </c>
      <c r="F23" s="6">
        <f>Input!B47/Input!B$7</f>
        <v>5.5264967329022134</v>
      </c>
      <c r="G23" s="6">
        <f>Input!C47/Input!C$7</f>
        <v>4.6043484203123191</v>
      </c>
      <c r="H23" s="6">
        <f>Input!D47/Input!D$7</f>
        <v>3.2618580681610805</v>
      </c>
      <c r="I23" s="6">
        <f>Input!E47/Input!E$7</f>
        <v>3.3531416605678959</v>
      </c>
      <c r="J23" s="6">
        <f>Input!F47/Input!F$7</f>
        <v>3.2855520937017904</v>
      </c>
      <c r="K23" s="6">
        <f>Input!G47/Input!G$7</f>
        <v>3.2566410103855219</v>
      </c>
      <c r="L23" s="6">
        <f>Input!H47/Input!H$7</f>
        <v>2.9906408673392559</v>
      </c>
      <c r="M23" s="6">
        <f>Input!I47/Input!I$7</f>
        <v>5.8694440034150652</v>
      </c>
      <c r="N23" s="6">
        <f>Input!J47/Input!J$7</f>
        <v>5.1839847512038526</v>
      </c>
      <c r="O23" s="6">
        <f t="shared" si="1"/>
        <v>4.2725462852355411</v>
      </c>
    </row>
    <row r="24" spans="2:15" ht="12" customHeight="1" x14ac:dyDescent="0.2">
      <c r="B24" t="s">
        <v>134</v>
      </c>
      <c r="E24" s="6">
        <f>Input!A48/Input!A$7</f>
        <v>3.015549419789243</v>
      </c>
      <c r="F24" s="6">
        <f>Input!B48/Input!B$7</f>
        <v>2.8845150673663089</v>
      </c>
      <c r="G24" s="6">
        <f>Input!C48/Input!C$7</f>
        <v>1.7932564385943421</v>
      </c>
      <c r="H24" s="6">
        <f>Input!D48/Input!D$7</f>
        <v>2.2168114083440198</v>
      </c>
      <c r="I24" s="6">
        <f>Input!E48/Input!E$7</f>
        <v>1.736438375982996</v>
      </c>
      <c r="J24" s="6">
        <f>Input!F48/Input!F$7</f>
        <v>2.7656063050010751</v>
      </c>
      <c r="K24" s="6">
        <f>Input!G48/Input!G$7</f>
        <v>1.9845591613257918</v>
      </c>
      <c r="L24" s="6">
        <f>Input!H48/Input!H$7</f>
        <v>1.9716559253124528</v>
      </c>
      <c r="M24" s="6">
        <f>Input!I48/Input!I$7</f>
        <v>1.3565621676677202</v>
      </c>
      <c r="N24" s="6">
        <f>Input!J48/Input!J$7</f>
        <v>1.4170499444375848</v>
      </c>
      <c r="O24" s="6">
        <f t="shared" si="1"/>
        <v>2.1142004213821539</v>
      </c>
    </row>
    <row r="25" spans="2:15" ht="12" customHeight="1" x14ac:dyDescent="0.2">
      <c r="B25" t="s">
        <v>135</v>
      </c>
      <c r="E25" s="6">
        <f>Input!A49/Input!A$7</f>
        <v>7.5960669822566329</v>
      </c>
      <c r="F25" s="6">
        <f>Input!B49/Input!B$7</f>
        <v>11.276521553690873</v>
      </c>
      <c r="G25" s="6">
        <f>Input!C49/Input!C$7</f>
        <v>10.394864339433024</v>
      </c>
      <c r="H25" s="6">
        <f>Input!D49/Input!D$7</f>
        <v>8.3172857560690261</v>
      </c>
      <c r="I25" s="6">
        <f>Input!E49/Input!E$7</f>
        <v>8.6170132501092969</v>
      </c>
      <c r="J25" s="6">
        <f>Input!F49/Input!F$7</f>
        <v>9.4384396576041265</v>
      </c>
      <c r="K25" s="6">
        <f>Input!G49/Input!G$7</f>
        <v>13.132960790072875</v>
      </c>
      <c r="L25" s="6">
        <f>Input!H49/Input!H$7</f>
        <v>10.74205360638458</v>
      </c>
      <c r="M25" s="6">
        <f>Input!I49/Input!I$7</f>
        <v>9.2086854994532903</v>
      </c>
      <c r="N25" s="6">
        <f>Input!J49/Input!J$7</f>
        <v>11.209303154710458</v>
      </c>
      <c r="O25" s="6">
        <f t="shared" si="1"/>
        <v>9.9933194589784176</v>
      </c>
    </row>
    <row r="26" spans="2:15" ht="13.5" customHeight="1" x14ac:dyDescent="0.2">
      <c r="B26" s="4" t="s">
        <v>136</v>
      </c>
      <c r="E26" s="8">
        <f>SUM(E21:E25)</f>
        <v>309.25485217669484</v>
      </c>
      <c r="F26" s="8">
        <f t="shared" ref="F26:N26" si="5">SUM(F21:F25)</f>
        <v>263.7626527986767</v>
      </c>
      <c r="G26" s="8">
        <f t="shared" si="5"/>
        <v>253.73597638121836</v>
      </c>
      <c r="H26" s="8">
        <f t="shared" si="5"/>
        <v>233.91376008379515</v>
      </c>
      <c r="I26" s="8">
        <f t="shared" si="5"/>
        <v>258.06014861398876</v>
      </c>
      <c r="J26" s="8">
        <f t="shared" si="5"/>
        <v>276.07134640836961</v>
      </c>
      <c r="K26" s="8">
        <f t="shared" si="5"/>
        <v>256.27746941706016</v>
      </c>
      <c r="L26" s="8">
        <f t="shared" si="5"/>
        <v>210.9990828188526</v>
      </c>
      <c r="M26" s="8">
        <f t="shared" si="5"/>
        <v>187.97054146757932</v>
      </c>
      <c r="N26" s="8">
        <f t="shared" si="5"/>
        <v>209.16704917273739</v>
      </c>
      <c r="O26" s="8">
        <f t="shared" si="1"/>
        <v>245.9212879338973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17.204144460482066</v>
      </c>
      <c r="F28" s="6">
        <f>Input!B50/Input!B$7</f>
        <v>17.08128942718341</v>
      </c>
      <c r="G28" s="6">
        <f>Input!C50/Input!C$7</f>
        <v>16.798390026786102</v>
      </c>
      <c r="H28" s="6">
        <f>Input!D50/Input!D$7</f>
        <v>17.144608435014987</v>
      </c>
      <c r="I28" s="6">
        <f>Input!E50/Input!E$7</f>
        <v>17.96301824218564</v>
      </c>
      <c r="J28" s="6">
        <f>Input!F50/Input!F$7</f>
        <v>15.753071071861983</v>
      </c>
      <c r="K28" s="6">
        <f>Input!G50/Input!G$7</f>
        <v>15.883735248265939</v>
      </c>
      <c r="L28" s="6">
        <f>Input!H50/Input!H$7</f>
        <v>16.25284761331125</v>
      </c>
      <c r="M28" s="6">
        <f>Input!I50/Input!I$7</f>
        <v>15.612863262585563</v>
      </c>
      <c r="N28" s="6">
        <f>Input!J50/Input!J$7</f>
        <v>16.140448203481913</v>
      </c>
      <c r="O28" s="6">
        <f t="shared" si="1"/>
        <v>16.583441599115886</v>
      </c>
    </row>
    <row r="29" spans="2:15" ht="12" customHeight="1" x14ac:dyDescent="0.2">
      <c r="B29" t="s">
        <v>138</v>
      </c>
      <c r="E29" s="6">
        <f>Input!A51/Input!A$7</f>
        <v>0.74136409510353152</v>
      </c>
      <c r="F29" s="6">
        <f>Input!B51/Input!B$7</f>
        <v>0.70556524706619583</v>
      </c>
      <c r="G29" s="6">
        <f>Input!C51/Input!C$7</f>
        <v>0.67446802259466088</v>
      </c>
      <c r="H29" s="6">
        <f>Input!D51/Input!D$7</f>
        <v>0.57267682108278772</v>
      </c>
      <c r="I29" s="6">
        <f>Input!E51/Input!E$7</f>
        <v>0.66699231384142132</v>
      </c>
      <c r="J29" s="6">
        <f>Input!F51/Input!F$7</f>
        <v>0.76831486139550165</v>
      </c>
      <c r="K29" s="6">
        <f>Input!G51/Input!G$7</f>
        <v>0.62198959188438097</v>
      </c>
      <c r="L29" s="6">
        <f>Input!H51/Input!H$7</f>
        <v>0.59096506550218342</v>
      </c>
      <c r="M29" s="6">
        <f>Input!I51/Input!I$7</f>
        <v>0.70115108667974768</v>
      </c>
      <c r="N29" s="6">
        <f>Input!J51/Input!J$7</f>
        <v>0.82242329299913564</v>
      </c>
      <c r="O29" s="6">
        <f t="shared" si="1"/>
        <v>0.68659103981495462</v>
      </c>
    </row>
    <row r="30" spans="2:15" ht="13.5" customHeight="1" x14ac:dyDescent="0.2">
      <c r="B30" s="4" t="s">
        <v>139</v>
      </c>
      <c r="E30" s="8">
        <f>SUM(E28:E29)</f>
        <v>17.945508555585597</v>
      </c>
      <c r="F30" s="8">
        <f t="shared" ref="F30:N30" si="6">SUM(F28:F29)</f>
        <v>17.786854674249607</v>
      </c>
      <c r="G30" s="8">
        <f t="shared" si="6"/>
        <v>17.472858049380761</v>
      </c>
      <c r="H30" s="8">
        <f t="shared" si="6"/>
        <v>17.717285256097774</v>
      </c>
      <c r="I30" s="8">
        <f t="shared" si="6"/>
        <v>18.630010556027063</v>
      </c>
      <c r="J30" s="8">
        <f t="shared" si="6"/>
        <v>16.521385933257484</v>
      </c>
      <c r="K30" s="8">
        <f t="shared" si="6"/>
        <v>16.505724840150322</v>
      </c>
      <c r="L30" s="8">
        <f t="shared" si="6"/>
        <v>16.843812678813432</v>
      </c>
      <c r="M30" s="8">
        <f t="shared" si="6"/>
        <v>16.31401434926531</v>
      </c>
      <c r="N30" s="8">
        <f t="shared" si="6"/>
        <v>16.96287149648105</v>
      </c>
      <c r="O30" s="8">
        <f t="shared" si="1"/>
        <v>17.270032638930839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0.96437311721894914</v>
      </c>
      <c r="F32" s="6">
        <f>Input!B52/Input!B$7</f>
        <v>0.86604525292088541</v>
      </c>
      <c r="G32" s="6">
        <f>Input!C52/Input!C$7</f>
        <v>1.0116820315363042</v>
      </c>
      <c r="H32" s="6">
        <f>Input!D52/Input!D$7</f>
        <v>1.0633476075125678</v>
      </c>
      <c r="I32" s="6">
        <f>Input!E52/Input!E$7</f>
        <v>1.0246036241558625</v>
      </c>
      <c r="J32" s="6">
        <f>Input!F52/Input!F$7</f>
        <v>0.99397567144919696</v>
      </c>
      <c r="K32" s="6">
        <f>Input!G52/Input!G$7</f>
        <v>1.2077709411236044</v>
      </c>
      <c r="L32" s="6">
        <f>Input!H52/Input!H$7</f>
        <v>1.4282020780003011</v>
      </c>
      <c r="M32" s="6">
        <f>Input!I52/Input!I$7</f>
        <v>1.4306422719170799</v>
      </c>
      <c r="N32" s="6">
        <f>Input!J52/Input!J$7</f>
        <v>1.4183283430053093</v>
      </c>
      <c r="O32" s="6">
        <f t="shared" si="1"/>
        <v>1.140897093884006</v>
      </c>
    </row>
    <row r="33" spans="2:15" ht="12" customHeight="1" x14ac:dyDescent="0.2">
      <c r="B33" t="s">
        <v>141</v>
      </c>
      <c r="E33" s="6">
        <f>Input!A53/Input!A$7</f>
        <v>5.4311003629411561</v>
      </c>
      <c r="F33" s="6">
        <f>Input!B53/Input!B$7</f>
        <v>4.2978011994506762</v>
      </c>
      <c r="G33" s="6">
        <f>Input!C53/Input!C$7</f>
        <v>4.1369902973491168</v>
      </c>
      <c r="H33" s="6">
        <f>Input!D53/Input!D$7</f>
        <v>3.6765343492749163</v>
      </c>
      <c r="I33" s="6">
        <f>Input!E53/Input!E$7</f>
        <v>3.5302320087523844</v>
      </c>
      <c r="J33" s="6">
        <f>Input!F53/Input!F$7</f>
        <v>3.4926016213928754</v>
      </c>
      <c r="K33" s="6">
        <f>Input!G53/Input!G$7</f>
        <v>3.3383419565550292</v>
      </c>
      <c r="L33" s="6">
        <f>Input!H53/Input!H$7</f>
        <v>3.6865395271796415</v>
      </c>
      <c r="M33" s="6">
        <f>Input!I53/Input!I$7</f>
        <v>3.736864580680916</v>
      </c>
      <c r="N33" s="6">
        <f>Input!J53/Input!J$7</f>
        <v>3.7260306828003458</v>
      </c>
      <c r="O33" s="6">
        <f t="shared" si="1"/>
        <v>3.9053036586377061</v>
      </c>
    </row>
    <row r="34" spans="2:15" ht="12" customHeight="1" x14ac:dyDescent="0.2">
      <c r="B34" t="s">
        <v>142</v>
      </c>
      <c r="E34" s="6">
        <f>Input!A54/Input!A$7</f>
        <v>1.5051779858860448</v>
      </c>
      <c r="F34" s="6">
        <f>Input!B54/Input!B$7</f>
        <v>1.4119742042166616</v>
      </c>
      <c r="G34" s="6">
        <f>Input!C54/Input!C$7</f>
        <v>1.297905379545027</v>
      </c>
      <c r="H34" s="6">
        <f>Input!D54/Input!D$7</f>
        <v>1.2154143636740886</v>
      </c>
      <c r="I34" s="6">
        <f>Input!E54/Input!E$7</f>
        <v>1.2376804512167254</v>
      </c>
      <c r="J34" s="6">
        <f>Input!F54/Input!F$7</f>
        <v>1.2281494280534686</v>
      </c>
      <c r="K34" s="6">
        <f>Input!G54/Input!G$7</f>
        <v>1.1599061612730737</v>
      </c>
      <c r="L34" s="6">
        <f>Input!H54/Input!H$7</f>
        <v>1.204132209004668</v>
      </c>
      <c r="M34" s="6">
        <f>Input!I54/Input!I$7</f>
        <v>1.2394824977906926</v>
      </c>
      <c r="N34" s="6">
        <f>Input!J54/Input!J$7</f>
        <v>1.1667840165452525</v>
      </c>
      <c r="O34" s="6">
        <f t="shared" si="1"/>
        <v>1.2666606697205702</v>
      </c>
    </row>
    <row r="35" spans="2:15" ht="12" customHeight="1" x14ac:dyDescent="0.2">
      <c r="B35" t="s">
        <v>143</v>
      </c>
      <c r="E35" s="6">
        <f>Input!A55/Input!A$7</f>
        <v>8.2696775422066668</v>
      </c>
      <c r="F35" s="6">
        <f>Input!B55/Input!B$7</f>
        <v>7.5275525181001584</v>
      </c>
      <c r="G35" s="6">
        <f>Input!C55/Input!C$7</f>
        <v>7.5662632792688234</v>
      </c>
      <c r="H35" s="6">
        <f>Input!D55/Input!D$7</f>
        <v>6.0252674221232274</v>
      </c>
      <c r="I35" s="6">
        <f>Input!E55/Input!E$7</f>
        <v>6.5179308922315258</v>
      </c>
      <c r="J35" s="6">
        <f>Input!F55/Input!F$7</f>
        <v>7.5415954095141178</v>
      </c>
      <c r="K35" s="6">
        <f>Input!G55/Input!G$7</f>
        <v>7.0390881727556405</v>
      </c>
      <c r="L35" s="6">
        <f>Input!H55/Input!H$7</f>
        <v>6.3746480951663909</v>
      </c>
      <c r="M35" s="6">
        <f>Input!I55/Input!I$7</f>
        <v>5.8055081407366353</v>
      </c>
      <c r="N35" s="6">
        <f>Input!J55/Input!J$7</f>
        <v>6.7916951166810717</v>
      </c>
      <c r="O35" s="6">
        <f t="shared" si="1"/>
        <v>6.945922658878426</v>
      </c>
    </row>
    <row r="36" spans="2:15" ht="13.5" customHeight="1" x14ac:dyDescent="0.2">
      <c r="B36" s="4" t="s">
        <v>144</v>
      </c>
      <c r="E36" s="8">
        <f>SUM(E32:E35)</f>
        <v>16.170329008252818</v>
      </c>
      <c r="F36" s="8">
        <f t="shared" ref="F36:N36" si="7">SUM(F32:F35)</f>
        <v>14.103373174688382</v>
      </c>
      <c r="G36" s="8">
        <f t="shared" si="7"/>
        <v>14.012840987699271</v>
      </c>
      <c r="H36" s="8">
        <f t="shared" si="7"/>
        <v>11.980563742584799</v>
      </c>
      <c r="I36" s="8">
        <f t="shared" si="7"/>
        <v>12.310446976356499</v>
      </c>
      <c r="J36" s="8">
        <f t="shared" si="7"/>
        <v>13.256322130409659</v>
      </c>
      <c r="K36" s="8">
        <f t="shared" si="7"/>
        <v>12.745107231707347</v>
      </c>
      <c r="L36" s="8">
        <f t="shared" si="7"/>
        <v>12.693521909351002</v>
      </c>
      <c r="M36" s="8">
        <f t="shared" si="7"/>
        <v>12.212497491125324</v>
      </c>
      <c r="N36" s="8">
        <f t="shared" si="7"/>
        <v>13.102838159031979</v>
      </c>
      <c r="O36" s="8">
        <f t="shared" si="1"/>
        <v>13.258784081120709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25.280252268858277</v>
      </c>
      <c r="F38" s="8">
        <f>Input!B56/Input!B$7</f>
        <v>23.09527156434709</v>
      </c>
      <c r="G38" s="8">
        <f>Input!C56/Input!C$7</f>
        <v>22.535514871128427</v>
      </c>
      <c r="H38" s="8">
        <f>Input!D56/Input!D$7</f>
        <v>23.374214482667245</v>
      </c>
      <c r="I38" s="8">
        <f>Input!E56/Input!E$7</f>
        <v>21.892544146691215</v>
      </c>
      <c r="J38" s="8">
        <f>Input!F56/Input!F$7</f>
        <v>21.354035411336895</v>
      </c>
      <c r="K38" s="8">
        <f>Input!G56/Input!G$7</f>
        <v>21.211907577138295</v>
      </c>
      <c r="L38" s="8">
        <f>Input!H56/Input!H$7</f>
        <v>20.787476584851682</v>
      </c>
      <c r="M38" s="8">
        <f>Input!I56/Input!I$7</f>
        <v>20.602547069484597</v>
      </c>
      <c r="N38" s="8">
        <f>Input!J56/Input!J$7</f>
        <v>22.133432213853563</v>
      </c>
      <c r="O38" s="8">
        <f t="shared" si="1"/>
        <v>22.226719619035727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566.06470696214819</v>
      </c>
      <c r="F40" s="11">
        <f t="shared" ref="F40:N40" si="8">SUM(F10,F15,F19,F26,F30,F36,F38)</f>
        <v>504.92266445559449</v>
      </c>
      <c r="G40" s="11">
        <f t="shared" si="8"/>
        <v>491.19863821339214</v>
      </c>
      <c r="H40" s="11">
        <f t="shared" si="8"/>
        <v>457.91310112168549</v>
      </c>
      <c r="I40" s="11">
        <f t="shared" si="8"/>
        <v>471.84347714797826</v>
      </c>
      <c r="J40" s="11">
        <f t="shared" si="8"/>
        <v>496.89790879009155</v>
      </c>
      <c r="K40" s="11">
        <f t="shared" si="8"/>
        <v>476.10613139932161</v>
      </c>
      <c r="L40" s="11">
        <f t="shared" si="8"/>
        <v>427.74544255383228</v>
      </c>
      <c r="M40" s="11">
        <f t="shared" si="8"/>
        <v>405.43378592933209</v>
      </c>
      <c r="N40" s="11">
        <f t="shared" si="8"/>
        <v>425.24217341647119</v>
      </c>
      <c r="O40" s="11">
        <f t="shared" si="1"/>
        <v>472.33680299898469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Input!O3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21</v>
      </c>
      <c r="F7" s="20">
        <f>Input!B1</f>
        <v>25</v>
      </c>
      <c r="G7" s="20">
        <f>Input!C1</f>
        <v>25</v>
      </c>
      <c r="H7" s="20">
        <f>Input!D1</f>
        <v>28</v>
      </c>
      <c r="I7" s="20">
        <f>Input!E1</f>
        <v>27</v>
      </c>
      <c r="J7" s="20">
        <f>Input!F1</f>
        <v>28</v>
      </c>
      <c r="K7" s="20">
        <f>Input!G1</f>
        <v>28</v>
      </c>
      <c r="L7" s="20">
        <f>Input!H1</f>
        <v>27</v>
      </c>
      <c r="M7" s="20">
        <f>Input!I1</f>
        <v>28</v>
      </c>
      <c r="N7" s="20">
        <f>Input!J1</f>
        <v>26</v>
      </c>
      <c r="O7" s="6">
        <f>AVERAGE(E7:N7)</f>
        <v>26.3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67859.850000000006</v>
      </c>
      <c r="F9" s="20">
        <f>IF(Input!B123=0,"***",Input!B123)</f>
        <v>78521.570000000007</v>
      </c>
      <c r="G9" s="20">
        <f>IF(Input!C123=0,"***",Input!C123)</f>
        <v>78512.91</v>
      </c>
      <c r="H9" s="20">
        <f>IF(Input!D123=0,"***",Input!D123)</f>
        <v>82484.600000000006</v>
      </c>
      <c r="I9" s="20">
        <f>IF(Input!E123=0,"***",Input!E123)</f>
        <v>81313.31</v>
      </c>
      <c r="J9" s="20">
        <f>IF(Input!F123=0,"***",Input!F123)</f>
        <v>81970.240000000005</v>
      </c>
      <c r="K9" s="20">
        <f>IF(Input!G123=0,"***",Input!G123)</f>
        <v>81951.600000000006</v>
      </c>
      <c r="L9" s="20">
        <f>IF(Input!H123=0,"***",Input!H123)</f>
        <v>68693</v>
      </c>
      <c r="M9" s="20">
        <f>IF(Input!I123=0,"***",Input!I123)</f>
        <v>68820</v>
      </c>
      <c r="N9" s="20">
        <f>IF(Input!J123=0,"***",Input!J123)</f>
        <v>66760</v>
      </c>
      <c r="O9" s="20">
        <f>AVERAGE(E9:N9)</f>
        <v>75688.708000000013</v>
      </c>
    </row>
    <row r="10" spans="1:15" ht="12" customHeight="1" x14ac:dyDescent="0.2">
      <c r="B10" t="s">
        <v>262</v>
      </c>
      <c r="E10" s="20">
        <f>IF(Input!A123=0,"***",E9/E7)</f>
        <v>3231.4214285714288</v>
      </c>
      <c r="F10" s="20">
        <f>IF(Input!B123=0,"***",F9/F7)</f>
        <v>3140.8628000000003</v>
      </c>
      <c r="G10" s="20">
        <f>IF(Input!C123=0,"***",G9/G7)</f>
        <v>3140.5164</v>
      </c>
      <c r="H10" s="20">
        <f>IF(Input!D123=0,"***",H9/H7)</f>
        <v>2945.8785714285718</v>
      </c>
      <c r="I10" s="20">
        <f>IF(Input!E123=0,"***",I9/I7)</f>
        <v>3011.6040740740741</v>
      </c>
      <c r="J10" s="20">
        <f>IF(Input!F123=0,"***",J9/J7)</f>
        <v>2927.5085714285715</v>
      </c>
      <c r="K10" s="20">
        <f>IF(Input!G123=0,"***",K9/K7)</f>
        <v>2926.8428571428572</v>
      </c>
      <c r="L10" s="20">
        <f>IF(Input!H123=0,"***",L9/L7)</f>
        <v>2544.1851851851852</v>
      </c>
      <c r="M10" s="20">
        <f>IF(Input!I123=0,"***",M9/M7)</f>
        <v>2457.8571428571427</v>
      </c>
      <c r="N10" s="20">
        <f>IF(Input!J123=0,"***",N9/N7)</f>
        <v>2567.6923076923076</v>
      </c>
      <c r="O10" s="20">
        <f>AVERAGE(E10:N10)</f>
        <v>2889.4369338380138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65644.25</v>
      </c>
      <c r="F12" s="20">
        <f>Input!B7</f>
        <v>76246.570000000007</v>
      </c>
      <c r="G12" s="20">
        <f>Input!C7</f>
        <v>76241.02</v>
      </c>
      <c r="H12" s="20">
        <f>Input!D7</f>
        <v>80004.600000000006</v>
      </c>
      <c r="I12" s="20">
        <f>Input!E7</f>
        <v>79073.31</v>
      </c>
      <c r="J12" s="20">
        <f>Input!F7</f>
        <v>79658.67</v>
      </c>
      <c r="K12" s="20">
        <f>Input!G7</f>
        <v>79668.600000000006</v>
      </c>
      <c r="L12" s="20">
        <f>Input!H7</f>
        <v>66410</v>
      </c>
      <c r="M12" s="20">
        <f>Input!I7</f>
        <v>66763</v>
      </c>
      <c r="N12" s="20">
        <f>Input!J7</f>
        <v>64792</v>
      </c>
      <c r="O12" s="20">
        <f>AVERAGE(E12:N12)</f>
        <v>73450.202000000005</v>
      </c>
    </row>
    <row r="13" spans="1:15" ht="12" customHeight="1" x14ac:dyDescent="0.2">
      <c r="B13" t="s">
        <v>264</v>
      </c>
      <c r="E13" s="20">
        <f t="shared" ref="E13:N13" si="1">+E12/E7</f>
        <v>3125.9166666666665</v>
      </c>
      <c r="F13" s="20">
        <f t="shared" si="1"/>
        <v>3049.8628000000003</v>
      </c>
      <c r="G13" s="20">
        <f t="shared" si="1"/>
        <v>3049.6408000000001</v>
      </c>
      <c r="H13" s="20">
        <f t="shared" si="1"/>
        <v>2857.3071428571429</v>
      </c>
      <c r="I13" s="20">
        <f t="shared" si="1"/>
        <v>2928.6411111111111</v>
      </c>
      <c r="J13" s="20">
        <f t="shared" si="1"/>
        <v>2844.9524999999999</v>
      </c>
      <c r="K13" s="20">
        <f t="shared" si="1"/>
        <v>2845.3071428571429</v>
      </c>
      <c r="L13" s="20">
        <f t="shared" si="1"/>
        <v>2459.6296296296296</v>
      </c>
      <c r="M13" s="20">
        <f t="shared" si="1"/>
        <v>2384.3928571428573</v>
      </c>
      <c r="N13" s="20">
        <f t="shared" si="1"/>
        <v>2492</v>
      </c>
      <c r="O13" s="20">
        <f>AVERAGE(E13:N13)</f>
        <v>2803.7650650264554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452060</v>
      </c>
      <c r="F15" s="20">
        <f>Input!B5</f>
        <v>517910</v>
      </c>
      <c r="G15" s="20">
        <f>Input!C5</f>
        <v>516410</v>
      </c>
      <c r="H15" s="20">
        <f>Input!D5</f>
        <v>562425</v>
      </c>
      <c r="I15" s="20">
        <f>Input!E5</f>
        <v>560018</v>
      </c>
      <c r="J15" s="20">
        <f>Input!F5</f>
        <v>569076</v>
      </c>
      <c r="K15" s="20">
        <f>Input!G5</f>
        <v>571076</v>
      </c>
      <c r="L15" s="20">
        <f>Input!H5</f>
        <v>472076</v>
      </c>
      <c r="M15" s="20">
        <f>Input!I5</f>
        <v>467783</v>
      </c>
      <c r="N15" s="20">
        <f>Input!J5</f>
        <v>453383</v>
      </c>
      <c r="O15" s="20">
        <f>AVERAGE(E15:N15)</f>
        <v>514221.7</v>
      </c>
    </row>
    <row r="16" spans="1:15" ht="12" customHeight="1" x14ac:dyDescent="0.2">
      <c r="B16" t="s">
        <v>266</v>
      </c>
      <c r="E16" s="20">
        <f t="shared" ref="E16:N16" si="2">+E15/E7</f>
        <v>21526.666666666668</v>
      </c>
      <c r="F16" s="20">
        <f t="shared" si="2"/>
        <v>20716.400000000001</v>
      </c>
      <c r="G16" s="20">
        <f t="shared" si="2"/>
        <v>20656.400000000001</v>
      </c>
      <c r="H16" s="20">
        <f t="shared" si="2"/>
        <v>20086.607142857141</v>
      </c>
      <c r="I16" s="20">
        <f t="shared" si="2"/>
        <v>20741.407407407409</v>
      </c>
      <c r="J16" s="20">
        <f t="shared" si="2"/>
        <v>20324.142857142859</v>
      </c>
      <c r="K16" s="20">
        <f t="shared" si="2"/>
        <v>20395.571428571428</v>
      </c>
      <c r="L16" s="20">
        <f t="shared" si="2"/>
        <v>17484.296296296296</v>
      </c>
      <c r="M16" s="20">
        <f t="shared" si="2"/>
        <v>16706.535714285714</v>
      </c>
      <c r="N16" s="20">
        <f t="shared" si="2"/>
        <v>17437.807692307691</v>
      </c>
      <c r="O16" s="20">
        <f>AVERAGE(E16:N16)</f>
        <v>19607.583520553519</v>
      </c>
    </row>
    <row r="17" spans="2:15" ht="12" customHeight="1" x14ac:dyDescent="0.2">
      <c r="B17" t="s">
        <v>267</v>
      </c>
      <c r="E17" s="6">
        <f>+E15/E12</f>
        <v>6.8865132894350989</v>
      </c>
      <c r="F17" s="6">
        <f t="shared" ref="F17:N17" si="3">+F15/F12</f>
        <v>6.7925678492816131</v>
      </c>
      <c r="G17" s="6">
        <f t="shared" si="3"/>
        <v>6.7733878691549503</v>
      </c>
      <c r="H17" s="6">
        <f t="shared" si="3"/>
        <v>7.0299082802738839</v>
      </c>
      <c r="I17" s="6">
        <f t="shared" si="3"/>
        <v>7.0822632820100742</v>
      </c>
      <c r="J17" s="6">
        <f t="shared" si="3"/>
        <v>7.1439304723515971</v>
      </c>
      <c r="K17" s="6">
        <f t="shared" si="3"/>
        <v>7.1681440366719125</v>
      </c>
      <c r="L17" s="6">
        <f t="shared" si="3"/>
        <v>7.1085077548561966</v>
      </c>
      <c r="M17" s="6">
        <f t="shared" si="3"/>
        <v>7.0066204334736302</v>
      </c>
      <c r="N17" s="6">
        <f t="shared" si="3"/>
        <v>6.9975151253241137</v>
      </c>
      <c r="O17" s="6">
        <f>AVERAGE(E17:N17)</f>
        <v>6.9989358392833072</v>
      </c>
    </row>
    <row r="18" spans="2:15" ht="12" customHeight="1" x14ac:dyDescent="0.2">
      <c r="B18" t="s">
        <v>268</v>
      </c>
      <c r="E18" s="6">
        <f t="shared" ref="E18:M18" si="4">+(E17-F17)/F17*100</f>
        <v>1.383062226804574</v>
      </c>
      <c r="F18" s="6">
        <f t="shared" si="4"/>
        <v>0.28316671800245918</v>
      </c>
      <c r="G18" s="6">
        <f t="shared" si="4"/>
        <v>-3.648986599707666</v>
      </c>
      <c r="H18" s="6">
        <f t="shared" si="4"/>
        <v>-0.7392411105243597</v>
      </c>
      <c r="I18" s="6">
        <f t="shared" si="4"/>
        <v>-0.86321095341264797</v>
      </c>
      <c r="J18" s="6">
        <f t="shared" si="4"/>
        <v>-0.33779405375282451</v>
      </c>
      <c r="K18" s="6">
        <f t="shared" si="4"/>
        <v>0.83894234728765971</v>
      </c>
      <c r="L18" s="6">
        <f t="shared" si="4"/>
        <v>1.4541578547027747</v>
      </c>
      <c r="M18" s="6">
        <f t="shared" si="4"/>
        <v>0.13012202169544784</v>
      </c>
      <c r="N18" s="6">
        <f>+(N17-(Input!K5/Input!K7))/(Input!K5/Input!K7)*100</f>
        <v>-2.1118870107550309</v>
      </c>
      <c r="O18" s="6">
        <f>AVERAGE(E18:N18)</f>
        <v>-0.36116685596596138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574177.31999999995</v>
      </c>
      <c r="F20" s="20">
        <f>Input!B6</f>
        <v>605636.72</v>
      </c>
      <c r="G20" s="20">
        <f>Input!C6</f>
        <v>638429.81999999995</v>
      </c>
      <c r="H20" s="20">
        <f>Input!D6</f>
        <v>712214.35</v>
      </c>
      <c r="I20" s="20">
        <f>Input!E6</f>
        <v>806120.53</v>
      </c>
      <c r="J20" s="20">
        <f>Input!F6</f>
        <v>835162.15</v>
      </c>
      <c r="K20" s="20">
        <f>Input!G6</f>
        <v>765837</v>
      </c>
      <c r="L20" s="20">
        <f>Input!H6</f>
        <v>552480</v>
      </c>
      <c r="M20" s="20">
        <f>Input!I6</f>
        <v>486192.43</v>
      </c>
      <c r="N20" s="20">
        <f>Input!J6</f>
        <v>555538</v>
      </c>
      <c r="O20" s="20">
        <f>AVERAGE(E20:N20)</f>
        <v>653178.83200000005</v>
      </c>
    </row>
    <row r="21" spans="2:15" ht="12" customHeight="1" x14ac:dyDescent="0.2">
      <c r="B21" t="s">
        <v>270</v>
      </c>
      <c r="E21" s="20">
        <f t="shared" ref="E21:N21" si="5">+E20/E7</f>
        <v>27341.77714285714</v>
      </c>
      <c r="F21" s="20">
        <f t="shared" si="5"/>
        <v>24225.468799999999</v>
      </c>
      <c r="G21" s="20">
        <f t="shared" si="5"/>
        <v>25537.192799999997</v>
      </c>
      <c r="H21" s="20">
        <f t="shared" si="5"/>
        <v>25436.226785714283</v>
      </c>
      <c r="I21" s="20">
        <f t="shared" si="5"/>
        <v>29856.315925925926</v>
      </c>
      <c r="J21" s="20">
        <f t="shared" si="5"/>
        <v>29827.219642857144</v>
      </c>
      <c r="K21" s="20">
        <f t="shared" si="5"/>
        <v>27351.321428571428</v>
      </c>
      <c r="L21" s="20">
        <f t="shared" si="5"/>
        <v>20462.222222222223</v>
      </c>
      <c r="M21" s="20">
        <f t="shared" si="5"/>
        <v>17364.015357142856</v>
      </c>
      <c r="N21" s="20">
        <f t="shared" si="5"/>
        <v>21366.846153846152</v>
      </c>
      <c r="O21" s="20">
        <f>AVERAGE(E21:N21)</f>
        <v>24876.860625913716</v>
      </c>
    </row>
    <row r="22" spans="2:15" ht="12" customHeight="1" x14ac:dyDescent="0.2">
      <c r="B22" t="s">
        <v>271</v>
      </c>
      <c r="E22" s="6">
        <f>+E20/E12</f>
        <v>8.7468029568469436</v>
      </c>
      <c r="F22" s="6">
        <f t="shared" ref="F22:N22" si="6">+F20/F12</f>
        <v>7.9431339665508878</v>
      </c>
      <c r="G22" s="6">
        <f t="shared" si="6"/>
        <v>8.3738362891787119</v>
      </c>
      <c r="H22" s="6">
        <f t="shared" si="6"/>
        <v>8.9021675003687282</v>
      </c>
      <c r="I22" s="6">
        <f t="shared" si="6"/>
        <v>10.194597013834377</v>
      </c>
      <c r="J22" s="6">
        <f t="shared" si="6"/>
        <v>10.484259277740891</v>
      </c>
      <c r="K22" s="6">
        <f t="shared" si="6"/>
        <v>9.6127834554642604</v>
      </c>
      <c r="L22" s="6">
        <f t="shared" si="6"/>
        <v>8.3192290317723234</v>
      </c>
      <c r="M22" s="6">
        <f t="shared" si="6"/>
        <v>7.282363434836661</v>
      </c>
      <c r="N22" s="6">
        <f t="shared" si="6"/>
        <v>8.5741758241758248</v>
      </c>
      <c r="O22" s="6">
        <f>AVERAGE(E22:N22)</f>
        <v>8.8433348750769589</v>
      </c>
    </row>
    <row r="23" spans="2:15" ht="12" customHeight="1" x14ac:dyDescent="0.2">
      <c r="B23" t="s">
        <v>272</v>
      </c>
      <c r="E23" s="6">
        <f t="shared" ref="E23:M23" si="7">+(E22-F22)/F22*100</f>
        <v>10.117782145943455</v>
      </c>
      <c r="F23" s="6">
        <f t="shared" si="7"/>
        <v>-5.143428982298226</v>
      </c>
      <c r="G23" s="6">
        <f t="shared" si="7"/>
        <v>-5.9348603715683037</v>
      </c>
      <c r="H23" s="6">
        <f t="shared" si="7"/>
        <v>-12.677592961367507</v>
      </c>
      <c r="I23" s="6">
        <f t="shared" si="7"/>
        <v>-2.7628300315072867</v>
      </c>
      <c r="J23" s="6">
        <f t="shared" si="7"/>
        <v>9.065801037900755</v>
      </c>
      <c r="K23" s="6">
        <f t="shared" si="7"/>
        <v>15.548969967669695</v>
      </c>
      <c r="L23" s="6">
        <f t="shared" si="7"/>
        <v>14.238036953437474</v>
      </c>
      <c r="M23" s="6">
        <f t="shared" si="7"/>
        <v>-15.066315594984159</v>
      </c>
      <c r="N23" s="6">
        <f>+(N22-(Input!K6/Input!K7))/(Input!K6/Input!K7)*100</f>
        <v>22.505350142392427</v>
      </c>
      <c r="O23" s="6">
        <f>AVERAGE(E23:N23)</f>
        <v>2.9890912305618329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122117.31999999995</v>
      </c>
      <c r="F25" s="20">
        <f t="shared" ref="F25:N25" si="8">+F20-F15</f>
        <v>87726.719999999972</v>
      </c>
      <c r="G25" s="20">
        <f t="shared" si="8"/>
        <v>122019.81999999995</v>
      </c>
      <c r="H25" s="20">
        <f t="shared" si="8"/>
        <v>149789.34999999998</v>
      </c>
      <c r="I25" s="20">
        <f t="shared" si="8"/>
        <v>246102.53000000003</v>
      </c>
      <c r="J25" s="20">
        <f t="shared" si="8"/>
        <v>266086.15000000002</v>
      </c>
      <c r="K25" s="20">
        <f t="shared" si="8"/>
        <v>194761</v>
      </c>
      <c r="L25" s="20">
        <f t="shared" si="8"/>
        <v>80404</v>
      </c>
      <c r="M25" s="20">
        <f t="shared" si="8"/>
        <v>18409.429999999993</v>
      </c>
      <c r="N25" s="20">
        <f t="shared" si="8"/>
        <v>102155</v>
      </c>
      <c r="O25" s="20">
        <f>AVERAGE(E25:N25)</f>
        <v>138957.13199999998</v>
      </c>
    </row>
    <row r="26" spans="2:15" ht="12" customHeight="1" x14ac:dyDescent="0.2">
      <c r="B26" t="s">
        <v>274</v>
      </c>
      <c r="E26" s="20">
        <f t="shared" ref="E26:N26" si="9">+E25/E7</f>
        <v>5815.1104761904735</v>
      </c>
      <c r="F26" s="20">
        <f t="shared" si="9"/>
        <v>3509.0687999999991</v>
      </c>
      <c r="G26" s="20">
        <f t="shared" si="9"/>
        <v>4880.7927999999984</v>
      </c>
      <c r="H26" s="20">
        <f t="shared" si="9"/>
        <v>5349.619642857142</v>
      </c>
      <c r="I26" s="20">
        <f t="shared" si="9"/>
        <v>9114.9085185185195</v>
      </c>
      <c r="J26" s="20">
        <f t="shared" si="9"/>
        <v>9503.0767857142873</v>
      </c>
      <c r="K26" s="20">
        <f t="shared" si="9"/>
        <v>6955.75</v>
      </c>
      <c r="L26" s="20">
        <f t="shared" si="9"/>
        <v>2977.9259259259261</v>
      </c>
      <c r="M26" s="20">
        <f t="shared" si="9"/>
        <v>657.47964285714261</v>
      </c>
      <c r="N26" s="20">
        <f t="shared" si="9"/>
        <v>3929.0384615384614</v>
      </c>
      <c r="O26" s="20">
        <f>AVERAGE(E26:N26)</f>
        <v>5269.2771053601955</v>
      </c>
    </row>
    <row r="27" spans="2:15" ht="12" customHeight="1" x14ac:dyDescent="0.2">
      <c r="B27" t="s">
        <v>275</v>
      </c>
      <c r="E27" s="6">
        <f>+E25/E12</f>
        <v>1.8602896674118441</v>
      </c>
      <c r="F27" s="6">
        <f t="shared" ref="F27:N27" si="10">+F25/F12</f>
        <v>1.1505661172692747</v>
      </c>
      <c r="G27" s="6">
        <f t="shared" si="10"/>
        <v>1.6004484200237608</v>
      </c>
      <c r="H27" s="6">
        <f t="shared" si="10"/>
        <v>1.872259220094844</v>
      </c>
      <c r="I27" s="6">
        <f t="shared" si="10"/>
        <v>3.1123337318243038</v>
      </c>
      <c r="J27" s="6">
        <f t="shared" si="10"/>
        <v>3.3403288053892943</v>
      </c>
      <c r="K27" s="6">
        <f t="shared" si="10"/>
        <v>2.444639418792347</v>
      </c>
      <c r="L27" s="6">
        <f t="shared" si="10"/>
        <v>1.2107212769161271</v>
      </c>
      <c r="M27" s="6">
        <f t="shared" si="10"/>
        <v>0.27574300136303032</v>
      </c>
      <c r="N27" s="6">
        <f t="shared" si="10"/>
        <v>1.57666069885171</v>
      </c>
      <c r="O27" s="6">
        <f>AVERAGE(E27:N27)</f>
        <v>1.8443990357936535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127.01352032915985</v>
      </c>
      <c r="F29" s="6">
        <f t="shared" ref="F29:N29" si="11">+F20/F15*100</f>
        <v>116.93860323222181</v>
      </c>
      <c r="G29" s="6">
        <f t="shared" si="11"/>
        <v>123.62847737263027</v>
      </c>
      <c r="H29" s="6">
        <f t="shared" si="11"/>
        <v>126.63276881361961</v>
      </c>
      <c r="I29" s="6">
        <f t="shared" si="11"/>
        <v>143.94546782424851</v>
      </c>
      <c r="J29" s="6">
        <f t="shared" si="11"/>
        <v>146.7575771953131</v>
      </c>
      <c r="K29" s="6">
        <f t="shared" si="11"/>
        <v>134.10421730207537</v>
      </c>
      <c r="L29" s="6">
        <f t="shared" si="11"/>
        <v>117.03200332149908</v>
      </c>
      <c r="M29" s="6">
        <f t="shared" si="11"/>
        <v>103.93546366584505</v>
      </c>
      <c r="N29" s="6">
        <f t="shared" si="11"/>
        <v>122.53172262744742</v>
      </c>
      <c r="O29" s="6">
        <f>AVERAGE(E29:N29)</f>
        <v>126.25198216840599</v>
      </c>
    </row>
    <row r="30" spans="2:15" ht="12" customHeight="1" x14ac:dyDescent="0.2">
      <c r="B30" t="s">
        <v>277</v>
      </c>
      <c r="E30" s="6">
        <f>+E25/E20*100</f>
        <v>21.268224248216555</v>
      </c>
      <c r="F30" s="6">
        <f t="shared" ref="F30:N30" si="12">+F25/F20*100</f>
        <v>14.485039810664052</v>
      </c>
      <c r="G30" s="6">
        <f t="shared" si="12"/>
        <v>19.112487571460861</v>
      </c>
      <c r="H30" s="6">
        <f t="shared" si="12"/>
        <v>21.031498452677901</v>
      </c>
      <c r="I30" s="6">
        <f t="shared" si="12"/>
        <v>30.52924728266132</v>
      </c>
      <c r="J30" s="6">
        <f t="shared" si="12"/>
        <v>31.860417764382643</v>
      </c>
      <c r="K30" s="6">
        <f t="shared" si="12"/>
        <v>25.431129600685264</v>
      </c>
      <c r="L30" s="6">
        <f t="shared" si="12"/>
        <v>14.553286996814363</v>
      </c>
      <c r="M30" s="6">
        <f t="shared" si="12"/>
        <v>3.7864493283040201</v>
      </c>
      <c r="N30" s="6">
        <f t="shared" si="12"/>
        <v>18.388481076002002</v>
      </c>
      <c r="O30" s="16">
        <f>AVERAGE(E30:N30)</f>
        <v>20.044626213186898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24.936435864527358</v>
      </c>
      <c r="F7" s="6">
        <f>(Input!B37-Input!B57+Input!B77)/Input!B$7</f>
        <v>26.586609600930242</v>
      </c>
      <c r="G7" s="6">
        <f>(Input!C37-Input!C57+Input!C77)/Input!C$7</f>
        <v>27.007646671044014</v>
      </c>
      <c r="H7" s="6">
        <f>(Input!D37-Input!D57+Input!D77)/Input!D$7</f>
        <v>26.761569959727318</v>
      </c>
      <c r="I7" s="6">
        <f>(Input!E37-Input!E57+Input!E77)/Input!E$7</f>
        <v>25.480810023002707</v>
      </c>
      <c r="J7" s="6">
        <f>(Input!F37-Input!F57+Input!F77)/Input!F$7</f>
        <v>28.611798690588234</v>
      </c>
      <c r="K7" s="6">
        <f>(Input!G37-Input!G57+Input!G77)/Input!G$7</f>
        <v>29.022977936100286</v>
      </c>
      <c r="L7" s="6">
        <f>(Input!H37-Input!H57+Input!H77)/Input!H$7</f>
        <v>29.709383074838126</v>
      </c>
      <c r="M7" s="6">
        <f>(Input!I37-Input!I57+Input!I77)/Input!I$7</f>
        <v>33.025292901756963</v>
      </c>
      <c r="N7" s="6">
        <f>(Input!J37-Input!J57+Input!J77)/Input!J$7</f>
        <v>33.098913754784547</v>
      </c>
      <c r="O7" s="6">
        <f>AVERAGE(E7:N7)</f>
        <v>28.424143847729976</v>
      </c>
    </row>
    <row r="8" spans="1:15" ht="12" customHeight="1" x14ac:dyDescent="0.2">
      <c r="B8" t="s">
        <v>121</v>
      </c>
      <c r="E8" s="6">
        <f>(Input!A38-Input!A58+Input!A78)/Input!A$7</f>
        <v>26.450838420729923</v>
      </c>
      <c r="F8" s="6">
        <f>(Input!B38-Input!B58+Input!B78)/Input!B$7</f>
        <v>28.891213860505459</v>
      </c>
      <c r="G8" s="6">
        <f>(Input!C38-Input!C58+Input!C78)/Input!C$7</f>
        <v>28.556338700610244</v>
      </c>
      <c r="H8" s="6">
        <f>(Input!D38-Input!D58+Input!D78)/Input!D$7</f>
        <v>26.491747849498651</v>
      </c>
      <c r="I8" s="6">
        <f>(Input!E38-Input!E58+Input!E78)/Input!E$7</f>
        <v>27.12055761925231</v>
      </c>
      <c r="J8" s="6">
        <f>(Input!F38-Input!F58+Input!F78)/Input!F$7</f>
        <v>29.074632177514392</v>
      </c>
      <c r="K8" s="6">
        <f>(Input!G38-Input!G58+Input!G78)/Input!G$7</f>
        <v>28.294420009890974</v>
      </c>
      <c r="L8" s="6">
        <f>(Input!H38-Input!H58+Input!H78)/Input!H$7</f>
        <v>30.05661767806053</v>
      </c>
      <c r="M8" s="6">
        <f>(Input!I38-Input!I58+Input!I78)/Input!I$7</f>
        <v>33.183900963108314</v>
      </c>
      <c r="N8" s="6">
        <f>(Input!J38-Input!J58+Input!J78)/Input!J$7</f>
        <v>31.738826707000861</v>
      </c>
      <c r="O8" s="6">
        <f t="shared" ref="O8:O40" si="1">AVERAGE(E8:N8)</f>
        <v>28.98590939861716</v>
      </c>
    </row>
    <row r="9" spans="1:15" ht="12" customHeight="1" x14ac:dyDescent="0.2">
      <c r="B9" t="s">
        <v>122</v>
      </c>
      <c r="E9" s="6">
        <f>(Input!A39-Input!A59+Input!A79)/Input!A$7</f>
        <v>1.7364908579197724</v>
      </c>
      <c r="F9" s="6">
        <f>(Input!B39-Input!B59+Input!B79)/Input!B$7</f>
        <v>1.6879279946625794</v>
      </c>
      <c r="G9" s="6">
        <f>(Input!C39-Input!C59+Input!C79)/Input!C$7</f>
        <v>1.7503608949617933</v>
      </c>
      <c r="H9" s="6">
        <f>(Input!D39-Input!D59+Input!D79)/Input!D$7</f>
        <v>1.7492297942868282</v>
      </c>
      <c r="I9" s="6">
        <f>(Input!E39-Input!E59+Input!E79)/Input!E$7</f>
        <v>1.6456268240193817</v>
      </c>
      <c r="J9" s="6">
        <f>(Input!F39-Input!F59+Input!F79)/Input!F$7</f>
        <v>1.21456672575628</v>
      </c>
      <c r="K9" s="6">
        <f>(Input!G39-Input!G59+Input!G79)/Input!G$7</f>
        <v>1.3568649380056885</v>
      </c>
      <c r="L9" s="6">
        <f>(Input!H39-Input!H59+Input!H79)/Input!H$7</f>
        <v>1.5825389248607138</v>
      </c>
      <c r="M9" s="6">
        <f>(Input!I39-Input!I59+Input!I79)/Input!I$7</f>
        <v>1.5579070742776688</v>
      </c>
      <c r="N9" s="6">
        <f>(Input!J39-Input!J59+Input!J79)/Input!J$7</f>
        <v>1.6899084763551053</v>
      </c>
      <c r="O9" s="6">
        <f t="shared" si="1"/>
        <v>1.597142250510581</v>
      </c>
    </row>
    <row r="10" spans="1:15" ht="13.5" customHeight="1" x14ac:dyDescent="0.2">
      <c r="B10" s="4" t="s">
        <v>123</v>
      </c>
      <c r="E10" s="8">
        <f>SUM(E7:E9)</f>
        <v>53.123765143177053</v>
      </c>
      <c r="F10" s="8">
        <f t="shared" ref="F10:N10" si="2">SUM(F7:F9)</f>
        <v>57.165751456098285</v>
      </c>
      <c r="G10" s="8">
        <f t="shared" si="2"/>
        <v>57.314346266616049</v>
      </c>
      <c r="H10" s="8">
        <f t="shared" si="2"/>
        <v>55.002547603512795</v>
      </c>
      <c r="I10" s="8">
        <f t="shared" si="2"/>
        <v>54.246994466274394</v>
      </c>
      <c r="J10" s="8">
        <f t="shared" si="2"/>
        <v>58.900997593858904</v>
      </c>
      <c r="K10" s="8">
        <f t="shared" si="2"/>
        <v>58.674262883996946</v>
      </c>
      <c r="L10" s="8">
        <f t="shared" si="2"/>
        <v>61.348539677759369</v>
      </c>
      <c r="M10" s="8">
        <f t="shared" si="2"/>
        <v>67.767100939142949</v>
      </c>
      <c r="N10" s="8">
        <f t="shared" si="2"/>
        <v>66.527648938140516</v>
      </c>
      <c r="O10" s="8">
        <f t="shared" si="1"/>
        <v>59.007195496857719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79.788202013123765</v>
      </c>
      <c r="F12" s="6">
        <f>(Input!B40-Input!B60+Input!B80)/Input!B$7</f>
        <v>67.592133259240384</v>
      </c>
      <c r="G12" s="6">
        <f>(Input!C40-Input!C60+Input!C80)/Input!C$7</f>
        <v>62.533041661824562</v>
      </c>
      <c r="H12" s="6">
        <f>(Input!D40-Input!D60+Input!D80)/Input!D$7</f>
        <v>59.044903293060635</v>
      </c>
      <c r="I12" s="6">
        <f>(Input!E40-Input!E60+Input!E80)/Input!E$7</f>
        <v>55.835798830224761</v>
      </c>
      <c r="J12" s="6">
        <f>(Input!F40-Input!F60+Input!F80)/Input!F$7</f>
        <v>57.352335282524805</v>
      </c>
      <c r="K12" s="6">
        <f>(Input!G40-Input!G60+Input!G80)/Input!G$7</f>
        <v>56.171367765970523</v>
      </c>
      <c r="L12" s="6">
        <f>(Input!H40-Input!H60+Input!H80)/Input!H$7</f>
        <v>56.944639813281135</v>
      </c>
      <c r="M12" s="6">
        <f>(Input!I40-Input!I60+Input!I80)/Input!I$7</f>
        <v>55.15319263664005</v>
      </c>
      <c r="N12" s="6">
        <f>(Input!J40-Input!J60+Input!J80)/Input!J$7</f>
        <v>53.589978855414245</v>
      </c>
      <c r="O12" s="6">
        <f t="shared" si="1"/>
        <v>60.400559341130474</v>
      </c>
    </row>
    <row r="13" spans="1:15" ht="12" customHeight="1" x14ac:dyDescent="0.2">
      <c r="B13" t="s">
        <v>125</v>
      </c>
      <c r="E13" s="6">
        <f>(Input!A41-Input!A61+Input!A81)/Input!A$7</f>
        <v>20.346021014788043</v>
      </c>
      <c r="F13" s="6">
        <f>(Input!B41-Input!B61+Input!B81)/Input!B$7</f>
        <v>18.836103053553753</v>
      </c>
      <c r="G13" s="6">
        <f>(Input!C41-Input!C61+Input!C81)/Input!C$7</f>
        <v>17.799726577634978</v>
      </c>
      <c r="H13" s="6">
        <f>(Input!D41-Input!D61+Input!D81)/Input!D$7</f>
        <v>17.036487651960009</v>
      </c>
      <c r="I13" s="6">
        <f>(Input!E41-Input!E61+Input!E81)/Input!E$7</f>
        <v>15.732729792138461</v>
      </c>
      <c r="J13" s="6">
        <f>(Input!F41-Input!F61+Input!F81)/Input!F$7</f>
        <v>16.778284272132584</v>
      </c>
      <c r="K13" s="6">
        <f>(Input!G41-Input!G61+Input!G81)/Input!G$7</f>
        <v>15.683582867026658</v>
      </c>
      <c r="L13" s="6">
        <f>(Input!H41-Input!H61+Input!H81)/Input!H$7</f>
        <v>16.549196205390754</v>
      </c>
      <c r="M13" s="6">
        <f>(Input!I41-Input!I61+Input!I81)/Input!I$7</f>
        <v>15.615978311340113</v>
      </c>
      <c r="N13" s="6">
        <f>(Input!J41-Input!J61+Input!J81)/Input!J$7</f>
        <v>15.686289356710704</v>
      </c>
      <c r="O13" s="6">
        <f t="shared" si="1"/>
        <v>17.006439910267606</v>
      </c>
    </row>
    <row r="14" spans="1:15" ht="12" customHeight="1" x14ac:dyDescent="0.2">
      <c r="B14" t="s">
        <v>126</v>
      </c>
      <c r="E14" s="6">
        <f>(Input!A42-Input!A62+Input!A82)/Input!A$7</f>
        <v>1.8773418844757919</v>
      </c>
      <c r="F14" s="6">
        <f>(Input!B42-Input!B62+Input!B82)/Input!B$7</f>
        <v>3.0135077551685274</v>
      </c>
      <c r="G14" s="6">
        <f>(Input!C42-Input!C62+Input!C82)/Input!C$7</f>
        <v>2.8349939442048386</v>
      </c>
      <c r="H14" s="6">
        <f>(Input!D42-Input!D62+Input!D82)/Input!D$7</f>
        <v>2.7208691750224361</v>
      </c>
      <c r="I14" s="6">
        <f>(Input!E42-Input!E62+Input!E82)/Input!E$7</f>
        <v>3.1063705313461649</v>
      </c>
      <c r="J14" s="6">
        <f>(Input!F42-Input!F62+Input!F82)/Input!F$7</f>
        <v>2.9026411061093538</v>
      </c>
      <c r="K14" s="6">
        <f>(Input!G42-Input!G62+Input!G82)/Input!G$7</f>
        <v>2.7931429697521986</v>
      </c>
      <c r="L14" s="6">
        <f>(Input!H42-Input!H62+Input!H82)/Input!H$7</f>
        <v>3.209772925764192</v>
      </c>
      <c r="M14" s="6">
        <f>(Input!I42-Input!I62+Input!I82)/Input!I$7</f>
        <v>3.2631676227850752</v>
      </c>
      <c r="N14" s="6">
        <f>(Input!J42-Input!J62+Input!J82)/Input!J$7</f>
        <v>2.765532473144833</v>
      </c>
      <c r="O14" s="6">
        <f t="shared" si="1"/>
        <v>2.8487340387773417</v>
      </c>
    </row>
    <row r="15" spans="1:15" ht="13.5" customHeight="1" x14ac:dyDescent="0.2">
      <c r="B15" s="4" t="s">
        <v>130</v>
      </c>
      <c r="E15" s="8">
        <f>SUM(E12:E14)</f>
        <v>102.01156491238761</v>
      </c>
      <c r="F15" s="8">
        <f t="shared" ref="F15:N15" si="3">SUM(F12:F14)</f>
        <v>89.441744067962674</v>
      </c>
      <c r="G15" s="8">
        <f t="shared" si="3"/>
        <v>83.167762183664379</v>
      </c>
      <c r="H15" s="8">
        <f t="shared" si="3"/>
        <v>78.802260120043087</v>
      </c>
      <c r="I15" s="8">
        <f t="shared" si="3"/>
        <v>74.674899153709376</v>
      </c>
      <c r="J15" s="8">
        <f t="shared" si="3"/>
        <v>77.033260660766743</v>
      </c>
      <c r="K15" s="8">
        <f t="shared" si="3"/>
        <v>74.64809360274937</v>
      </c>
      <c r="L15" s="8">
        <f t="shared" si="3"/>
        <v>76.703608944436084</v>
      </c>
      <c r="M15" s="8">
        <f t="shared" si="3"/>
        <v>74.032338570765233</v>
      </c>
      <c r="N15" s="8">
        <f t="shared" si="3"/>
        <v>72.041800685269777</v>
      </c>
      <c r="O15" s="8">
        <f t="shared" si="1"/>
        <v>80.255733290175428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11.036227544682131</v>
      </c>
      <c r="F17" s="6">
        <f>(Input!B43-Input!B63+Input!B83)/Input!B$7</f>
        <v>12.563540628778449</v>
      </c>
      <c r="G17" s="6">
        <f>(Input!C43-Input!C63+Input!C83)/Input!C$7</f>
        <v>12.167205659105818</v>
      </c>
      <c r="H17" s="6">
        <f>(Input!D43-Input!D63+Input!D83)/Input!D$7</f>
        <v>9.1343646490326798</v>
      </c>
      <c r="I17" s="6">
        <f>(Input!E43-Input!E63+Input!E83)/Input!E$7</f>
        <v>8.2893661590744081</v>
      </c>
      <c r="J17" s="6">
        <f>(Input!F43-Input!F63+Input!F83)/Input!F$7</f>
        <v>9.6296616551594454</v>
      </c>
      <c r="K17" s="6">
        <f>(Input!G43-Input!G63+Input!G83)/Input!G$7</f>
        <v>8.7768794732178037</v>
      </c>
      <c r="L17" s="6">
        <f>(Input!H43-Input!H63+Input!H83)/Input!H$7</f>
        <v>7.8940141544948048</v>
      </c>
      <c r="M17" s="6">
        <f>(Input!I43-Input!I63+Input!I83)/Input!I$7</f>
        <v>8.077738268202447</v>
      </c>
      <c r="N17" s="6">
        <f>(Input!J43-Input!J63+Input!J83)/Input!J$7</f>
        <v>9.0096559760464281</v>
      </c>
      <c r="O17" s="6">
        <f t="shared" si="1"/>
        <v>9.657865416779444</v>
      </c>
    </row>
    <row r="18" spans="2:15" ht="12" customHeight="1" x14ac:dyDescent="0.2">
      <c r="B18" t="s">
        <v>128</v>
      </c>
      <c r="E18" s="6">
        <f>(Input!A44-Input!A64+Input!A84)/Input!A$7</f>
        <v>22.581864215068343</v>
      </c>
      <c r="F18" s="6">
        <f>(Input!B44-Input!B64+Input!B84)/Input!B$7</f>
        <v>20.54069173210021</v>
      </c>
      <c r="G18" s="6">
        <f>(Input!C44-Input!C64+Input!C84)/Input!C$7</f>
        <v>24.141433181245478</v>
      </c>
      <c r="H18" s="6">
        <f>(Input!D44-Input!D64+Input!D84)/Input!D$7</f>
        <v>23.113108121283027</v>
      </c>
      <c r="I18" s="6">
        <f>(Input!E44-Input!E64+Input!E84)/Input!E$7</f>
        <v>18.863554719032251</v>
      </c>
      <c r="J18" s="6">
        <f>(Input!F44-Input!F64+Input!F84)/Input!F$7</f>
        <v>20.246286562404318</v>
      </c>
      <c r="K18" s="6">
        <f>(Input!G44-Input!G64+Input!G84)/Input!G$7</f>
        <v>19.304275837657496</v>
      </c>
      <c r="L18" s="6">
        <f>(Input!H44-Input!H64+Input!H84)/Input!H$7</f>
        <v>16.577509411233248</v>
      </c>
      <c r="M18" s="6">
        <f>(Input!I44-Input!I64+Input!I84)/Input!I$7</f>
        <v>18.858025702859369</v>
      </c>
      <c r="N18" s="6">
        <f>(Input!J44-Input!J64+Input!J84)/Input!J$7</f>
        <v>13.996323774540066</v>
      </c>
      <c r="O18" s="6">
        <f t="shared" si="1"/>
        <v>19.822307325742379</v>
      </c>
    </row>
    <row r="19" spans="2:15" ht="13.5" customHeight="1" x14ac:dyDescent="0.2">
      <c r="B19" s="4" t="s">
        <v>129</v>
      </c>
      <c r="E19" s="8">
        <f>SUM(E17:E18)</f>
        <v>33.61809175975047</v>
      </c>
      <c r="F19" s="8">
        <f t="shared" ref="F19:N19" si="4">SUM(F17:F18)</f>
        <v>33.104232360878662</v>
      </c>
      <c r="G19" s="8">
        <f t="shared" si="4"/>
        <v>36.308638840351293</v>
      </c>
      <c r="H19" s="8">
        <f t="shared" si="4"/>
        <v>32.24747277031571</v>
      </c>
      <c r="I19" s="8">
        <f t="shared" si="4"/>
        <v>27.152920878106659</v>
      </c>
      <c r="J19" s="8">
        <f t="shared" si="4"/>
        <v>29.875948217563764</v>
      </c>
      <c r="K19" s="8">
        <f t="shared" si="4"/>
        <v>28.0811553108753</v>
      </c>
      <c r="L19" s="8">
        <f t="shared" si="4"/>
        <v>24.471523565728052</v>
      </c>
      <c r="M19" s="8">
        <f t="shared" si="4"/>
        <v>26.935763971061817</v>
      </c>
      <c r="N19" s="8">
        <f t="shared" si="4"/>
        <v>23.005979750586494</v>
      </c>
      <c r="O19" s="8">
        <f t="shared" si="1"/>
        <v>29.48017274252183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195.30145854358912</v>
      </c>
      <c r="F21" s="6">
        <f>(Input!B45-Input!B65+Input!B85)/Input!B$7</f>
        <v>178.1489130593022</v>
      </c>
      <c r="G21" s="6">
        <f>(Input!C45-Input!C65+Input!C85)/Input!C$7</f>
        <v>168.36286175080028</v>
      </c>
      <c r="H21" s="6">
        <f>(Input!D45-Input!D65+Input!D85)/Input!D$7</f>
        <v>153.65243710986616</v>
      </c>
      <c r="I21" s="6">
        <f>(Input!E45-Input!E65+Input!E85)/Input!E$7</f>
        <v>159.84774673021784</v>
      </c>
      <c r="J21" s="6">
        <f>(Input!F45-Input!F65+Input!F85)/Input!F$7</f>
        <v>167.59366507123457</v>
      </c>
      <c r="K21" s="6">
        <f>(Input!G45-Input!G65+Input!G85)/Input!G$7</f>
        <v>157.60627449208346</v>
      </c>
      <c r="L21" s="6">
        <f>(Input!H45-Input!H65+Input!H85)/Input!H$7</f>
        <v>142.51690935100135</v>
      </c>
      <c r="M21" s="6">
        <f>(Input!I45-Input!I65+Input!I85)/Input!I$7</f>
        <v>130.69364063927623</v>
      </c>
      <c r="N21" s="6">
        <f>(Input!J45-Input!J65+Input!J85)/Input!J$7</f>
        <v>125.41613301024819</v>
      </c>
      <c r="O21" s="6">
        <f t="shared" si="1"/>
        <v>157.91400397576194</v>
      </c>
    </row>
    <row r="22" spans="2:15" ht="12" customHeight="1" x14ac:dyDescent="0.2">
      <c r="B22" t="s">
        <v>132</v>
      </c>
      <c r="E22" s="6">
        <f>(Input!A46-Input!A66+Input!A86)/Input!A$7</f>
        <v>67.734988517653875</v>
      </c>
      <c r="F22" s="6">
        <f>(Input!B46-Input!B66+Input!B86)/Input!B$7</f>
        <v>48.717947705713186</v>
      </c>
      <c r="G22" s="6">
        <f>(Input!C46-Input!C66+Input!C86)/Input!C$7</f>
        <v>41.515529566629617</v>
      </c>
      <c r="H22" s="6">
        <f>(Input!D46-Input!D66+Input!D86)/Input!D$7</f>
        <v>34.558477512543028</v>
      </c>
      <c r="I22" s="6">
        <f>(Input!E46-Input!E66+Input!E86)/Input!E$7</f>
        <v>26.880932769856226</v>
      </c>
      <c r="J22" s="6">
        <f>(Input!F46-Input!F66+Input!F86)/Input!F$7</f>
        <v>27.731893967097367</v>
      </c>
      <c r="K22" s="6">
        <f>(Input!G46-Input!G66+Input!G86)/Input!G$7</f>
        <v>32.795992398510833</v>
      </c>
      <c r="L22" s="6">
        <f>(Input!H46-Input!H66+Input!H86)/Input!H$7</f>
        <v>30.991751694021985</v>
      </c>
      <c r="M22" s="6">
        <f>(Input!I46-Input!I66+Input!I86)/Input!I$7</f>
        <v>35.032992376016658</v>
      </c>
      <c r="N22" s="6">
        <f>(Input!J46-Input!J66+Input!J86)/Input!J$7</f>
        <v>33.970888226941597</v>
      </c>
      <c r="O22" s="6">
        <f t="shared" si="1"/>
        <v>37.993139473498431</v>
      </c>
    </row>
    <row r="23" spans="2:15" ht="12" customHeight="1" x14ac:dyDescent="0.2">
      <c r="B23" t="s">
        <v>133</v>
      </c>
      <c r="E23" s="6">
        <f>(Input!A47-Input!A67+Input!A87)/Input!A$7</f>
        <v>5.3904524767972823</v>
      </c>
      <c r="F23" s="6">
        <f>(Input!B47-Input!B67+Input!B87)/Input!B$7</f>
        <v>5.5264967329022134</v>
      </c>
      <c r="G23" s="6">
        <f>(Input!C47-Input!C67+Input!C87)/Input!C$7</f>
        <v>4.6057285172732465</v>
      </c>
      <c r="H23" s="6">
        <f>(Input!D47-Input!D67+Input!D87)/Input!D$7</f>
        <v>3.2002894833547071</v>
      </c>
      <c r="I23" s="6">
        <f>(Input!E47-Input!E67+Input!E87)/Input!E$7</f>
        <v>3.3532076752573028</v>
      </c>
      <c r="J23" s="6">
        <f>(Input!F47-Input!F67+Input!F87)/Input!F$7</f>
        <v>3.2855520937017904</v>
      </c>
      <c r="K23" s="6">
        <f>(Input!G47-Input!G67+Input!G87)/Input!G$7</f>
        <v>3.2566410103855219</v>
      </c>
      <c r="L23" s="6">
        <f>(Input!H47-Input!H67+Input!H87)/Input!H$7</f>
        <v>2.9906408673392559</v>
      </c>
      <c r="M23" s="6">
        <f>(Input!I47-Input!I67+Input!I87)/Input!I$7</f>
        <v>5.8694440034150652</v>
      </c>
      <c r="N23" s="6">
        <f>(Input!J47-Input!J67+Input!J87)/Input!J$7</f>
        <v>5.1839847512038526</v>
      </c>
      <c r="O23" s="6">
        <f t="shared" si="1"/>
        <v>4.2662437611630235</v>
      </c>
    </row>
    <row r="24" spans="2:15" ht="12" customHeight="1" x14ac:dyDescent="0.2">
      <c r="B24" t="s">
        <v>134</v>
      </c>
      <c r="E24" s="6">
        <f>(Input!A48-Input!A68+Input!A88)/Input!A$7</f>
        <v>2.9708193786965351</v>
      </c>
      <c r="F24" s="6">
        <f>(Input!B48-Input!B68+Input!B88)/Input!B$7</f>
        <v>2.6512371638488132</v>
      </c>
      <c r="G24" s="6">
        <f>(Input!C48-Input!C68+Input!C88)/Input!C$7</f>
        <v>1.7930868448507118</v>
      </c>
      <c r="H24" s="6">
        <f>(Input!D48-Input!D68+Input!D88)/Input!D$7</f>
        <v>2.2205289445856859</v>
      </c>
      <c r="I24" s="6">
        <f>(Input!E48-Input!E68+Input!E88)/Input!E$7</f>
        <v>1.7371967861216382</v>
      </c>
      <c r="J24" s="6">
        <f>(Input!F48-Input!F68+Input!F88)/Input!F$7</f>
        <v>2.7628329722301417</v>
      </c>
      <c r="K24" s="6">
        <f>(Input!G48-Input!G68+Input!G88)/Input!G$7</f>
        <v>1.9815109089402847</v>
      </c>
      <c r="L24" s="6">
        <f>(Input!H48-Input!H68+Input!H88)/Input!H$7</f>
        <v>1.9357423580786026</v>
      </c>
      <c r="M24" s="6">
        <f>(Input!I48-Input!I68+Input!I88)/Input!I$7</f>
        <v>1.3559260368767132</v>
      </c>
      <c r="N24" s="6">
        <f>(Input!J48-Input!J68+Input!J88)/Input!J$7</f>
        <v>1.4167596308186194</v>
      </c>
      <c r="O24" s="6">
        <f t="shared" si="1"/>
        <v>2.0825641025047745</v>
      </c>
    </row>
    <row r="25" spans="2:15" ht="12" customHeight="1" x14ac:dyDescent="0.2">
      <c r="B25" t="s">
        <v>135</v>
      </c>
      <c r="E25" s="6">
        <f>(Input!A49-Input!A69+Input!A89)/Input!A$7</f>
        <v>7.8846857112389888</v>
      </c>
      <c r="F25" s="6">
        <f>(Input!B49-Input!B69+Input!B89)/Input!B$7</f>
        <v>11.296762464200029</v>
      </c>
      <c r="G25" s="6">
        <f>(Input!C49-Input!C69+Input!C89)/Input!C$7</f>
        <v>10.394722421079887</v>
      </c>
      <c r="H25" s="6">
        <f>(Input!D49-Input!D69+Input!D89)/Input!D$7</f>
        <v>8.3170198963559585</v>
      </c>
      <c r="I25" s="6">
        <f>(Input!E49-Input!E69+Input!E89)/Input!E$7</f>
        <v>8.6282210773774359</v>
      </c>
      <c r="J25" s="6">
        <f>(Input!F49-Input!F69+Input!F89)/Input!F$7</f>
        <v>9.4574062057526191</v>
      </c>
      <c r="K25" s="6">
        <f>(Input!G49-Input!G69+Input!G89)/Input!G$7</f>
        <v>13.133029951574397</v>
      </c>
      <c r="L25" s="6">
        <f>(Input!H49-Input!H69+Input!H89)/Input!H$7</f>
        <v>10.744770064749286</v>
      </c>
      <c r="M25" s="6">
        <f>(Input!I49-Input!I69+Input!I89)/Input!I$7</f>
        <v>9.2097912017135251</v>
      </c>
      <c r="N25" s="6">
        <f>(Input!J49-Input!J69+Input!J89)/Input!J$7</f>
        <v>11.213447184837635</v>
      </c>
      <c r="O25" s="6">
        <f t="shared" si="1"/>
        <v>10.027985617887976</v>
      </c>
    </row>
    <row r="26" spans="2:15" ht="13.5" customHeight="1" x14ac:dyDescent="0.2">
      <c r="B26" s="4" t="s">
        <v>136</v>
      </c>
      <c r="E26" s="8">
        <f>SUM(E21:E25)</f>
        <v>279.28240462797584</v>
      </c>
      <c r="F26" s="8">
        <f t="shared" ref="F26:N26" si="5">SUM(F21:F25)</f>
        <v>246.34135712596645</v>
      </c>
      <c r="G26" s="8">
        <f t="shared" si="5"/>
        <v>226.67192910063372</v>
      </c>
      <c r="H26" s="8">
        <f t="shared" si="5"/>
        <v>201.94875294670553</v>
      </c>
      <c r="I26" s="8">
        <f t="shared" si="5"/>
        <v>200.44730503883045</v>
      </c>
      <c r="J26" s="8">
        <f t="shared" si="5"/>
        <v>210.83135031001649</v>
      </c>
      <c r="K26" s="8">
        <f t="shared" si="5"/>
        <v>208.77344876149451</v>
      </c>
      <c r="L26" s="8">
        <f t="shared" si="5"/>
        <v>189.17981433519049</v>
      </c>
      <c r="M26" s="8">
        <f t="shared" si="5"/>
        <v>182.1617942572982</v>
      </c>
      <c r="N26" s="8">
        <f t="shared" si="5"/>
        <v>177.20121280404993</v>
      </c>
      <c r="O26" s="8">
        <f t="shared" si="1"/>
        <v>212.28393693081617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17.204144460482066</v>
      </c>
      <c r="F28" s="6">
        <f>(Input!B50-Input!B70+Input!B90)/Input!B$7</f>
        <v>17.08128942718341</v>
      </c>
      <c r="G28" s="6">
        <f>(Input!C50-Input!C70+Input!C90)/Input!C$7</f>
        <v>16.798390026786102</v>
      </c>
      <c r="H28" s="6">
        <f>(Input!D50-Input!D70+Input!D90)/Input!D$7</f>
        <v>17.144608435014987</v>
      </c>
      <c r="I28" s="6">
        <f>(Input!E50-Input!E70+Input!E90)/Input!E$7</f>
        <v>17.96301824218564</v>
      </c>
      <c r="J28" s="6">
        <f>(Input!F50-Input!F70+Input!F90)/Input!F$7</f>
        <v>15.753071071861983</v>
      </c>
      <c r="K28" s="6">
        <f>(Input!G50-Input!G70+Input!G90)/Input!G$7</f>
        <v>15.883735248265939</v>
      </c>
      <c r="L28" s="6">
        <f>(Input!H50-Input!H70+Input!H90)/Input!H$7</f>
        <v>16.25284761331125</v>
      </c>
      <c r="M28" s="6">
        <f>(Input!I50-Input!I70+Input!I90)/Input!I$7</f>
        <v>15.612863262585563</v>
      </c>
      <c r="N28" s="6">
        <f>(Input!J50-Input!J70+Input!J90)/Input!J$7</f>
        <v>16.140448203481913</v>
      </c>
      <c r="O28" s="6">
        <f t="shared" si="1"/>
        <v>16.583441599115886</v>
      </c>
    </row>
    <row r="29" spans="2:15" ht="12" customHeight="1" x14ac:dyDescent="0.2">
      <c r="B29" t="s">
        <v>138</v>
      </c>
      <c r="E29" s="6">
        <f>(Input!A51-Input!A71+Input!A91)/Input!A$7</f>
        <v>0.72794433632801048</v>
      </c>
      <c r="F29" s="6">
        <f>(Input!B51-Input!B71+Input!B91)/Input!B$7</f>
        <v>0.7034135437174418</v>
      </c>
      <c r="G29" s="6">
        <f>(Input!C51-Input!C71+Input!C91)/Input!C$7</f>
        <v>0.66566724841823988</v>
      </c>
      <c r="H29" s="6">
        <f>(Input!D51-Input!D71+Input!D91)/Input!D$7</f>
        <v>0.578144881669304</v>
      </c>
      <c r="I29" s="6">
        <f>(Input!E51-Input!E71+Input!E91)/Input!E$7</f>
        <v>0.66594214912718341</v>
      </c>
      <c r="J29" s="6">
        <f>(Input!F51-Input!F71+Input!F91)/Input!F$7</f>
        <v>0.77269756073004991</v>
      </c>
      <c r="K29" s="6">
        <f>(Input!G51-Input!G71+Input!G91)/Input!G$7</f>
        <v>0.60462377900452624</v>
      </c>
      <c r="L29" s="6">
        <f>(Input!H51-Input!H71+Input!H91)/Input!H$7</f>
        <v>0.5764707122421322</v>
      </c>
      <c r="M29" s="6">
        <f>(Input!I51-Input!I71+Input!I91)/Input!I$7</f>
        <v>0.69757215823135577</v>
      </c>
      <c r="N29" s="6">
        <f>(Input!J51-Input!J71+Input!J91)/Input!J$7</f>
        <v>0.81025574144956158</v>
      </c>
      <c r="O29" s="6">
        <f t="shared" si="1"/>
        <v>0.68027321109178052</v>
      </c>
    </row>
    <row r="30" spans="2:15" ht="14.25" customHeight="1" x14ac:dyDescent="0.2">
      <c r="B30" s="4" t="s">
        <v>139</v>
      </c>
      <c r="E30" s="8">
        <f>SUM(E28:E29)</f>
        <v>17.932088796810078</v>
      </c>
      <c r="F30" s="8">
        <f t="shared" ref="F30:N30" si="6">SUM(F28:F29)</f>
        <v>17.784702970900852</v>
      </c>
      <c r="G30" s="8">
        <f t="shared" si="6"/>
        <v>17.464057275204343</v>
      </c>
      <c r="H30" s="8">
        <f t="shared" si="6"/>
        <v>17.72275331668429</v>
      </c>
      <c r="I30" s="8">
        <f t="shared" si="6"/>
        <v>18.628960391312823</v>
      </c>
      <c r="J30" s="8">
        <f t="shared" si="6"/>
        <v>16.525768632592033</v>
      </c>
      <c r="K30" s="8">
        <f t="shared" si="6"/>
        <v>16.488359027270466</v>
      </c>
      <c r="L30" s="8">
        <f t="shared" si="6"/>
        <v>16.82931832555338</v>
      </c>
      <c r="M30" s="8">
        <f t="shared" si="6"/>
        <v>16.310435420816919</v>
      </c>
      <c r="N30" s="8">
        <f t="shared" si="6"/>
        <v>16.950703944931476</v>
      </c>
      <c r="O30" s="8">
        <f t="shared" si="1"/>
        <v>17.263714810207667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0.96437311721894914</v>
      </c>
      <c r="F32" s="6">
        <f>(Input!B52-Input!B72+Input!B92)/Input!B$7</f>
        <v>0.86604394138647811</v>
      </c>
      <c r="G32" s="6">
        <f>(Input!C52-Input!C72+Input!C92)/Input!C$7</f>
        <v>1.0079155551696448</v>
      </c>
      <c r="H32" s="6">
        <f>(Input!D52-Input!D72+Input!D92)/Input!D$7</f>
        <v>1.0623954122637946</v>
      </c>
      <c r="I32" s="6">
        <f>(Input!E52-Input!E72+Input!E92)/Input!E$7</f>
        <v>1.0245941392866948</v>
      </c>
      <c r="J32" s="6">
        <f>(Input!F52-Input!F72+Input!F92)/Input!F$7</f>
        <v>0.9938949520497895</v>
      </c>
      <c r="K32" s="6">
        <f>(Input!G52-Input!G72+Input!G92)/Input!G$7</f>
        <v>1.2077804806410555</v>
      </c>
      <c r="L32" s="6">
        <f>(Input!H52-Input!H72+Input!H92)/Input!H$7</f>
        <v>1.4282020780003011</v>
      </c>
      <c r="M32" s="6">
        <f>(Input!I52-Input!I72+Input!I92)/Input!I$7</f>
        <v>1.428562377364708</v>
      </c>
      <c r="N32" s="6">
        <f>(Input!J52-Input!J72+Input!J92)/Input!J$7</f>
        <v>1.4157520990245709</v>
      </c>
      <c r="O32" s="6">
        <f t="shared" si="1"/>
        <v>1.1399514152405987</v>
      </c>
    </row>
    <row r="33" spans="2:15" ht="12" customHeight="1" x14ac:dyDescent="0.2">
      <c r="B33" t="s">
        <v>141</v>
      </c>
      <c r="E33" s="6">
        <f>(Input!A53-Input!A73+Input!A93)/Input!A$7</f>
        <v>5.3511995338510223</v>
      </c>
      <c r="F33" s="6">
        <f>(Input!B53-Input!B73+Input!B93)/Input!B$7</f>
        <v>4.2608127814798742</v>
      </c>
      <c r="G33" s="6">
        <f>(Input!C53-Input!C73+Input!C93)/Input!C$7</f>
        <v>4.1149246166958413</v>
      </c>
      <c r="H33" s="6">
        <f>(Input!D53-Input!D73+Input!D93)/Input!D$7</f>
        <v>3.6472185349342405</v>
      </c>
      <c r="I33" s="6">
        <f>(Input!E53-Input!E73+Input!E93)/Input!E$7</f>
        <v>3.4956672485317739</v>
      </c>
      <c r="J33" s="6">
        <f>(Input!F53-Input!F73+Input!F93)/Input!F$7</f>
        <v>3.479449380713989</v>
      </c>
      <c r="K33" s="6">
        <f>(Input!G53-Input!G73+Input!G93)/Input!G$7</f>
        <v>3.3009868379763168</v>
      </c>
      <c r="L33" s="6">
        <f>(Input!H53-Input!H73+Input!H93)/Input!H$7</f>
        <v>3.675624604728204</v>
      </c>
      <c r="M33" s="6">
        <f>(Input!I53-Input!I73+Input!I93)/Input!I$7</f>
        <v>3.7412154936117314</v>
      </c>
      <c r="N33" s="6">
        <f>(Input!J53-Input!J73+Input!J93)/Input!J$7</f>
        <v>3.7375469193727624</v>
      </c>
      <c r="O33" s="6">
        <f t="shared" si="1"/>
        <v>3.8804645951895749</v>
      </c>
    </row>
    <row r="34" spans="2:15" ht="12" customHeight="1" x14ac:dyDescent="0.2">
      <c r="B34" t="s">
        <v>142</v>
      </c>
      <c r="E34" s="6">
        <f>(Input!A54-Input!A74+Input!A94)/Input!A$7</f>
        <v>1.5049682188462812</v>
      </c>
      <c r="F34" s="6">
        <f>(Input!B54-Input!B74+Input!B94)/Input!B$7</f>
        <v>1.4117647521718024</v>
      </c>
      <c r="G34" s="6">
        <f>(Input!C54-Input!C74+Input!C94)/Input!C$7</f>
        <v>1.2974982496299237</v>
      </c>
      <c r="H34" s="6">
        <f>(Input!D54-Input!D74+Input!D94)/Input!D$7</f>
        <v>1.2152334990738032</v>
      </c>
      <c r="I34" s="6">
        <f>(Input!E54-Input!E74+Input!E94)/Input!E$7</f>
        <v>1.238236517479792</v>
      </c>
      <c r="J34" s="6">
        <f>(Input!F54-Input!F74+Input!F94)/Input!F$7</f>
        <v>1.2304270206871393</v>
      </c>
      <c r="K34" s="6">
        <f>(Input!G54-Input!G74+Input!G94)/Input!G$7</f>
        <v>1.1590216220694225</v>
      </c>
      <c r="L34" s="6">
        <f>(Input!H54-Input!H74+Input!H94)/Input!H$7</f>
        <v>1.2044261406414698</v>
      </c>
      <c r="M34" s="6">
        <f>(Input!I54-Input!I74+Input!I94)/Input!I$7</f>
        <v>1.2396719739975735</v>
      </c>
      <c r="N34" s="6">
        <f>(Input!J54-Input!J74+Input!J94)/Input!J$7</f>
        <v>1.1678231880479073</v>
      </c>
      <c r="O34" s="6">
        <f t="shared" si="1"/>
        <v>1.2669071182645115</v>
      </c>
    </row>
    <row r="35" spans="2:15" ht="12" customHeight="1" x14ac:dyDescent="0.2">
      <c r="B35" t="s">
        <v>143</v>
      </c>
      <c r="E35" s="6">
        <f>(Input!A55-Input!A75+Input!A95)/Input!A$7</f>
        <v>8.2684494072215013</v>
      </c>
      <c r="F35" s="6">
        <f>(Input!B55-Input!B75+Input!B95)/Input!B$7</f>
        <v>7.5285014132439008</v>
      </c>
      <c r="G35" s="6">
        <f>(Input!C55-Input!C75+Input!C95)/Input!C$7</f>
        <v>7.5659327485387786</v>
      </c>
      <c r="H35" s="6">
        <f>(Input!D55-Input!D75+Input!D95)/Input!D$7</f>
        <v>6.0230329256067767</v>
      </c>
      <c r="I35" s="6">
        <f>(Input!E55-Input!E75+Input!E95)/Input!E$7</f>
        <v>6.4906718841034978</v>
      </c>
      <c r="J35" s="6">
        <f>(Input!F55-Input!F75+Input!F95)/Input!F$7</f>
        <v>7.5416633242809601</v>
      </c>
      <c r="K35" s="6">
        <f>(Input!G55-Input!G75+Input!G95)/Input!G$7</f>
        <v>7.038024642079816</v>
      </c>
      <c r="L35" s="6">
        <f>(Input!H55-Input!H75+Input!H95)/Input!H$7</f>
        <v>6.3743901520855291</v>
      </c>
      <c r="M35" s="6">
        <f>(Input!I55-Input!I75+Input!I95)/Input!I$7</f>
        <v>5.8190177193954735</v>
      </c>
      <c r="N35" s="6">
        <f>(Input!J55-Input!J75+Input!J95)/Input!J$7</f>
        <v>6.7811022965798244</v>
      </c>
      <c r="O35" s="6">
        <f t="shared" si="1"/>
        <v>6.9430786513136074</v>
      </c>
    </row>
    <row r="36" spans="2:15" ht="13.5" customHeight="1" x14ac:dyDescent="0.2">
      <c r="B36" s="4" t="s">
        <v>144</v>
      </c>
      <c r="E36" s="8">
        <f>SUM(E32:E35)</f>
        <v>16.088990277137754</v>
      </c>
      <c r="F36" s="8">
        <f t="shared" ref="F36:N36" si="7">SUM(F32:F35)</f>
        <v>14.067122888282057</v>
      </c>
      <c r="G36" s="8">
        <f t="shared" si="7"/>
        <v>13.98627117003419</v>
      </c>
      <c r="H36" s="8">
        <f t="shared" si="7"/>
        <v>11.947880371878615</v>
      </c>
      <c r="I36" s="8">
        <f t="shared" si="7"/>
        <v>12.249169789401758</v>
      </c>
      <c r="J36" s="8">
        <f t="shared" si="7"/>
        <v>13.245434677731879</v>
      </c>
      <c r="K36" s="8">
        <f t="shared" si="7"/>
        <v>12.705813582766611</v>
      </c>
      <c r="L36" s="8">
        <f t="shared" si="7"/>
        <v>12.682642975455504</v>
      </c>
      <c r="M36" s="8">
        <f t="shared" si="7"/>
        <v>12.228467564369486</v>
      </c>
      <c r="N36" s="8">
        <f t="shared" si="7"/>
        <v>13.102224503025065</v>
      </c>
      <c r="O36" s="8">
        <f t="shared" si="1"/>
        <v>13.23040178000829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23.666786047521299</v>
      </c>
      <c r="F38" s="8">
        <f>(Input!B56-Input!B76+Input!B96)/Input!B$7</f>
        <v>22.579129789051493</v>
      </c>
      <c r="G38" s="8">
        <f>(Input!C56-Input!C76+Input!C96)/Input!C$7</f>
        <v>22.270249138849397</v>
      </c>
      <c r="H38" s="8">
        <f>(Input!D56-Input!D76+Input!D96)/Input!D$7</f>
        <v>22.984614634658506</v>
      </c>
      <c r="I38" s="8">
        <f>(Input!E56-Input!E76+Input!E96)/Input!E$7</f>
        <v>21.478352303703996</v>
      </c>
      <c r="J38" s="8">
        <f>(Input!F56-Input!F76+Input!F96)/Input!F$7</f>
        <v>20.989112672857836</v>
      </c>
      <c r="K38" s="8">
        <f>(Input!G56-Input!G76+Input!G96)/Input!G$7</f>
        <v>20.46791345649352</v>
      </c>
      <c r="L38" s="8">
        <f>(Input!H56-Input!H76+Input!H96)/Input!H$7</f>
        <v>20.604906941725645</v>
      </c>
      <c r="M38" s="8">
        <f>(Input!I56-Input!I76+Input!I96)/Input!I$7</f>
        <v>20.978365411979688</v>
      </c>
      <c r="N38" s="8">
        <f>(Input!J56-Input!J76+Input!J96)/Input!J$7</f>
        <v>22.486455889616</v>
      </c>
      <c r="O38" s="8">
        <f t="shared" si="1"/>
        <v>21.850588628645738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525.7236915647602</v>
      </c>
      <c r="F40" s="11">
        <f t="shared" ref="F40:N40" si="8">SUM(F10,F15,F19,F26,F30,F36,F38)</f>
        <v>480.48404065914048</v>
      </c>
      <c r="G40" s="11">
        <f t="shared" si="8"/>
        <v>457.18325397535335</v>
      </c>
      <c r="H40" s="11">
        <f t="shared" si="8"/>
        <v>420.65628176379852</v>
      </c>
      <c r="I40" s="11">
        <f t="shared" si="8"/>
        <v>408.87860202133947</v>
      </c>
      <c r="J40" s="11">
        <f t="shared" si="8"/>
        <v>427.40187276538774</v>
      </c>
      <c r="K40" s="11">
        <f t="shared" si="8"/>
        <v>419.83904662564669</v>
      </c>
      <c r="L40" s="11">
        <f t="shared" si="8"/>
        <v>401.82035476584855</v>
      </c>
      <c r="M40" s="11">
        <f t="shared" si="8"/>
        <v>400.41426613543427</v>
      </c>
      <c r="N40" s="11">
        <f t="shared" si="8"/>
        <v>391.31602651561928</v>
      </c>
      <c r="O40" s="11">
        <f t="shared" si="1"/>
        <v>433.37174367923291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13.792335042625547</v>
      </c>
      <c r="F9" s="16">
        <f>'Kst-ha-ES'!F13/'Kst-ha-ES'!F31*100</f>
        <v>13.626849782086536</v>
      </c>
      <c r="G9" s="16">
        <f>'Kst-ha-ES'!G13/'Kst-ha-ES'!G31*100</f>
        <v>13.340254434258556</v>
      </c>
      <c r="H9" s="16">
        <f>'Kst-ha-ES'!H13/'Kst-ha-ES'!H31*100</f>
        <v>14.010288536932549</v>
      </c>
      <c r="I9" s="16">
        <f>'Kst-ha-ES'!I13/'Kst-ha-ES'!I31*100</f>
        <v>13.852296857490401</v>
      </c>
      <c r="J9" s="16">
        <f>'Kst-ha-ES'!J13/'Kst-ha-ES'!J31*100</f>
        <v>11.947877907325019</v>
      </c>
      <c r="K9" s="16">
        <f>'Kst-ha-ES'!K13/'Kst-ha-ES'!K31*100</f>
        <v>12.065369849108864</v>
      </c>
      <c r="L9" s="16">
        <f>'Kst-ha-ES'!L13/'Kst-ha-ES'!L31*100</f>
        <v>12.680678928343477</v>
      </c>
      <c r="M9" s="16">
        <f>'Kst-ha-ES'!M13/'Kst-ha-ES'!M31*100</f>
        <v>13.445808693522975</v>
      </c>
      <c r="N9" s="16">
        <f>'Kst-ha-ES'!N13/'Kst-ha-ES'!N31*100</f>
        <v>10.460125150609526</v>
      </c>
      <c r="O9" s="16">
        <f t="shared" ref="O9:O28" si="1">AVERAGE(E9:N9)</f>
        <v>12.922188518230346</v>
      </c>
    </row>
    <row r="10" spans="1:15" s="13" customFormat="1" ht="13.5" customHeight="1" x14ac:dyDescent="0.2">
      <c r="B10" s="13" t="s">
        <v>60</v>
      </c>
      <c r="E10" s="16">
        <f>'Kst-ha-ES'!E19/'Kst-ha-ES'!E31*100</f>
        <v>39.51011547810598</v>
      </c>
      <c r="F10" s="16">
        <f>'Kst-ha-ES'!F19/'Kst-ha-ES'!F31*100</f>
        <v>40.960418648010346</v>
      </c>
      <c r="G10" s="16">
        <f>'Kst-ha-ES'!G19/'Kst-ha-ES'!G31*100</f>
        <v>41.938362373002661</v>
      </c>
      <c r="H10" s="16">
        <f>'Kst-ha-ES'!H19/'Kst-ha-ES'!H31*100</f>
        <v>42.955302575004922</v>
      </c>
      <c r="I10" s="16">
        <f>'Kst-ha-ES'!I19/'Kst-ha-ES'!I31*100</f>
        <v>47.789793821760959</v>
      </c>
      <c r="J10" s="16">
        <f>'Kst-ha-ES'!J19/'Kst-ha-ES'!J31*100</f>
        <v>49.906792534869872</v>
      </c>
      <c r="K10" s="16">
        <f>'Kst-ha-ES'!K19/'Kst-ha-ES'!K31*100</f>
        <v>47.350901319589212</v>
      </c>
      <c r="L10" s="16">
        <f>'Kst-ha-ES'!L19/'Kst-ha-ES'!L31*100</f>
        <v>43.341118418344308</v>
      </c>
      <c r="M10" s="16">
        <f>'Kst-ha-ES'!M19/'Kst-ha-ES'!M31*100</f>
        <v>40.472015383448039</v>
      </c>
      <c r="N10" s="16">
        <f>'Kst-ha-ES'!N19/'Kst-ha-ES'!N31*100</f>
        <v>44.748108368730968</v>
      </c>
      <c r="O10" s="16">
        <f t="shared" si="1"/>
        <v>43.897292892086725</v>
      </c>
    </row>
    <row r="11" spans="1:15" s="13" customFormat="1" ht="13.5" customHeight="1" x14ac:dyDescent="0.2">
      <c r="B11" s="13" t="s">
        <v>63</v>
      </c>
      <c r="E11" s="16">
        <f>'Kst-ha-ES'!E24/'Kst-ha-ES'!E31*100</f>
        <v>17.612545845599964</v>
      </c>
      <c r="F11" s="16">
        <f>'Kst-ha-ES'!F24/'Kst-ha-ES'!F31*100</f>
        <v>15.30516588411189</v>
      </c>
      <c r="G11" s="16">
        <f>'Kst-ha-ES'!G24/'Kst-ha-ES'!G31*100</f>
        <v>15.423413510634859</v>
      </c>
      <c r="H11" s="16">
        <f>'Kst-ha-ES'!H24/'Kst-ha-ES'!H31*100</f>
        <v>13.649555050641199</v>
      </c>
      <c r="I11" s="16">
        <f>'Kst-ha-ES'!I24/'Kst-ha-ES'!I31*100</f>
        <v>10.723131077593589</v>
      </c>
      <c r="J11" s="16">
        <f>'Kst-ha-ES'!J24/'Kst-ha-ES'!J31*100</f>
        <v>10.84399389625645</v>
      </c>
      <c r="K11" s="16">
        <f>'Kst-ha-ES'!K24/'Kst-ha-ES'!K31*100</f>
        <v>12.300452853070245</v>
      </c>
      <c r="L11" s="16">
        <f>'Kst-ha-ES'!L24/'Kst-ha-ES'!L31*100</f>
        <v>12.927972593263201</v>
      </c>
      <c r="M11" s="16">
        <f>'Kst-ha-ES'!M24/'Kst-ha-ES'!M31*100</f>
        <v>14.566149060606612</v>
      </c>
      <c r="N11" s="16">
        <f>'Kst-ha-ES'!N24/'Kst-ha-ES'!N31*100</f>
        <v>14.167129819321122</v>
      </c>
      <c r="O11" s="16">
        <f t="shared" si="1"/>
        <v>13.751950959109914</v>
      </c>
    </row>
    <row r="12" spans="1:15" s="13" customFormat="1" ht="13.5" customHeight="1" x14ac:dyDescent="0.2">
      <c r="B12" s="13" t="s">
        <v>15</v>
      </c>
      <c r="E12" s="16">
        <f>'Kst-ha-ES'!E29/'Kst-ha-ES'!E31*100</f>
        <v>29.085003633668521</v>
      </c>
      <c r="F12" s="16">
        <f>'Kst-ha-ES'!F29/'Kst-ha-ES'!F31*100</f>
        <v>30.107565685791233</v>
      </c>
      <c r="G12" s="16">
        <f>'Kst-ha-ES'!G29/'Kst-ha-ES'!G31*100</f>
        <v>29.297969682103936</v>
      </c>
      <c r="H12" s="16">
        <f>'Kst-ha-ES'!H29/'Kst-ha-ES'!H31*100</f>
        <v>29.384853837421339</v>
      </c>
      <c r="I12" s="16">
        <f>'Kst-ha-ES'!I29/'Kst-ha-ES'!I31*100</f>
        <v>27.634778243155051</v>
      </c>
      <c r="J12" s="16">
        <f>'Kst-ha-ES'!J29/'Kst-ha-ES'!J31*100</f>
        <v>27.301335661548663</v>
      </c>
      <c r="K12" s="16">
        <f>'Kst-ha-ES'!K29/'Kst-ha-ES'!K31*100</f>
        <v>28.283275978231693</v>
      </c>
      <c r="L12" s="16">
        <f>'Kst-ha-ES'!L29/'Kst-ha-ES'!L31*100</f>
        <v>31.05023006004901</v>
      </c>
      <c r="M12" s="16">
        <f>'Kst-ha-ES'!M29/'Kst-ha-ES'!M31*100</f>
        <v>31.516026862422368</v>
      </c>
      <c r="N12" s="16">
        <f>'Kst-ha-ES'!N29/'Kst-ha-ES'!N31*100</f>
        <v>30.624636661338389</v>
      </c>
      <c r="O12" s="16">
        <f t="shared" si="1"/>
        <v>29.428567630573021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10.672063764276054</v>
      </c>
      <c r="F16" s="16">
        <f>'KOA-ha-ES'!F10/'KOA-ha-ES'!F40*100</f>
        <v>12.364493069451552</v>
      </c>
      <c r="G16" s="16">
        <f>'KOA-ha-ES'!G10/'KOA-ha-ES'!G40*100</f>
        <v>12.816234734249432</v>
      </c>
      <c r="H16" s="16">
        <f>'KOA-ha-ES'!H10/'KOA-ha-ES'!H40*100</f>
        <v>12.881386377906878</v>
      </c>
      <c r="I16" s="16">
        <f>'KOA-ha-ES'!I10/'KOA-ha-ES'!I40*100</f>
        <v>12.366229855816629</v>
      </c>
      <c r="J16" s="16">
        <f>'KOA-ha-ES'!J10/'KOA-ha-ES'!J40*100</f>
        <v>12.493558655682435</v>
      </c>
      <c r="K16" s="16">
        <f>'KOA-ha-ES'!K10/'KOA-ha-ES'!K40*100</f>
        <v>13.796170111868204</v>
      </c>
      <c r="L16" s="16">
        <f>'KOA-ha-ES'!L10/'KOA-ha-ES'!L40*100</f>
        <v>15.144699472680244</v>
      </c>
      <c r="M16" s="16">
        <f>'KOA-ha-ES'!M10/'KOA-ha-ES'!M40*100</f>
        <v>16.63696086828007</v>
      </c>
      <c r="N16" s="16">
        <f>'KOA-ha-ES'!N10/'KOA-ha-ES'!N40*100</f>
        <v>16.202079987475742</v>
      </c>
      <c r="O16" s="16">
        <f t="shared" si="1"/>
        <v>13.537387689768725</v>
      </c>
    </row>
    <row r="17" spans="1:15" s="13" customFormat="1" ht="13.5" customHeight="1" x14ac:dyDescent="0.2">
      <c r="B17" s="13" t="s">
        <v>130</v>
      </c>
      <c r="E17" s="16">
        <f>'KOA-ha-ES'!E15/'KOA-ha-ES'!E40*100</f>
        <v>18.024891631634862</v>
      </c>
      <c r="F17" s="16">
        <f>'KOA-ha-ES'!F15/'KOA-ha-ES'!F40*100</f>
        <v>17.737134091987411</v>
      </c>
      <c r="G17" s="16">
        <f>'KOA-ha-ES'!G15/'KOA-ha-ES'!G40*100</f>
        <v>16.956822973897651</v>
      </c>
      <c r="H17" s="16">
        <f>'KOA-ha-ES'!H15/'KOA-ha-ES'!H40*100</f>
        <v>17.265113408287959</v>
      </c>
      <c r="I17" s="16">
        <f>'KOA-ha-ES'!I15/'KOA-ha-ES'!I40*100</f>
        <v>15.896403342942641</v>
      </c>
      <c r="J17" s="16">
        <f>'KOA-ha-ES'!J15/'KOA-ha-ES'!J40*100</f>
        <v>15.588556681531236</v>
      </c>
      <c r="K17" s="16">
        <f>'KOA-ha-ES'!K15/'KOA-ha-ES'!K40*100</f>
        <v>15.712414364380715</v>
      </c>
      <c r="L17" s="16">
        <f>'KOA-ha-ES'!L15/'KOA-ha-ES'!L40*100</f>
        <v>17.971731434552638</v>
      </c>
      <c r="M17" s="16">
        <f>'KOA-ha-ES'!M15/'KOA-ha-ES'!M40*100</f>
        <v>18.269124582509185</v>
      </c>
      <c r="N17" s="16">
        <f>'KOA-ha-ES'!N15/'KOA-ha-ES'!N40*100</f>
        <v>16.956057871761214</v>
      </c>
      <c r="O17" s="16">
        <f t="shared" si="1"/>
        <v>17.037825038348551</v>
      </c>
    </row>
    <row r="18" spans="1:15" s="13" customFormat="1" ht="13.5" customHeight="1" x14ac:dyDescent="0.2">
      <c r="B18" s="13" t="s">
        <v>129</v>
      </c>
      <c r="E18" s="16">
        <f>'KOA-ha-ES'!E19/'KOA-ha-ES'!E40*100</f>
        <v>6.17781466566041</v>
      </c>
      <c r="F18" s="16">
        <f>'KOA-ha-ES'!F19/'KOA-ha-ES'!F40*100</f>
        <v>6.7702594361581783</v>
      </c>
      <c r="G18" s="16">
        <f>'KOA-ha-ES'!G19/'KOA-ha-ES'!G40*100</f>
        <v>7.5726174735240432</v>
      </c>
      <c r="H18" s="16">
        <f>'KOA-ha-ES'!H19/'KOA-ha-ES'!H40*100</f>
        <v>7.1809488362280423</v>
      </c>
      <c r="I18" s="16">
        <f>'KOA-ha-ES'!I19/'KOA-ha-ES'!I40*100</f>
        <v>5.8483240677831621</v>
      </c>
      <c r="J18" s="16">
        <f>'KOA-ha-ES'!J19/'KOA-ha-ES'!J40*100</f>
        <v>6.0687264966575576</v>
      </c>
      <c r="K18" s="16">
        <f>'KOA-ha-ES'!K19/'KOA-ha-ES'!K40*100</f>
        <v>6.0645600735771543</v>
      </c>
      <c r="L18" s="16">
        <f>'KOA-ha-ES'!L19/'KOA-ha-ES'!L40*100</f>
        <v>5.7902486282291958</v>
      </c>
      <c r="M18" s="16">
        <f>'KOA-ha-ES'!M19/'KOA-ha-ES'!M40*100</f>
        <v>6.6134403987950963</v>
      </c>
      <c r="N18" s="16">
        <f>'KOA-ha-ES'!N19/'KOA-ha-ES'!N40*100</f>
        <v>5.3789576169145343</v>
      </c>
      <c r="O18" s="16">
        <f t="shared" si="1"/>
        <v>6.3465897693527378</v>
      </c>
    </row>
    <row r="19" spans="1:15" s="13" customFormat="1" ht="13.5" customHeight="1" x14ac:dyDescent="0.2">
      <c r="B19" s="13" t="s">
        <v>136</v>
      </c>
      <c r="E19" s="16">
        <f>'KOA-ha-ES'!E26/'KOA-ha-ES'!E40*100</f>
        <v>54.632420706167458</v>
      </c>
      <c r="F19" s="16">
        <f>'KOA-ha-ES'!F26/'KOA-ha-ES'!F40*100</f>
        <v>52.238228023110132</v>
      </c>
      <c r="G19" s="16">
        <f>'KOA-ha-ES'!G26/'KOA-ha-ES'!G40*100</f>
        <v>51.65649019388924</v>
      </c>
      <c r="H19" s="16">
        <f>'KOA-ha-ES'!H26/'KOA-ha-ES'!H40*100</f>
        <v>51.082565559013148</v>
      </c>
      <c r="I19" s="16">
        <f>'KOA-ha-ES'!I26/'KOA-ha-ES'!I40*100</f>
        <v>54.691897019285619</v>
      </c>
      <c r="J19" s="16">
        <f>'KOA-ha-ES'!J26/'KOA-ha-ES'!J40*100</f>
        <v>55.55896724954674</v>
      </c>
      <c r="K19" s="16">
        <f>'KOA-ha-ES'!K26/'KOA-ha-ES'!K40*100</f>
        <v>53.827802776627998</v>
      </c>
      <c r="L19" s="16">
        <f>'KOA-ha-ES'!L26/'KOA-ha-ES'!L40*100</f>
        <v>49.328189579085489</v>
      </c>
      <c r="M19" s="16">
        <f>'KOA-ha-ES'!M26/'KOA-ha-ES'!M40*100</f>
        <v>46.362821252480167</v>
      </c>
      <c r="N19" s="16">
        <f>'KOA-ha-ES'!N26/'KOA-ha-ES'!N40*100</f>
        <v>49.187748122970056</v>
      </c>
      <c r="O19" s="16">
        <f t="shared" si="1"/>
        <v>51.8567130482176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3.1702221203459668</v>
      </c>
      <c r="F20" s="16">
        <f>'KOA-ha-ES'!F30/'KOA-ha-ES'!F40*100</f>
        <v>3.5226889039388478</v>
      </c>
      <c r="G20" s="16">
        <f>'KOA-ha-ES'!G30/'KOA-ha-ES'!G40*100</f>
        <v>3.5571878034788043</v>
      </c>
      <c r="H20" s="16">
        <f>'KOA-ha-ES'!H30/'KOA-ha-ES'!H40*100</f>
        <v>3.8691370071522799</v>
      </c>
      <c r="I20" s="16">
        <f>'KOA-ha-ES'!I30/'KOA-ha-ES'!I40*100</f>
        <v>3.9483454701196115</v>
      </c>
      <c r="J20" s="16">
        <f>'KOA-ha-ES'!J30/'KOA-ha-ES'!J40*100</f>
        <v>3.3249055069452389</v>
      </c>
      <c r="K20" s="16">
        <f>'KOA-ha-ES'!K30/'KOA-ha-ES'!K40*100</f>
        <v>3.466816273010056</v>
      </c>
      <c r="L20" s="16">
        <f>'KOA-ha-ES'!L30/'KOA-ha-ES'!L40*100</f>
        <v>3.9378123068356521</v>
      </c>
      <c r="M20" s="16">
        <f>'KOA-ha-ES'!M30/'KOA-ha-ES'!M40*100</f>
        <v>4.0238418492604051</v>
      </c>
      <c r="N20" s="16">
        <f>'KOA-ha-ES'!N30/'KOA-ha-ES'!N40*100</f>
        <v>3.9889908755282493</v>
      </c>
      <c r="O20" s="16">
        <f t="shared" si="1"/>
        <v>3.6809948116615119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2.8566220097049966</v>
      </c>
      <c r="F21" s="16">
        <f>'KOA-ha-ES'!F36/'KOA-ha-ES'!F40*100</f>
        <v>2.7931749092496334</v>
      </c>
      <c r="G21" s="16">
        <f>'KOA-ha-ES'!G36/'KOA-ha-ES'!G40*100</f>
        <v>2.8527849830095926</v>
      </c>
      <c r="H21" s="16">
        <f>'KOA-ha-ES'!H36/'KOA-ha-ES'!H40*100</f>
        <v>2.6163400246111528</v>
      </c>
      <c r="I21" s="16">
        <f>'KOA-ha-ES'!I36/'KOA-ha-ES'!I40*100</f>
        <v>2.6090107360953789</v>
      </c>
      <c r="J21" s="16">
        <f>'KOA-ha-ES'!J36/'KOA-ha-ES'!J40*100</f>
        <v>2.6678160434781844</v>
      </c>
      <c r="K21" s="16">
        <f>'KOA-ha-ES'!K36/'KOA-ha-ES'!K40*100</f>
        <v>2.676946670325008</v>
      </c>
      <c r="L21" s="16">
        <f>'KOA-ha-ES'!L36/'KOA-ha-ES'!L40*100</f>
        <v>2.9675411229550406</v>
      </c>
      <c r="M21" s="16">
        <f>'KOA-ha-ES'!M36/'KOA-ha-ES'!M40*100</f>
        <v>3.0122051775068366</v>
      </c>
      <c r="N21" s="16">
        <f>'KOA-ha-ES'!N36/'KOA-ha-ES'!N40*100</f>
        <v>3.0812649774977512</v>
      </c>
      <c r="O21" s="16">
        <f t="shared" si="1"/>
        <v>2.8133706654433572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4.4659651022102542</v>
      </c>
      <c r="F22" s="16">
        <f>'KOA-ha-ES'!F38/'KOA-ha-ES'!F40*100</f>
        <v>4.5740215661042498</v>
      </c>
      <c r="G22" s="16">
        <f>'KOA-ha-ES'!G38/'KOA-ha-ES'!G40*100</f>
        <v>4.5878618379512464</v>
      </c>
      <c r="H22" s="16">
        <f>'KOA-ha-ES'!H38/'KOA-ha-ES'!H40*100</f>
        <v>5.1045087868005332</v>
      </c>
      <c r="I22" s="16">
        <f>'KOA-ha-ES'!I38/'KOA-ha-ES'!I40*100</f>
        <v>4.6397895079569649</v>
      </c>
      <c r="J22" s="16">
        <f>'KOA-ha-ES'!J38/'KOA-ha-ES'!J40*100</f>
        <v>4.2974693661586016</v>
      </c>
      <c r="K22" s="16">
        <f>'KOA-ha-ES'!K38/'KOA-ha-ES'!K40*100</f>
        <v>4.4552897302108807</v>
      </c>
      <c r="L22" s="16">
        <f>'KOA-ha-ES'!L38/'KOA-ha-ES'!L40*100</f>
        <v>4.8597774556617406</v>
      </c>
      <c r="M22" s="16">
        <f>'KOA-ha-ES'!M38/'KOA-ha-ES'!M40*100</f>
        <v>5.0816058711682359</v>
      </c>
      <c r="N22" s="16">
        <f>'KOA-ha-ES'!N38/'KOA-ha-ES'!N40*100</f>
        <v>5.2049005478524473</v>
      </c>
      <c r="O22" s="16">
        <f t="shared" si="1"/>
        <v>4.7271189772075157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94.378550256525855</v>
      </c>
      <c r="F26" s="16">
        <f>'Kst-ha-ES'!F33/'Kst-ha-ES'!F36*100</f>
        <v>94.55915890278493</v>
      </c>
      <c r="G26" s="16">
        <f>'Kst-ha-ES'!G33/'Kst-ha-ES'!G36*100</f>
        <v>93.85514319864626</v>
      </c>
      <c r="H26" s="16">
        <f>'Kst-ha-ES'!H33/'Kst-ha-ES'!H36*100</f>
        <v>94.133423832961455</v>
      </c>
      <c r="I26" s="16">
        <f>'Kst-ha-ES'!I33/'Kst-ha-ES'!I36*100</f>
        <v>92.846054059968324</v>
      </c>
      <c r="J26" s="16">
        <f>'Kst-ha-ES'!J33/'Kst-ha-ES'!J36*100</f>
        <v>95.728419014317353</v>
      </c>
      <c r="K26" s="16">
        <f>'Kst-ha-ES'!K33/'Kst-ha-ES'!K36*100</f>
        <v>96.900131401952834</v>
      </c>
      <c r="L26" s="16">
        <f>'Kst-ha-ES'!L33/'Kst-ha-ES'!L36*100</f>
        <v>96.193451591755107</v>
      </c>
      <c r="M26" s="16">
        <f>'Kst-ha-ES'!M33/'Kst-ha-ES'!M36*100</f>
        <v>96.115933377624501</v>
      </c>
      <c r="N26" s="16">
        <f>'Kst-ha-ES'!N33/'Kst-ha-ES'!N36*100</f>
        <v>96.993482464501824</v>
      </c>
      <c r="O26" s="16">
        <f t="shared" si="1"/>
        <v>95.170374810103837</v>
      </c>
    </row>
    <row r="27" spans="1:15" s="13" customFormat="1" ht="13.5" customHeight="1" x14ac:dyDescent="0.2">
      <c r="B27" s="13" t="s">
        <v>69</v>
      </c>
      <c r="E27" s="16">
        <f>'Kst-ha-ES'!E34/'Kst-ha-ES'!E36*100</f>
        <v>6.7954772535156235E-2</v>
      </c>
      <c r="F27" s="16">
        <f>'Kst-ha-ES'!F34/'Kst-ha-ES'!F36*100</f>
        <v>2.1319258737102217E-2</v>
      </c>
      <c r="G27" s="16">
        <f>'Kst-ha-ES'!G34/'Kst-ha-ES'!G36*100</f>
        <v>2.3788283509656824E-2</v>
      </c>
      <c r="H27" s="16">
        <f>'Kst-ha-ES'!H34/'Kst-ha-ES'!H36*100</f>
        <v>8.2638834945429219E-3</v>
      </c>
      <c r="I27" s="16">
        <f>'Kst-ha-ES'!I34/'Kst-ha-ES'!I36*100</f>
        <v>5.1811745882284821E-2</v>
      </c>
      <c r="J27" s="16">
        <f>'Kst-ha-ES'!J34/'Kst-ha-ES'!J36*100</f>
        <v>2.0164125433806447E-2</v>
      </c>
      <c r="K27" s="16">
        <f>'Kst-ha-ES'!K34/'Kst-ha-ES'!K36*100</f>
        <v>3.9276239736794262E-2</v>
      </c>
      <c r="L27" s="16">
        <f>'Kst-ha-ES'!L34/'Kst-ha-ES'!L36*100</f>
        <v>4.6761440071874223E-2</v>
      </c>
      <c r="M27" s="16">
        <f>'Kst-ha-ES'!M34/'Kst-ha-ES'!M36*100</f>
        <v>5.0322425899731779E-2</v>
      </c>
      <c r="N27" s="16">
        <f>'Kst-ha-ES'!N34/'Kst-ha-ES'!N36*100</f>
        <v>3.5463362430623362E-2</v>
      </c>
      <c r="O27" s="16">
        <f t="shared" si="1"/>
        <v>3.6512553773157305E-2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5.5534949709389867</v>
      </c>
      <c r="F28" s="16">
        <f>'Kst-ha-ES'!F35/'Kst-ha-ES'!F36*100</f>
        <v>5.4195218384779791</v>
      </c>
      <c r="G28" s="16">
        <f>'Kst-ha-ES'!G35/'Kst-ha-ES'!G36*100</f>
        <v>6.1210685178440682</v>
      </c>
      <c r="H28" s="16">
        <f>'Kst-ha-ES'!H35/'Kst-ha-ES'!H36*100</f>
        <v>5.8583122835439898</v>
      </c>
      <c r="I28" s="16">
        <f>'Kst-ha-ES'!I35/'Kst-ha-ES'!I36*100</f>
        <v>7.1021341941493956</v>
      </c>
      <c r="J28" s="16">
        <f>'Kst-ha-ES'!J35/'Kst-ha-ES'!J36*100</f>
        <v>4.2514168602488311</v>
      </c>
      <c r="K28" s="16">
        <f>'Kst-ha-ES'!K35/'Kst-ha-ES'!K36*100</f>
        <v>3.0605923583103865</v>
      </c>
      <c r="L28" s="16">
        <f>'Kst-ha-ES'!L35/'Kst-ha-ES'!L36*100</f>
        <v>3.7597869681730138</v>
      </c>
      <c r="M28" s="16">
        <f>'Kst-ha-ES'!M35/'Kst-ha-ES'!M36*100</f>
        <v>3.8337441964757746</v>
      </c>
      <c r="N28" s="16">
        <f>'Kst-ha-ES'!N35/'Kst-ha-ES'!N36*100</f>
        <v>2.971054173067547</v>
      </c>
      <c r="O28" s="16">
        <f t="shared" si="1"/>
        <v>4.7931126361229976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14.850679590360755</v>
      </c>
      <c r="F9" s="16">
        <f>'Kst-ha-HS'!F13/'Kst-ha-HS'!F31*100</f>
        <v>14.319945546558227</v>
      </c>
      <c r="G9" s="16">
        <f>'Kst-ha-HS'!G13/'Kst-ha-HS'!G31*100</f>
        <v>14.332797088585449</v>
      </c>
      <c r="H9" s="16">
        <f>'Kst-ha-HS'!H13/'Kst-ha-HS'!H31*100</f>
        <v>15.25115622367538</v>
      </c>
      <c r="I9" s="16">
        <f>'Kst-ha-HS'!I13/'Kst-ha-HS'!I31*100</f>
        <v>15.985468257303328</v>
      </c>
      <c r="J9" s="16">
        <f>'Kst-ha-HS'!J13/'Kst-ha-HS'!J31*100</f>
        <v>13.890616599220692</v>
      </c>
      <c r="K9" s="16">
        <f>'Kst-ha-HS'!K13/'Kst-ha-HS'!K31*100</f>
        <v>13.682378065905054</v>
      </c>
      <c r="L9" s="16">
        <f>'Kst-ha-HS'!L13/'Kst-ha-HS'!L31*100</f>
        <v>13.498824924506641</v>
      </c>
      <c r="M9" s="16">
        <f>'Kst-ha-HS'!M13/'Kst-ha-HS'!M31*100</f>
        <v>13.614362890087198</v>
      </c>
      <c r="N9" s="16">
        <f>'Kst-ha-HS'!N13/'Kst-ha-HS'!N31*100</f>
        <v>11.366992542101585</v>
      </c>
      <c r="O9" s="16">
        <f t="shared" ref="O9:O28" si="1">AVERAGE(E9:N9)</f>
        <v>14.079322172830434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34.868469282662907</v>
      </c>
      <c r="F10" s="16">
        <f>'Kst-ha-HS'!F19/'Kst-ha-HS'!F31*100</f>
        <v>37.957517432717118</v>
      </c>
      <c r="G10" s="16">
        <f>'Kst-ha-HS'!G19/'Kst-ha-HS'!G31*100</f>
        <v>37.61845586680645</v>
      </c>
      <c r="H10" s="16">
        <f>'Kst-ha-HS'!H19/'Kst-ha-HS'!H31*100</f>
        <v>37.90294968818877</v>
      </c>
      <c r="I10" s="16">
        <f>'Kst-ha-HS'!I19/'Kst-ha-HS'!I31*100</f>
        <v>39.749732325567102</v>
      </c>
      <c r="J10" s="16">
        <f>'Kst-ha-HS'!J19/'Kst-ha-HS'!J31*100</f>
        <v>41.761579376640185</v>
      </c>
      <c r="K10" s="16">
        <f>'Kst-ha-HS'!K19/'Kst-ha-HS'!K31*100</f>
        <v>40.294837043248286</v>
      </c>
      <c r="L10" s="16">
        <f>'Kst-ha-HS'!L19/'Kst-ha-HS'!L31*100</f>
        <v>39.685538352398275</v>
      </c>
      <c r="M10" s="16">
        <f>'Kst-ha-HS'!M19/'Kst-ha-HS'!M31*100</f>
        <v>39.725783464726518</v>
      </c>
      <c r="N10" s="16">
        <f>'Kst-ha-HS'!N19/'Kst-ha-HS'!N31*100</f>
        <v>39.957903842762057</v>
      </c>
      <c r="O10" s="16">
        <f t="shared" si="1"/>
        <v>38.952276667571766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18.964031421452006</v>
      </c>
      <c r="F11" s="16">
        <f>'Kst-ha-HS'!F24/'Kst-ha-HS'!F31*100</f>
        <v>16.083625015785852</v>
      </c>
      <c r="G11" s="16">
        <f>'Kst-ha-HS'!G24/'Kst-ha-HS'!G31*100</f>
        <v>16.570947529574852</v>
      </c>
      <c r="H11" s="16">
        <f>'Kst-ha-HS'!H24/'Kst-ha-HS'!H31*100</f>
        <v>14.858473179351369</v>
      </c>
      <c r="I11" s="16">
        <f>'Kst-ha-HS'!I24/'Kst-ha-HS'!I31*100</f>
        <v>12.374429542136596</v>
      </c>
      <c r="J11" s="16">
        <f>'Kst-ha-HS'!J24/'Kst-ha-HS'!J31*100</f>
        <v>12.607239778106488</v>
      </c>
      <c r="K11" s="16">
        <f>'Kst-ha-HS'!K24/'Kst-ha-HS'!K31*100</f>
        <v>13.948967037258125</v>
      </c>
      <c r="L11" s="16">
        <f>'Kst-ha-HS'!L24/'Kst-ha-HS'!L31*100</f>
        <v>13.762073754206886</v>
      </c>
      <c r="M11" s="16">
        <f>'Kst-ha-HS'!M24/'Kst-ha-HS'!M31*100</f>
        <v>14.748747638937413</v>
      </c>
      <c r="N11" s="16">
        <f>'Kst-ha-HS'!N24/'Kst-ha-HS'!N31*100</f>
        <v>15.395385493052563</v>
      </c>
      <c r="O11" s="16">
        <f t="shared" si="1"/>
        <v>14.931392038986214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31.316819705524328</v>
      </c>
      <c r="F12" s="16">
        <f>'Kst-ha-HS'!F29/'Kst-ha-HS'!F31*100</f>
        <v>31.638912004938806</v>
      </c>
      <c r="G12" s="16">
        <f>'Kst-ha-HS'!G29/'Kst-ha-HS'!G31*100</f>
        <v>31.477799515033251</v>
      </c>
      <c r="H12" s="16">
        <f>'Kst-ha-HS'!H29/'Kst-ha-HS'!H31*100</f>
        <v>31.987420908784486</v>
      </c>
      <c r="I12" s="16">
        <f>'Kst-ha-HS'!I29/'Kst-ha-HS'!I31*100</f>
        <v>31.890369874992974</v>
      </c>
      <c r="J12" s="16">
        <f>'Kst-ha-HS'!J29/'Kst-ha-HS'!J31*100</f>
        <v>31.740564246032633</v>
      </c>
      <c r="K12" s="16">
        <f>'Kst-ha-HS'!K29/'Kst-ha-HS'!K31*100</f>
        <v>32.07381785358853</v>
      </c>
      <c r="L12" s="16">
        <f>'Kst-ha-HS'!L29/'Kst-ha-HS'!L31*100</f>
        <v>33.053562968888201</v>
      </c>
      <c r="M12" s="16">
        <f>'Kst-ha-HS'!M29/'Kst-ha-HS'!M31*100</f>
        <v>31.911106006248868</v>
      </c>
      <c r="N12" s="16">
        <f>'Kst-ha-HS'!N29/'Kst-ha-HS'!N31*100</f>
        <v>33.279718122083786</v>
      </c>
      <c r="O12" s="16">
        <f t="shared" si="1"/>
        <v>32.037009120611586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10.104883229641004</v>
      </c>
      <c r="F16" s="16">
        <f>'KOA-ha-HS'!F10/'KOA-ha-HS'!F40*100</f>
        <v>11.897533865573729</v>
      </c>
      <c r="G16" s="16">
        <f>'KOA-ha-HS'!G10/'KOA-ha-HS'!G40*100</f>
        <v>12.536405427856256</v>
      </c>
      <c r="H16" s="16">
        <f>'KOA-ha-HS'!H10/'KOA-ha-HS'!H40*100</f>
        <v>13.075413345282483</v>
      </c>
      <c r="I16" s="16">
        <f>'KOA-ha-HS'!I10/'KOA-ha-HS'!I40*100</f>
        <v>13.267261773567506</v>
      </c>
      <c r="J16" s="16">
        <f>'KOA-ha-HS'!J10/'KOA-ha-HS'!J40*100</f>
        <v>13.781174427888207</v>
      </c>
      <c r="K16" s="16">
        <f>'KOA-ha-HS'!K10/'KOA-ha-HS'!K40*100</f>
        <v>13.97541828364392</v>
      </c>
      <c r="L16" s="16">
        <f>'KOA-ha-HS'!L10/'KOA-ha-HS'!L40*100</f>
        <v>15.267653554660962</v>
      </c>
      <c r="M16" s="16">
        <f>'KOA-ha-HS'!M10/'KOA-ha-HS'!M40*100</f>
        <v>16.924247378394284</v>
      </c>
      <c r="N16" s="16">
        <f>'KOA-ha-HS'!N10/'KOA-ha-HS'!N40*100</f>
        <v>17.001002880081398</v>
      </c>
      <c r="O16" s="16">
        <f t="shared" si="1"/>
        <v>13.783099416658976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19.404026592136475</v>
      </c>
      <c r="F17" s="16">
        <f>'KOA-ha-HS'!F15/'KOA-ha-HS'!F40*100</f>
        <v>18.61492505458957</v>
      </c>
      <c r="G17" s="16">
        <f>'KOA-ha-HS'!G15/'KOA-ha-HS'!G40*100</f>
        <v>18.191340444011086</v>
      </c>
      <c r="H17" s="16">
        <f>'KOA-ha-HS'!H15/'KOA-ha-HS'!H40*100</f>
        <v>18.733170889455803</v>
      </c>
      <c r="I17" s="16">
        <f>'KOA-ha-HS'!I15/'KOA-ha-HS'!I40*100</f>
        <v>18.263342416195229</v>
      </c>
      <c r="J17" s="16">
        <f>'KOA-ha-HS'!J15/'KOA-ha-HS'!J40*100</f>
        <v>18.023613271122084</v>
      </c>
      <c r="K17" s="16">
        <f>'KOA-ha-HS'!K15/'KOA-ha-HS'!K40*100</f>
        <v>17.780169377459075</v>
      </c>
      <c r="L17" s="16">
        <f>'KOA-ha-HS'!L15/'KOA-ha-HS'!L40*100</f>
        <v>19.089030218275855</v>
      </c>
      <c r="M17" s="16">
        <f>'KOA-ha-HS'!M15/'KOA-ha-HS'!M40*100</f>
        <v>18.488936292226128</v>
      </c>
      <c r="N17" s="16">
        <f>'KOA-ha-HS'!N15/'KOA-ha-HS'!N40*100</f>
        <v>18.410132936989292</v>
      </c>
      <c r="O17" s="16">
        <f t="shared" si="1"/>
        <v>18.499868749246062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6.3946313052184927</v>
      </c>
      <c r="F18" s="16">
        <f>'KOA-ha-HS'!F19/'KOA-ha-HS'!F40*100</f>
        <v>6.8897673095375689</v>
      </c>
      <c r="G18" s="16">
        <f>'KOA-ha-HS'!G19/'KOA-ha-HS'!G40*100</f>
        <v>7.9418129436360951</v>
      </c>
      <c r="H18" s="16">
        <f>'KOA-ha-HS'!H19/'KOA-ha-HS'!H40*100</f>
        <v>7.6659910164904881</v>
      </c>
      <c r="I18" s="16">
        <f>'KOA-ha-HS'!I19/'KOA-ha-HS'!I40*100</f>
        <v>6.6408270679543993</v>
      </c>
      <c r="J18" s="16">
        <f>'KOA-ha-HS'!J19/'KOA-ha-HS'!J40*100</f>
        <v>6.9901303951383165</v>
      </c>
      <c r="K18" s="16">
        <f>'KOA-ha-HS'!K19/'KOA-ha-HS'!K40*100</f>
        <v>6.6885525623618598</v>
      </c>
      <c r="L18" s="16">
        <f>'KOA-ha-HS'!L19/'KOA-ha-HS'!L40*100</f>
        <v>6.0901652381418714</v>
      </c>
      <c r="M18" s="16">
        <f>'KOA-ha-HS'!M19/'KOA-ha-HS'!M40*100</f>
        <v>6.7269740988577036</v>
      </c>
      <c r="N18" s="16">
        <f>'KOA-ha-HS'!N19/'KOA-ha-HS'!N40*100</f>
        <v>5.8791304704378664</v>
      </c>
      <c r="O18" s="16">
        <f t="shared" si="1"/>
        <v>6.790798240777467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53.123419984502071</v>
      </c>
      <c r="F19" s="16">
        <f>'KOA-ha-HS'!F26/'KOA-ha-HS'!F40*100</f>
        <v>51.269415064864376</v>
      </c>
      <c r="G19" s="16">
        <f>'KOA-ha-HS'!G26/'KOA-ha-HS'!G40*100</f>
        <v>49.580103192680269</v>
      </c>
      <c r="H19" s="16">
        <f>'KOA-ha-HS'!H26/'KOA-ha-HS'!H40*100</f>
        <v>48.008020253481241</v>
      </c>
      <c r="I19" s="16">
        <f>'KOA-ha-HS'!I26/'KOA-ha-HS'!I40*100</f>
        <v>49.023672074766353</v>
      </c>
      <c r="J19" s="16">
        <f>'KOA-ha-HS'!J26/'KOA-ha-HS'!J40*100</f>
        <v>49.328597683929061</v>
      </c>
      <c r="K19" s="16">
        <f>'KOA-ha-HS'!K26/'KOA-ha-HS'!K40*100</f>
        <v>49.727020494987272</v>
      </c>
      <c r="L19" s="16">
        <f>'KOA-ha-HS'!L26/'KOA-ha-HS'!L40*100</f>
        <v>47.080694666508521</v>
      </c>
      <c r="M19" s="16">
        <f>'KOA-ha-HS'!M26/'KOA-ha-HS'!M40*100</f>
        <v>45.493332696514024</v>
      </c>
      <c r="N19" s="16">
        <f>'KOA-ha-HS'!N26/'KOA-ha-HS'!N40*100</f>
        <v>45.283402875649145</v>
      </c>
      <c r="O19" s="16">
        <f t="shared" si="1"/>
        <v>48.791767898788237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3.4109341246229814</v>
      </c>
      <c r="F20" s="16">
        <f>'KOA-ha-HS'!F30/'KOA-ha-HS'!F40*100</f>
        <v>3.7014138797416321</v>
      </c>
      <c r="G20" s="16">
        <f>'KOA-ha-HS'!G30/'KOA-ha-HS'!G40*100</f>
        <v>3.8199249695497</v>
      </c>
      <c r="H20" s="16">
        <f>'KOA-ha-HS'!H30/'KOA-ha-HS'!H40*100</f>
        <v>4.2131198522397773</v>
      </c>
      <c r="I20" s="16">
        <f>'KOA-ha-HS'!I30/'KOA-ha-HS'!I40*100</f>
        <v>4.5561103709556736</v>
      </c>
      <c r="J20" s="16">
        <f>'KOA-ha-HS'!J30/'KOA-ha-HS'!J40*100</f>
        <v>3.8665643942237633</v>
      </c>
      <c r="K20" s="16">
        <f>'KOA-ha-HS'!K30/'KOA-ha-HS'!K40*100</f>
        <v>3.9273047992538106</v>
      </c>
      <c r="L20" s="16">
        <f>'KOA-ha-HS'!L30/'KOA-ha-HS'!L40*100</f>
        <v>4.1882692417013745</v>
      </c>
      <c r="M20" s="16">
        <f>'KOA-ha-HS'!M30/'KOA-ha-HS'!M40*100</f>
        <v>4.0733901861778703</v>
      </c>
      <c r="N20" s="16">
        <f>'KOA-ha-HS'!N30/'KOA-ha-HS'!N40*100</f>
        <v>4.3317172812636882</v>
      </c>
      <c r="O20" s="16">
        <f t="shared" si="1"/>
        <v>4.0088749099730272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3.0603510047741236</v>
      </c>
      <c r="F21" s="16">
        <f>'KOA-ha-HS'!F36/'KOA-ha-HS'!F40*100</f>
        <v>2.9276982579867612</v>
      </c>
      <c r="G21" s="16">
        <f>'KOA-ha-HS'!G36/'KOA-ha-HS'!G40*100</f>
        <v>3.0592264805018834</v>
      </c>
      <c r="H21" s="16">
        <f>'KOA-ha-HS'!H36/'KOA-ha-HS'!H40*100</f>
        <v>2.8402952457482695</v>
      </c>
      <c r="I21" s="16">
        <f>'KOA-ha-HS'!I36/'KOA-ha-HS'!I40*100</f>
        <v>2.995796240949403</v>
      </c>
      <c r="J21" s="16">
        <f>'KOA-ha-HS'!J36/'KOA-ha-HS'!J40*100</f>
        <v>3.0990586428718458</v>
      </c>
      <c r="K21" s="16">
        <f>'KOA-ha-HS'!K36/'KOA-ha-HS'!K40*100</f>
        <v>3.0263534763825493</v>
      </c>
      <c r="L21" s="16">
        <f>'KOA-ha-HS'!L36/'KOA-ha-HS'!L40*100</f>
        <v>3.1562967940850131</v>
      </c>
      <c r="M21" s="16">
        <f>'KOA-ha-HS'!M36/'KOA-ha-HS'!M40*100</f>
        <v>3.0539540167715669</v>
      </c>
      <c r="N21" s="16">
        <f>'KOA-ha-HS'!N36/'KOA-ha-HS'!N40*100</f>
        <v>3.3482463316646429</v>
      </c>
      <c r="O21" s="16">
        <f t="shared" si="1"/>
        <v>3.056727649173606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4.5017537591048349</v>
      </c>
      <c r="F22" s="16">
        <f>'KOA-ha-HS'!F38/'KOA-ha-HS'!F40*100</f>
        <v>4.6992465677063606</v>
      </c>
      <c r="G22" s="16">
        <f>'KOA-ha-HS'!G38/'KOA-ha-HS'!G40*100</f>
        <v>4.8711865417647129</v>
      </c>
      <c r="H22" s="16">
        <f>'KOA-ha-HS'!H38/'KOA-ha-HS'!H40*100</f>
        <v>5.4639893973019351</v>
      </c>
      <c r="I22" s="16">
        <f>'KOA-ha-HS'!I38/'KOA-ha-HS'!I40*100</f>
        <v>5.2529900556114297</v>
      </c>
      <c r="J22" s="16">
        <f>'KOA-ha-HS'!J38/'KOA-ha-HS'!J40*100</f>
        <v>4.9108611848267021</v>
      </c>
      <c r="K22" s="16">
        <f>'KOA-ha-HS'!K38/'KOA-ha-HS'!K40*100</f>
        <v>4.8751810059115153</v>
      </c>
      <c r="L22" s="16">
        <f>'KOA-ha-HS'!L38/'KOA-ha-HS'!L40*100</f>
        <v>5.1278902866263891</v>
      </c>
      <c r="M22" s="16">
        <f>'KOA-ha-HS'!M38/'KOA-ha-HS'!M40*100</f>
        <v>5.239165331058425</v>
      </c>
      <c r="N22" s="16">
        <f>'KOA-ha-HS'!N38/'KOA-ha-HS'!N40*100</f>
        <v>5.7463672239139587</v>
      </c>
      <c r="O22" s="16">
        <f t="shared" si="1"/>
        <v>5.0688631353826263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92.982577720347976</v>
      </c>
      <c r="F26" s="16">
        <f>'Kst-ha-HS'!F33/'Kst-ha-HS'!F36*100</f>
        <v>93.70287765293439</v>
      </c>
      <c r="G26" s="16">
        <f>'Kst-ha-HS'!G33/'Kst-ha-HS'!G36*100</f>
        <v>92.514352622091252</v>
      </c>
      <c r="H26" s="16">
        <f>'Kst-ha-HS'!H33/'Kst-ha-HS'!H36*100</f>
        <v>92.99262233750683</v>
      </c>
      <c r="I26" s="16">
        <f>'Kst-ha-HS'!I33/'Kst-ha-HS'!I36*100</f>
        <v>90.581945851270135</v>
      </c>
      <c r="J26" s="16">
        <f>'Kst-ha-HS'!J33/'Kst-ha-HS'!J36*100</f>
        <v>94.173058300091469</v>
      </c>
      <c r="K26" s="16">
        <f>'Kst-ha-HS'!K33/'Kst-ha-HS'!K36*100</f>
        <v>96.000783363711861</v>
      </c>
      <c r="L26" s="16">
        <f>'Kst-ha-HS'!L33/'Kst-ha-HS'!L36*100</f>
        <v>95.65321489819209</v>
      </c>
      <c r="M26" s="16">
        <f>'Kst-ha-HS'!M33/'Kst-ha-HS'!M36*100</f>
        <v>95.98615804809161</v>
      </c>
      <c r="N26" s="16">
        <f>'Kst-ha-HS'!N33/'Kst-ha-HS'!N36*100</f>
        <v>96.338270506167262</v>
      </c>
      <c r="O26" s="16">
        <f t="shared" si="1"/>
        <v>94.092586130040488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8.48299560714703E-2</v>
      </c>
      <c r="F27" s="16">
        <f>'Kst-ha-HS'!F34/'Kst-ha-HS'!F36*100</f>
        <v>2.4674490252067222E-2</v>
      </c>
      <c r="G27" s="16">
        <f>'Kst-ha-HS'!G34/'Kst-ha-HS'!G36*100</f>
        <v>2.897882047304717E-2</v>
      </c>
      <c r="H27" s="16">
        <f>'Kst-ha-HS'!H34/'Kst-ha-HS'!H36*100</f>
        <v>9.870860099024048E-3</v>
      </c>
      <c r="I27" s="16">
        <f>'Kst-ha-HS'!I34/'Kst-ha-HS'!I36*100</f>
        <v>6.820932564349641E-2</v>
      </c>
      <c r="J27" s="16">
        <f>'Kst-ha-HS'!J34/'Kst-ha-HS'!J36*100</f>
        <v>2.7506252070661839E-2</v>
      </c>
      <c r="K27" s="16">
        <f>'Kst-ha-HS'!K34/'Kst-ha-HS'!K36*100</f>
        <v>5.0671241827856962E-2</v>
      </c>
      <c r="L27" s="16">
        <f>'Kst-ha-HS'!L34/'Kst-ha-HS'!L36*100</f>
        <v>5.3397962995359927E-2</v>
      </c>
      <c r="M27" s="16">
        <f>'Kst-ha-HS'!M34/'Kst-ha-HS'!M36*100</f>
        <v>5.2003810396694279E-2</v>
      </c>
      <c r="N27" s="16">
        <f>'Kst-ha-HS'!N34/'Kst-ha-HS'!N36*100</f>
        <v>4.3191911781474378E-2</v>
      </c>
      <c r="O27" s="16">
        <f t="shared" si="1"/>
        <v>4.433346316111525E-2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6.9325923235805362</v>
      </c>
      <c r="F28" s="16">
        <f>'Kst-ha-HS'!F35/'Kst-ha-HS'!F36*100</f>
        <v>6.2724478568135487</v>
      </c>
      <c r="G28" s="16">
        <f>'Kst-ha-HS'!G35/'Kst-ha-HS'!G36*100</f>
        <v>7.456668557435699</v>
      </c>
      <c r="H28" s="16">
        <f>'Kst-ha-HS'!H35/'Kst-ha-HS'!H36*100</f>
        <v>6.9975068023941489</v>
      </c>
      <c r="I28" s="16">
        <f>'Kst-ha-HS'!I35/'Kst-ha-HS'!I36*100</f>
        <v>9.3498448230863662</v>
      </c>
      <c r="J28" s="16">
        <f>'Kst-ha-HS'!J35/'Kst-ha-HS'!J36*100</f>
        <v>5.7994354478378609</v>
      </c>
      <c r="K28" s="16">
        <f>'Kst-ha-HS'!K35/'Kst-ha-HS'!K36*100</f>
        <v>3.9485453944602749</v>
      </c>
      <c r="L28" s="16">
        <f>'Kst-ha-HS'!L35/'Kst-ha-HS'!L36*100</f>
        <v>4.2933871388125597</v>
      </c>
      <c r="M28" s="16">
        <f>'Kst-ha-HS'!M35/'Kst-ha-HS'!M36*100</f>
        <v>3.9618381415116937</v>
      </c>
      <c r="N28" s="16">
        <f>'Kst-ha-HS'!N35/'Kst-ha-HS'!N36*100</f>
        <v>3.618537582051244</v>
      </c>
      <c r="O28" s="16">
        <f t="shared" si="1"/>
        <v>5.8630804067983933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25.280252268858277</v>
      </c>
      <c r="F7" s="6">
        <f>Input!B56/Input!B$7</f>
        <v>23.09527156434709</v>
      </c>
      <c r="G7" s="6">
        <f>Input!C56/Input!C$7</f>
        <v>22.535514871128427</v>
      </c>
      <c r="H7" s="6">
        <f>Input!D56/Input!D$7</f>
        <v>23.374214482667245</v>
      </c>
      <c r="I7" s="6">
        <f>Input!E56/Input!E$7</f>
        <v>21.892544146691215</v>
      </c>
      <c r="J7" s="6">
        <f>Input!F56/Input!F$7</f>
        <v>21.354035411336895</v>
      </c>
      <c r="K7" s="6">
        <f>Input!G56/Input!G$7</f>
        <v>21.211907577138295</v>
      </c>
      <c r="L7" s="6">
        <f>Input!H56/Input!H$7</f>
        <v>20.787476584851682</v>
      </c>
      <c r="M7" s="6">
        <f>Input!I56/Input!I$7</f>
        <v>20.602547069484597</v>
      </c>
      <c r="N7" s="6">
        <f>Input!J56/Input!J$7</f>
        <v>22.133432213853563</v>
      </c>
      <c r="O7" s="6">
        <f t="shared" ref="O7:O12" si="1">AVERAGE(E7:N7)</f>
        <v>22.226719619035727</v>
      </c>
    </row>
    <row r="8" spans="1:15" ht="12" customHeight="1" x14ac:dyDescent="0.2">
      <c r="B8" t="s">
        <v>84</v>
      </c>
      <c r="E8" s="6">
        <f>Input!A100/Input!A$7</f>
        <v>49.519640638745969</v>
      </c>
      <c r="F8" s="6">
        <f>Input!B100/Input!B$7</f>
        <v>37.511823810566163</v>
      </c>
      <c r="G8" s="6">
        <f>Input!C100/Input!C$7</f>
        <v>18.911628543269753</v>
      </c>
      <c r="H8" s="6">
        <f>Input!D100/Input!D$7</f>
        <v>21.99784487391975</v>
      </c>
      <c r="I8" s="6">
        <f>Input!E100/Input!E$7</f>
        <v>25.324250749083351</v>
      </c>
      <c r="J8" s="6">
        <f>Input!F100/Input!F$7</f>
        <v>19.148415734282285</v>
      </c>
      <c r="K8" s="6">
        <f>Input!G100/Input!G$7</f>
        <v>27.160147159608677</v>
      </c>
      <c r="L8" s="6">
        <f>Input!H100/Input!H$7</f>
        <v>12.980671736184311</v>
      </c>
      <c r="M8" s="6">
        <f>Input!I100/Input!I$7</f>
        <v>22.11564818836781</v>
      </c>
      <c r="N8" s="6">
        <f>Input!J100/Input!J$7</f>
        <v>27.394824206692185</v>
      </c>
      <c r="O8" s="6">
        <f t="shared" si="1"/>
        <v>26.206489564072022</v>
      </c>
    </row>
    <row r="9" spans="1:15" ht="12" customHeight="1" x14ac:dyDescent="0.2">
      <c r="B9" t="s">
        <v>93</v>
      </c>
      <c r="E9" s="6">
        <f t="shared" ref="E9:N9" si="2">+E8-E7</f>
        <v>24.239388369887692</v>
      </c>
      <c r="F9" s="6">
        <f t="shared" si="2"/>
        <v>14.416552246219073</v>
      </c>
      <c r="G9" s="6">
        <f t="shared" si="2"/>
        <v>-3.6238863278586742</v>
      </c>
      <c r="H9" s="6">
        <f t="shared" si="2"/>
        <v>-1.3763696087474955</v>
      </c>
      <c r="I9" s="6">
        <f t="shared" si="2"/>
        <v>3.4317066023921363</v>
      </c>
      <c r="J9" s="6">
        <f t="shared" si="2"/>
        <v>-2.2056196770546102</v>
      </c>
      <c r="K9" s="6">
        <f t="shared" si="2"/>
        <v>5.9482395824703822</v>
      </c>
      <c r="L9" s="6">
        <f t="shared" si="2"/>
        <v>-7.8068048486673707</v>
      </c>
      <c r="M9" s="6">
        <f t="shared" si="2"/>
        <v>1.5131011188832133</v>
      </c>
      <c r="N9" s="6">
        <f t="shared" si="2"/>
        <v>5.2613919928386217</v>
      </c>
      <c r="O9" s="6">
        <f t="shared" si="1"/>
        <v>3.9797699450362969</v>
      </c>
    </row>
    <row r="10" spans="1:15" ht="12" customHeight="1" x14ac:dyDescent="0.2">
      <c r="B10" t="s">
        <v>85</v>
      </c>
      <c r="E10" s="6">
        <f>Input!A101/Input!A$7</f>
        <v>246.01239514504317</v>
      </c>
      <c r="F10" s="6">
        <f>Input!B101/Input!B$7</f>
        <v>206.86975059992861</v>
      </c>
      <c r="G10" s="6">
        <f>Input!C101/Input!C$7</f>
        <v>332.85767150019763</v>
      </c>
      <c r="H10" s="6">
        <f>Input!D101/Input!D$7</f>
        <v>207.44538089059878</v>
      </c>
      <c r="I10" s="6">
        <f>Input!E101/Input!E$7</f>
        <v>195.68667645252236</v>
      </c>
      <c r="J10" s="6">
        <f>Input!F101/Input!F$7</f>
        <v>189.44681539372928</v>
      </c>
      <c r="K10" s="6">
        <f>Input!G101/Input!G$7</f>
        <v>190.80632206415075</v>
      </c>
      <c r="L10" s="6">
        <f>Input!H101/Input!H$7</f>
        <v>189.13645128745671</v>
      </c>
      <c r="M10" s="6">
        <f>Input!I101/Input!I$7</f>
        <v>184.37482617617542</v>
      </c>
      <c r="N10" s="6">
        <f>Input!J101/Input!J$7</f>
        <v>191.72900080256821</v>
      </c>
      <c r="O10" s="6">
        <f t="shared" si="1"/>
        <v>213.43652903123711</v>
      </c>
    </row>
    <row r="11" spans="1:15" ht="12" customHeight="1" x14ac:dyDescent="0.2">
      <c r="B11" t="s">
        <v>94</v>
      </c>
      <c r="E11" s="6">
        <f>Input!A26/Input!A$7/0.04</f>
        <v>375.12888029035292</v>
      </c>
      <c r="F11" s="6">
        <f>Input!B26/Input!B$7/0.04</f>
        <v>371.32563143496156</v>
      </c>
      <c r="G11" s="6">
        <f>Input!C26/Input!C$7/0.04</f>
        <v>371.10336732116122</v>
      </c>
      <c r="H11" s="6">
        <f>Input!D26/Input!D$7/0.04</f>
        <v>374.91564547538513</v>
      </c>
      <c r="I11" s="6">
        <f>Input!E26/Input!E$7/0.04</f>
        <v>370.68115651159667</v>
      </c>
      <c r="J11" s="6">
        <f>Input!F26/Input!F$7/0.04</f>
        <v>328.29432125843931</v>
      </c>
      <c r="K11" s="6">
        <f>Input!G26/Input!G$7/0.04</f>
        <v>325.67521896958146</v>
      </c>
      <c r="L11" s="6">
        <f>Input!H26/Input!H$7/0.04</f>
        <v>345.58554434573102</v>
      </c>
      <c r="M11" s="6">
        <f>Input!I26/Input!I$7/0.04</f>
        <v>333.85785539894852</v>
      </c>
      <c r="N11" s="6">
        <f>Input!J26/Input!J$7/0.04</f>
        <v>335.07013211507598</v>
      </c>
      <c r="O11" s="6">
        <f t="shared" si="1"/>
        <v>353.16377531212339</v>
      </c>
    </row>
    <row r="12" spans="1:15" ht="12" customHeight="1" x14ac:dyDescent="0.2">
      <c r="B12" s="19" t="s">
        <v>95</v>
      </c>
      <c r="E12" s="6">
        <f t="shared" ref="E12:N12" si="3">+E10+E11</f>
        <v>621.1412754353961</v>
      </c>
      <c r="F12" s="6">
        <f t="shared" si="3"/>
        <v>578.19538203489014</v>
      </c>
      <c r="G12" s="6">
        <f t="shared" si="3"/>
        <v>703.9610388213589</v>
      </c>
      <c r="H12" s="6">
        <f t="shared" si="3"/>
        <v>582.36102636598389</v>
      </c>
      <c r="I12" s="6">
        <f t="shared" si="3"/>
        <v>566.36783296411909</v>
      </c>
      <c r="J12" s="6">
        <f t="shared" si="3"/>
        <v>517.74113665216862</v>
      </c>
      <c r="K12" s="6">
        <f t="shared" si="3"/>
        <v>516.48154103373224</v>
      </c>
      <c r="L12" s="6">
        <f t="shared" si="3"/>
        <v>534.7219956331877</v>
      </c>
      <c r="M12" s="6">
        <f t="shared" si="3"/>
        <v>518.23268157512393</v>
      </c>
      <c r="N12" s="6">
        <f t="shared" si="3"/>
        <v>526.79913291764422</v>
      </c>
      <c r="O12" s="6">
        <f t="shared" si="1"/>
        <v>566.60030434336045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10.276007537731434</v>
      </c>
      <c r="F15" s="22">
        <f t="shared" ref="F15:N15" si="4">+F7/F$10*100</f>
        <v>11.164160781056726</v>
      </c>
      <c r="G15" s="22">
        <f t="shared" si="4"/>
        <v>6.7703156035311771</v>
      </c>
      <c r="H15" s="22">
        <f t="shared" si="4"/>
        <v>11.267647600692632</v>
      </c>
      <c r="I15" s="22">
        <f t="shared" si="4"/>
        <v>11.187549680727905</v>
      </c>
      <c r="J15" s="22">
        <f t="shared" si="4"/>
        <v>11.271783781087363</v>
      </c>
      <c r="K15" s="22">
        <f t="shared" si="4"/>
        <v>11.116983623847991</v>
      </c>
      <c r="L15" s="22">
        <f t="shared" si="4"/>
        <v>10.990729943038897</v>
      </c>
      <c r="M15" s="22">
        <f t="shared" si="4"/>
        <v>11.174273352153984</v>
      </c>
      <c r="N15" s="22">
        <f t="shared" si="4"/>
        <v>11.544123278796686</v>
      </c>
      <c r="O15" s="22">
        <f>AVERAGE(E15:N15)</f>
        <v>10.676357518266482</v>
      </c>
    </row>
    <row r="16" spans="1:15" ht="12" customHeight="1" x14ac:dyDescent="0.2">
      <c r="B16" t="s">
        <v>84</v>
      </c>
      <c r="E16" s="22">
        <f>+E8/E$10*100</f>
        <v>20.128920987721106</v>
      </c>
      <c r="F16" s="22">
        <f t="shared" ref="F16:N16" si="5">+F8/F$10*100</f>
        <v>18.133063776497398</v>
      </c>
      <c r="G16" s="22">
        <f t="shared" si="5"/>
        <v>5.6815961182551638</v>
      </c>
      <c r="H16" s="22">
        <f t="shared" si="5"/>
        <v>10.604162300206063</v>
      </c>
      <c r="I16" s="22">
        <f t="shared" si="5"/>
        <v>12.941223801318705</v>
      </c>
      <c r="J16" s="22">
        <f t="shared" si="5"/>
        <v>10.107541630871934</v>
      </c>
      <c r="K16" s="22">
        <f t="shared" si="5"/>
        <v>14.234406316200152</v>
      </c>
      <c r="L16" s="22">
        <f t="shared" si="5"/>
        <v>6.8631253509434815</v>
      </c>
      <c r="M16" s="22">
        <f t="shared" si="5"/>
        <v>11.994939139487338</v>
      </c>
      <c r="N16" s="22">
        <f t="shared" si="5"/>
        <v>14.288304894939625</v>
      </c>
      <c r="O16" s="22">
        <f>AVERAGE(E16:N16)</f>
        <v>12.497728431644097</v>
      </c>
    </row>
    <row r="17" spans="1:15" ht="12" customHeight="1" x14ac:dyDescent="0.2">
      <c r="B17" t="s">
        <v>93</v>
      </c>
      <c r="E17" s="22">
        <f>+E9/E$10*100</f>
        <v>9.8529134499896696</v>
      </c>
      <c r="F17" s="22">
        <f t="shared" ref="F17:N17" si="6">+F9/F$10*100</f>
        <v>6.968902995440672</v>
      </c>
      <c r="G17" s="22">
        <f t="shared" si="6"/>
        <v>-1.0887194852760131</v>
      </c>
      <c r="H17" s="22">
        <f t="shared" si="6"/>
        <v>-0.66348530048656829</v>
      </c>
      <c r="I17" s="22">
        <f t="shared" si="6"/>
        <v>1.7536741205908004</v>
      </c>
      <c r="J17" s="22">
        <f t="shared" si="6"/>
        <v>-1.1642421502154301</v>
      </c>
      <c r="K17" s="22">
        <f t="shared" si="6"/>
        <v>3.1174226923521604</v>
      </c>
      <c r="L17" s="22">
        <f t="shared" si="6"/>
        <v>-4.1276045920954152</v>
      </c>
      <c r="M17" s="22">
        <f t="shared" si="6"/>
        <v>0.82066578733335416</v>
      </c>
      <c r="N17" s="22">
        <f t="shared" si="6"/>
        <v>2.7441816161429373</v>
      </c>
      <c r="O17" s="22">
        <f>AVERAGE(E17:N17)</f>
        <v>1.821370913377617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39.60651221778781</v>
      </c>
      <c r="F20" s="22">
        <f t="shared" ref="F20:N20" si="7">+F10/F$12*100</f>
        <v>35.778520034503742</v>
      </c>
      <c r="G20" s="22">
        <f t="shared" si="7"/>
        <v>47.283536040219047</v>
      </c>
      <c r="H20" s="22">
        <f t="shared" si="7"/>
        <v>35.621439536413973</v>
      </c>
      <c r="I20" s="22">
        <f t="shared" si="7"/>
        <v>34.551163583635166</v>
      </c>
      <c r="J20" s="22">
        <f t="shared" si="7"/>
        <v>36.591030146597056</v>
      </c>
      <c r="K20" s="22">
        <f t="shared" si="7"/>
        <v>36.943493020535442</v>
      </c>
      <c r="L20" s="22">
        <f t="shared" si="7"/>
        <v>35.370987696792227</v>
      </c>
      <c r="M20" s="22">
        <f t="shared" si="7"/>
        <v>35.577614598867804</v>
      </c>
      <c r="N20" s="22">
        <f t="shared" si="7"/>
        <v>36.395086632107585</v>
      </c>
      <c r="O20" s="22">
        <f>AVERAGE(E20:N20)</f>
        <v>37.371938350745978</v>
      </c>
    </row>
    <row r="21" spans="1:15" ht="12" customHeight="1" x14ac:dyDescent="0.2">
      <c r="B21" t="s">
        <v>94</v>
      </c>
      <c r="E21" s="22">
        <f>+E11/E$12*100</f>
        <v>60.393487782212198</v>
      </c>
      <c r="F21" s="22">
        <f t="shared" ref="F21:N21" si="8">+F11/F$12*100</f>
        <v>64.221479965496258</v>
      </c>
      <c r="G21" s="22">
        <f t="shared" si="8"/>
        <v>52.716463959780945</v>
      </c>
      <c r="H21" s="22">
        <f t="shared" si="8"/>
        <v>64.378560463586027</v>
      </c>
      <c r="I21" s="22">
        <f t="shared" si="8"/>
        <v>65.448836416364813</v>
      </c>
      <c r="J21" s="22">
        <f t="shared" si="8"/>
        <v>63.408969853402944</v>
      </c>
      <c r="K21" s="22">
        <f t="shared" si="8"/>
        <v>63.056506979464558</v>
      </c>
      <c r="L21" s="22">
        <f t="shared" si="8"/>
        <v>64.629012303207773</v>
      </c>
      <c r="M21" s="22">
        <f t="shared" si="8"/>
        <v>64.422385401132189</v>
      </c>
      <c r="N21" s="22">
        <f t="shared" si="8"/>
        <v>63.604913367892415</v>
      </c>
      <c r="O21" s="22">
        <f>AVERAGE(E21:N21)</f>
        <v>62.628061649254015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4.3198355989913129</v>
      </c>
      <c r="F24" s="22">
        <f>Input!B108/Input!B$56*100</f>
        <v>4.5364922108095245</v>
      </c>
      <c r="G24" s="22">
        <f>Input!C108/Input!C$56*100</f>
        <v>4.3370689204401822</v>
      </c>
      <c r="H24" s="22">
        <f>Input!D108/Input!D$56*100</f>
        <v>3.7255644608448608</v>
      </c>
      <c r="I24" s="22">
        <f>Input!E108/Input!E$56*100</f>
        <v>4.2725607637381051</v>
      </c>
      <c r="J24" s="22">
        <f>Input!F108/Input!F$56*100</f>
        <v>3.60768966613167</v>
      </c>
      <c r="K24" s="22">
        <f>Input!G108/Input!G$56*100</f>
        <v>2.8209451297005264</v>
      </c>
      <c r="L24" s="22">
        <f>Input!H108/Input!H$56*100</f>
        <v>3.8690389265217311</v>
      </c>
      <c r="M24" s="22">
        <f>Input!I108/Input!I$56*100</f>
        <v>4.552338284921964</v>
      </c>
      <c r="N24" s="22">
        <f>Input!J108/Input!J$56*100</f>
        <v>3.8521345139419823</v>
      </c>
      <c r="O24" s="22">
        <f>AVERAGE(E24:N24)</f>
        <v>3.9893668476041859</v>
      </c>
    </row>
    <row r="25" spans="1:15" ht="12" customHeight="1" x14ac:dyDescent="0.2">
      <c r="B25" t="s">
        <v>60</v>
      </c>
      <c r="E25" s="22">
        <f>Input!A109/Input!A$56*100</f>
        <v>17.931462861897465</v>
      </c>
      <c r="F25" s="22">
        <f>Input!B109/Input!B$56*100</f>
        <v>15.270320787038145</v>
      </c>
      <c r="G25" s="22">
        <f>Input!C109/Input!C$56*100</f>
        <v>12.370863719652892</v>
      </c>
      <c r="H25" s="22">
        <f>Input!D109/Input!D$56*100</f>
        <v>11.975494082847261</v>
      </c>
      <c r="I25" s="22">
        <f>Input!E109/Input!E$56*100</f>
        <v>15.588406606598557</v>
      </c>
      <c r="J25" s="22">
        <f>Input!F109/Input!F$56*100</f>
        <v>17.43954791828213</v>
      </c>
      <c r="K25" s="22">
        <f>Input!G109/Input!G$56*100</f>
        <v>19.639346522171088</v>
      </c>
      <c r="L25" s="22">
        <f>Input!H109/Input!H$56*100</f>
        <v>19.112597127386767</v>
      </c>
      <c r="M25" s="22">
        <f>Input!I109/Input!I$56*100</f>
        <v>20.120869842652553</v>
      </c>
      <c r="N25" s="22">
        <f>Input!J109/Input!J$56*100</f>
        <v>17.462129829789124</v>
      </c>
      <c r="O25" s="22">
        <f>AVERAGE(E25:N25)</f>
        <v>16.691103929831598</v>
      </c>
    </row>
    <row r="26" spans="1:15" ht="12" customHeight="1" x14ac:dyDescent="0.2">
      <c r="B26" t="s">
        <v>99</v>
      </c>
      <c r="E26" s="22">
        <f>Input!A110/Input!A$56*100</f>
        <v>12.596659650912395</v>
      </c>
      <c r="F26" s="22">
        <f>Input!B110/Input!B$56*100</f>
        <v>16.667641906013532</v>
      </c>
      <c r="G26" s="22">
        <f>Input!C110/Input!C$56*100</f>
        <v>17.466390099416422</v>
      </c>
      <c r="H26" s="22">
        <f>Input!D110/Input!D$56*100</f>
        <v>15.771929042893243</v>
      </c>
      <c r="I26" s="22">
        <f>Input!E110/Input!E$56*100</f>
        <v>13.569310173236056</v>
      </c>
      <c r="J26" s="22">
        <f>Input!F110/Input!F$56*100</f>
        <v>13.271360363001783</v>
      </c>
      <c r="K26" s="22">
        <f>Input!G110/Input!G$56*100</f>
        <v>13.863311687731471</v>
      </c>
      <c r="L26" s="22">
        <f>Input!H110/Input!H$56*100</f>
        <v>17.833644062158744</v>
      </c>
      <c r="M26" s="22">
        <f>Input!I110/Input!I$56*100</f>
        <v>19.729096116697793</v>
      </c>
      <c r="N26" s="22">
        <f>Input!J110/Input!J$56*100</f>
        <v>27.867002581618543</v>
      </c>
      <c r="O26" s="22">
        <f>AVERAGE(E26:N26)</f>
        <v>16.863634568367999</v>
      </c>
    </row>
    <row r="27" spans="1:15" ht="12" customHeight="1" x14ac:dyDescent="0.2">
      <c r="B27" t="s">
        <v>255</v>
      </c>
      <c r="E27" s="22">
        <f>Input!A111/Input!A$56*100</f>
        <v>44.021636113747775</v>
      </c>
      <c r="F27" s="22">
        <f>Input!B111/Input!B$56*100</f>
        <v>41.359472708377396</v>
      </c>
      <c r="G27" s="22">
        <f>Input!C111/Input!C$56*100</f>
        <v>42.333706358906447</v>
      </c>
      <c r="H27" s="22">
        <f>Input!D111/Input!D$56*100</f>
        <v>40.445740045098823</v>
      </c>
      <c r="I27" s="22">
        <f>Input!E111/Input!E$56*100</f>
        <v>42.388578793795745</v>
      </c>
      <c r="J27" s="22">
        <f>Input!F111/Input!F$56*100</f>
        <v>40.893531549862089</v>
      </c>
      <c r="K27" s="22">
        <f>Input!G111/Input!G$56*100</f>
        <v>39.405736704047897</v>
      </c>
      <c r="L27" s="22">
        <f>Input!H111/Input!H$56*100</f>
        <v>32.854341111173696</v>
      </c>
      <c r="M27" s="22">
        <f>Input!I111/Input!I$56*100</f>
        <v>30.73143757685682</v>
      </c>
      <c r="N27" s="22">
        <f>Input!J111/Input!J$56*100</f>
        <v>28.284262740042958</v>
      </c>
      <c r="O27" s="22">
        <f>AVERAGE(E27:N27)</f>
        <v>38.271844370190969</v>
      </c>
    </row>
    <row r="28" spans="1:15" ht="12" customHeight="1" x14ac:dyDescent="0.2">
      <c r="B28" t="s">
        <v>15</v>
      </c>
      <c r="E28" s="22">
        <f>Input!A112/Input!A$56*100</f>
        <v>21.130405774451052</v>
      </c>
      <c r="F28" s="22">
        <f>Input!B112/Input!B$56*100</f>
        <v>22.166072387761403</v>
      </c>
      <c r="G28" s="22">
        <f>Input!C112/Input!C$56*100</f>
        <v>23.491970901584065</v>
      </c>
      <c r="H28" s="22">
        <f>Input!D112/Input!D$56*100</f>
        <v>28.081272368315819</v>
      </c>
      <c r="I28" s="22">
        <f>Input!E112/Input!E$56*100</f>
        <v>24.181143662631538</v>
      </c>
      <c r="J28" s="22">
        <f>Input!F112/Input!F$56*100</f>
        <v>24.787870502722324</v>
      </c>
      <c r="K28" s="22">
        <f>Input!G112/Input!G$56*100</f>
        <v>24.270659956349018</v>
      </c>
      <c r="L28" s="22">
        <f>Input!H112/Input!H$56*100</f>
        <v>26.330378772759055</v>
      </c>
      <c r="M28" s="22">
        <f>Input!I112/Input!I$56*100</f>
        <v>24.866258178870861</v>
      </c>
      <c r="N28" s="22">
        <f>Input!J112/Input!J$56*100</f>
        <v>22.534470334607391</v>
      </c>
      <c r="O28" s="22">
        <f>AVERAGE(E28:N28)</f>
        <v>24.184050284005252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2.7578398704539224</v>
      </c>
      <c r="F31" s="22">
        <f>Input!B113/Input!B$100*100</f>
        <v>3.8577816203141104</v>
      </c>
      <c r="G31" s="22">
        <f>Input!C113/Input!C$100*100</f>
        <v>6.2553497112044569</v>
      </c>
      <c r="H31" s="22">
        <f>Input!D113/Input!D$100*100</f>
        <v>3.2526480986349915</v>
      </c>
      <c r="I31" s="22">
        <f>Input!E113/Input!E$100*100</f>
        <v>4.5319497623220588</v>
      </c>
      <c r="J31" s="22">
        <f>Input!F113/Input!F$100*100</f>
        <v>1.0693116649810177</v>
      </c>
      <c r="K31" s="22">
        <f>Input!G113/Input!G$100*100</f>
        <v>2.835199231134292</v>
      </c>
      <c r="L31" s="22">
        <f>Input!H113/Input!H$100*100</f>
        <v>7.1554094169941491</v>
      </c>
      <c r="M31" s="22">
        <f>Input!I113/Input!I$100*100</f>
        <v>6.336217758043575</v>
      </c>
      <c r="N31" s="22">
        <f>Input!J113/Input!J$100*100</f>
        <v>2.1975492537051919</v>
      </c>
      <c r="O31" s="22">
        <f>AVERAGE(E31:N31)</f>
        <v>4.0249256387787771</v>
      </c>
    </row>
    <row r="32" spans="1:15" ht="12" customHeight="1" x14ac:dyDescent="0.2">
      <c r="B32" t="s">
        <v>60</v>
      </c>
      <c r="E32" s="22">
        <f>Input!A114/Input!A$100*100</f>
        <v>41.8405649917514</v>
      </c>
      <c r="F32" s="22">
        <f>Input!B114/Input!B$100*100</f>
        <v>23.654192148594834</v>
      </c>
      <c r="G32" s="22">
        <f>Input!C114/Input!C$100*100</f>
        <v>13.667717440716537</v>
      </c>
      <c r="H32" s="22">
        <f>Input!D114/Input!D$100*100</f>
        <v>13.462772056037403</v>
      </c>
      <c r="I32" s="22">
        <f>Input!E114/Input!E$100*100</f>
        <v>5.2171667211002113</v>
      </c>
      <c r="J32" s="22">
        <f>Input!F114/Input!F$100*100</f>
        <v>3.2000285471279986</v>
      </c>
      <c r="K32" s="22">
        <f>Input!G114/Input!G$100*100</f>
        <v>12.391838861704599</v>
      </c>
      <c r="L32" s="22">
        <f>Input!H114/Input!H$100*100</f>
        <v>11.508005700064338</v>
      </c>
      <c r="M32" s="22">
        <f>Input!I114/Input!I$100*100</f>
        <v>20.397040171200807</v>
      </c>
      <c r="N32" s="22">
        <f>Input!J114/Input!J$100*100</f>
        <v>20.45336375420716</v>
      </c>
      <c r="O32" s="22">
        <f>AVERAGE(E32:N32)</f>
        <v>16.579269039250534</v>
      </c>
    </row>
    <row r="33" spans="1:15" ht="12" customHeight="1" x14ac:dyDescent="0.2">
      <c r="B33" t="s">
        <v>99</v>
      </c>
      <c r="E33" s="22">
        <f>Input!A115/Input!A$100*100</f>
        <v>5.4340789598625694</v>
      </c>
      <c r="F33" s="22">
        <f>Input!B115/Input!B$100*100</f>
        <v>35.594141128156345</v>
      </c>
      <c r="G33" s="22">
        <f>Input!C115/Input!C$100*100</f>
        <v>26.355286469178292</v>
      </c>
      <c r="H33" s="22">
        <f>Input!D115/Input!D$100*100</f>
        <v>19.173744064802438</v>
      </c>
      <c r="I33" s="22">
        <f>Input!E115/Input!E$100*100</f>
        <v>34.953324423713759</v>
      </c>
      <c r="J33" s="22">
        <f>Input!F115/Input!F$100*100</f>
        <v>14.271508716042502</v>
      </c>
      <c r="K33" s="22">
        <f>Input!G115/Input!G$100*100</f>
        <v>13.64096603820602</v>
      </c>
      <c r="L33" s="22">
        <f>Input!H115/Input!H$100*100</f>
        <v>17.233993237092651</v>
      </c>
      <c r="M33" s="22">
        <f>Input!I115/Input!I$100*100</f>
        <v>10.090635397046741</v>
      </c>
      <c r="N33" s="22">
        <f>Input!J115/Input!J$100*100</f>
        <v>14.398145608975094</v>
      </c>
      <c r="O33" s="22">
        <f>AVERAGE(E33:N33)</f>
        <v>19.11458240430764</v>
      </c>
    </row>
    <row r="34" spans="1:15" ht="12" customHeight="1" x14ac:dyDescent="0.2">
      <c r="B34" t="s">
        <v>255</v>
      </c>
      <c r="E34" s="22">
        <f>Input!A116/Input!A$100*100</f>
        <v>40.646087714942396</v>
      </c>
      <c r="F34" s="22">
        <f>Input!B116/Input!B$100*100</f>
        <v>25.246934258189935</v>
      </c>
      <c r="G34" s="22">
        <f>Input!C116/Input!C$100*100</f>
        <v>22.875025440550225</v>
      </c>
      <c r="H34" s="22">
        <f>Input!D116/Input!D$100*100</f>
        <v>40.813434507275915</v>
      </c>
      <c r="I34" s="22">
        <f>Input!E116/Input!E$100*100</f>
        <v>37.800228680313396</v>
      </c>
      <c r="J34" s="22">
        <f>Input!F116/Input!F$100*100</f>
        <v>46.497214488286339</v>
      </c>
      <c r="K34" s="22">
        <f>Input!G116/Input!G$100*100</f>
        <v>57.622731265472417</v>
      </c>
      <c r="L34" s="22">
        <f>Input!H116/Input!H$100*100</f>
        <v>31.123214120223526</v>
      </c>
      <c r="M34" s="22">
        <f>Input!I116/Input!I$100*100</f>
        <v>35.48569176460807</v>
      </c>
      <c r="N34" s="22">
        <f>Input!J116/Input!J$100*100</f>
        <v>44.616832400878565</v>
      </c>
      <c r="O34" s="22">
        <f>AVERAGE(E34:N34)</f>
        <v>38.272739464074085</v>
      </c>
    </row>
    <row r="35" spans="1:15" ht="12" customHeight="1" x14ac:dyDescent="0.2">
      <c r="B35" t="s">
        <v>15</v>
      </c>
      <c r="E35" s="22">
        <f>Input!A117/Input!A$100*100</f>
        <v>9.3214284629897115</v>
      </c>
      <c r="F35" s="22">
        <f>Input!B117/Input!B$100*100</f>
        <v>11.646950844744779</v>
      </c>
      <c r="G35" s="22">
        <f>Input!C117/Input!C$100*100</f>
        <v>30.846620938350483</v>
      </c>
      <c r="H35" s="22">
        <f>Input!D117/Input!D$100*100</f>
        <v>23.29740127324925</v>
      </c>
      <c r="I35" s="22">
        <f>Input!E117/Input!E$100*100</f>
        <v>17.497330412550568</v>
      </c>
      <c r="J35" s="22">
        <f>Input!F117/Input!F$100*100</f>
        <v>34.961936583562135</v>
      </c>
      <c r="K35" s="22">
        <f>Input!G117/Input!G$100*100</f>
        <v>13.509264603482679</v>
      </c>
      <c r="L35" s="22">
        <f>Input!H117/Input!H$100*100</f>
        <v>32.979377525625324</v>
      </c>
      <c r="M35" s="22">
        <f>Input!I117/Input!I$100*100</f>
        <v>27.690414909100802</v>
      </c>
      <c r="N35" s="22">
        <f>Input!J117/Input!J$100*100</f>
        <v>18.334108982233989</v>
      </c>
      <c r="O35" s="22">
        <f>AVERAGE(E35:N35)</f>
        <v>22.008483453588973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1.443767234389528</v>
      </c>
      <c r="F38" s="22">
        <f>Input!B118/Input!B$101*100</f>
        <v>1.4280816872720865</v>
      </c>
      <c r="G38" s="22">
        <f>Input!C118/Input!C$101*100</f>
        <v>0.8842914790638321</v>
      </c>
      <c r="H38" s="22">
        <f>Input!D118/Input!D$101*100</f>
        <v>1.3586111468359978</v>
      </c>
      <c r="I38" s="22">
        <f>Input!E118/Input!E$101*100</f>
        <v>1.3718005045425379</v>
      </c>
      <c r="J38" s="22">
        <f>Input!F118/Input!F$101*100</f>
        <v>1.1403085438937084</v>
      </c>
      <c r="K38" s="22">
        <f>Input!G118/Input!G$101*100</f>
        <v>1.235917581123825</v>
      </c>
      <c r="L38" s="22">
        <f>Input!H118/Input!H$101*100</f>
        <v>1.3655265603527751</v>
      </c>
      <c r="M38" s="22">
        <f>Input!I118/Input!I$101*100</f>
        <v>1.6408194464119084</v>
      </c>
      <c r="N38" s="22">
        <f>Input!J118/Input!J$101*100</f>
        <v>1.1817123441432156</v>
      </c>
      <c r="O38" s="25">
        <f>AVERAGE(E38:N38)</f>
        <v>1.3050836528029417</v>
      </c>
    </row>
    <row r="39" spans="1:15" ht="12" customHeight="1" x14ac:dyDescent="0.2">
      <c r="B39" t="s">
        <v>60</v>
      </c>
      <c r="E39" s="22">
        <f>Input!A119/Input!A$101*100</f>
        <v>10.834382913967652</v>
      </c>
      <c r="F39" s="22">
        <f>Input!B119/Input!B$101*100</f>
        <v>7.0400511125107981</v>
      </c>
      <c r="G39" s="22">
        <f>Input!C119/Input!C$101*100</f>
        <v>2.0962415934072456</v>
      </c>
      <c r="H39" s="22">
        <f>Input!D119/Input!D$101*100</f>
        <v>4.0760669825327769</v>
      </c>
      <c r="I39" s="22">
        <f>Input!E119/Input!E$101*100</f>
        <v>3.2327795009511182</v>
      </c>
      <c r="J39" s="22">
        <f>Input!F119/Input!F$101*100</f>
        <v>4.472724679865304</v>
      </c>
      <c r="K39" s="22">
        <f>Input!G119/Input!G$101*100</f>
        <v>6.0619872906627146</v>
      </c>
      <c r="L39" s="22">
        <f>Input!H119/Input!H$101*100</f>
        <v>6.0402501124845092</v>
      </c>
      <c r="M39" s="22">
        <f>Input!I119/Input!I$101*100</f>
        <v>7.3757806352952953</v>
      </c>
      <c r="N39" s="22">
        <f>Input!J119/Input!J$101*100</f>
        <v>7.3705989173961663</v>
      </c>
      <c r="O39" s="22">
        <f>AVERAGE(E39:N39)</f>
        <v>5.8600863739073574</v>
      </c>
    </row>
    <row r="40" spans="1:15" ht="12" customHeight="1" x14ac:dyDescent="0.2">
      <c r="B40" t="s">
        <v>99</v>
      </c>
      <c r="E40" s="22">
        <f>Input!A120/Input!A$101*100</f>
        <v>7.5752853862078782</v>
      </c>
      <c r="F40" s="22">
        <f>Input!B120/Input!B$101*100</f>
        <v>17.061248062439681</v>
      </c>
      <c r="G40" s="22">
        <f>Input!C120/Input!C$101*100</f>
        <v>7.876629162762196</v>
      </c>
      <c r="H40" s="22">
        <f>Input!D120/Input!D$101*100</f>
        <v>13.583220873649719</v>
      </c>
      <c r="I40" s="22">
        <f>Input!E120/Input!E$101*100</f>
        <v>12.50545229693879</v>
      </c>
      <c r="J40" s="22">
        <f>Input!F120/Input!F$101*100</f>
        <v>9.9973924002470511</v>
      </c>
      <c r="K40" s="22">
        <f>Input!G120/Input!G$101*100</f>
        <v>9.988140959948776</v>
      </c>
      <c r="L40" s="22">
        <f>Input!H120/Input!H$101*100</f>
        <v>10.617701982108709</v>
      </c>
      <c r="M40" s="22">
        <f>Input!I120/Input!I$101*100</f>
        <v>11.828171689814587</v>
      </c>
      <c r="N40" s="22">
        <f>Input!J120/Input!J$101*100</f>
        <v>12.899556054289087</v>
      </c>
      <c r="O40" s="22">
        <f>AVERAGE(E40:N40)</f>
        <v>11.393279886840649</v>
      </c>
    </row>
    <row r="41" spans="1:15" ht="12" customHeight="1" x14ac:dyDescent="0.2">
      <c r="B41" t="s">
        <v>255</v>
      </c>
      <c r="E41" s="22">
        <f>Input!A121/Input!A$101*100</f>
        <v>66.581148858610192</v>
      </c>
      <c r="F41" s="22">
        <f>Input!B121/Input!B$101*100</f>
        <v>66.386368807247166</v>
      </c>
      <c r="G41" s="22">
        <f>Input!C121/Input!C$101*100</f>
        <v>44.607215583371868</v>
      </c>
      <c r="H41" s="22">
        <f>Input!D121/Input!D$101*100</f>
        <v>71.282169431784155</v>
      </c>
      <c r="I41" s="22">
        <f>Input!E121/Input!E$101*100</f>
        <v>74.28436614008109</v>
      </c>
      <c r="J41" s="22">
        <f>Input!F121/Input!F$101*100</f>
        <v>75.326110146507162</v>
      </c>
      <c r="K41" s="22">
        <f>Input!G121/Input!G$101*100</f>
        <v>74.607634214150053</v>
      </c>
      <c r="L41" s="22">
        <f>Input!H121/Input!H$101*100</f>
        <v>72.433119862641576</v>
      </c>
      <c r="M41" s="22">
        <f>Input!I121/Input!I$101*100</f>
        <v>68.498282159031206</v>
      </c>
      <c r="N41" s="22">
        <f>Input!J121/Input!J$101*100</f>
        <v>68.547329641656134</v>
      </c>
      <c r="O41" s="22">
        <f>AVERAGE(E41:N41)</f>
        <v>68.255374484508053</v>
      </c>
    </row>
    <row r="42" spans="1:15" ht="12" customHeight="1" x14ac:dyDescent="0.2">
      <c r="B42" t="s">
        <v>15</v>
      </c>
      <c r="E42" s="22">
        <f>Input!A122/Input!A$101*100</f>
        <v>13.565415606824748</v>
      </c>
      <c r="F42" s="22">
        <f>Input!B122/Input!B$101*100</f>
        <v>8.0842503305302742</v>
      </c>
      <c r="G42" s="22">
        <f>Input!C122/Input!C$101*100</f>
        <v>44.535622181394864</v>
      </c>
      <c r="H42" s="22">
        <f>Input!D122/Input!D$101*100</f>
        <v>9.6999315651973497</v>
      </c>
      <c r="I42" s="22">
        <f>Input!E122/Input!E$101*100</f>
        <v>8.6056015574864642</v>
      </c>
      <c r="J42" s="22">
        <f>Input!F122/Input!F$101*100</f>
        <v>9.063464229486776</v>
      </c>
      <c r="K42" s="22">
        <f>Input!G122/Input!G$101*100</f>
        <v>8.1063199541146318</v>
      </c>
      <c r="L42" s="22">
        <f>Input!H122/Input!H$101*100</f>
        <v>9.5434014824124276</v>
      </c>
      <c r="M42" s="22">
        <f>Input!I122/Input!I$101*100</f>
        <v>10.656946069447001</v>
      </c>
      <c r="N42" s="22">
        <f>Input!J122/Input!J$101*100</f>
        <v>10.000803042515397</v>
      </c>
      <c r="O42" s="22">
        <f>AVERAGE(E42:N42)</f>
        <v>13.186175601940997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111.15449613038773</v>
      </c>
      <c r="F4" s="6">
        <f>IF(Input!B158=0,"***",Input!B159/Input!B158)</f>
        <v>115.4441391634857</v>
      </c>
      <c r="G4" s="6">
        <f>IF(Input!C158=0,"***",Input!C159/Input!C158)</f>
        <v>116.87952685827487</v>
      </c>
      <c r="H4" s="6">
        <f>IF(Input!D158=0,"***",Input!D159/Input!D158)</f>
        <v>100.09843391461048</v>
      </c>
      <c r="I4" s="6">
        <f>IF(Input!E158=0,"***",Input!E159/Input!E158)</f>
        <v>66.195591592813173</v>
      </c>
      <c r="J4" s="6">
        <f>IF(Input!F158=0,"***",Input!F159/Input!F158)</f>
        <v>64.684563734784305</v>
      </c>
      <c r="K4" s="6">
        <f>IF(Input!G158=0,"***",Input!G159/Input!G158)</f>
        <v>79.57298931555782</v>
      </c>
      <c r="L4" s="6">
        <f>IF(Input!H158=0,"***",Input!H159/Input!H158)</f>
        <v>84.539739259817793</v>
      </c>
      <c r="M4" s="6">
        <f>IF(Input!I158=0,"***",Input!I159/Input!I158)</f>
        <v>83.859739985925643</v>
      </c>
      <c r="N4" s="6">
        <f>IF(Input!J158=0,"***",Input!J159/Input!J158)</f>
        <v>89.707546297946635</v>
      </c>
    </row>
    <row r="5" spans="1:15" x14ac:dyDescent="0.2">
      <c r="B5" t="s">
        <v>296</v>
      </c>
      <c r="E5" s="6">
        <f>IF(Input!A160=0,"***",Input!A161/Input!A160)</f>
        <v>101.79756497329932</v>
      </c>
      <c r="F5" s="6">
        <f>IF(Input!B160=0,"***",Input!B161/Input!B160)</f>
        <v>128.07718008646623</v>
      </c>
      <c r="G5" s="6">
        <f>IF(Input!C160=0,"***",Input!C161/Input!C160)</f>
        <v>100.5041245084073</v>
      </c>
      <c r="H5" s="6">
        <f>IF(Input!D160=0,"***",Input!D161/Input!D160)</f>
        <v>87.101710745180782</v>
      </c>
      <c r="I5" s="6">
        <f>IF(Input!E160=0,"***",Input!E161/Input!E160)</f>
        <v>82.738478270122386</v>
      </c>
      <c r="J5" s="6">
        <f>IF(Input!F160=0,"***",Input!F161/Input!F160)</f>
        <v>82.919690046422318</v>
      </c>
      <c r="K5" s="6">
        <f>IF(Input!G160=0,"***",Input!G161/Input!G160)</f>
        <v>81.110532251036716</v>
      </c>
      <c r="L5" s="6">
        <f>IF(Input!H160=0,"***",Input!H161/Input!H160)</f>
        <v>81.377927779457892</v>
      </c>
      <c r="M5" s="6">
        <f>IF(Input!I160=0,"***",Input!I161/Input!I160)</f>
        <v>81.031352212897431</v>
      </c>
      <c r="N5" s="6">
        <f>IF(Input!J160=0,"***",Input!J161/Input!J160)</f>
        <v>71.79333445632949</v>
      </c>
    </row>
    <row r="6" spans="1:15" x14ac:dyDescent="0.2">
      <c r="B6" t="s">
        <v>197</v>
      </c>
      <c r="E6" s="6">
        <f>IF(Input!A162=0,"***",Input!A163/Input!A162)</f>
        <v>50.574693666744217</v>
      </c>
      <c r="F6" s="6">
        <f>IF(Input!B162=0,"***",Input!B163/Input!B162)</f>
        <v>68.721775398424171</v>
      </c>
      <c r="G6" s="6">
        <f>IF(Input!C162=0,"***",Input!C163/Input!C162)</f>
        <v>43.009922547914549</v>
      </c>
      <c r="H6" s="6">
        <f>IF(Input!D162=0,"***",Input!D163/Input!D162)</f>
        <v>30.78246361914011</v>
      </c>
      <c r="I6" s="6">
        <f>IF(Input!E162=0,"***",Input!E163/Input!E162)</f>
        <v>31.438794453510635</v>
      </c>
      <c r="J6" s="6">
        <f>IF(Input!F162=0,"***",Input!F163/Input!F162)</f>
        <v>35.89736599995426</v>
      </c>
      <c r="K6" s="6">
        <f>IF(Input!G162=0,"***",Input!G163/Input!G162)</f>
        <v>38.81314090833736</v>
      </c>
      <c r="L6" s="6">
        <f>IF(Input!H162=0,"***",Input!H163/Input!H162)</f>
        <v>39.694436936380484</v>
      </c>
      <c r="M6" s="6">
        <f>IF(Input!I162=0,"***",Input!I163/Input!I162)</f>
        <v>40.669777527227389</v>
      </c>
      <c r="N6" s="6">
        <f>IF(Input!J162=0,"***",Input!J163/Input!J162)</f>
        <v>41.792365167516451</v>
      </c>
    </row>
    <row r="7" spans="1:15" x14ac:dyDescent="0.2">
      <c r="B7" t="s">
        <v>198</v>
      </c>
      <c r="E7" s="6">
        <f>IF(Input!A164=0,"***",Input!A165/Input!A164)</f>
        <v>79.501676293780747</v>
      </c>
      <c r="F7" s="6">
        <f>IF(Input!B164=0,"***",Input!B165/Input!B164)</f>
        <v>88.804821993511382</v>
      </c>
      <c r="G7" s="6">
        <f>IF(Input!C164=0,"***",Input!C165/Input!C164)</f>
        <v>64.358381077107936</v>
      </c>
      <c r="H7" s="6">
        <f>IF(Input!D164=0,"***",Input!D165/Input!D164)</f>
        <v>45.56799737228831</v>
      </c>
      <c r="I7" s="6">
        <f>IF(Input!E164=0,"***",Input!E165/Input!E164)</f>
        <v>48.247913286225895</v>
      </c>
      <c r="J7" s="6">
        <f>IF(Input!F164=0,"***",Input!F165/Input!F164)</f>
        <v>53.361693932807079</v>
      </c>
      <c r="K7" s="6">
        <f>IF(Input!G164=0,"***",Input!G165/Input!G164)</f>
        <v>53.854174191637782</v>
      </c>
      <c r="L7" s="6">
        <f>IF(Input!H164=0,"***",Input!H165/Input!H164)</f>
        <v>47.718252168670119</v>
      </c>
      <c r="M7" s="6">
        <f>IF(Input!I164=0,"***",Input!I165/Input!I164)</f>
        <v>47.965462296641896</v>
      </c>
      <c r="N7" s="6">
        <f>IF(Input!J164=0,"***",Input!J165/Input!J164)</f>
        <v>47.6881158946846</v>
      </c>
    </row>
    <row r="8" spans="1:15" x14ac:dyDescent="0.2">
      <c r="B8" t="s">
        <v>199</v>
      </c>
      <c r="E8" s="6">
        <f>IF(Input!A166=0,"***",Input!A167/Input!A166)</f>
        <v>44.17244001638813</v>
      </c>
      <c r="F8" s="6">
        <f>IF(Input!B166=0,"***",Input!B167/Input!B166)</f>
        <v>46.654813208282171</v>
      </c>
      <c r="G8" s="6">
        <f>IF(Input!C166=0,"***",Input!C167/Input!C166)</f>
        <v>29.802227954724515</v>
      </c>
      <c r="H8" s="6">
        <f>IF(Input!D166=0,"***",Input!D167/Input!D166)</f>
        <v>20.913812896947221</v>
      </c>
      <c r="I8" s="6">
        <f>IF(Input!E166=0,"***",Input!E167/Input!E166)</f>
        <v>24.484626663893003</v>
      </c>
      <c r="J8" s="6">
        <f>IF(Input!F166=0,"***",Input!F167/Input!F166)</f>
        <v>27.180465210172798</v>
      </c>
      <c r="K8" s="6">
        <f>IF(Input!G166=0,"***",Input!G167/Input!G166)</f>
        <v>27.115159532050207</v>
      </c>
      <c r="L8" s="6">
        <f>IF(Input!H166=0,"***",Input!H167/Input!H166)</f>
        <v>29.157719697280868</v>
      </c>
      <c r="M8" s="6">
        <f>IF(Input!I166=0,"***",Input!I167/Input!I166)</f>
        <v>31.017469863620537</v>
      </c>
      <c r="N8" s="6">
        <f>IF(Input!J166=0,"***",Input!J167/Input!J166)</f>
        <v>30.820544289559948</v>
      </c>
    </row>
    <row r="9" spans="1:15" x14ac:dyDescent="0.2">
      <c r="B9" t="s">
        <v>200</v>
      </c>
      <c r="E9" s="6">
        <f>IF(Input!A168=0,"***",Input!A169/Input!A168)</f>
        <v>70.900561815422591</v>
      </c>
      <c r="F9" s="6">
        <f>IF(Input!B168=0,"***",Input!B169/Input!B168)</f>
        <v>70.265288404816374</v>
      </c>
      <c r="G9" s="6">
        <f>IF(Input!C168=0,"***",Input!C169/Input!C168)</f>
        <v>54.186482311529794</v>
      </c>
      <c r="H9" s="6">
        <f>IF(Input!D168=0,"***",Input!D169/Input!D168)</f>
        <v>43.044570276973168</v>
      </c>
      <c r="I9" s="6">
        <f>IF(Input!E168=0,"***",Input!E169/Input!E168)</f>
        <v>42.506011004109659</v>
      </c>
      <c r="J9" s="6">
        <f>IF(Input!F168=0,"***",Input!F169/Input!F168)</f>
        <v>42.138854085793056</v>
      </c>
      <c r="K9" s="6">
        <f>IF(Input!G168=0,"***",Input!G169/Input!G168)</f>
        <v>45.083574269785103</v>
      </c>
      <c r="L9" s="6">
        <f>IF(Input!H168=0,"***",Input!H169/Input!H168)</f>
        <v>39.533413578104501</v>
      </c>
      <c r="M9" s="6">
        <f>IF(Input!I168=0,"***",Input!I169/Input!I168)</f>
        <v>44.226850769626978</v>
      </c>
      <c r="N9" s="6">
        <f>IF(Input!J168=0,"***",Input!J169/Input!J168)</f>
        <v>44.034060395456699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Produktionsgebiet 2: Wald- und Mühlviertel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24.672846903451546</v>
      </c>
      <c r="F20" s="6">
        <f>Input!B14/(Input!B97 + Input!B98)*2</f>
        <v>25.183523855216198</v>
      </c>
      <c r="G20" s="6">
        <f>Input!C14/(Input!C97 + Input!C98)*2</f>
        <v>23.760038454341338</v>
      </c>
      <c r="H20" s="6">
        <f>Input!D14/(Input!D97 + Input!D98)*2</f>
        <v>21.589286879940456</v>
      </c>
      <c r="I20" s="6">
        <f>Input!E14/(Input!E97 + Input!E98)*2</f>
        <v>21.783333397195822</v>
      </c>
      <c r="J20" s="6">
        <f>Input!F14/(Input!F97 + Input!F98)*2</f>
        <v>23.063209140464622</v>
      </c>
      <c r="K20" s="6">
        <f>Input!G14/(Input!G97 + Input!G98)*2</f>
        <v>22.865161166616165</v>
      </c>
      <c r="L20" s="6">
        <f>Input!H14/(Input!H97 + Input!H98)*2</f>
        <v>22.648970617671338</v>
      </c>
      <c r="M20" s="6">
        <f>Input!I14/(Input!I97 + Input!I98)*2</f>
        <v>22.664822050210816</v>
      </c>
      <c r="N20" s="6">
        <f>Input!J14/(Input!J97 + Input!J98)*2</f>
        <v>22.546972209866489</v>
      </c>
      <c r="O20" s="6">
        <f t="shared" ref="O20:O25" si="1">AVERAGE(E20:N20)</f>
        <v>23.077816467497478</v>
      </c>
    </row>
    <row r="21" spans="2:15" x14ac:dyDescent="0.2">
      <c r="B21" t="s">
        <v>81</v>
      </c>
      <c r="E21" s="6">
        <f>Input!A25/Input!A$6</f>
        <v>1.069614592230846</v>
      </c>
      <c r="F21" s="6">
        <f>Input!B25/Input!B$6</f>
        <v>1.0054544083786729</v>
      </c>
      <c r="G21" s="6">
        <f>Input!C25/Input!C$6</f>
        <v>1.5986441704743679</v>
      </c>
      <c r="H21" s="6">
        <f>Input!D25/Input!D$6</f>
        <v>0.9349933345207101</v>
      </c>
      <c r="I21" s="6">
        <f>Input!E25/Input!E$6</f>
        <v>0.76107308667600859</v>
      </c>
      <c r="J21" s="6">
        <f>Input!F25/Input!F$6</f>
        <v>0.72699319527351658</v>
      </c>
      <c r="K21" s="6">
        <f>Input!G25/Input!G$6</f>
        <v>0.78159338083691443</v>
      </c>
      <c r="L21" s="6">
        <f>Input!H25/Input!H$6</f>
        <v>0.92816221401679699</v>
      </c>
      <c r="M21" s="6">
        <f>Input!I25/Input!I$6</f>
        <v>1.0085641810589276</v>
      </c>
      <c r="N21" s="6">
        <f>Input!J25/Input!J$6</f>
        <v>0.88217601676212964</v>
      </c>
      <c r="O21" s="6">
        <f t="shared" si="1"/>
        <v>0.96972685802288883</v>
      </c>
    </row>
    <row r="22" spans="2:15" x14ac:dyDescent="0.2">
      <c r="B22" t="s">
        <v>82</v>
      </c>
      <c r="E22" s="6">
        <f>Input!A26/Input!A$6</f>
        <v>1.7155016850891989</v>
      </c>
      <c r="F22" s="6">
        <f>Input!B26/Input!B$6</f>
        <v>1.8699200240038287</v>
      </c>
      <c r="G22" s="6">
        <f>Input!C26/Input!C$6</f>
        <v>1.7726803080720761</v>
      </c>
      <c r="H22" s="6">
        <f>Input!D26/Input!D$6</f>
        <v>1.6846038696075136</v>
      </c>
      <c r="I22" s="6">
        <f>Input!E26/Input!E$6</f>
        <v>1.4544220080835801</v>
      </c>
      <c r="J22" s="6">
        <f>Input!F26/Input!F$6</f>
        <v>1.2525227107095311</v>
      </c>
      <c r="K22" s="6">
        <f>Input!G26/Input!G$6</f>
        <v>1.3551755138495529</v>
      </c>
      <c r="L22" s="6">
        <f>Input!H26/Input!H$6</f>
        <v>1.6616229365768895</v>
      </c>
      <c r="M22" s="6">
        <f>Input!I26/Input!I$6</f>
        <v>1.8337884857647824</v>
      </c>
      <c r="N22" s="6">
        <f>Input!J26/Input!J$6</f>
        <v>1.5631596038434816</v>
      </c>
      <c r="O22" s="6">
        <f t="shared" si="1"/>
        <v>1.6163397145600436</v>
      </c>
    </row>
    <row r="23" spans="2:15" x14ac:dyDescent="0.2">
      <c r="B23" t="s">
        <v>83</v>
      </c>
      <c r="E23" s="6">
        <f>Input!A99/Input!A$6</f>
        <v>0.17773545984017622</v>
      </c>
      <c r="F23" s="6">
        <f>Input!B99/Input!B$6</f>
        <v>0.22479039910261719</v>
      </c>
      <c r="G23" s="6">
        <f>Input!C99/Input!C$6</f>
        <v>0.22856592130987866</v>
      </c>
      <c r="H23" s="6">
        <f>Input!D99/Input!D$6</f>
        <v>0.21020623917504611</v>
      </c>
      <c r="I23" s="6">
        <f>Input!E99/Input!E$6</f>
        <v>0.18403726797529893</v>
      </c>
      <c r="J23" s="6">
        <f>Input!F99/Input!F$6</f>
        <v>0.1969496582190656</v>
      </c>
      <c r="K23" s="6">
        <f>Input!G99/Input!G$6</f>
        <v>0.23226962134240056</v>
      </c>
      <c r="L23" s="6">
        <f>Input!H99/Input!H$6</f>
        <v>0.25917940920938315</v>
      </c>
      <c r="M23" s="6">
        <f>Input!I99/Input!I$6</f>
        <v>0.32562386872210247</v>
      </c>
      <c r="N23" s="6">
        <f>Input!J99/Input!J$6</f>
        <v>0.29029902544920422</v>
      </c>
      <c r="O23" s="6">
        <f t="shared" si="1"/>
        <v>0.23296568703451728</v>
      </c>
    </row>
    <row r="24" spans="2:15" x14ac:dyDescent="0.2">
      <c r="B24" t="s">
        <v>84</v>
      </c>
      <c r="E24" s="6">
        <f>Input!A100/Input!A$6</f>
        <v>5.6614560637818299</v>
      </c>
      <c r="F24" s="6">
        <f>Input!B100/Input!B$6</f>
        <v>4.7225470410710892</v>
      </c>
      <c r="G24" s="6">
        <f>Input!C100/Input!C$6</f>
        <v>2.2584187092012717</v>
      </c>
      <c r="H24" s="6">
        <f>Input!D100/Input!D$6</f>
        <v>2.4710661614723155</v>
      </c>
      <c r="I24" s="6">
        <f>Input!E100/Input!E$6</f>
        <v>2.4840855126217911</v>
      </c>
      <c r="J24" s="6">
        <f>Input!F100/Input!F$6</f>
        <v>1.8263966225001935</v>
      </c>
      <c r="K24" s="6">
        <f>Input!G100/Input!G$6</f>
        <v>2.8254196389048842</v>
      </c>
      <c r="L24" s="6">
        <f>Input!H100/Input!H$6</f>
        <v>1.5603214777005503</v>
      </c>
      <c r="M24" s="6">
        <f>Input!I100/Input!I$6</f>
        <v>3.0368778469051851</v>
      </c>
      <c r="N24" s="6">
        <f>Input!J100/Input!J$6</f>
        <v>3.1950387732252339</v>
      </c>
      <c r="O24" s="6">
        <f t="shared" si="1"/>
        <v>3.0041627847384347</v>
      </c>
    </row>
    <row r="25" spans="2:15" x14ac:dyDescent="0.2">
      <c r="B25" t="s">
        <v>85</v>
      </c>
      <c r="E25" s="6">
        <f>Input!A101/Input!A$6</f>
        <v>28.125978870081461</v>
      </c>
      <c r="F25" s="6">
        <f>Input!B101/Input!B$6</f>
        <v>26.043845095786136</v>
      </c>
      <c r="G25" s="6">
        <f>Input!C101/Input!C$6</f>
        <v>39.749722827796489</v>
      </c>
      <c r="H25" s="6">
        <f>Input!D101/Input!D$6</f>
        <v>23.30279461513237</v>
      </c>
      <c r="I25" s="6">
        <f>Input!E101/Input!E$6</f>
        <v>19.195136030092176</v>
      </c>
      <c r="J25" s="6">
        <f>Input!F101/Input!F$6</f>
        <v>18.069642344304036</v>
      </c>
      <c r="K25" s="6">
        <f>Input!G101/Input!G$6</f>
        <v>19.849227120131307</v>
      </c>
      <c r="L25" s="6">
        <f>Input!H101/Input!H$6</f>
        <v>22.734853261656532</v>
      </c>
      <c r="M25" s="6">
        <f>Input!I101/Input!I$6</f>
        <v>25.31799296011252</v>
      </c>
      <c r="N25" s="6">
        <f>Input!J101/Input!J$6</f>
        <v>22.361216370437305</v>
      </c>
      <c r="O25" s="6">
        <f t="shared" si="1"/>
        <v>24.475040949553033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1.3585551475467856</v>
      </c>
      <c r="F29" s="6">
        <f>Input!B25/Input!B$5</f>
        <v>1.1757643412948195</v>
      </c>
      <c r="G29" s="6">
        <f>Input!C25/Input!C$5</f>
        <v>1.9763794465637767</v>
      </c>
      <c r="H29" s="6">
        <f>Input!D25/Input!D$5</f>
        <v>1.1840079477263636</v>
      </c>
      <c r="I29" s="6">
        <f>Input!E25/Input!E$5</f>
        <v>1.0955302151002289</v>
      </c>
      <c r="J29" s="6">
        <f>Input!F25/Input!F$5</f>
        <v>1.0669175997582045</v>
      </c>
      <c r="K29" s="6">
        <f>Input!G25/Input!G$5</f>
        <v>1.0481496858561732</v>
      </c>
      <c r="L29" s="6">
        <f>Input!H25/Input!H$5</f>
        <v>1.0862468331370372</v>
      </c>
      <c r="M29" s="6">
        <f>Input!I25/Input!I$5</f>
        <v>1.0482558579512296</v>
      </c>
      <c r="N29" s="6">
        <f>Input!J25/Input!J$5</f>
        <v>1.0809454699448369</v>
      </c>
      <c r="O29" s="6">
        <f>AVERAGE(E29:N29)</f>
        <v>1.2120752544879456</v>
      </c>
    </row>
    <row r="30" spans="2:15" x14ac:dyDescent="0.2">
      <c r="B30" t="s">
        <v>82</v>
      </c>
      <c r="E30" s="6">
        <f>Input!A26/Input!A$5</f>
        <v>2.178919081537849</v>
      </c>
      <c r="F30" s="6">
        <f>Input!B26/Input!B$5</f>
        <v>2.1866583576297041</v>
      </c>
      <c r="G30" s="6">
        <f>Input!C26/Input!C$5</f>
        <v>2.1915376735539591</v>
      </c>
      <c r="H30" s="6">
        <f>Input!D26/Input!D$5</f>
        <v>2.1332605236253723</v>
      </c>
      <c r="I30" s="6">
        <f>Input!E26/Input!E$5</f>
        <v>2.0935745636747387</v>
      </c>
      <c r="J30" s="6">
        <f>Input!F26/Input!F$5</f>
        <v>1.8381719840583683</v>
      </c>
      <c r="K30" s="6">
        <f>Input!G26/Input!G$5</f>
        <v>1.8173475159173211</v>
      </c>
      <c r="L30" s="6">
        <f>Input!H26/Input!H$5</f>
        <v>1.944630610325456</v>
      </c>
      <c r="M30" s="6">
        <f>Input!I26/Input!I$5</f>
        <v>1.9059565653305057</v>
      </c>
      <c r="N30" s="6">
        <f>Input!J26/Input!J$5</f>
        <v>1.9153663900058009</v>
      </c>
      <c r="O30" s="6">
        <f>AVERAGE(E30:N30)</f>
        <v>2.0205423265659075</v>
      </c>
    </row>
    <row r="31" spans="2:15" x14ac:dyDescent="0.2">
      <c r="B31" t="s">
        <v>83</v>
      </c>
      <c r="E31" s="6">
        <f>(Input!A99-Input!A102+Input!A105)/Input!A$5</f>
        <v>0.20097460514091048</v>
      </c>
      <c r="F31" s="6">
        <f>(Input!B99-Input!B102+Input!B105)/Input!B$5</f>
        <v>0.24524898148326929</v>
      </c>
      <c r="G31" s="6">
        <f>(Input!C99-Input!C102+Input!C105)/Input!C$5</f>
        <v>0.26281427547878622</v>
      </c>
      <c r="H31" s="6">
        <f>(Input!D99-Input!D102+Input!D105)/Input!D$5</f>
        <v>0.25301281059696845</v>
      </c>
      <c r="I31" s="6">
        <f>(Input!E99-Input!E102+Input!E105)/Input!E$5</f>
        <v>0.24527161626947708</v>
      </c>
      <c r="J31" s="6">
        <f>(Input!F99-Input!F102+Input!F105)/Input!F$5</f>
        <v>0.27872563594317806</v>
      </c>
      <c r="K31" s="6">
        <f>(Input!G99-Input!G102+Input!G105)/Input!G$5</f>
        <v>0.28080374591122725</v>
      </c>
      <c r="L31" s="6">
        <f>(Input!H99-Input!H102+Input!H105)/Input!H$5</f>
        <v>0.28858624458773591</v>
      </c>
      <c r="M31" s="6">
        <f>(Input!I99-Input!I102+Input!I105)/Input!I$5</f>
        <v>0.34169101912638983</v>
      </c>
      <c r="N31" s="6">
        <f>(Input!J99-Input!J102+Input!J105)/Input!J$5</f>
        <v>0.34897232582606758</v>
      </c>
      <c r="O31" s="6">
        <f>AVERAGE(E31:N31)</f>
        <v>0.274610126036401</v>
      </c>
    </row>
    <row r="32" spans="2:15" x14ac:dyDescent="0.2">
      <c r="B32" t="s">
        <v>84</v>
      </c>
      <c r="E32" s="6">
        <f>(Input!A100-Input!A103+Input!A106)/Input!A$5</f>
        <v>5.6517367384860417</v>
      </c>
      <c r="F32" s="6">
        <f>(Input!B100-Input!B103+Input!B106)/Input!B$5</f>
        <v>5.1726836322913252</v>
      </c>
      <c r="G32" s="6">
        <f>(Input!C100-Input!C103+Input!C106)/Input!C$5</f>
        <v>2.7152365949536224</v>
      </c>
      <c r="H32" s="6">
        <f>(Input!D100-Input!D103+Input!D106)/Input!D$5</f>
        <v>3.2273443925856782</v>
      </c>
      <c r="I32" s="6">
        <f>(Input!E100-Input!E103+Input!E106)/Input!E$5</f>
        <v>3.471002878478906</v>
      </c>
      <c r="J32" s="6">
        <f>(Input!F100-Input!F103+Input!F106)/Input!F$5</f>
        <v>2.6800070113657934</v>
      </c>
      <c r="K32" s="6">
        <f>(Input!G100-Input!G103+Input!G106)/Input!G$5</f>
        <v>3.753540106745862</v>
      </c>
      <c r="L32" s="6">
        <f>(Input!H100-Input!H103+Input!H106)/Input!H$5</f>
        <v>1.7814490251569663</v>
      </c>
      <c r="M32" s="6">
        <f>(Input!I100-Input!I103+Input!I106)/Input!I$5</f>
        <v>3.2523448479316266</v>
      </c>
      <c r="N32" s="6">
        <f>(Input!J100-Input!J103+Input!J106)/Input!J$5</f>
        <v>3.814160875021781</v>
      </c>
      <c r="O32" s="6">
        <f>AVERAGE(E32:N32)</f>
        <v>3.5519506103017613</v>
      </c>
    </row>
    <row r="33" spans="2:15" x14ac:dyDescent="0.2">
      <c r="B33" t="s">
        <v>85</v>
      </c>
      <c r="E33" s="6">
        <f>(Input!A101-Input!A104+Input!A107)/Input!A$5</f>
        <v>34.046678427642348</v>
      </c>
      <c r="F33" s="6">
        <f>(Input!B101-Input!B104+Input!B107)/Input!B$5</f>
        <v>30.170388040393117</v>
      </c>
      <c r="G33" s="6">
        <f>(Input!C101-Input!C104+Input!C107)/Input!C$5</f>
        <v>49.024550182994133</v>
      </c>
      <c r="H33" s="6">
        <f>(Input!D101-Input!D104+Input!D107)/Input!D$5</f>
        <v>29.419784113437348</v>
      </c>
      <c r="I33" s="6">
        <f>(Input!E101-Input!E104+Input!E107)/Input!E$5</f>
        <v>27.461468149238062</v>
      </c>
      <c r="J33" s="6">
        <f>(Input!F101-Input!F104+Input!F107)/Input!F$5</f>
        <v>26.443676099501648</v>
      </c>
      <c r="K33" s="6">
        <f>(Input!G101-Input!G104+Input!G107)/Input!G$5</f>
        <v>26.393639533091918</v>
      </c>
      <c r="L33" s="6">
        <f>(Input!H101-Input!H104+Input!H107)/Input!H$5</f>
        <v>26.48740359603115</v>
      </c>
      <c r="M33" s="6">
        <f>(Input!I101-Input!I104+Input!I107)/Input!I$5</f>
        <v>26.429302497098011</v>
      </c>
      <c r="N33" s="6">
        <f>(Input!J101-Input!J104+Input!J107)/Input!J$5</f>
        <v>27.335669753828437</v>
      </c>
      <c r="O33" s="6">
        <f>AVERAGE(E33:N33)</f>
        <v>30.321256039325618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90.142676803167674</v>
      </c>
      <c r="F7" s="6">
        <f>Input!B27/Input!B$34</f>
        <v>94.495923037110131</v>
      </c>
      <c r="G7" s="6">
        <f>Input!C27/Input!C$34</f>
        <v>89.210992391496987</v>
      </c>
      <c r="H7" s="6">
        <f>Input!D27/Input!D$34</f>
        <v>73.631703003239636</v>
      </c>
      <c r="I7" s="6">
        <f>Input!E27/Input!E$34</f>
        <v>53.827216557828194</v>
      </c>
      <c r="J7" s="6">
        <f>Input!F27/Input!F$34</f>
        <v>54.600528399619222</v>
      </c>
      <c r="K7" s="6">
        <f>Input!G27/Input!G$34</f>
        <v>63.576928842865605</v>
      </c>
      <c r="L7" s="6">
        <f>Input!H27/Input!H$34</f>
        <v>68.160104339155069</v>
      </c>
      <c r="M7" s="6">
        <f>Input!I27/Input!I$34</f>
        <v>67.703875445420678</v>
      </c>
      <c r="N7" s="6">
        <f>Input!J27/Input!J$34</f>
        <v>71.425270974684835</v>
      </c>
      <c r="O7" s="6">
        <f>AVERAGE(E7:N7)</f>
        <v>72.677521979458803</v>
      </c>
    </row>
    <row r="8" spans="1:15" x14ac:dyDescent="0.2">
      <c r="B8" s="26" t="s">
        <v>302</v>
      </c>
      <c r="E8" s="6">
        <f>Input!A125/Input!A$6-(Input!A203+Input!A207)/Input!A34</f>
        <v>24.00650133059985</v>
      </c>
      <c r="F8" s="6">
        <f>Input!B125/Input!B$6-(Input!B203+Input!B207)/Input!B34</f>
        <v>24.747164741195967</v>
      </c>
      <c r="G8" s="6">
        <f>Input!C125/Input!C$6-(Input!C203+Input!C207)/Input!C34</f>
        <v>23.366163641143569</v>
      </c>
      <c r="H8" s="6">
        <f>Input!D125/Input!D$6-(Input!D203+Input!D207)/Input!D34</f>
        <v>21.009199136530597</v>
      </c>
      <c r="I8" s="6">
        <f>Input!E125/Input!E$6-(Input!E203+Input!E207)/Input!E34</f>
        <v>20.707257532563158</v>
      </c>
      <c r="J8" s="6">
        <f>Input!F125/Input!F$6-(Input!F203+Input!F207)/Input!F34</f>
        <v>22.253404585237785</v>
      </c>
      <c r="K8" s="6">
        <f>Input!G125/Input!G$6-(Input!G203+Input!G207)/Input!G34</f>
        <v>22.251743561027453</v>
      </c>
      <c r="L8" s="6">
        <f>Input!H125/Input!H$6-(Input!H203+Input!H207)/Input!H34</f>
        <v>21.951072210166593</v>
      </c>
      <c r="M8" s="6">
        <f>Input!I125/Input!I$6-(Input!I203+Input!I207)/Input!I34</f>
        <v>22.295517489723913</v>
      </c>
      <c r="N8" s="6">
        <f>Input!J125/Input!J$6-(Input!J203+Input!J207)/Input!J34</f>
        <v>21.679062963604263</v>
      </c>
      <c r="O8" s="6">
        <f>AVERAGE(E8:N8)</f>
        <v>22.426708719179317</v>
      </c>
    </row>
    <row r="9" spans="1:15" s="4" customFormat="1" x14ac:dyDescent="0.2">
      <c r="B9" s="27" t="s">
        <v>283</v>
      </c>
      <c r="E9" s="8">
        <f>+E7-E8</f>
        <v>66.136175472567828</v>
      </c>
      <c r="F9" s="8">
        <f t="shared" ref="F9:N9" si="1">+F7-F8</f>
        <v>69.748758295914172</v>
      </c>
      <c r="G9" s="8">
        <f t="shared" si="1"/>
        <v>65.844828750353415</v>
      </c>
      <c r="H9" s="8">
        <f t="shared" si="1"/>
        <v>52.622503866709039</v>
      </c>
      <c r="I9" s="8">
        <f t="shared" si="1"/>
        <v>33.119959025265032</v>
      </c>
      <c r="J9" s="8">
        <f t="shared" si="1"/>
        <v>32.347123814381433</v>
      </c>
      <c r="K9" s="8">
        <f t="shared" si="1"/>
        <v>41.325185281838152</v>
      </c>
      <c r="L9" s="8">
        <f t="shared" si="1"/>
        <v>46.209032128988476</v>
      </c>
      <c r="M9" s="8">
        <f t="shared" si="1"/>
        <v>45.408357955696765</v>
      </c>
      <c r="N9" s="8">
        <f t="shared" si="1"/>
        <v>49.746208011080569</v>
      </c>
      <c r="O9" s="8">
        <f>AVERAGE(E9:N9)</f>
        <v>50.250813260279486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0.23389770622166201</v>
      </c>
      <c r="F11" s="6">
        <f>(Input!B136+Input!B144+Input!B204)/Input!B$34</f>
        <v>0.32546000316653872</v>
      </c>
      <c r="G11" s="6">
        <f>(Input!C136+Input!C144+Input!C204)/Input!C$34</f>
        <v>0.44024539254451439</v>
      </c>
      <c r="H11" s="6">
        <f>(Input!D136+Input!D144+Input!D204)/Input!D$34</f>
        <v>0.26426134940857465</v>
      </c>
      <c r="I11" s="6">
        <f>(Input!E136+Input!E144+Input!E204)/Input!E$34</f>
        <v>0.18155971655841216</v>
      </c>
      <c r="J11" s="6">
        <f>(Input!F136+Input!F144+Input!F204)/Input!F$34</f>
        <v>0.22144174429646629</v>
      </c>
      <c r="K11" s="6">
        <f>(Input!G136+Input!G144+Input!G204)/Input!G$34</f>
        <v>0.27342546329575224</v>
      </c>
      <c r="L11" s="6">
        <f>(Input!H136+Input!H144+Input!H204)/Input!H$34</f>
        <v>0.27245354882629713</v>
      </c>
      <c r="M11" s="6">
        <f>(Input!I136+Input!I144+Input!I204)/Input!I$34</f>
        <v>0.28179238185903432</v>
      </c>
      <c r="N11" s="6">
        <f>(Input!J136+Input!J144+Input!J204)/Input!J$34</f>
        <v>0.29362108160726774</v>
      </c>
      <c r="O11" s="6">
        <f>AVERAGE(E11:N11)</f>
        <v>0.27881583877845195</v>
      </c>
    </row>
    <row r="12" spans="1:15" ht="13.15" customHeight="1" x14ac:dyDescent="0.2">
      <c r="B12" s="26" t="s">
        <v>298</v>
      </c>
      <c r="E12" s="6">
        <f>Input!A18/Input!A$6</f>
        <v>4.4008269257308879</v>
      </c>
      <c r="F12" s="6">
        <f>Input!B18/Input!B$6</f>
        <v>5.2621094539974393</v>
      </c>
      <c r="G12" s="6">
        <f>Input!C18/Input!C$6</f>
        <v>4.9110120200838994</v>
      </c>
      <c r="H12" s="6">
        <f>Input!D18/Input!D$6</f>
        <v>3.4006966722869318</v>
      </c>
      <c r="I12" s="6">
        <f>Input!E18/Input!E$6</f>
        <v>2.307176409463235</v>
      </c>
      <c r="J12" s="6">
        <f>Input!F18/Input!F$6</f>
        <v>2.4960672607109888</v>
      </c>
      <c r="K12" s="6">
        <f>Input!G18/Input!G$6</f>
        <v>3.0447739532041411</v>
      </c>
      <c r="L12" s="6">
        <f>Input!H18/Input!H$6</f>
        <v>3.7158142014190561</v>
      </c>
      <c r="M12" s="6">
        <f>Input!I18/Input!I$6</f>
        <v>4.8820844454530068</v>
      </c>
      <c r="N12" s="6">
        <f>Input!J18/Input!J$6</f>
        <v>3.5810157000961231</v>
      </c>
      <c r="O12" s="6">
        <f>AVERAGE(E12:N12)</f>
        <v>3.8001577042445711</v>
      </c>
    </row>
    <row r="13" spans="1:15" ht="13.15" customHeight="1" x14ac:dyDescent="0.2">
      <c r="B13" s="27" t="s">
        <v>313</v>
      </c>
      <c r="E13" s="8">
        <f>+E9+E11-E12</f>
        <v>61.969246253058607</v>
      </c>
      <c r="F13" s="8">
        <f t="shared" ref="F13:N13" si="2">+F9+F11-F12</f>
        <v>64.812108845083273</v>
      </c>
      <c r="G13" s="8">
        <f t="shared" si="2"/>
        <v>61.374062122814024</v>
      </c>
      <c r="H13" s="8">
        <f t="shared" si="2"/>
        <v>49.486068543830683</v>
      </c>
      <c r="I13" s="8">
        <f t="shared" si="2"/>
        <v>30.994342332360208</v>
      </c>
      <c r="J13" s="8">
        <f t="shared" si="2"/>
        <v>30.072498297966909</v>
      </c>
      <c r="K13" s="8">
        <f t="shared" si="2"/>
        <v>38.553836791929761</v>
      </c>
      <c r="L13" s="8">
        <f t="shared" si="2"/>
        <v>42.765671476395717</v>
      </c>
      <c r="M13" s="8">
        <f t="shared" si="2"/>
        <v>40.808065892102789</v>
      </c>
      <c r="N13" s="8">
        <f t="shared" si="2"/>
        <v>46.458813392591715</v>
      </c>
      <c r="O13" s="8">
        <f>AVERAGE(E13:N13)</f>
        <v>46.729471394813359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3.4028211539745148</v>
      </c>
      <c r="F15" s="6">
        <f>(Input!B129+Input!B202)/Input!B$34</f>
        <v>3.2201866571096449</v>
      </c>
      <c r="G15" s="6">
        <f>(Input!C129+Input!C202)/Input!C$34</f>
        <v>3.7877862051632079</v>
      </c>
      <c r="H15" s="6">
        <f>(Input!D129+Input!D202)/Input!D$34</f>
        <v>2.7307377187970689</v>
      </c>
      <c r="I15" s="6">
        <f>(Input!E129+Input!E202)/Input!E$34</f>
        <v>2.3285079190163169</v>
      </c>
      <c r="J15" s="6">
        <f>(Input!F129+Input!F202)/Input!F$34</f>
        <v>1.0641225377126757</v>
      </c>
      <c r="K15" s="6">
        <f>(Input!G129+Input!G202)/Input!G$34</f>
        <v>0.74425977717330039</v>
      </c>
      <c r="L15" s="6">
        <f>(Input!H129+Input!H202)/Input!H$34</f>
        <v>0.68311313870551871</v>
      </c>
      <c r="M15" s="6">
        <f>(Input!I129+Input!I202)/Input!I$34</f>
        <v>0.86321496898987016</v>
      </c>
      <c r="N15" s="6">
        <f>(Input!J129+Input!J202)/Input!J$34</f>
        <v>0.43023187301049909</v>
      </c>
      <c r="O15" s="6">
        <f>AVERAGE(E15:N15)</f>
        <v>1.9254981949652616</v>
      </c>
    </row>
    <row r="16" spans="1:15" x14ac:dyDescent="0.2">
      <c r="B16" s="26" t="s">
        <v>285</v>
      </c>
      <c r="E16" s="6">
        <f>Input!A124/Input!A$6</f>
        <v>8.9259517251569616</v>
      </c>
      <c r="F16" s="6">
        <f>Input!B124/Input!B$6</f>
        <v>8.662204778468519</v>
      </c>
      <c r="G16" s="6">
        <f>Input!C124/Input!C$6</f>
        <v>7.825224407594245</v>
      </c>
      <c r="H16" s="6">
        <f>Input!D124/Input!D$6</f>
        <v>7.2066658724301185</v>
      </c>
      <c r="I16" s="6">
        <f>Input!E124/Input!E$6</f>
        <v>6.4113529027724923</v>
      </c>
      <c r="J16" s="6">
        <f>Input!F124/Input!F$6</f>
        <v>5.6626561680267713</v>
      </c>
      <c r="K16" s="6">
        <f>Input!G124/Input!G$6</f>
        <v>5.9757889994868361</v>
      </c>
      <c r="L16" s="6">
        <f>Input!H124/Input!H$6</f>
        <v>6.5199582790327248</v>
      </c>
      <c r="M16" s="6">
        <f>Input!I124/Input!I$6</f>
        <v>7.4857361518360133</v>
      </c>
      <c r="N16" s="6">
        <f>Input!J124/Input!J$6</f>
        <v>5.1877713315740772</v>
      </c>
      <c r="O16" s="6">
        <f>AVERAGE(E16:N16)</f>
        <v>6.9863310616378751</v>
      </c>
    </row>
    <row r="17" spans="2:15" s="4" customFormat="1" x14ac:dyDescent="0.2">
      <c r="B17" s="27" t="s">
        <v>301</v>
      </c>
      <c r="E17" s="8">
        <f>+E13+E15-E16</f>
        <v>56.446115681876165</v>
      </c>
      <c r="F17" s="8">
        <f t="shared" ref="F17:N17" si="3">+F13+F15-F16</f>
        <v>59.370090723724402</v>
      </c>
      <c r="G17" s="8">
        <f t="shared" si="3"/>
        <v>57.336623920382976</v>
      </c>
      <c r="H17" s="8">
        <f t="shared" si="3"/>
        <v>45.010140390197634</v>
      </c>
      <c r="I17" s="8">
        <f t="shared" si="3"/>
        <v>26.91149734860403</v>
      </c>
      <c r="J17" s="8">
        <f t="shared" si="3"/>
        <v>25.473964667652815</v>
      </c>
      <c r="K17" s="8">
        <f t="shared" si="3"/>
        <v>33.322307569616221</v>
      </c>
      <c r="L17" s="8">
        <f t="shared" si="3"/>
        <v>36.928826336068511</v>
      </c>
      <c r="M17" s="8">
        <f t="shared" si="3"/>
        <v>34.185544709256646</v>
      </c>
      <c r="N17" s="8">
        <f t="shared" si="3"/>
        <v>41.701273934028137</v>
      </c>
      <c r="O17" s="8">
        <f>AVERAGE(E17:N17)</f>
        <v>41.668638528140754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1.2489951439712621</v>
      </c>
      <c r="F19" s="6">
        <f>(Input!B137+Input!B139+Input!B205+Input!B208)/Input!B$34</f>
        <v>1.4209868028534773</v>
      </c>
      <c r="G19" s="6">
        <f>(Input!C137+Input!C139+Input!C205+Input!C208)/Input!C$34</f>
        <v>1.1458293290024304</v>
      </c>
      <c r="H19" s="6">
        <f>(Input!D137+Input!D139+Input!D205+Input!D208)/Input!D$34</f>
        <v>1.1725717899003032</v>
      </c>
      <c r="I19" s="6">
        <f>(Input!E137+Input!E139+Input!E205+Input!E208)/Input!E$34</f>
        <v>0.88556720178511794</v>
      </c>
      <c r="J19" s="6">
        <f>(Input!F137+Input!F139+Input!F205+Input!F208)/Input!F$34</f>
        <v>1.0226570364680816</v>
      </c>
      <c r="K19" s="6">
        <f>(Input!G137+Input!G139+Input!G205+Input!G208)/Input!G$34</f>
        <v>0.89844887380224647</v>
      </c>
      <c r="L19" s="6">
        <f>(Input!H137+Input!H139+Input!H205+Input!H208)/Input!H$34</f>
        <v>1.5259638733617988</v>
      </c>
      <c r="M19" s="6">
        <f>(Input!I137+Input!I139+Input!I205+Input!I208)/Input!I$34</f>
        <v>1.2511673606447493</v>
      </c>
      <c r="N19" s="6">
        <f>(Input!J137+Input!J139+Input!J205+Input!J208)/Input!J$34</f>
        <v>1.1115067741628324</v>
      </c>
      <c r="O19" s="6">
        <f>AVERAGE(E19:N19)</f>
        <v>1.16836941859523</v>
      </c>
    </row>
    <row r="20" spans="2:15" ht="13.15" customHeight="1" x14ac:dyDescent="0.2">
      <c r="B20" s="26" t="s">
        <v>300</v>
      </c>
      <c r="E20" s="6">
        <f>(Input!A19+Input!A20)/Input!A$6</f>
        <v>6.9974412782448461</v>
      </c>
      <c r="F20" s="6">
        <f>(Input!B19+Input!B20)/Input!B$6</f>
        <v>4.4669536219666464</v>
      </c>
      <c r="G20" s="6">
        <f>(Input!C19+Input!C20)/Input!C$6</f>
        <v>4.1361671358020216</v>
      </c>
      <c r="H20" s="6">
        <f>(Input!D19+Input!D20)/Input!D$6</f>
        <v>3.6204137279738888</v>
      </c>
      <c r="I20" s="6">
        <f>(Input!E19+Input!E20)/Input!E$6</f>
        <v>2.6558833826003663</v>
      </c>
      <c r="J20" s="6">
        <f>(Input!F19+Input!F20)/Input!F$6</f>
        <v>2.6434068282428749</v>
      </c>
      <c r="K20" s="6">
        <f>(Input!G19+Input!G20)/Input!G$6</f>
        <v>3.0474479817506857</v>
      </c>
      <c r="L20" s="6">
        <f>(Input!H19+Input!H20)/Input!H$6</f>
        <v>2.9312937662901826</v>
      </c>
      <c r="M20" s="6">
        <f>(Input!I19+Input!I20)/Input!I$6</f>
        <v>3.2273830548945406</v>
      </c>
      <c r="N20" s="6">
        <f>(Input!J19+Input!J20)/Input!J$6</f>
        <v>3.4452702065385261</v>
      </c>
      <c r="O20" s="6">
        <f>AVERAGE(E20:N20)</f>
        <v>3.7171660984304573</v>
      </c>
    </row>
    <row r="21" spans="2:15" ht="13.15" customHeight="1" x14ac:dyDescent="0.2">
      <c r="B21" s="27" t="s">
        <v>314</v>
      </c>
      <c r="E21" s="8">
        <f>+E17+E19-E20</f>
        <v>50.697669547602587</v>
      </c>
      <c r="F21" s="8">
        <f t="shared" ref="F21:N21" si="4">+F17+F19-F20</f>
        <v>56.324123904611234</v>
      </c>
      <c r="G21" s="8">
        <f t="shared" si="4"/>
        <v>54.346286113583389</v>
      </c>
      <c r="H21" s="8">
        <f t="shared" si="4"/>
        <v>42.562298452124047</v>
      </c>
      <c r="I21" s="8">
        <f t="shared" si="4"/>
        <v>25.141181167788783</v>
      </c>
      <c r="J21" s="8">
        <f t="shared" si="4"/>
        <v>23.853214875878024</v>
      </c>
      <c r="K21" s="8">
        <f t="shared" si="4"/>
        <v>31.17330846166778</v>
      </c>
      <c r="L21" s="8">
        <f t="shared" si="4"/>
        <v>35.523496443140125</v>
      </c>
      <c r="M21" s="8">
        <f t="shared" si="4"/>
        <v>32.209329015006858</v>
      </c>
      <c r="N21" s="8">
        <f t="shared" si="4"/>
        <v>39.367510501652447</v>
      </c>
      <c r="O21" s="8">
        <f>AVERAGE(E21:N21)</f>
        <v>39.119841848305519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0.57654167465237849</v>
      </c>
      <c r="F23" s="6">
        <f>(Input!B142+Input!B141+Input!B147-Input!B143-Input!B144-Input!B207-Input!B208-SUM(Input!B136:B139)-SUM(Input!B202:'Input'!B205))/Input!B34</f>
        <v>0.5448071106483181</v>
      </c>
      <c r="G23" s="6">
        <f>(Input!C142+Input!C141+Input!C147-Input!C143-Input!C144-Input!C207-Input!C208-SUM(Input!C136:C139)-SUM(Input!C202:'Input'!C205))/Input!C34</f>
        <v>0.54775031166213872</v>
      </c>
      <c r="H23" s="6">
        <f>(Input!D142+Input!D141+Input!D147-Input!D143-Input!D144-Input!D207-Input!D208-SUM(Input!D136:D139)-SUM(Input!D202:'Input'!D205))/Input!D34</f>
        <v>0.48899977752771023</v>
      </c>
      <c r="I23" s="6">
        <f>(Input!E142+Input!E141+Input!E147-Input!E143-Input!E144-Input!E207-Input!E208-SUM(Input!E136:E139)-SUM(Input!E202:'Input'!E205))/Input!E34</f>
        <v>0.8606110734444723</v>
      </c>
      <c r="J23" s="6">
        <f>(Input!F142+Input!F141+Input!F147-Input!F143-Input!F144-Input!F207-Input!F208-SUM(Input!F136:F139)-SUM(Input!F202:'Input'!F205))/Input!F34</f>
        <v>0.19061578869686946</v>
      </c>
      <c r="K23" s="6">
        <f>(Input!G142+Input!G141+Input!G147-Input!G143-Input!G144-Input!G207-Input!G208-SUM(Input!G136:G139)-SUM(Input!G202:'Input'!G205))/Input!G34</f>
        <v>0.15611551470890794</v>
      </c>
      <c r="L23" s="6">
        <f>(Input!H142+Input!H141+Input!H147-Input!H143-Input!H144-Input!H207-Input!H208-SUM(Input!H136:H139)-SUM(Input!H202:'Input'!H205))/Input!H34</f>
        <v>0.22888111071702771</v>
      </c>
      <c r="M23" s="6">
        <f>(Input!I142+Input!I141+Input!I147-Input!I143-Input!I144-Input!I207-Input!I208-SUM(Input!I136:I139)-SUM(Input!I202:'Input'!I205))/Input!I34</f>
        <v>0.34931614265135574</v>
      </c>
      <c r="N23" s="6">
        <f>(Input!J142+Input!J141+Input!J147-Input!J143-Input!J144-Input!J207-Input!J208-SUM(Input!J136:J139)-SUM(Input!J202:'Input'!J205))/Input!J34</f>
        <v>0.39455187151037718</v>
      </c>
      <c r="O23" s="6">
        <f>AVERAGE(E23:N23)</f>
        <v>0.43381903762195562</v>
      </c>
    </row>
    <row r="24" spans="2:15" x14ac:dyDescent="0.2">
      <c r="B24" s="26" t="s">
        <v>287</v>
      </c>
      <c r="E24" s="6">
        <f>Input!A127/Input!A$6</f>
        <v>18.822870642121497</v>
      </c>
      <c r="F24" s="6">
        <f>Input!B127/Input!B$6</f>
        <v>19.138531907378404</v>
      </c>
      <c r="G24" s="6">
        <f>Input!C127/Input!C$6</f>
        <v>17.185818200033328</v>
      </c>
      <c r="H24" s="6">
        <f>Input!D127/Input!D$6</f>
        <v>15.115093651230138</v>
      </c>
      <c r="I24" s="6">
        <f>Input!E127/Input!E$6</f>
        <v>12.790392635205556</v>
      </c>
      <c r="J24" s="6">
        <f>Input!F127/Input!F$6</f>
        <v>12.939375341662693</v>
      </c>
      <c r="K24" s="6">
        <f>Input!G127/Input!G$6</f>
        <v>14.008264278168854</v>
      </c>
      <c r="L24" s="6">
        <f>Input!H127/Input!H$6</f>
        <v>15.964934187662902</v>
      </c>
      <c r="M24" s="6">
        <f>Input!I127/Input!I$6</f>
        <v>17.546037358088853</v>
      </c>
      <c r="N24" s="6">
        <f>Input!J127/Input!J$6</f>
        <v>15.188500120603813</v>
      </c>
      <c r="O24" s="16">
        <f>AVERAGE(E24:N24)</f>
        <v>15.869981832215604</v>
      </c>
    </row>
    <row r="25" spans="2:15" s="4" customFormat="1" x14ac:dyDescent="0.2">
      <c r="B25" s="27" t="s">
        <v>288</v>
      </c>
      <c r="E25" s="8">
        <f>+E21+E23-E24</f>
        <v>32.451340580133461</v>
      </c>
      <c r="F25" s="8">
        <f t="shared" ref="F25:N25" si="5">+F21+F23-F24</f>
        <v>37.730399107881155</v>
      </c>
      <c r="G25" s="8">
        <f t="shared" si="5"/>
        <v>37.708218225212207</v>
      </c>
      <c r="H25" s="8">
        <f t="shared" si="5"/>
        <v>27.936204578421616</v>
      </c>
      <c r="I25" s="8">
        <f t="shared" si="5"/>
        <v>13.211399606027697</v>
      </c>
      <c r="J25" s="8">
        <f t="shared" si="5"/>
        <v>11.104455322912202</v>
      </c>
      <c r="K25" s="8">
        <f t="shared" si="5"/>
        <v>17.321159698207836</v>
      </c>
      <c r="L25" s="8">
        <f t="shared" si="5"/>
        <v>19.78744336619425</v>
      </c>
      <c r="M25" s="8">
        <f t="shared" si="5"/>
        <v>15.012607799569359</v>
      </c>
      <c r="N25" s="8">
        <f t="shared" si="5"/>
        <v>24.573562252559014</v>
      </c>
      <c r="O25" s="8">
        <f>AVERAGE(E25:N25)</f>
        <v>23.683679053711881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89.48157850560456</v>
      </c>
      <c r="F31" s="6">
        <f>Input!B35/Input!B36</f>
        <v>94.466481659787462</v>
      </c>
      <c r="G31" s="6">
        <f>Input!C35/Input!C36</f>
        <v>88.91831992465481</v>
      </c>
      <c r="H31" s="6">
        <f>Input!D35/Input!D36</f>
        <v>77.776575501903181</v>
      </c>
      <c r="I31" s="6">
        <f>Input!E35/Input!E36</f>
        <v>57.521269863447905</v>
      </c>
      <c r="J31" s="6">
        <f>Input!F35/Input!F36</f>
        <v>57.72975569875252</v>
      </c>
      <c r="K31" s="6">
        <f>Input!G35/Input!G36</f>
        <v>65.764654059047771</v>
      </c>
      <c r="L31" s="6">
        <f>Input!H35/Input!H36</f>
        <v>69.356805441326685</v>
      </c>
      <c r="M31" s="6">
        <f>Input!I35/Input!I36</f>
        <v>67.843687895043061</v>
      </c>
      <c r="N31" s="6">
        <f>Input!J35/Input!J36</f>
        <v>72.051640878037489</v>
      </c>
      <c r="O31" s="6">
        <f>AVERAGE(E31:N31)</f>
        <v>74.091076942760537</v>
      </c>
    </row>
    <row r="32" spans="2:15" x14ac:dyDescent="0.2">
      <c r="B32" s="26" t="s">
        <v>302</v>
      </c>
      <c r="E32" s="6">
        <f>Input!A131/Input!A$5-Input!A209/Input!A36</f>
        <v>24.705859107182693</v>
      </c>
      <c r="F32" s="6">
        <f>Input!B131/Input!B$5-Input!B209/Input!B36</f>
        <v>25.413888429452921</v>
      </c>
      <c r="G32" s="6">
        <f>Input!C131/Input!C$5-Input!C209/Input!C36</f>
        <v>24.081216782286731</v>
      </c>
      <c r="H32" s="6">
        <f>Input!D131/Input!D$5-Input!D209/Input!D36</f>
        <v>21.586748527966709</v>
      </c>
      <c r="I32" s="6">
        <f>Input!E131/Input!E$5-Input!E209/Input!E36</f>
        <v>21.550686020323901</v>
      </c>
      <c r="J32" s="6">
        <f>Input!F131/Input!F$5-Input!F209/Input!F36</f>
        <v>23.564878073731713</v>
      </c>
      <c r="K32" s="6">
        <f>Input!G131/Input!G$5-Input!G209/Input!G36</f>
        <v>22.266646760011188</v>
      </c>
      <c r="L32" s="6">
        <f>Input!H131/Input!H$5-Input!H209/Input!H36</f>
        <v>22.088844830023419</v>
      </c>
      <c r="M32" s="6">
        <f>Input!I131/Input!I$5-Input!I209/Input!I36</f>
        <v>22.468650147262437</v>
      </c>
      <c r="N32" s="6">
        <f>Input!J131/Input!J$5-Input!J209/Input!J36</f>
        <v>21.834788472976889</v>
      </c>
      <c r="O32" s="6">
        <f>AVERAGE(E32:N32)</f>
        <v>22.956220715121859</v>
      </c>
    </row>
    <row r="33" spans="2:15" s="4" customFormat="1" x14ac:dyDescent="0.2">
      <c r="B33" s="27" t="s">
        <v>283</v>
      </c>
      <c r="E33" s="8">
        <f>+E31-E32</f>
        <v>64.77571939842187</v>
      </c>
      <c r="F33" s="8">
        <f t="shared" ref="F33:N33" si="7">+F31-F32</f>
        <v>69.052593230334537</v>
      </c>
      <c r="G33" s="8">
        <f t="shared" si="7"/>
        <v>64.837103142368079</v>
      </c>
      <c r="H33" s="8">
        <f t="shared" si="7"/>
        <v>56.189826973936476</v>
      </c>
      <c r="I33" s="8">
        <f t="shared" si="7"/>
        <v>35.970583843124004</v>
      </c>
      <c r="J33" s="8">
        <f t="shared" si="7"/>
        <v>34.164877625020807</v>
      </c>
      <c r="K33" s="8">
        <f t="shared" si="7"/>
        <v>43.498007299036587</v>
      </c>
      <c r="L33" s="8">
        <f t="shared" si="7"/>
        <v>47.267960611303266</v>
      </c>
      <c r="M33" s="8">
        <f t="shared" si="7"/>
        <v>45.375037747780624</v>
      </c>
      <c r="N33" s="8">
        <f t="shared" si="7"/>
        <v>50.2168524050606</v>
      </c>
      <c r="O33" s="8">
        <f>AVERAGE(E33:N33)</f>
        <v>51.134856227638686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0.29708171064128919</v>
      </c>
      <c r="F35" s="6">
        <f>(Input!B136+Input!B144+Input!B204)/Input!B5*Input!B6/Input!B34</f>
        <v>0.38058838178249527</v>
      </c>
      <c r="G35" s="6">
        <f>(Input!C136+Input!C144+Input!C204)/Input!C5*Input!C6/Input!C34</f>
        <v>0.54426867550594227</v>
      </c>
      <c r="H35" s="6">
        <f>(Input!D136+Input!D144+Input!D204)/Input!D5*Input!D6/Input!D34</f>
        <v>0.33464146366031183</v>
      </c>
      <c r="I35" s="6">
        <f>(Input!E136+Input!E144+Input!E204)/Input!E5*Input!E6/Input!E34</f>
        <v>0.26134698338038598</v>
      </c>
      <c r="J35" s="6">
        <f>(Input!F136+Input!F144+Input!F204)/Input!F5*Input!F6/Input!F34</f>
        <v>0.32498253882853445</v>
      </c>
      <c r="K35" s="6">
        <f>(Input!G136+Input!G144+Input!G204)/Input!G5*Input!G6/Input!G34</f>
        <v>0.3666750774573419</v>
      </c>
      <c r="L35" s="6">
        <f>(Input!H136+Input!H144+Input!H204)/Input!H5*Input!H6/Input!H34</f>
        <v>0.3188578463119342</v>
      </c>
      <c r="M35" s="6">
        <f>(Input!I136+Input!I144+Input!I204)/Input!I5*Input!I6/Input!I34</f>
        <v>0.29288221866021602</v>
      </c>
      <c r="N35" s="6">
        <f>(Input!J136+Input!J144+Input!J204)/Input!J5*Input!J6/Input!J34</f>
        <v>0.35977896929072839</v>
      </c>
      <c r="O35" s="6">
        <f>AVERAGE(E35:N35)</f>
        <v>0.34811038655191795</v>
      </c>
    </row>
    <row r="36" spans="2:15" ht="13.15" customHeight="1" x14ac:dyDescent="0.2">
      <c r="B36" s="26" t="s">
        <v>298</v>
      </c>
      <c r="E36" s="6">
        <f>Input!A18/Input!A5</f>
        <v>5.5896452019643403</v>
      </c>
      <c r="F36" s="6">
        <f>Input!B18/Input!B5</f>
        <v>6.1534372960552988</v>
      </c>
      <c r="G36" s="6">
        <f>Input!C18/Input!C5</f>
        <v>6.0714093840165759</v>
      </c>
      <c r="H36" s="6">
        <f>Input!D18/Input!D5</f>
        <v>4.3063963550695652</v>
      </c>
      <c r="I36" s="6">
        <f>Input!E18/Input!E5</f>
        <v>3.3210758761325527</v>
      </c>
      <c r="J36" s="6">
        <f>Input!F18/Input!F5</f>
        <v>3.6631678369848664</v>
      </c>
      <c r="K36" s="6">
        <f>Input!G18/Input!G5</f>
        <v>4.0831702785618722</v>
      </c>
      <c r="L36" s="6">
        <f>Input!H18/Input!H5</f>
        <v>4.3486917996254837</v>
      </c>
      <c r="M36" s="6">
        <f>Input!I18/Input!I5</f>
        <v>5.0742171049396836</v>
      </c>
      <c r="N36" s="6">
        <f>Input!J18/Input!J5</f>
        <v>4.3878802248871267</v>
      </c>
      <c r="O36" s="6">
        <f>AVERAGE(E36:N36)</f>
        <v>4.6999091358237362</v>
      </c>
    </row>
    <row r="37" spans="2:15" ht="13.15" customHeight="1" x14ac:dyDescent="0.2">
      <c r="B37" s="27" t="s">
        <v>313</v>
      </c>
      <c r="E37" s="8">
        <f>+E33+E35-E36</f>
        <v>59.483155907098826</v>
      </c>
      <c r="F37" s="8">
        <f t="shared" ref="F37:N37" si="8">+F33+F35-F36</f>
        <v>63.279744316061738</v>
      </c>
      <c r="G37" s="8">
        <f t="shared" si="8"/>
        <v>59.30996243385745</v>
      </c>
      <c r="H37" s="8">
        <f t="shared" si="8"/>
        <v>52.218072082527222</v>
      </c>
      <c r="I37" s="8">
        <f t="shared" si="8"/>
        <v>32.910854950371835</v>
      </c>
      <c r="J37" s="8">
        <f t="shared" si="8"/>
        <v>30.826692326864478</v>
      </c>
      <c r="K37" s="8">
        <f t="shared" si="8"/>
        <v>39.781512097932058</v>
      </c>
      <c r="L37" s="8">
        <f t="shared" si="8"/>
        <v>43.238126657989717</v>
      </c>
      <c r="M37" s="8">
        <f t="shared" si="8"/>
        <v>40.593702861501157</v>
      </c>
      <c r="N37" s="8">
        <f t="shared" si="8"/>
        <v>46.188751149464203</v>
      </c>
      <c r="O37" s="8">
        <f>AVERAGE(E37:N37)</f>
        <v>46.783057478366871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4.322042938168372</v>
      </c>
      <c r="F39" s="6">
        <f>(Input!B129+Input!B202)/Input!B5*Input!B6/Input!B34</f>
        <v>3.765641298294395</v>
      </c>
      <c r="G39" s="6">
        <f>(Input!C129+Input!C202)/Input!C5*Input!C6/Input!C34</f>
        <v>4.6827824115738066</v>
      </c>
      <c r="H39" s="6">
        <f>(Input!D129+Input!D202)/Input!D5*Input!D6/Input!D34</f>
        <v>3.4580087823506016</v>
      </c>
      <c r="I39" s="6">
        <f>(Input!E129+Input!E202)/Input!E5*Input!E6/Input!E34</f>
        <v>3.3517816173527106</v>
      </c>
      <c r="J39" s="6">
        <f>(Input!F129+Input!F202)/Input!F5*Input!F6/Input!F34</f>
        <v>1.5616804547364052</v>
      </c>
      <c r="K39" s="6">
        <f>(Input!G129+Input!G202)/Input!G5*Input!G6/Input!G34</f>
        <v>0.99808374887242479</v>
      </c>
      <c r="L39" s="6">
        <f>(Input!H129+Input!H202)/Input!H5*Input!H6/Input!H34</f>
        <v>0.79946099117943925</v>
      </c>
      <c r="M39" s="6">
        <f>(Input!I129+Input!I202)/Input!I5*Input!I6/Input!I34</f>
        <v>0.89718648045260219</v>
      </c>
      <c r="N39" s="6">
        <f>(Input!J129+Input!J202)/Input!J5*Input!J6/Input!J34</f>
        <v>0.52717052529209663</v>
      </c>
      <c r="O39" s="6">
        <f>AVERAGE(E39:N39)</f>
        <v>2.4363839248272856</v>
      </c>
    </row>
    <row r="40" spans="2:15" x14ac:dyDescent="0.2">
      <c r="B40" s="26" t="s">
        <v>285</v>
      </c>
      <c r="E40" s="6">
        <f>Input!A124/Input!A5</f>
        <v>11.33716550900323</v>
      </c>
      <c r="F40" s="6">
        <f>Input!B124/Input!B5</f>
        <v>10.12946127705586</v>
      </c>
      <c r="G40" s="6">
        <f>Input!C124/Input!C5</f>
        <v>9.6742057861001918</v>
      </c>
      <c r="H40" s="6">
        <f>Input!D124/Input!D5</f>
        <v>9.1260005334044525</v>
      </c>
      <c r="I40" s="6">
        <f>Input!E124/Input!E5</f>
        <v>9.2288519297594007</v>
      </c>
      <c r="J40" s="6">
        <f>Input!F124/Input!F5</f>
        <v>8.3103769970970482</v>
      </c>
      <c r="K40" s="6">
        <f>Input!G124/Input!G5</f>
        <v>8.0137850653853437</v>
      </c>
      <c r="L40" s="6">
        <f>Input!H124/Input!H5</f>
        <v>7.6304377896779325</v>
      </c>
      <c r="M40" s="6">
        <f>Input!I124/Input!I5</f>
        <v>7.780334578212547</v>
      </c>
      <c r="N40" s="6">
        <f>Input!J124/Input!J5</f>
        <v>6.3566655785505848</v>
      </c>
      <c r="O40" s="6">
        <f>AVERAGE(E40:N40)</f>
        <v>8.7587285044246599</v>
      </c>
    </row>
    <row r="41" spans="2:15" s="4" customFormat="1" x14ac:dyDescent="0.2">
      <c r="B41" s="27" t="s">
        <v>301</v>
      </c>
      <c r="E41" s="8">
        <f>+E37+E39-E40</f>
        <v>52.468033336263971</v>
      </c>
      <c r="F41" s="8">
        <f t="shared" ref="F41:N41" si="9">+F37+F39-F40</f>
        <v>56.915924337300275</v>
      </c>
      <c r="G41" s="8">
        <f t="shared" si="9"/>
        <v>54.318539059331059</v>
      </c>
      <c r="H41" s="8">
        <f t="shared" si="9"/>
        <v>46.550080331473374</v>
      </c>
      <c r="I41" s="8">
        <f t="shared" si="9"/>
        <v>27.033784637965148</v>
      </c>
      <c r="J41" s="8">
        <f t="shared" si="9"/>
        <v>24.077995784503837</v>
      </c>
      <c r="K41" s="8">
        <f t="shared" si="9"/>
        <v>32.765810781419141</v>
      </c>
      <c r="L41" s="8">
        <f t="shared" si="9"/>
        <v>36.40714985949122</v>
      </c>
      <c r="M41" s="8">
        <f t="shared" si="9"/>
        <v>33.710554763741214</v>
      </c>
      <c r="N41" s="8">
        <f t="shared" si="9"/>
        <v>40.359256096205719</v>
      </c>
      <c r="O41" s="8">
        <f>AVERAGE(E41:N41)</f>
        <v>40.460712898769501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1.586392701098158</v>
      </c>
      <c r="F43" s="6">
        <f>(Input!B137+Input!B139+Input!B205+Input!B208)/Input!B5*Input!B6/Input!B34</f>
        <v>1.6616821193710616</v>
      </c>
      <c r="G43" s="6">
        <f>(Input!C137+Input!C139+Input!C205+Input!C208)/Input!C5*Input!C6/Input!C34</f>
        <v>1.4165713527347308</v>
      </c>
      <c r="H43" s="6">
        <f>(Input!D137+Input!D139+Input!D205+Input!D208)/Input!D5*Input!D6/Input!D34</f>
        <v>1.4848601238781722</v>
      </c>
      <c r="I43" s="6">
        <f>(Input!E137+Input!E139+Input!E205+Input!E208)/Input!E5*Input!E6/Input!E34</f>
        <v>1.2747338515076951</v>
      </c>
      <c r="J43" s="6">
        <f>(Input!F137+Input!F139+Input!F205+Input!F208)/Input!F5*Input!F6/Input!F34</f>
        <v>1.5008266897379461</v>
      </c>
      <c r="K43" s="6">
        <f>(Input!G137+Input!G139+Input!G205+Input!G208)/Input!G5*Input!G6/Input!G34</f>
        <v>1.2048578300718136</v>
      </c>
      <c r="L43" s="6">
        <f>(Input!H137+Input!H139+Input!H205+Input!H208)/Input!H5*Input!H6/Input!H34</f>
        <v>1.7858660909576565</v>
      </c>
      <c r="M43" s="6">
        <f>(Input!I137+Input!I139+Input!I205+Input!I208)/Input!I5*Input!I6/Input!I34</f>
        <v>1.300406597521836</v>
      </c>
      <c r="N43" s="6">
        <f>(Input!J137+Input!J139+Input!J205+Input!J208)/Input!J5*Input!J6/Input!J34</f>
        <v>1.3619483975024904</v>
      </c>
      <c r="O43" s="6">
        <f>AVERAGE(E43:N43)</f>
        <v>1.457814575438156</v>
      </c>
    </row>
    <row r="44" spans="2:15" ht="13.15" customHeight="1" x14ac:dyDescent="0.2">
      <c r="B44" s="26" t="s">
        <v>300</v>
      </c>
      <c r="E44" s="6">
        <f>(Input!A19+Input!A20)/Input!A5</f>
        <v>8.8876965004645392</v>
      </c>
      <c r="F44" s="6">
        <f>(Input!B19+Input!B20)/Input!B5</f>
        <v>5.223593172558938</v>
      </c>
      <c r="G44" s="6">
        <f>(Input!C19+Input!C20)/Input!C5</f>
        <v>5.1134804515791714</v>
      </c>
      <c r="H44" s="6">
        <f>(Input!D19+Input!D20)/Input!D5</f>
        <v>4.5846301462417207</v>
      </c>
      <c r="I44" s="6">
        <f>(Input!E19+Input!E20)/Input!E5</f>
        <v>3.8230237599505732</v>
      </c>
      <c r="J44" s="6">
        <f>(Input!F19+Input!F20)/Input!F5</f>
        <v>3.8793998165447148</v>
      </c>
      <c r="K44" s="6">
        <f>(Input!G19+Input!G20)/Input!G5</f>
        <v>4.0867562636146504</v>
      </c>
      <c r="L44" s="6">
        <f>(Input!H19+Input!H20)/Input!H5</f>
        <v>3.430551817927622</v>
      </c>
      <c r="M44" s="6">
        <f>(Input!I19+Input!I20)/Input!I5</f>
        <v>3.3543955423775551</v>
      </c>
      <c r="N44" s="6">
        <f>(Input!J19+Input!J20)/Input!J5</f>
        <v>4.2215489332418725</v>
      </c>
      <c r="O44" s="6">
        <f>AVERAGE(E44:N44)</f>
        <v>4.6605076404501355</v>
      </c>
    </row>
    <row r="45" spans="2:15" ht="13.15" customHeight="1" x14ac:dyDescent="0.2">
      <c r="B45" s="27" t="s">
        <v>314</v>
      </c>
      <c r="E45" s="8">
        <f>+E41+E43-E44</f>
        <v>45.166729536897591</v>
      </c>
      <c r="F45" s="8">
        <f t="shared" ref="F45:N45" si="10">+F41+F43-F44</f>
        <v>53.354013284112405</v>
      </c>
      <c r="G45" s="8">
        <f t="shared" si="10"/>
        <v>50.621629960486615</v>
      </c>
      <c r="H45" s="8">
        <f t="shared" si="10"/>
        <v>43.450310309109824</v>
      </c>
      <c r="I45" s="8">
        <f t="shared" si="10"/>
        <v>24.485494729522269</v>
      </c>
      <c r="J45" s="8">
        <f t="shared" si="10"/>
        <v>21.699422657697067</v>
      </c>
      <c r="K45" s="8">
        <f t="shared" si="10"/>
        <v>29.883912347876308</v>
      </c>
      <c r="L45" s="8">
        <f t="shared" si="10"/>
        <v>34.762464132521252</v>
      </c>
      <c r="M45" s="8">
        <f t="shared" si="10"/>
        <v>31.656565818885493</v>
      </c>
      <c r="N45" s="8">
        <f t="shared" si="10"/>
        <v>37.499655560466337</v>
      </c>
      <c r="O45" s="8">
        <f>AVERAGE(E45:N45)</f>
        <v>37.258019833757515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0.73228587714067728</v>
      </c>
      <c r="F47" s="6">
        <f>(Input!B142+Input!B141+Input!B147-Input!B143-Input!B144-Input!B207-Input!B208-SUM(Input!B136:B139)-SUM(Input!B202:'Input'!B205))/Input!B5*Input!B6/Input!B34</f>
        <v>0.63708982550196835</v>
      </c>
      <c r="G47" s="6">
        <f>(Input!C142+Input!C141+Input!C147-Input!C143-Input!C144-Input!C207-Input!C208-SUM(Input!C136:C139)-SUM(Input!C202:'Input'!C205))/Input!C5*Input!C6/Input!C34</f>
        <v>0.67717537011173889</v>
      </c>
      <c r="H47" s="6">
        <f>(Input!D142+Input!D141+Input!D147-Input!D143-Input!D144-Input!D207-Input!D208-SUM(Input!D136:D139)-SUM(Input!D202:'Input'!D205))/Input!D5*Input!D6/Input!D34</f>
        <v>0.6192339577757795</v>
      </c>
      <c r="I47" s="6">
        <f>(Input!E142+Input!E141+Input!E147-Input!E143-Input!E144-Input!E207-Input!E208-SUM(Input!E136:E139)-SUM(Input!E202:'Input'!E205))/Input!E5*Input!E6/Input!E34</f>
        <v>1.2388106358169326</v>
      </c>
      <c r="J47" s="6">
        <f>(Input!F142+Input!F141+Input!F147-Input!F143-Input!F144-Input!F207-Input!F208-SUM(Input!F136:F139)-SUM(Input!F202:'Input'!F205))/Input!F5*Input!F6/Input!F34</f>
        <v>0.27974311324326306</v>
      </c>
      <c r="K47" s="6">
        <f>(Input!G142+Input!G141+Input!G147-Input!G143-Input!G144-Input!G207-Input!G208-SUM(Input!G136:G139)-SUM(Input!G202:'Input'!G205))/Input!G5*Input!G6/Input!G34</f>
        <v>0.20935748908748736</v>
      </c>
      <c r="L47" s="6">
        <f>(Input!H142+Input!H141+Input!H147-Input!H143-Input!H144-Input!H207-Input!H208-SUM(Input!H136:H139)-SUM(Input!H202:'Input'!H205))/Input!H5*Input!H6/Input!H34</f>
        <v>0.26786414909663586</v>
      </c>
      <c r="M47" s="6">
        <f>(Input!I142+Input!I141+Input!I147-Input!I143-Input!I144-Input!I207-Input!I208-SUM(Input!I136:I139)-SUM(Input!I202:'Input'!I205))/Input!I5*Input!I6/Input!I34</f>
        <v>0.36306335252433136</v>
      </c>
      <c r="N47" s="6">
        <f>(Input!J142+Input!J141+Input!J147-Input!J143-Input!J144-Input!J207-Input!J208-SUM(Input!J136:J139)-SUM(Input!J202:'Input'!J205))/Input!J5*Input!J6/Input!J34</f>
        <v>0.48345120482049819</v>
      </c>
      <c r="O47" s="6">
        <f>AVERAGE(E47:N47)</f>
        <v>0.55080749751193125</v>
      </c>
    </row>
    <row r="48" spans="2:15" x14ac:dyDescent="0.2">
      <c r="B48" s="26" t="s">
        <v>287</v>
      </c>
      <c r="E48" s="6">
        <f>Input!A127/Input!A5</f>
        <v>23.907590629562446</v>
      </c>
      <c r="F48" s="6">
        <f>Input!B127/Input!B5</f>
        <v>22.380331891641404</v>
      </c>
      <c r="G48" s="6">
        <f>Input!C127/Input!C5</f>
        <v>21.246565364729577</v>
      </c>
      <c r="H48" s="6">
        <f>Input!D127/Input!D5</f>
        <v>19.140661599324353</v>
      </c>
      <c r="I48" s="6">
        <f>Input!E127/Input!E5</f>
        <v>18.411190515304863</v>
      </c>
      <c r="J48" s="6">
        <f>Input!F127/Input!F5</f>
        <v>18.989513755631936</v>
      </c>
      <c r="K48" s="6">
        <f>Input!G127/Input!G5</f>
        <v>18.785673167844561</v>
      </c>
      <c r="L48" s="6">
        <f>Input!H127/Input!H5</f>
        <v>18.684082308780788</v>
      </c>
      <c r="M48" s="6">
        <f>Input!I127/Input!I5</f>
        <v>18.23655528311204</v>
      </c>
      <c r="N48" s="6">
        <f>Input!J127/Input!J5</f>
        <v>18.610730839047783</v>
      </c>
      <c r="O48" s="16">
        <f>AVERAGE(E48:N48)</f>
        <v>19.839289535497976</v>
      </c>
    </row>
    <row r="49" spans="2:15" s="4" customFormat="1" x14ac:dyDescent="0.2">
      <c r="B49" s="27" t="s">
        <v>288</v>
      </c>
      <c r="E49" s="8">
        <f>+E45+E47-E48</f>
        <v>21.991424784475821</v>
      </c>
      <c r="F49" s="8">
        <f t="shared" ref="F49:N49" si="11">+F45+F47-F48</f>
        <v>31.610771217972967</v>
      </c>
      <c r="G49" s="8">
        <f t="shared" si="11"/>
        <v>30.052239965868779</v>
      </c>
      <c r="H49" s="8">
        <f t="shared" si="11"/>
        <v>24.928882667561247</v>
      </c>
      <c r="I49" s="8">
        <f t="shared" si="11"/>
        <v>7.3131148500343386</v>
      </c>
      <c r="J49" s="8">
        <f t="shared" si="11"/>
        <v>2.9896520153083941</v>
      </c>
      <c r="K49" s="8">
        <f t="shared" si="11"/>
        <v>11.307596669119235</v>
      </c>
      <c r="L49" s="8">
        <f t="shared" si="11"/>
        <v>16.346245972837103</v>
      </c>
      <c r="M49" s="8">
        <f t="shared" si="11"/>
        <v>13.783073888297785</v>
      </c>
      <c r="N49" s="8">
        <f t="shared" si="11"/>
        <v>19.372375926239052</v>
      </c>
      <c r="O49" s="8">
        <f>AVERAGE(E49:N49)</f>
        <v>17.969537795771469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812.42560483210639</v>
      </c>
      <c r="F7" s="6">
        <f>Input!B27/Input!B$7</f>
        <v>770.01754623191573</v>
      </c>
      <c r="G7" s="6">
        <f>Input!C27/Input!C$7</f>
        <v>774.97354980297996</v>
      </c>
      <c r="H7" s="6">
        <f>Input!D27/Input!D$7</f>
        <v>675.34727303180057</v>
      </c>
      <c r="I7" s="6">
        <f>Input!E27/Input!E$7</f>
        <v>553.68724162425985</v>
      </c>
      <c r="J7" s="6">
        <f>Input!F27/Input!F$7</f>
        <v>584.91285405593646</v>
      </c>
      <c r="K7" s="6">
        <f>Input!G27/Input!G$7</f>
        <v>621.85038070205826</v>
      </c>
      <c r="L7" s="6">
        <f>Input!H27/Input!H$7</f>
        <v>597.01689926215931</v>
      </c>
      <c r="M7" s="6">
        <f>Input!I27/Input!I$7</f>
        <v>511.4851895510987</v>
      </c>
      <c r="N7" s="6">
        <f>Input!J27/Input!J$7</f>
        <v>640.79669326460055</v>
      </c>
      <c r="O7" s="6">
        <f>AVERAGE(E7:N7)</f>
        <v>654.2513232358915</v>
      </c>
    </row>
    <row r="8" spans="1:15" x14ac:dyDescent="0.2">
      <c r="B8" s="26" t="s">
        <v>302</v>
      </c>
      <c r="E8" s="6">
        <f>(Input!A125-Input!A203-Input!A207)/Input!A$7</f>
        <v>209.56455348335916</v>
      </c>
      <c r="F8" s="6">
        <f>(Input!B125-Input!B203-Input!B207)/Input!B$7</f>
        <v>196.30483823731348</v>
      </c>
      <c r="G8" s="6">
        <f>(Input!C125-Input!C203-Input!C207)/Input!C$7</f>
        <v>195.2779081392143</v>
      </c>
      <c r="H8" s="6">
        <f>(Input!D125-Input!D203-Input!D207)/Input!D$7</f>
        <v>186.73432690120319</v>
      </c>
      <c r="I8" s="6">
        <f>(Input!E125-Input!E203-Input!E207)/Input!E$7</f>
        <v>210.97258227839455</v>
      </c>
      <c r="J8" s="6">
        <f>(Input!F125-Input!F203-Input!F207)/Input!F$7</f>
        <v>232.99086314145086</v>
      </c>
      <c r="K8" s="6">
        <f>(Input!G125-Input!G203-Input!G207)/Input!G$7</f>
        <v>213.69917847181947</v>
      </c>
      <c r="L8" s="6">
        <f>(Input!H125-Input!H203-Input!H207)/Input!H$7</f>
        <v>182.46936349947296</v>
      </c>
      <c r="M8" s="6">
        <f>(Input!I125-Input!I203-Input!I207)/Input!I$7</f>
        <v>162.2996111618711</v>
      </c>
      <c r="N8" s="6">
        <f>(Input!J125-Input!J203-Input!J207)/Input!J$7</f>
        <v>185.67580982220028</v>
      </c>
      <c r="O8" s="6">
        <f>AVERAGE(E8:N8)</f>
        <v>197.59890351362995</v>
      </c>
    </row>
    <row r="9" spans="1:15" s="4" customFormat="1" x14ac:dyDescent="0.2">
      <c r="B9" s="27" t="s">
        <v>283</v>
      </c>
      <c r="E9" s="8">
        <f t="shared" ref="E9:N9" si="1">+E7-E8</f>
        <v>602.8610513487472</v>
      </c>
      <c r="F9" s="8">
        <f t="shared" si="1"/>
        <v>573.71270799460228</v>
      </c>
      <c r="G9" s="8">
        <f t="shared" si="1"/>
        <v>579.69564166376563</v>
      </c>
      <c r="H9" s="8">
        <f t="shared" si="1"/>
        <v>488.61294613059738</v>
      </c>
      <c r="I9" s="8">
        <f t="shared" si="1"/>
        <v>342.7146593458653</v>
      </c>
      <c r="J9" s="8">
        <f t="shared" si="1"/>
        <v>351.9219909144856</v>
      </c>
      <c r="K9" s="8">
        <f t="shared" si="1"/>
        <v>408.15120223023882</v>
      </c>
      <c r="L9" s="8">
        <f t="shared" si="1"/>
        <v>414.54753576268638</v>
      </c>
      <c r="M9" s="8">
        <f t="shared" si="1"/>
        <v>349.1855783892276</v>
      </c>
      <c r="N9" s="8">
        <f t="shared" si="1"/>
        <v>455.12088344240027</v>
      </c>
      <c r="O9" s="8">
        <f>AVERAGE(E9:N9)</f>
        <v>456.6524197222617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2.108041298362004</v>
      </c>
      <c r="F11" s="6">
        <f>(Input!B136+Input!B144+Input!B204)/Input!B$7</f>
        <v>2.6520711685784684</v>
      </c>
      <c r="G11" s="6">
        <f>(Input!C136+Input!C144+Input!C204)/Input!C$7</f>
        <v>3.8244001719809098</v>
      </c>
      <c r="H11" s="6">
        <f>(Input!D136+Input!D144+Input!D204)/Input!D$7</f>
        <v>2.4237953817655487</v>
      </c>
      <c r="I11" s="6">
        <f>(Input!E136+Input!E144+Input!E204)/Input!E$7</f>
        <v>1.867592364604441</v>
      </c>
      <c r="J11" s="6">
        <f>(Input!F136+Input!F144+Input!F204)/Input!F$7</f>
        <v>2.372213721368936</v>
      </c>
      <c r="K11" s="6">
        <f>(Input!G136+Input!G144+Input!G204)/Input!G$7</f>
        <v>2.6743935502820433</v>
      </c>
      <c r="L11" s="6">
        <f>(Input!H136+Input!H144+Input!H204)/Input!H$7</f>
        <v>2.3864308086131611</v>
      </c>
      <c r="M11" s="6">
        <f>(Input!I136+Input!I144+Input!I204)/Input!I$7</f>
        <v>2.1288682353998469</v>
      </c>
      <c r="N11" s="6">
        <f>(Input!J136+Input!J144+Input!J204)/Input!J$7</f>
        <v>2.6342415730337079</v>
      </c>
      <c r="O11" s="6">
        <f>AVERAGE(E11:N11)</f>
        <v>2.5072048273989069</v>
      </c>
    </row>
    <row r="12" spans="1:15" ht="13.15" customHeight="1" x14ac:dyDescent="0.2">
      <c r="B12" s="26" t="s">
        <v>298</v>
      </c>
      <c r="E12" s="6">
        <f>Input!A18/Input!A$7</f>
        <v>38.493165966554571</v>
      </c>
      <c r="F12" s="6">
        <f>Input!B18/Input!B$7</f>
        <v>41.79764033975561</v>
      </c>
      <c r="G12" s="6">
        <f>Input!C18/Input!C$7</f>
        <v>41.124010670371405</v>
      </c>
      <c r="H12" s="6">
        <f>Input!D18/Input!D$7</f>
        <v>30.273571394644808</v>
      </c>
      <c r="I12" s="6">
        <f>Input!E18/Input!E$7</f>
        <v>23.520733734303018</v>
      </c>
      <c r="J12" s="6">
        <f>Input!F18/Input!F$7</f>
        <v>26.169416335974475</v>
      </c>
      <c r="K12" s="6">
        <f>Input!G18/Input!G$7</f>
        <v>29.26875268298928</v>
      </c>
      <c r="L12" s="6">
        <f>Input!H18/Input!H$7</f>
        <v>30.912709381117303</v>
      </c>
      <c r="M12" s="6">
        <f>Input!I18/Input!I$7</f>
        <v>35.553113251351796</v>
      </c>
      <c r="N12" s="6">
        <f>Input!J18/Input!J$7</f>
        <v>30.704258241758243</v>
      </c>
      <c r="O12" s="6">
        <f>AVERAGE(E12:N12)</f>
        <v>32.781737199882052</v>
      </c>
    </row>
    <row r="13" spans="1:15" ht="13.15" customHeight="1" x14ac:dyDescent="0.2">
      <c r="B13" s="27" t="s">
        <v>313</v>
      </c>
      <c r="E13" s="8">
        <f t="shared" ref="E13:N13" si="2">+E9+E11-E12</f>
        <v>566.47592668055461</v>
      </c>
      <c r="F13" s="8">
        <f t="shared" si="2"/>
        <v>534.56713882342513</v>
      </c>
      <c r="G13" s="8">
        <f t="shared" si="2"/>
        <v>542.39603116537512</v>
      </c>
      <c r="H13" s="8">
        <f t="shared" si="2"/>
        <v>460.76317011771812</v>
      </c>
      <c r="I13" s="8">
        <f t="shared" si="2"/>
        <v>321.06151797616673</v>
      </c>
      <c r="J13" s="8">
        <f t="shared" si="2"/>
        <v>328.12478829988009</v>
      </c>
      <c r="K13" s="8">
        <f t="shared" si="2"/>
        <v>381.55684309753161</v>
      </c>
      <c r="L13" s="8">
        <f t="shared" si="2"/>
        <v>386.02125719018227</v>
      </c>
      <c r="M13" s="8">
        <f t="shared" si="2"/>
        <v>315.76133337327565</v>
      </c>
      <c r="N13" s="8">
        <f t="shared" si="2"/>
        <v>427.05086677367575</v>
      </c>
      <c r="O13" s="8">
        <f>AVERAGE(E13:N13)</f>
        <v>426.37788734977846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30.668481702510121</v>
      </c>
      <c r="F15" s="6">
        <f>(Input!B129+Input!B202)/Input!B$7</f>
        <v>26.240287923771522</v>
      </c>
      <c r="G15" s="6">
        <f>(Input!C129+Input!C202)/Input!C$7</f>
        <v>32.904399364016896</v>
      </c>
      <c r="H15" s="6">
        <f>(Input!D129+Input!D202)/Input!D$7</f>
        <v>25.046225967006897</v>
      </c>
      <c r="I15" s="6">
        <f>(Input!E129+Input!E202)/Input!E$7</f>
        <v>23.951918921820777</v>
      </c>
      <c r="J15" s="6">
        <f>(Input!F129+Input!F202)/Input!F$7</f>
        <v>11.399504159434247</v>
      </c>
      <c r="K15" s="6">
        <f>(Input!G129+Input!G202)/Input!G$7</f>
        <v>7.2796568535156894</v>
      </c>
      <c r="L15" s="6">
        <f>(Input!H129+Input!H202)/Input!H$7</f>
        <v>5.9834134919439839</v>
      </c>
      <c r="M15" s="6">
        <f>(Input!I129+Input!I202)/Input!I$7</f>
        <v>6.5213648278237946</v>
      </c>
      <c r="N15" s="6">
        <f>(Input!J129+Input!J202)/Input!J$7</f>
        <v>3.8598546116804546</v>
      </c>
      <c r="O15" s="6">
        <f>AVERAGE(E15:N15)</f>
        <v>17.385510782352437</v>
      </c>
    </row>
    <row r="16" spans="1:15" x14ac:dyDescent="0.2">
      <c r="B16" s="26" t="s">
        <v>285</v>
      </c>
      <c r="E16" s="6">
        <f>Input!A124/Input!A$7</f>
        <v>78.073540942275983</v>
      </c>
      <c r="F16" s="6">
        <f>Input!B124/Input!B$7</f>
        <v>68.805053001072693</v>
      </c>
      <c r="G16" s="6">
        <f>Input!C124/Input!C$7</f>
        <v>65.527148115279672</v>
      </c>
      <c r="H16" s="6">
        <f>Input!D124/Input!D$7</f>
        <v>64.154946715563852</v>
      </c>
      <c r="I16" s="6">
        <f>Input!E124/Input!E$7</f>
        <v>65.361159157242824</v>
      </c>
      <c r="J16" s="6">
        <f>Input!F124/Input!F$7</f>
        <v>59.368755466291361</v>
      </c>
      <c r="K16" s="6">
        <f>Input!G124/Input!G$7</f>
        <v>57.443965627612386</v>
      </c>
      <c r="L16" s="6">
        <f>Input!H124/Input!H$7</f>
        <v>54.241026200873357</v>
      </c>
      <c r="M16" s="6">
        <f>Input!I124/Input!I$7</f>
        <v>54.513851234965472</v>
      </c>
      <c r="N16" s="6">
        <f>Input!J124/Input!J$7</f>
        <v>44.480863532534876</v>
      </c>
      <c r="O16" s="6">
        <f>AVERAGE(E16:N16)</f>
        <v>61.197030999371236</v>
      </c>
    </row>
    <row r="17" spans="2:15" s="4" customFormat="1" x14ac:dyDescent="0.2">
      <c r="B17" s="27" t="s">
        <v>301</v>
      </c>
      <c r="E17" s="8">
        <f t="shared" ref="E17:N17" si="3">+E13+E15-E16</f>
        <v>519.07086744078879</v>
      </c>
      <c r="F17" s="8">
        <f t="shared" si="3"/>
        <v>492.00237374612402</v>
      </c>
      <c r="G17" s="8">
        <f t="shared" si="3"/>
        <v>509.77328241411232</v>
      </c>
      <c r="H17" s="8">
        <f t="shared" si="3"/>
        <v>421.65444936916117</v>
      </c>
      <c r="I17" s="8">
        <f t="shared" si="3"/>
        <v>279.65227774074469</v>
      </c>
      <c r="J17" s="8">
        <f t="shared" si="3"/>
        <v>280.15553699302296</v>
      </c>
      <c r="K17" s="8">
        <f t="shared" si="3"/>
        <v>331.39253432343492</v>
      </c>
      <c r="L17" s="8">
        <f t="shared" si="3"/>
        <v>337.76364448125287</v>
      </c>
      <c r="M17" s="8">
        <f t="shared" si="3"/>
        <v>267.76884696613399</v>
      </c>
      <c r="N17" s="8">
        <f t="shared" si="3"/>
        <v>386.42985785282133</v>
      </c>
      <c r="O17" s="8">
        <f>AVERAGE(E17:N17)</f>
        <v>382.56636713275975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11.256772832350132</v>
      </c>
      <c r="F19" s="6">
        <f>(Input!B137+Input!B139+Input!B205+Input!B208)/Input!B$7</f>
        <v>11.579174381221346</v>
      </c>
      <c r="G19" s="6">
        <f>(Input!C137+Input!C139+Input!C205+Input!C208)/Input!C$7</f>
        <v>9.9537893118428897</v>
      </c>
      <c r="H19" s="6">
        <f>(Input!D137+Input!D139+Input!D205+Input!D208)/Input!D$7</f>
        <v>10.754785349842384</v>
      </c>
      <c r="I19" s="6">
        <f>(Input!E137+Input!E139+Input!E205+Input!E208)/Input!E$7</f>
        <v>9.1092813744612435</v>
      </c>
      <c r="J19" s="6">
        <f>(Input!F137+Input!F139+Input!F205+Input!F208)/Input!F$7</f>
        <v>10.955301412890776</v>
      </c>
      <c r="K19" s="6">
        <f>(Input!G137+Input!G139+Input!G205+Input!G208)/Input!G$7</f>
        <v>8.7877911749421997</v>
      </c>
      <c r="L19" s="6">
        <f>(Input!H137+Input!H139+Input!H205+Input!H208)/Input!H$7</f>
        <v>13.365974552025296</v>
      </c>
      <c r="M19" s="6">
        <f>(Input!I137+Input!I139+Input!I205+Input!I208)/Input!I$7</f>
        <v>9.4522443569042718</v>
      </c>
      <c r="N19" s="6">
        <f>(Input!J137+Input!J139+Input!J205+Input!J208)/Input!J$7</f>
        <v>9.9719588838128175</v>
      </c>
      <c r="O19" s="6">
        <f>AVERAGE(E19:N19)</f>
        <v>10.518707363029336</v>
      </c>
    </row>
    <row r="20" spans="2:15" ht="13.15" customHeight="1" x14ac:dyDescent="0.2">
      <c r="B20" s="26" t="s">
        <v>300</v>
      </c>
      <c r="E20" s="6">
        <f>(Input!A19+Input!A20)/Input!A$7</f>
        <v>61.205240062914875</v>
      </c>
      <c r="F20" s="6">
        <f>(Input!B19+Input!B20)/Input!B$7</f>
        <v>35.481611041650787</v>
      </c>
      <c r="G20" s="6">
        <f>(Input!C19+Input!C20)/Input!C$7</f>
        <v>34.635586459887342</v>
      </c>
      <c r="H20" s="6">
        <f>(Input!D19+Input!D20)/Input!D$7</f>
        <v>32.22952942705794</v>
      </c>
      <c r="I20" s="6">
        <f>(Input!E19+Input!E20)/Input!E$7</f>
        <v>27.07566080135004</v>
      </c>
      <c r="J20" s="6">
        <f>(Input!F19+Input!F20)/Input!F$7</f>
        <v>27.714162563848983</v>
      </c>
      <c r="K20" s="6">
        <f>(Input!G19+Input!G20)/Input!G$7</f>
        <v>29.294457540360941</v>
      </c>
      <c r="L20" s="6">
        <f>(Input!H19+Input!H20)/Input!H$7</f>
        <v>24.386104201174525</v>
      </c>
      <c r="M20" s="6">
        <f>(Input!I19+Input!I20)/Input!I$7</f>
        <v>23.502976349175441</v>
      </c>
      <c r="N20" s="6">
        <f>(Input!J19+Input!J20)/Input!J$7</f>
        <v>29.540352512655879</v>
      </c>
      <c r="O20" s="6">
        <f>AVERAGE(E20:N20)</f>
        <v>32.506568096007676</v>
      </c>
    </row>
    <row r="21" spans="2:15" ht="13.15" customHeight="1" x14ac:dyDescent="0.2">
      <c r="B21" s="27" t="s">
        <v>314</v>
      </c>
      <c r="E21" s="8">
        <f t="shared" ref="E21:N21" si="4">+E17+E19-E20</f>
        <v>469.1224002102241</v>
      </c>
      <c r="F21" s="8">
        <f t="shared" si="4"/>
        <v>468.09993708569453</v>
      </c>
      <c r="G21" s="8">
        <f t="shared" si="4"/>
        <v>485.09148526606782</v>
      </c>
      <c r="H21" s="8">
        <f t="shared" si="4"/>
        <v>400.17970529194565</v>
      </c>
      <c r="I21" s="8">
        <f t="shared" si="4"/>
        <v>261.68589831385589</v>
      </c>
      <c r="J21" s="8">
        <f t="shared" si="4"/>
        <v>263.39667584206478</v>
      </c>
      <c r="K21" s="8">
        <f t="shared" si="4"/>
        <v>310.88586795801615</v>
      </c>
      <c r="L21" s="8">
        <f t="shared" si="4"/>
        <v>326.74351483210364</v>
      </c>
      <c r="M21" s="8">
        <f t="shared" si="4"/>
        <v>253.71811497386281</v>
      </c>
      <c r="N21" s="8">
        <f t="shared" si="4"/>
        <v>366.86146422397826</v>
      </c>
      <c r="O21" s="8">
        <f>AVERAGE(E21:N21)</f>
        <v>360.5785063997813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5.1961760550238534</v>
      </c>
      <c r="F23" s="6">
        <f>(Input!B142+Input!B141+Input!B147-Input!B143-Input!B144-Input!B207-Input!B208-SUM(Input!B136:B139)-SUM(Input!B202:'Input'!B205))/Input!B7</f>
        <v>4.4394617357869368</v>
      </c>
      <c r="G23" s="6">
        <f>(Input!C142+Input!C141+Input!C147-Input!C143-Input!C144-Input!C207-Input!C208-SUM(Input!C136:C139)-SUM(Input!C202:'Input'!C205))/Input!C7</f>
        <v>4.7582925831789771</v>
      </c>
      <c r="H23" s="6">
        <f>(Input!D142+Input!D141+Input!D147-Input!D143-Input!D144-Input!D207-Input!D208-SUM(Input!D136:D139)-SUM(Input!D202:'Input'!D205))/Input!D7</f>
        <v>4.4850879824410175</v>
      </c>
      <c r="I23" s="6">
        <f>(Input!E142+Input!E141+Input!E147-Input!E143-Input!E144-Input!E207-Input!E208-SUM(Input!E136:E139)-SUM(Input!E202:'Input'!E205))/Input!E7</f>
        <v>8.8525731375099959</v>
      </c>
      <c r="J23" s="6">
        <f>(Input!F142+Input!F141+Input!F147-Input!F143-Input!F144-Input!F207-Input!F208-SUM(Input!F136:F139)-SUM(Input!F202:'Input'!F205))/Input!F7</f>
        <v>2.0419880221449791</v>
      </c>
      <c r="K23" s="6">
        <f>(Input!G142+Input!G141+Input!G147-Input!G143-Input!G144-Input!G207-Input!G208-SUM(Input!G136:G139)-SUM(Input!G202:'Input'!G205))/Input!G7</f>
        <v>1.526976751191816</v>
      </c>
      <c r="L23" s="6">
        <f>(Input!H142+Input!H141+Input!H147-Input!H143-Input!H144-Input!H207-Input!H208-SUM(Input!H136:H139)-SUM(Input!H202:'Input'!H205))/Input!H7</f>
        <v>2.0047781960548092</v>
      </c>
      <c r="M23" s="6">
        <f>(Input!I142+Input!I141+Input!I147-Input!I143-Input!I144-Input!I207-Input!I208-SUM(Input!I136:I139)-SUM(Input!I202:'Input'!I205))/Input!I7</f>
        <v>2.6389927055404936</v>
      </c>
      <c r="N23" s="6">
        <f>(Input!J142+Input!J141+Input!J147-Input!J143-Input!J144-Input!J207-Input!J208-SUM(Input!J136:J139)-SUM(Input!J202:'Input'!J205))/Input!J7</f>
        <v>3.5397490430917458</v>
      </c>
      <c r="O23" s="6">
        <f>AVERAGE(E23:N23)</f>
        <v>3.9484076211964627</v>
      </c>
    </row>
    <row r="24" spans="2:15" x14ac:dyDescent="0.2">
      <c r="B24" s="26" t="s">
        <v>287</v>
      </c>
      <c r="E24" s="6">
        <f>Input!A127/Input!A$7</f>
        <v>164.63994058885584</v>
      </c>
      <c r="F24" s="6">
        <f>Input!B127/Input!B$7</f>
        <v>152.01992286341533</v>
      </c>
      <c r="G24" s="6">
        <f>Input!C127/Input!C$7</f>
        <v>143.91122810266702</v>
      </c>
      <c r="H24" s="6">
        <f>Input!D127/Input!D$7</f>
        <v>134.55709546701064</v>
      </c>
      <c r="I24" s="6">
        <f>Input!E127/Input!E$7</f>
        <v>130.39289856463577</v>
      </c>
      <c r="J24" s="6">
        <f>Input!F127/Input!F$7</f>
        <v>135.65976597399882</v>
      </c>
      <c r="K24" s="6">
        <f>Input!G127/Input!G$7</f>
        <v>134.65841109295255</v>
      </c>
      <c r="L24" s="6">
        <f>Input!H127/Input!H$7</f>
        <v>132.8159439843397</v>
      </c>
      <c r="M24" s="6">
        <f>Input!I127/Input!I$7</f>
        <v>127.7766208828243</v>
      </c>
      <c r="N24" s="6">
        <f>Input!J127/Input!J$7</f>
        <v>130.2288705395728</v>
      </c>
      <c r="O24" s="16">
        <f>AVERAGE(E24:N24)</f>
        <v>138.66606980602728</v>
      </c>
    </row>
    <row r="25" spans="2:15" s="4" customFormat="1" x14ac:dyDescent="0.2">
      <c r="B25" s="27" t="s">
        <v>288</v>
      </c>
      <c r="E25" s="8">
        <f t="shared" ref="E25:N25" si="5">+E21+E23-E24</f>
        <v>309.6786356763921</v>
      </c>
      <c r="F25" s="8">
        <f t="shared" si="5"/>
        <v>320.51947595806615</v>
      </c>
      <c r="G25" s="8">
        <f t="shared" si="5"/>
        <v>345.93854974657972</v>
      </c>
      <c r="H25" s="8">
        <f t="shared" si="5"/>
        <v>270.10769780737604</v>
      </c>
      <c r="I25" s="8">
        <f t="shared" si="5"/>
        <v>140.14557288673009</v>
      </c>
      <c r="J25" s="8">
        <f t="shared" si="5"/>
        <v>129.77889789021097</v>
      </c>
      <c r="K25" s="8">
        <f t="shared" si="5"/>
        <v>177.7544336162554</v>
      </c>
      <c r="L25" s="8">
        <f t="shared" si="5"/>
        <v>195.93234904381876</v>
      </c>
      <c r="M25" s="8">
        <f t="shared" si="5"/>
        <v>128.58048679657901</v>
      </c>
      <c r="N25" s="8">
        <f t="shared" si="5"/>
        <v>240.17234272749724</v>
      </c>
      <c r="O25" s="8">
        <f>AVERAGE(E25:N25)</f>
        <v>225.86084421495056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638.64847949363434</v>
      </c>
      <c r="F31" s="6">
        <f>Input!B35/Input!B7</f>
        <v>658.28095139230516</v>
      </c>
      <c r="G31" s="6">
        <f>Input!C35/Input!C7</f>
        <v>626.52155309569571</v>
      </c>
      <c r="H31" s="6">
        <f>Input!D35/Input!D7</f>
        <v>558.92970579191694</v>
      </c>
      <c r="I31" s="6">
        <f>Input!E35/Input!E7</f>
        <v>411.09423217518025</v>
      </c>
      <c r="J31" s="6">
        <f>Input!F35/Input!F7</f>
        <v>422.24596155070128</v>
      </c>
      <c r="K31" s="6">
        <f>Input!G35/Input!G7</f>
        <v>476.87707390364585</v>
      </c>
      <c r="L31" s="6">
        <f>Input!H35/Input!H7</f>
        <v>519.84499548260806</v>
      </c>
      <c r="M31" s="6">
        <f>Input!I35/Input!I7</f>
        <v>494.3033705795126</v>
      </c>
      <c r="N31" s="6">
        <f>Input!J35/Input!J7</f>
        <v>522.63949685146315</v>
      </c>
      <c r="O31" s="6">
        <f>AVERAGE(E31:N31)</f>
        <v>532.93858203166633</v>
      </c>
    </row>
    <row r="32" spans="2:15" x14ac:dyDescent="0.2">
      <c r="B32" s="26" t="s">
        <v>302</v>
      </c>
      <c r="E32" s="6">
        <f>(Input!A131-Input!A209)/Input!A$7</f>
        <v>169.65762682946337</v>
      </c>
      <c r="F32" s="6">
        <f>(Input!B131-Input!B209)/Input!B$7</f>
        <v>172.37305232222249</v>
      </c>
      <c r="G32" s="6">
        <f>(Input!C131-Input!C209)/Input!C$7</f>
        <v>162.75422548124357</v>
      </c>
      <c r="H32" s="6">
        <f>(Input!D131-Input!D209)/Input!D$7</f>
        <v>151.58176917327251</v>
      </c>
      <c r="I32" s="6">
        <f>(Input!E131-Input!E209)/Input!E$7</f>
        <v>152.53738473828906</v>
      </c>
      <c r="J32" s="6">
        <f>(Input!F131-Input!F209)/Input!F$7</f>
        <v>168.10410379686229</v>
      </c>
      <c r="K32" s="6">
        <f>(Input!G131-Input!G209)/Input!G$7</f>
        <v>159.49963774937677</v>
      </c>
      <c r="L32" s="6">
        <f>(Input!H131-Input!H209)/Input!H$7</f>
        <v>156.88566511067609</v>
      </c>
      <c r="M32" s="6">
        <f>(Input!I131-Input!I209)/Input!I$7</f>
        <v>157.36399397870079</v>
      </c>
      <c r="N32" s="6">
        <f>(Input!J131-Input!J209)/Input!J$7</f>
        <v>152.65848391776763</v>
      </c>
      <c r="O32" s="6">
        <f>AVERAGE(E32:N32)</f>
        <v>160.34159430978744</v>
      </c>
    </row>
    <row r="33" spans="2:15" s="4" customFormat="1" x14ac:dyDescent="0.2">
      <c r="B33" s="27" t="s">
        <v>283</v>
      </c>
      <c r="E33" s="8">
        <f t="shared" ref="E33:N33" si="7">+E31-E32</f>
        <v>468.99085266417097</v>
      </c>
      <c r="F33" s="8">
        <f t="shared" si="7"/>
        <v>485.90789907008264</v>
      </c>
      <c r="G33" s="8">
        <f t="shared" si="7"/>
        <v>463.76732761445214</v>
      </c>
      <c r="H33" s="8">
        <f t="shared" si="7"/>
        <v>407.34793661864444</v>
      </c>
      <c r="I33" s="8">
        <f t="shared" si="7"/>
        <v>258.55684743689119</v>
      </c>
      <c r="J33" s="8">
        <f t="shared" si="7"/>
        <v>254.14185775383899</v>
      </c>
      <c r="K33" s="8">
        <f t="shared" si="7"/>
        <v>317.37743615426905</v>
      </c>
      <c r="L33" s="8">
        <f t="shared" si="7"/>
        <v>362.95933037193197</v>
      </c>
      <c r="M33" s="8">
        <f t="shared" si="7"/>
        <v>336.93937660081178</v>
      </c>
      <c r="N33" s="8">
        <f t="shared" si="7"/>
        <v>369.98101293369552</v>
      </c>
      <c r="O33" s="8">
        <f>AVERAGE(E33:N33)</f>
        <v>372.59698772187886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2.108041298362004</v>
      </c>
      <c r="F35" s="6">
        <f>(Input!B136+Input!B144+Input!B204)/Input!B7</f>
        <v>2.6520711685784684</v>
      </c>
      <c r="G35" s="6">
        <f>(Input!C136+Input!C144+Input!C204)/Input!C7</f>
        <v>3.8244001719809098</v>
      </c>
      <c r="H35" s="6">
        <f>(Input!D136+Input!D144+Input!D204)/Input!D7</f>
        <v>2.4237953817655487</v>
      </c>
      <c r="I35" s="6">
        <f>(Input!E136+Input!E144+Input!E204)/Input!E7</f>
        <v>1.867592364604441</v>
      </c>
      <c r="J35" s="6">
        <f>(Input!F136+Input!F144+Input!F204)/Input!F7</f>
        <v>2.372213721368936</v>
      </c>
      <c r="K35" s="6">
        <f>(Input!G136+Input!G144+Input!G204)/Input!G7</f>
        <v>2.6743935502820433</v>
      </c>
      <c r="L35" s="6">
        <f>(Input!H136+Input!H144+Input!H204)/Input!H7</f>
        <v>2.3864308086131611</v>
      </c>
      <c r="M35" s="6">
        <f>(Input!I136+Input!I144+Input!I204)/Input!I7</f>
        <v>2.1288682353998469</v>
      </c>
      <c r="N35" s="6">
        <f>(Input!J136+Input!J144+Input!J204)/Input!J7</f>
        <v>2.6342415730337079</v>
      </c>
      <c r="O35" s="6">
        <f>AVERAGE(E35:N35)</f>
        <v>2.5072048273989069</v>
      </c>
    </row>
    <row r="36" spans="2:15" ht="13.15" customHeight="1" x14ac:dyDescent="0.2">
      <c r="B36" s="26" t="s">
        <v>298</v>
      </c>
      <c r="E36" s="6">
        <f>Input!A18/Input!A7</f>
        <v>38.493165966554571</v>
      </c>
      <c r="F36" s="6">
        <f>Input!B18/Input!B7</f>
        <v>41.79764033975561</v>
      </c>
      <c r="G36" s="6">
        <f>Input!C18/Input!C7</f>
        <v>41.124010670371405</v>
      </c>
      <c r="H36" s="6">
        <f>Input!D18/Input!D7</f>
        <v>30.273571394644808</v>
      </c>
      <c r="I36" s="6">
        <f>Input!E18/Input!E7</f>
        <v>23.520733734303018</v>
      </c>
      <c r="J36" s="6">
        <f>Input!F18/Input!F7</f>
        <v>26.169416335974475</v>
      </c>
      <c r="K36" s="6">
        <f>Input!G18/Input!G7</f>
        <v>29.26875268298928</v>
      </c>
      <c r="L36" s="6">
        <f>Input!H18/Input!H7</f>
        <v>30.912709381117303</v>
      </c>
      <c r="M36" s="6">
        <f>Input!I18/Input!I7</f>
        <v>35.553113251351796</v>
      </c>
      <c r="N36" s="6">
        <f>Input!J18/Input!J7</f>
        <v>30.704258241758243</v>
      </c>
      <c r="O36" s="6">
        <f>AVERAGE(E36:N36)</f>
        <v>32.781737199882052</v>
      </c>
    </row>
    <row r="37" spans="2:15" ht="13.15" customHeight="1" x14ac:dyDescent="0.2">
      <c r="B37" s="27" t="s">
        <v>313</v>
      </c>
      <c r="E37" s="8">
        <f t="shared" ref="E37:N37" si="8">+E33+E35-E36</f>
        <v>432.60572799597844</v>
      </c>
      <c r="F37" s="8">
        <f t="shared" si="8"/>
        <v>446.76232989890548</v>
      </c>
      <c r="G37" s="8">
        <f t="shared" si="8"/>
        <v>426.46771711606164</v>
      </c>
      <c r="H37" s="8">
        <f t="shared" si="8"/>
        <v>379.49816060576518</v>
      </c>
      <c r="I37" s="8">
        <f t="shared" si="8"/>
        <v>236.90370606719262</v>
      </c>
      <c r="J37" s="8">
        <f t="shared" si="8"/>
        <v>230.34465513923345</v>
      </c>
      <c r="K37" s="8">
        <f t="shared" si="8"/>
        <v>290.78307702156184</v>
      </c>
      <c r="L37" s="8">
        <f t="shared" si="8"/>
        <v>334.43305179942786</v>
      </c>
      <c r="M37" s="8">
        <f t="shared" si="8"/>
        <v>303.51513158485983</v>
      </c>
      <c r="N37" s="8">
        <f t="shared" si="8"/>
        <v>341.910996264971</v>
      </c>
      <c r="O37" s="8">
        <f>AVERAGE(E37:N37)</f>
        <v>342.32245534939574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30.668481702510121</v>
      </c>
      <c r="F39" s="6">
        <f>(Input!B129+Input!B202)/Input!B7</f>
        <v>26.240287923771522</v>
      </c>
      <c r="G39" s="6">
        <f>(Input!C129+Input!C202)/Input!C7</f>
        <v>32.904399364016896</v>
      </c>
      <c r="H39" s="6">
        <f>(Input!D129+Input!D202)/Input!D7</f>
        <v>25.046225967006897</v>
      </c>
      <c r="I39" s="6">
        <f>(Input!E129+Input!E202)/Input!E7</f>
        <v>23.951918921820777</v>
      </c>
      <c r="J39" s="6">
        <f>(Input!F129+Input!F202)/Input!F7</f>
        <v>11.399504159434247</v>
      </c>
      <c r="K39" s="6">
        <f>(Input!G129+Input!G202)/Input!G7</f>
        <v>7.2796568535156894</v>
      </c>
      <c r="L39" s="6">
        <f>(Input!H129+Input!H202)/Input!H7</f>
        <v>5.9834134919439839</v>
      </c>
      <c r="M39" s="6">
        <f>(Input!I129+Input!I202)/Input!I7</f>
        <v>6.5213648278237946</v>
      </c>
      <c r="N39" s="6">
        <f>(Input!J129+Input!J202)/Input!J7</f>
        <v>3.8598546116804546</v>
      </c>
      <c r="O39" s="6">
        <f>AVERAGE(E39:N39)</f>
        <v>17.385510782352437</v>
      </c>
    </row>
    <row r="40" spans="2:15" x14ac:dyDescent="0.2">
      <c r="B40" s="26" t="s">
        <v>285</v>
      </c>
      <c r="E40" s="6">
        <f>Input!A124/Input!A7</f>
        <v>78.073540942275983</v>
      </c>
      <c r="F40" s="6">
        <f>Input!B124/Input!B7</f>
        <v>68.805053001072693</v>
      </c>
      <c r="G40" s="6">
        <f>Input!C124/Input!C7</f>
        <v>65.527148115279672</v>
      </c>
      <c r="H40" s="6">
        <f>Input!D124/Input!D7</f>
        <v>64.154946715563852</v>
      </c>
      <c r="I40" s="6">
        <f>Input!E124/Input!E7</f>
        <v>65.361159157242824</v>
      </c>
      <c r="J40" s="6">
        <f>Input!F124/Input!F7</f>
        <v>59.368755466291361</v>
      </c>
      <c r="K40" s="6">
        <f>Input!G124/Input!G7</f>
        <v>57.443965627612386</v>
      </c>
      <c r="L40" s="6">
        <f>Input!H124/Input!H7</f>
        <v>54.241026200873357</v>
      </c>
      <c r="M40" s="6">
        <f>Input!I124/Input!I7</f>
        <v>54.513851234965472</v>
      </c>
      <c r="N40" s="6">
        <f>Input!J124/Input!J7</f>
        <v>44.480863532534876</v>
      </c>
      <c r="O40" s="6">
        <f>AVERAGE(E40:N40)</f>
        <v>61.197030999371236</v>
      </c>
    </row>
    <row r="41" spans="2:15" s="4" customFormat="1" x14ac:dyDescent="0.2">
      <c r="B41" s="27" t="s">
        <v>301</v>
      </c>
      <c r="E41" s="8">
        <f t="shared" ref="E41:N41" si="9">+E37+E39-E40</f>
        <v>385.20066875621256</v>
      </c>
      <c r="F41" s="8">
        <f t="shared" si="9"/>
        <v>404.19756482160432</v>
      </c>
      <c r="G41" s="8">
        <f t="shared" si="9"/>
        <v>393.84496836479889</v>
      </c>
      <c r="H41" s="8">
        <f t="shared" si="9"/>
        <v>340.38943985720823</v>
      </c>
      <c r="I41" s="8">
        <f t="shared" si="9"/>
        <v>195.49446583177058</v>
      </c>
      <c r="J41" s="8">
        <f t="shared" si="9"/>
        <v>182.37540383237635</v>
      </c>
      <c r="K41" s="8">
        <f t="shared" si="9"/>
        <v>240.61876824746514</v>
      </c>
      <c r="L41" s="8">
        <f t="shared" si="9"/>
        <v>286.17543909049846</v>
      </c>
      <c r="M41" s="8">
        <f t="shared" si="9"/>
        <v>255.52264517771815</v>
      </c>
      <c r="N41" s="8">
        <f t="shared" si="9"/>
        <v>301.28998734411658</v>
      </c>
      <c r="O41" s="8">
        <f>AVERAGE(E41:N41)</f>
        <v>298.51093513237686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11.256772832350132</v>
      </c>
      <c r="F43" s="6">
        <f>(Input!B137+Input!B139+Input!B205+Input!B208)/Input!B7</f>
        <v>11.579174381221346</v>
      </c>
      <c r="G43" s="6">
        <f>(Input!C137+Input!C139+Input!C205+Input!C208)/Input!C7</f>
        <v>9.9537893118428897</v>
      </c>
      <c r="H43" s="6">
        <f>(Input!D137+Input!D139+Input!D205+Input!D208)/Input!D7</f>
        <v>10.754785349842384</v>
      </c>
      <c r="I43" s="6">
        <f>(Input!E137+Input!E139+Input!E205+Input!E208)/Input!E7</f>
        <v>9.1092813744612435</v>
      </c>
      <c r="J43" s="6">
        <f>(Input!F137+Input!F139+Input!F205+Input!F208)/Input!F7</f>
        <v>10.955301412890776</v>
      </c>
      <c r="K43" s="6">
        <f>(Input!G137+Input!G139+Input!G205+Input!G208)/Input!G7</f>
        <v>8.7877911749421997</v>
      </c>
      <c r="L43" s="6">
        <f>(Input!H137+Input!H139+Input!H205+Input!H208)/Input!H7</f>
        <v>13.365974552025296</v>
      </c>
      <c r="M43" s="6">
        <f>(Input!I137+Input!I139+Input!I205+Input!I208)/Input!I7</f>
        <v>9.4522443569042718</v>
      </c>
      <c r="N43" s="6">
        <f>(Input!J137+Input!J139+Input!J205+Input!J208)/Input!J7</f>
        <v>9.9719588838128175</v>
      </c>
      <c r="O43" s="6">
        <f>AVERAGE(E43:N43)</f>
        <v>10.518707363029336</v>
      </c>
    </row>
    <row r="44" spans="2:15" ht="13.15" customHeight="1" x14ac:dyDescent="0.2">
      <c r="B44" s="26" t="s">
        <v>300</v>
      </c>
      <c r="E44" s="6">
        <f>(Input!A19+Input!A20)/Input!A7</f>
        <v>61.205240062914875</v>
      </c>
      <c r="F44" s="6">
        <f>(Input!B19+Input!B20)/Input!B7</f>
        <v>35.481611041650787</v>
      </c>
      <c r="G44" s="6">
        <f>(Input!C19+Input!C20)/Input!C7</f>
        <v>34.635586459887342</v>
      </c>
      <c r="H44" s="6">
        <f>(Input!D19+Input!D20)/Input!D7</f>
        <v>32.22952942705794</v>
      </c>
      <c r="I44" s="6">
        <f>(Input!E19+Input!E20)/Input!E7</f>
        <v>27.07566080135004</v>
      </c>
      <c r="J44" s="6">
        <f>(Input!F19+Input!F20)/Input!F7</f>
        <v>27.714162563848983</v>
      </c>
      <c r="K44" s="6">
        <f>(Input!G19+Input!G20)/Input!G7</f>
        <v>29.294457540360941</v>
      </c>
      <c r="L44" s="6">
        <f>(Input!H19+Input!H20)/Input!H7</f>
        <v>24.386104201174525</v>
      </c>
      <c r="M44" s="6">
        <f>(Input!I19+Input!I20)/Input!I7</f>
        <v>23.502976349175441</v>
      </c>
      <c r="N44" s="6">
        <f>(Input!J19+Input!J20)/Input!J7</f>
        <v>29.540352512655879</v>
      </c>
      <c r="O44" s="6">
        <f>AVERAGE(E44:N44)</f>
        <v>32.506568096007676</v>
      </c>
    </row>
    <row r="45" spans="2:15" ht="13.15" customHeight="1" x14ac:dyDescent="0.2">
      <c r="B45" s="27" t="s">
        <v>314</v>
      </c>
      <c r="E45" s="8">
        <f t="shared" ref="E45:N45" si="10">+E41+E43-E44</f>
        <v>335.25220152564782</v>
      </c>
      <c r="F45" s="8">
        <f t="shared" si="10"/>
        <v>380.29512816117483</v>
      </c>
      <c r="G45" s="8">
        <f t="shared" si="10"/>
        <v>369.16317121675445</v>
      </c>
      <c r="H45" s="8">
        <f t="shared" si="10"/>
        <v>318.91469577999271</v>
      </c>
      <c r="I45" s="8">
        <f t="shared" si="10"/>
        <v>177.52808640488178</v>
      </c>
      <c r="J45" s="8">
        <f t="shared" si="10"/>
        <v>165.61654268141814</v>
      </c>
      <c r="K45" s="8">
        <f t="shared" si="10"/>
        <v>220.11210188204637</v>
      </c>
      <c r="L45" s="8">
        <f t="shared" si="10"/>
        <v>275.15530944134923</v>
      </c>
      <c r="M45" s="8">
        <f t="shared" si="10"/>
        <v>241.47191318544699</v>
      </c>
      <c r="N45" s="8">
        <f t="shared" si="10"/>
        <v>281.72159371527351</v>
      </c>
      <c r="O45" s="8">
        <f>AVERAGE(E45:N45)</f>
        <v>276.52307439939864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5.1961760550238534</v>
      </c>
      <c r="F47" s="6">
        <f>(Input!B142+Input!B141+Input!B147-Input!B143-Input!B144-Input!B207-Input!B208-SUM(Input!B136:B139)-SUM(Input!B202:'Input'!B205))/Input!B7</f>
        <v>4.4394617357869368</v>
      </c>
      <c r="G47" s="6">
        <f>(Input!C142+Input!C141+Input!C147-Input!C143-Input!C144-Input!C207-Input!C208-SUM(Input!C136:C139)-SUM(Input!C202:'Input'!C205))/Input!C7</f>
        <v>4.7582925831789771</v>
      </c>
      <c r="H47" s="6">
        <f>(Input!D142+Input!D141+Input!D147-Input!D143-Input!D144-Input!D207-Input!D208-SUM(Input!D136:D139)-SUM(Input!D202:'Input'!D205))/Input!D7</f>
        <v>4.4850879824410175</v>
      </c>
      <c r="I47" s="6">
        <f>(Input!E142+Input!E141+Input!E147-Input!E143-Input!E144-Input!E207-Input!E208-SUM(Input!E136:E139)-SUM(Input!E202:'Input'!E205))/Input!E7</f>
        <v>8.8525731375099959</v>
      </c>
      <c r="J47" s="6">
        <f>(Input!F142+Input!F141+Input!F147-Input!F143-Input!F144-Input!F207-Input!F208-SUM(Input!F136:F139)-SUM(Input!F202:'Input'!F205))/Input!F7</f>
        <v>2.0419880221449791</v>
      </c>
      <c r="K47" s="6">
        <f>(Input!G142+Input!G141+Input!G147-Input!G143-Input!G144-Input!G207-Input!G208-SUM(Input!G136:G139)-SUM(Input!G202:'Input'!G205))/Input!G7</f>
        <v>1.526976751191816</v>
      </c>
      <c r="L47" s="6">
        <f>(Input!H142+Input!H141+Input!H147-Input!H143-Input!H144-Input!H207-Input!H208-SUM(Input!H136:H139)-SUM(Input!H202:'Input'!H205))/Input!H7</f>
        <v>2.0047781960548092</v>
      </c>
      <c r="M47" s="6">
        <f>(Input!I142+Input!I141+Input!I147-Input!I143-Input!I144-Input!I207-Input!I208-SUM(Input!I136:I139)-SUM(Input!I202:'Input'!I205))/Input!I7</f>
        <v>2.6389927055404936</v>
      </c>
      <c r="N47" s="6">
        <f>(Input!J142+Input!J141+Input!J147-Input!J143-Input!J144-Input!J207-Input!J208-SUM(Input!J136:J139)-SUM(Input!J202:'Input'!J205))/Input!J7</f>
        <v>3.5397490430917458</v>
      </c>
      <c r="O47" s="6">
        <f>AVERAGE(E47:N47)</f>
        <v>3.9484076211964627</v>
      </c>
    </row>
    <row r="48" spans="2:15" x14ac:dyDescent="0.2">
      <c r="B48" s="26" t="s">
        <v>287</v>
      </c>
      <c r="E48" s="6">
        <f>Input!A127/Input!A7</f>
        <v>164.63994058885584</v>
      </c>
      <c r="F48" s="6">
        <f>Input!B127/Input!B7</f>
        <v>152.01992286341533</v>
      </c>
      <c r="G48" s="6">
        <f>Input!C127/Input!C7</f>
        <v>143.91122810266702</v>
      </c>
      <c r="H48" s="6">
        <f>Input!D127/Input!D7</f>
        <v>134.55709546701064</v>
      </c>
      <c r="I48" s="6">
        <f>Input!E127/Input!E7</f>
        <v>130.39289856463577</v>
      </c>
      <c r="J48" s="6">
        <f>Input!F127/Input!F7</f>
        <v>135.65976597399882</v>
      </c>
      <c r="K48" s="6">
        <f>Input!G127/Input!G7</f>
        <v>134.65841109295255</v>
      </c>
      <c r="L48" s="6">
        <f>Input!H127/Input!H7</f>
        <v>132.8159439843397</v>
      </c>
      <c r="M48" s="6">
        <f>Input!I127/Input!I7</f>
        <v>127.7766208828243</v>
      </c>
      <c r="N48" s="6">
        <f>Input!J127/Input!J7</f>
        <v>130.2288705395728</v>
      </c>
      <c r="O48" s="16">
        <f>AVERAGE(E48:N48)</f>
        <v>138.66606980602728</v>
      </c>
    </row>
    <row r="49" spans="2:15" s="4" customFormat="1" x14ac:dyDescent="0.2">
      <c r="B49" s="27" t="s">
        <v>288</v>
      </c>
      <c r="E49" s="8">
        <f t="shared" ref="E49:N49" si="11">+E45+E47-E48</f>
        <v>175.80843699181582</v>
      </c>
      <c r="F49" s="8">
        <f t="shared" si="11"/>
        <v>232.71466703354645</v>
      </c>
      <c r="G49" s="8">
        <f t="shared" si="11"/>
        <v>230.01023569726638</v>
      </c>
      <c r="H49" s="8">
        <f t="shared" si="11"/>
        <v>188.8426882954231</v>
      </c>
      <c r="I49" s="8">
        <f t="shared" si="11"/>
        <v>55.987760977756011</v>
      </c>
      <c r="J49" s="8">
        <f t="shared" si="11"/>
        <v>31.9987647295643</v>
      </c>
      <c r="K49" s="8">
        <f t="shared" si="11"/>
        <v>86.980667540285651</v>
      </c>
      <c r="L49" s="8">
        <f t="shared" si="11"/>
        <v>144.34414365306435</v>
      </c>
      <c r="M49" s="8">
        <f t="shared" si="11"/>
        <v>116.33428500816318</v>
      </c>
      <c r="N49" s="8">
        <f t="shared" si="11"/>
        <v>155.03247221879244</v>
      </c>
      <c r="O49" s="8">
        <f>AVERAGE(E49:N49)</f>
        <v>141.80541221456775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89.693778503584838</v>
      </c>
      <c r="F7" s="6">
        <f>Input!B132/Input!B$34</f>
        <v>94.118027025862517</v>
      </c>
      <c r="G7" s="6">
        <f>Input!C132/Input!C$34</f>
        <v>88.895594278238562</v>
      </c>
      <c r="H7" s="6">
        <f>Input!D132/Input!D$34</f>
        <v>73.13364587112892</v>
      </c>
      <c r="I7" s="6">
        <f>Input!E132/Input!E$34</f>
        <v>53.455266656590986</v>
      </c>
      <c r="J7" s="6">
        <f>Input!F132/Input!F$34</f>
        <v>54.065469100704064</v>
      </c>
      <c r="K7" s="6">
        <f>Input!G132/Input!G$34</f>
        <v>64.320278622820311</v>
      </c>
      <c r="L7" s="6">
        <f>Input!H132/Input!H$34</f>
        <v>66.637882663044934</v>
      </c>
      <c r="M7" s="6">
        <f>Input!I132/Input!I$34</f>
        <v>67.882944333398783</v>
      </c>
      <c r="N7" s="6">
        <f>Input!J132/Input!J$34</f>
        <v>71.648236285125463</v>
      </c>
      <c r="O7" s="6">
        <f>AVERAGE(E7:N7)</f>
        <v>72.385112334049936</v>
      </c>
    </row>
    <row r="8" spans="1:15" ht="12" customHeight="1" x14ac:dyDescent="0.2">
      <c r="B8" t="s">
        <v>180</v>
      </c>
      <c r="E8" s="6">
        <f>Input!A133/Input!A$34</f>
        <v>0.23035665579437858</v>
      </c>
      <c r="F8" s="6">
        <f>Input!B133/Input!B$34</f>
        <v>-3.6952093957838807E-2</v>
      </c>
      <c r="G8" s="6">
        <f>Input!C133/Input!C$34</f>
        <v>-5.8322047222623269E-2</v>
      </c>
      <c r="H8" s="6">
        <f>Input!D133/Input!D$34</f>
        <v>0.18784493170305094</v>
      </c>
      <c r="I8" s="6">
        <f>Input!E133/Input!E$34</f>
        <v>0.28776310778048053</v>
      </c>
      <c r="J8" s="6">
        <f>Input!F133/Input!F$34</f>
        <v>0.31121162603378555</v>
      </c>
      <c r="K8" s="6">
        <f>Input!G133/Input!G$34</f>
        <v>-0.95764499428895289</v>
      </c>
      <c r="L8" s="6">
        <f>Input!H133/Input!H$34</f>
        <v>1.3849465126190486</v>
      </c>
      <c r="M8" s="6">
        <f>Input!I133/Input!I$34</f>
        <v>-0.29981738664117041</v>
      </c>
      <c r="N8" s="6">
        <f>Input!J133/Input!J$34</f>
        <v>-0.33216308293071306</v>
      </c>
      <c r="O8" s="6">
        <f>AVERAGE(E8:N8)</f>
        <v>7.1722322888944562E-2</v>
      </c>
    </row>
    <row r="9" spans="1:15" ht="12" customHeight="1" x14ac:dyDescent="0.2">
      <c r="B9" t="s">
        <v>181</v>
      </c>
      <c r="E9" s="6">
        <f>Input!A134/Input!A$34</f>
        <v>0.26093577512941246</v>
      </c>
      <c r="F9" s="6">
        <f>Input!B134/Input!B$34</f>
        <v>0.46053024700370249</v>
      </c>
      <c r="G9" s="6">
        <f>Input!C134/Input!C$34</f>
        <v>0.39756619825217959</v>
      </c>
      <c r="H9" s="6">
        <f>Input!D134/Input!D$34</f>
        <v>0.31852869841445053</v>
      </c>
      <c r="I9" s="6">
        <f>Input!E134/Input!E$34</f>
        <v>0.11405227411008584</v>
      </c>
      <c r="J9" s="6">
        <f>Input!F134/Input!F$34</f>
        <v>0.25205491507679112</v>
      </c>
      <c r="K9" s="6">
        <f>Input!G134/Input!G$34</f>
        <v>0.28638421329674674</v>
      </c>
      <c r="L9" s="6">
        <f>Input!H134/Input!H$34</f>
        <v>0.15047855492622011</v>
      </c>
      <c r="M9" s="6">
        <f>Input!I134/Input!I$34</f>
        <v>0.1859159075257022</v>
      </c>
      <c r="N9" s="6">
        <f>Input!J134/Input!J$34</f>
        <v>0.16055909497883011</v>
      </c>
      <c r="O9" s="6">
        <f>AVERAGE(E9:N9)</f>
        <v>0.25870058787141215</v>
      </c>
    </row>
    <row r="10" spans="1:15" ht="12" customHeight="1" x14ac:dyDescent="0.2">
      <c r="B10" t="s">
        <v>182</v>
      </c>
      <c r="E10" s="6">
        <f>Input!A135/Input!A$34</f>
        <v>-4.2394131340942359E-2</v>
      </c>
      <c r="F10" s="6">
        <f>Input!B135/Input!B$34</f>
        <v>-4.568214179826148E-2</v>
      </c>
      <c r="G10" s="6">
        <f>Input!C135/Input!C$34</f>
        <v>-2.3846037771128998E-2</v>
      </c>
      <c r="H10" s="6">
        <f>Input!D135/Input!D$34</f>
        <v>-8.3164980067777401E-3</v>
      </c>
      <c r="I10" s="6">
        <f>Input!E135/Input!E$34</f>
        <v>-2.9865480653359554E-2</v>
      </c>
      <c r="J10" s="6">
        <f>Input!F135/Input!F$34</f>
        <v>-2.8207242195424191E-2</v>
      </c>
      <c r="K10" s="6">
        <f>Input!G135/Input!G$34</f>
        <v>-7.2088998962507436E-2</v>
      </c>
      <c r="L10" s="6">
        <f>Input!H135/Input!H$34</f>
        <v>-1.3203391435132189E-2</v>
      </c>
      <c r="M10" s="6">
        <f>Input!I135/Input!I$34</f>
        <v>-6.5167408862638332E-2</v>
      </c>
      <c r="N10" s="6">
        <f>Input!J135/Input!J$34</f>
        <v>-5.1361322488754892E-2</v>
      </c>
      <c r="O10" s="6">
        <f>AVERAGE(E10:N10)</f>
        <v>-3.8013265351492714E-2</v>
      </c>
    </row>
    <row r="11" spans="1:15" ht="12.75" customHeight="1" x14ac:dyDescent="0.2">
      <c r="B11" s="28" t="s">
        <v>68</v>
      </c>
      <c r="E11" s="8">
        <f>Input!A27/Input!A$34</f>
        <v>90.142676803167674</v>
      </c>
      <c r="F11" s="8">
        <f>Input!B27/Input!B$34</f>
        <v>94.495923037110131</v>
      </c>
      <c r="G11" s="8">
        <f>Input!C27/Input!C$34</f>
        <v>89.210992391496987</v>
      </c>
      <c r="H11" s="8">
        <f>Input!D27/Input!D$34</f>
        <v>73.631703003239636</v>
      </c>
      <c r="I11" s="8">
        <f>Input!E27/Input!E$34</f>
        <v>53.827216557828194</v>
      </c>
      <c r="J11" s="8">
        <f>Input!F27/Input!F$34</f>
        <v>54.600528399619222</v>
      </c>
      <c r="K11" s="8">
        <f>Input!G27/Input!G$34</f>
        <v>63.576928842865605</v>
      </c>
      <c r="L11" s="8">
        <f>Input!H27/Input!H$34</f>
        <v>68.160104339155069</v>
      </c>
      <c r="M11" s="8">
        <f>Input!I27/Input!I$34</f>
        <v>67.703875445420678</v>
      </c>
      <c r="N11" s="8">
        <f>Input!J27/Input!J$34</f>
        <v>71.425270974684835</v>
      </c>
      <c r="O11" s="8">
        <f>AVERAGE(E11:N11)</f>
        <v>72.677521979458803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6.6030358559012431E-2</v>
      </c>
      <c r="F13" s="8">
        <f>Input!B28/Input!B34</f>
        <v>2.159589400004323E-2</v>
      </c>
      <c r="G13" s="8">
        <f>Input!C28/Input!C34</f>
        <v>2.2924043883551074E-2</v>
      </c>
      <c r="H13" s="8">
        <f>Input!D28/Input!D34</f>
        <v>6.5594234390400378E-3</v>
      </c>
      <c r="I13" s="8">
        <f>Input!E28/Input!E34</f>
        <v>3.0825440028713829E-2</v>
      </c>
      <c r="J13" s="8">
        <f>Input!F28/Input!F34</f>
        <v>1.1795835086960473E-2</v>
      </c>
      <c r="K13" s="8">
        <f>Input!G28/Input!G34</f>
        <v>2.6256007520313211E-2</v>
      </c>
      <c r="L13" s="8">
        <f>Input!H28/Input!H34</f>
        <v>3.3295978235192779E-2</v>
      </c>
      <c r="M13" s="8">
        <f>Input!I28/Input!I34</f>
        <v>3.5570903771368539E-2</v>
      </c>
      <c r="N13" s="8">
        <f>Input!J28/Input!J34</f>
        <v>2.6302911037659013E-2</v>
      </c>
      <c r="O13" s="8">
        <f>AVERAGE(E13:N13)</f>
        <v>2.8115679556185463E-2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0.14891471019034494</v>
      </c>
      <c r="F15" s="16">
        <f>Input!B136/Input!B$34</f>
        <v>0.18032960104846971</v>
      </c>
      <c r="G15" s="16">
        <f>Input!C136/Input!C$34</f>
        <v>0.17496466198424307</v>
      </c>
      <c r="H15" s="16">
        <f>Input!D136/Input!D$34</f>
        <v>0.1302760121381972</v>
      </c>
      <c r="I15" s="16">
        <f>Input!E136/Input!E$34</f>
        <v>0.13235955176913586</v>
      </c>
      <c r="J15" s="16">
        <f>Input!F136/Input!F$34</f>
        <v>0.14933020183327986</v>
      </c>
      <c r="K15" s="16">
        <f>Input!G136/Input!G$34</f>
        <v>0.13881367141240228</v>
      </c>
      <c r="L15" s="16">
        <f>Input!H136/Input!H$34</f>
        <v>0.18288873133583869</v>
      </c>
      <c r="M15" s="16">
        <f>Input!I136/Input!I$34</f>
        <v>0.14893124017996692</v>
      </c>
      <c r="N15" s="16">
        <f>Input!J136/Input!J$34</f>
        <v>0.18284539353572773</v>
      </c>
      <c r="O15" s="6">
        <f t="shared" ref="O15:O26" si="1">AVERAGE(E15:N15)</f>
        <v>0.1569653775427606</v>
      </c>
    </row>
    <row r="16" spans="1:15" ht="12" customHeight="1" x14ac:dyDescent="0.2">
      <c r="B16" t="s">
        <v>184</v>
      </c>
      <c r="E16" s="16">
        <f>Input!A137/Input!A$34</f>
        <v>0.48734398027765791</v>
      </c>
      <c r="F16" s="16">
        <f>Input!B137/Input!B$34</f>
        <v>0.49167241675486884</v>
      </c>
      <c r="G16" s="16">
        <f>Input!C137/Input!C$34</f>
        <v>0.46100585208834849</v>
      </c>
      <c r="H16" s="16">
        <f>Input!D137/Input!D$34</f>
        <v>0.40442531114606617</v>
      </c>
      <c r="I16" s="16">
        <f>Input!E137/Input!E$34</f>
        <v>0.36269585400847432</v>
      </c>
      <c r="J16" s="16">
        <f>Input!F137/Input!F$34</f>
        <v>0.34712291381845689</v>
      </c>
      <c r="K16" s="16">
        <f>Input!G137/Input!G$34</f>
        <v>0.34128227130460043</v>
      </c>
      <c r="L16" s="16">
        <f>Input!H137/Input!H$34</f>
        <v>0.39697098960340693</v>
      </c>
      <c r="M16" s="16">
        <f>Input!I137/Input!I$34</f>
        <v>0.48784492841388205</v>
      </c>
      <c r="N16" s="16">
        <f>Input!J137/Input!J$34</f>
        <v>0.36609081401172938</v>
      </c>
      <c r="O16" s="6">
        <f t="shared" si="1"/>
        <v>0.4146455331427491</v>
      </c>
    </row>
    <row r="17" spans="2:15" ht="12" customHeight="1" x14ac:dyDescent="0.2">
      <c r="B17" t="s">
        <v>185</v>
      </c>
      <c r="E17" s="16">
        <f>Input!A138/Input!A$34</f>
        <v>0.16398843377544051</v>
      </c>
      <c r="F17" s="16">
        <f>Input!B138/Input!B$34</f>
        <v>0.21455818841665192</v>
      </c>
      <c r="G17" s="16">
        <f>Input!C138/Input!C$34</f>
        <v>0.18481705991876174</v>
      </c>
      <c r="H17" s="16">
        <f>Input!D138/Input!D$34</f>
        <v>0.14769664864061935</v>
      </c>
      <c r="I17" s="16">
        <f>Input!E138/Input!E$34</f>
        <v>0.14689844700405472</v>
      </c>
      <c r="J17" s="16">
        <f>Input!F138/Input!F$34</f>
        <v>9.7428646979520195E-2</v>
      </c>
      <c r="K17" s="16">
        <f>Input!G138/Input!G$34</f>
        <v>8.1361048156229965E-2</v>
      </c>
      <c r="L17" s="16">
        <f>Input!H138/Input!H$34</f>
        <v>0.18833383557880812</v>
      </c>
      <c r="M17" s="16">
        <f>Input!I138/Input!I$34</f>
        <v>0.22050086252921228</v>
      </c>
      <c r="N17" s="16">
        <f>Input!J138/Input!J$34</f>
        <v>0.19068921082458828</v>
      </c>
      <c r="O17" s="6">
        <f t="shared" si="1"/>
        <v>0.1636272381823887</v>
      </c>
    </row>
    <row r="18" spans="2:15" ht="12" customHeight="1" x14ac:dyDescent="0.2">
      <c r="B18" t="s">
        <v>186</v>
      </c>
      <c r="E18" s="16">
        <f>Input!A139/Input!A$34</f>
        <v>0.59206219811238958</v>
      </c>
      <c r="F18" s="16">
        <f>Input!B139/Input!B$34</f>
        <v>0.67911655790253644</v>
      </c>
      <c r="G18" s="16">
        <f>Input!C139/Input!C$34</f>
        <v>0.46029715912520747</v>
      </c>
      <c r="H18" s="16">
        <f>Input!D139/Input!D$34</f>
        <v>0.54806786733565072</v>
      </c>
      <c r="I18" s="16">
        <f>Input!E139/Input!E$34</f>
        <v>0.403767057087357</v>
      </c>
      <c r="J18" s="16">
        <f>Input!F139/Input!F$34</f>
        <v>0.49728419282888914</v>
      </c>
      <c r="K18" s="16">
        <f>Input!G139/Input!G$34</f>
        <v>0.38753818540104773</v>
      </c>
      <c r="L18" s="16">
        <f>Input!H139/Input!H$34</f>
        <v>0.97647089545494392</v>
      </c>
      <c r="M18" s="16">
        <f>Input!I139/Input!I$34</f>
        <v>0.59862927564993429</v>
      </c>
      <c r="N18" s="16">
        <f>Input!J139/Input!J$34</f>
        <v>0.55022987399400836</v>
      </c>
      <c r="O18" s="6">
        <f t="shared" si="1"/>
        <v>0.56934632628919646</v>
      </c>
    </row>
    <row r="19" spans="2:15" ht="12" customHeight="1" x14ac:dyDescent="0.2">
      <c r="B19" t="s">
        <v>311</v>
      </c>
      <c r="E19" s="16">
        <f>E20-SUM(E15:E18)</f>
        <v>1.7844782020938199E-2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1.3759331652581697E-2</v>
      </c>
      <c r="J19" s="16">
        <f t="shared" si="2"/>
        <v>0</v>
      </c>
      <c r="K19" s="16">
        <f t="shared" si="2"/>
        <v>7.6997691634717036E-5</v>
      </c>
      <c r="L19" s="16">
        <f t="shared" si="2"/>
        <v>2.2894760688327853E-3</v>
      </c>
      <c r="M19" s="16">
        <f t="shared" si="2"/>
        <v>3.5175465532615302E-3</v>
      </c>
      <c r="N19" s="16">
        <f t="shared" si="2"/>
        <v>4.5197212352579008E-3</v>
      </c>
      <c r="O19" s="6">
        <f t="shared" si="1"/>
        <v>4.2007855222506831E-3</v>
      </c>
    </row>
    <row r="20" spans="2:15" ht="12.75" customHeight="1" x14ac:dyDescent="0.2">
      <c r="B20" s="28" t="s">
        <v>187</v>
      </c>
      <c r="E20" s="8">
        <f>Input!A141/Input!A$34</f>
        <v>1.4101541043767711</v>
      </c>
      <c r="F20" s="8">
        <f>Input!B141/Input!B$34</f>
        <v>1.5656767641225269</v>
      </c>
      <c r="G20" s="8">
        <f>Input!C141/Input!C$34</f>
        <v>1.2810847331165607</v>
      </c>
      <c r="H20" s="8">
        <f>Input!D141/Input!D$34</f>
        <v>1.2304658392605334</v>
      </c>
      <c r="I20" s="8">
        <f>Input!E141/Input!E$34</f>
        <v>1.0594802415216036</v>
      </c>
      <c r="J20" s="8">
        <f>Input!F141/Input!F$34</f>
        <v>1.0911659554601461</v>
      </c>
      <c r="K20" s="8">
        <f>Input!G141/Input!G$34</f>
        <v>0.94907217396591526</v>
      </c>
      <c r="L20" s="8">
        <f>Input!H141/Input!H$34</f>
        <v>1.7469539280418305</v>
      </c>
      <c r="M20" s="8">
        <f>Input!I141/Input!I$34</f>
        <v>1.4594238533262571</v>
      </c>
      <c r="N20" s="8">
        <f>Input!J141/Input!J$34</f>
        <v>1.2943750136013117</v>
      </c>
      <c r="O20" s="8">
        <f t="shared" si="1"/>
        <v>1.3087852606793455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8.3893800906117713E-2</v>
      </c>
      <c r="F22" s="16">
        <f>Input!B202/Input!B$34</f>
        <v>0.14924547002200883</v>
      </c>
      <c r="G22" s="16">
        <f>Input!C202/Input!C$34</f>
        <v>0.11902765338453322</v>
      </c>
      <c r="H22" s="16">
        <f>Input!D202/Input!D$34</f>
        <v>0.10754205595058866</v>
      </c>
      <c r="I22" s="16">
        <f>Input!E202/Input!E$34</f>
        <v>0.12466845526478784</v>
      </c>
      <c r="J22" s="16">
        <f>Input!F202/Input!F$34</f>
        <v>4.2629677248037692E-2</v>
      </c>
      <c r="K22" s="16">
        <f>Input!G202/Input!G$34</f>
        <v>3.8147248691533311E-2</v>
      </c>
      <c r="L22" s="16">
        <f>Input!H202/Input!H$34</f>
        <v>7.294393914177344E-2</v>
      </c>
      <c r="M22" s="16">
        <f>Input!I202/Input!I$34</f>
        <v>1.8147631280340394E-2</v>
      </c>
      <c r="N22" s="16">
        <f>Input!J202/Input!J$34</f>
        <v>0.14431846225054334</v>
      </c>
      <c r="O22" s="6">
        <f t="shared" si="1"/>
        <v>9.005643941402644E-2</v>
      </c>
    </row>
    <row r="23" spans="2:15" ht="12" customHeight="1" x14ac:dyDescent="0.2">
      <c r="B23" t="s">
        <v>305</v>
      </c>
      <c r="E23" s="16">
        <f>Input!A203/Input!A$34</f>
        <v>1.2485302077467295</v>
      </c>
      <c r="F23" s="16">
        <f>Input!B203/Input!B$34</f>
        <v>1.0411764150129987</v>
      </c>
      <c r="G23" s="16">
        <f>Input!C203/Input!C$34</f>
        <v>0.93855959502810604</v>
      </c>
      <c r="H23" s="16">
        <f>Input!D203/Input!D$34</f>
        <v>0.64165233202405159</v>
      </c>
      <c r="I23" s="16">
        <f>Input!E203/Input!E$34</f>
        <v>0.65555984862490213</v>
      </c>
      <c r="J23" s="16">
        <f>Input!F203/Input!F$34</f>
        <v>0.7912987907018495</v>
      </c>
      <c r="K23" s="16">
        <f>Input!G203/Input!G$34</f>
        <v>0.97462115018279116</v>
      </c>
      <c r="L23" s="16">
        <f>Input!H203/Input!H$34</f>
        <v>0.2844227727914535</v>
      </c>
      <c r="M23" s="16">
        <f>Input!I203/Input!I$34</f>
        <v>0.21361181094019491</v>
      </c>
      <c r="N23" s="16">
        <f>Input!J203/Input!J$34</f>
        <v>0.20198654414175057</v>
      </c>
      <c r="O23" s="6">
        <f t="shared" si="1"/>
        <v>0.69914194671948271</v>
      </c>
    </row>
    <row r="24" spans="2:15" ht="12" customHeight="1" x14ac:dyDescent="0.2">
      <c r="B24" t="s">
        <v>306</v>
      </c>
      <c r="E24" s="16">
        <f>Input!A204/Input!A$34</f>
        <v>6.377859468914609E-3</v>
      </c>
      <c r="F24" s="16">
        <f>Input!B204/Input!B$34</f>
        <v>5.5102007082430481E-2</v>
      </c>
      <c r="G24" s="16">
        <f>Input!C204/Input!C$34</f>
        <v>8.7249227975067747E-2</v>
      </c>
      <c r="H24" s="16">
        <f>Input!D204/Input!D$34</f>
        <v>4.5254311720814656E-2</v>
      </c>
      <c r="I24" s="16">
        <f>Input!E204/Input!E$34</f>
        <v>1.0714991281361779E-2</v>
      </c>
      <c r="J24" s="16">
        <f>Input!F204/Input!F$34</f>
        <v>1.5083910143119999E-2</v>
      </c>
      <c r="K24" s="16">
        <f>Input!G204/Input!G$34</f>
        <v>8.970933037751172E-2</v>
      </c>
      <c r="L24" s="16">
        <f>Input!H204/Input!H$34</f>
        <v>1.5494431917389619E-2</v>
      </c>
      <c r="M24" s="16">
        <f>Input!I204/Input!I$34</f>
        <v>1.2726132382848771E-2</v>
      </c>
      <c r="N24" s="16">
        <f>Input!J204/Input!J$34</f>
        <v>1.1331653781009809E-2</v>
      </c>
      <c r="O24" s="6">
        <f t="shared" si="1"/>
        <v>3.4904385613046915E-2</v>
      </c>
    </row>
    <row r="25" spans="2:15" ht="12" customHeight="1" x14ac:dyDescent="0.2">
      <c r="B25" t="s">
        <v>307</v>
      </c>
      <c r="E25" s="16">
        <f>Input!A205/Input!A$34</f>
        <v>0.14410250955526172</v>
      </c>
      <c r="F25" s="16">
        <f>Input!B205/Input!B$34</f>
        <v>0.19446499200213174</v>
      </c>
      <c r="G25" s="16">
        <f>Input!C205/Input!C$34</f>
        <v>0.20995798695021711</v>
      </c>
      <c r="H25" s="16">
        <f>Input!D205/Input!D$34</f>
        <v>0.178543845609</v>
      </c>
      <c r="I25" s="16">
        <f>Input!E205/Input!E$34</f>
        <v>8.6773191859820867E-2</v>
      </c>
      <c r="J25" s="16">
        <f>Input!F205/Input!F$34</f>
        <v>0.14845955122652729</v>
      </c>
      <c r="K25" s="16">
        <f>Input!G205/Input!G$34</f>
        <v>0.13696934570467223</v>
      </c>
      <c r="L25" s="16">
        <f>Input!H205/Input!H$34</f>
        <v>0.1098776255649359</v>
      </c>
      <c r="M25" s="16">
        <f>Input!I205/Input!I$34</f>
        <v>9.7801779747661841E-2</v>
      </c>
      <c r="N25" s="16">
        <f>Input!J205/Input!J$34</f>
        <v>0.14212676947150873</v>
      </c>
      <c r="O25" s="6">
        <f t="shared" si="1"/>
        <v>0.14490775976917375</v>
      </c>
    </row>
    <row r="26" spans="2:15" ht="12" customHeight="1" x14ac:dyDescent="0.2">
      <c r="B26" t="s">
        <v>308</v>
      </c>
      <c r="E26" s="16">
        <f>E27-SUM(E22:E25)</f>
        <v>0.41707568247987914</v>
      </c>
      <c r="F26" s="16">
        <f t="shared" ref="F26:N26" si="3">F27-SUM(F22:F25)</f>
        <v>0.35584005654124184</v>
      </c>
      <c r="G26" s="16">
        <f t="shared" si="3"/>
        <v>0.2912244614532904</v>
      </c>
      <c r="H26" s="16">
        <f t="shared" si="3"/>
        <v>0.14103242814707162</v>
      </c>
      <c r="I26" s="16">
        <f t="shared" si="3"/>
        <v>0.1217664103279289</v>
      </c>
      <c r="J26" s="16">
        <f t="shared" si="3"/>
        <v>0.11478073454824267</v>
      </c>
      <c r="K26" s="16">
        <f t="shared" si="3"/>
        <v>8.7164967323334785E-2</v>
      </c>
      <c r="L26" s="16">
        <f t="shared" si="3"/>
        <v>0.14907391796700797</v>
      </c>
      <c r="M26" s="16">
        <f t="shared" si="3"/>
        <v>0.23605684175364655</v>
      </c>
      <c r="N26" s="16">
        <f t="shared" si="3"/>
        <v>0.34372465801464114</v>
      </c>
      <c r="O26" s="6">
        <f t="shared" si="1"/>
        <v>0.22577401585562856</v>
      </c>
    </row>
    <row r="27" spans="2:15" ht="12.75" customHeight="1" x14ac:dyDescent="0.2">
      <c r="B27" s="28" t="s">
        <v>188</v>
      </c>
      <c r="E27" s="8">
        <f>Input!A142/Input!A$34</f>
        <v>1.8999800601569026</v>
      </c>
      <c r="F27" s="8">
        <f>Input!B142/Input!B$34</f>
        <v>1.7958289406608117</v>
      </c>
      <c r="G27" s="8">
        <f>Input!C142/Input!C$34</f>
        <v>1.6460189247912145</v>
      </c>
      <c r="H27" s="8">
        <f>Input!D142/Input!D$34</f>
        <v>1.1140249734515264</v>
      </c>
      <c r="I27" s="8">
        <f>Input!E142/Input!E$34</f>
        <v>0.99948289735880158</v>
      </c>
      <c r="J27" s="8">
        <f>Input!F142/Input!F$34</f>
        <v>1.1122526638677772</v>
      </c>
      <c r="K27" s="8">
        <f>Input!G142/Input!G$34</f>
        <v>1.3266120422798431</v>
      </c>
      <c r="L27" s="8">
        <f>Input!H142/Input!H$34</f>
        <v>0.63181268738256047</v>
      </c>
      <c r="M27" s="8">
        <f>Input!I142/Input!I$34</f>
        <v>0.57834419610469245</v>
      </c>
      <c r="N27" s="8">
        <f>Input!J142/Input!J$34</f>
        <v>0.8434880876594536</v>
      </c>
      <c r="O27" s="8">
        <f>AVERAGE(E27:N27)</f>
        <v>1.1947845473713583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3.0889085607339442</v>
      </c>
      <c r="F29" s="16">
        <f>Input!B143/Input!B$34</f>
        <v>2.8347871046709407</v>
      </c>
      <c r="G29" s="16">
        <f>Input!C143/Input!C$34</f>
        <v>3.4610174479763618</v>
      </c>
      <c r="H29" s="16">
        <f>Input!D143/Input!D$34</f>
        <v>2.4689395907668206</v>
      </c>
      <c r="I29" s="16">
        <f>Input!E143/Input!E$34</f>
        <v>2.0261155767187602</v>
      </c>
      <c r="J29" s="16">
        <f>Input!F143/Input!F$34</f>
        <v>0.91226837839815744</v>
      </c>
      <c r="K29" s="16">
        <f>Input!G143/Input!G$34</f>
        <v>0.59849547280522386</v>
      </c>
      <c r="L29" s="16">
        <f>Input!H143/Input!H$34</f>
        <v>0.38853938574974434</v>
      </c>
      <c r="M29" s="16">
        <f>Input!I143/Input!I$34</f>
        <v>0.58899557140894898</v>
      </c>
      <c r="N29" s="16">
        <f>Input!J143/Input!J$34</f>
        <v>6.8921288897708419E-2</v>
      </c>
      <c r="O29" s="16">
        <f t="shared" ref="O29:O35" si="4">AVERAGE(E29:N29)</f>
        <v>1.6436988378126614</v>
      </c>
    </row>
    <row r="30" spans="2:15" ht="12" customHeight="1" x14ac:dyDescent="0.2">
      <c r="B30" t="s">
        <v>309</v>
      </c>
      <c r="E30" s="16">
        <f>Input!A207/Input!A$34</f>
        <v>0.31463323002149673</v>
      </c>
      <c r="F30" s="16">
        <f>Input!B207/Input!B$34</f>
        <v>0.24904384581006841</v>
      </c>
      <c r="G30" s="16">
        <f>Input!C207/Input!C$34</f>
        <v>0.29578933073818969</v>
      </c>
      <c r="H30" s="16">
        <f>Input!D207/Input!D$34</f>
        <v>0.44466157467454487</v>
      </c>
      <c r="I30" s="16">
        <f>Input!E207/Input!E$34</f>
        <v>0.75605839040406009</v>
      </c>
      <c r="J30" s="16">
        <f>Input!F207/Input!F$34</f>
        <v>0.60845149943396637</v>
      </c>
      <c r="K30" s="16">
        <f>Input!G207/Input!G$34</f>
        <v>0.22579620553835669</v>
      </c>
      <c r="L30" s="16">
        <f>Input!H207/Input!H$34</f>
        <v>4.8980907571927731E-2</v>
      </c>
      <c r="M30" s="16">
        <f>Input!I207/Input!I$34</f>
        <v>2.300956871318826E-2</v>
      </c>
      <c r="N30" s="16">
        <f>Input!J207/Input!J$34</f>
        <v>0.31208397727211151</v>
      </c>
      <c r="O30" s="16">
        <f t="shared" si="4"/>
        <v>0.32785085301779104</v>
      </c>
    </row>
    <row r="31" spans="2:15" ht="12" customHeight="1" x14ac:dyDescent="0.2">
      <c r="B31" t="s">
        <v>190</v>
      </c>
      <c r="E31" s="16">
        <f>Input!A144/Input!A$34</f>
        <v>7.8605136562402492E-2</v>
      </c>
      <c r="F31" s="16">
        <f>Input!B144/Input!B$34</f>
        <v>9.0028395035638531E-2</v>
      </c>
      <c r="G31" s="16">
        <f>Input!C144/Input!C$34</f>
        <v>0.17803150258520356</v>
      </c>
      <c r="H31" s="16">
        <f>Input!D144/Input!D$34</f>
        <v>8.8731025549562775E-2</v>
      </c>
      <c r="I31" s="16">
        <f>Input!E144/Input!E$34</f>
        <v>3.8485173507914527E-2</v>
      </c>
      <c r="J31" s="16">
        <f>Input!F144/Input!F$34</f>
        <v>5.7027632320066433E-2</v>
      </c>
      <c r="K31" s="16">
        <f>Input!G144/Input!G$34</f>
        <v>4.4902461505838209E-2</v>
      </c>
      <c r="L31" s="16">
        <f>Input!H144/Input!H$34</f>
        <v>7.4070385573068789E-2</v>
      </c>
      <c r="M31" s="16">
        <f>Input!I144/Input!I$34</f>
        <v>0.12013500929621868</v>
      </c>
      <c r="N31" s="16">
        <f>Input!J144/Input!J$34</f>
        <v>9.9444034290530225E-2</v>
      </c>
      <c r="O31" s="16">
        <f t="shared" si="4"/>
        <v>8.694607562264442E-2</v>
      </c>
    </row>
    <row r="32" spans="2:15" ht="12" customHeight="1" x14ac:dyDescent="0.2">
      <c r="B32" t="s">
        <v>310</v>
      </c>
      <c r="E32" s="16">
        <f>Input!A208/Input!A$34</f>
        <v>2.5486456025952592E-2</v>
      </c>
      <c r="F32" s="16">
        <f>Input!B208/Input!B$34</f>
        <v>5.5732836193940177E-2</v>
      </c>
      <c r="G32" s="16">
        <f>Input!C208/Input!C$34</f>
        <v>1.45683308386572E-2</v>
      </c>
      <c r="H32" s="16">
        <f>Input!D208/Input!D$34</f>
        <v>4.1534765809586205E-2</v>
      </c>
      <c r="I32" s="16">
        <f>Input!E208/Input!E$34</f>
        <v>3.2331098829465756E-2</v>
      </c>
      <c r="J32" s="16">
        <f>Input!F208/Input!F$34</f>
        <v>2.9790378594208113E-2</v>
      </c>
      <c r="K32" s="16">
        <f>Input!G208/Input!G$34</f>
        <v>3.2659071391926024E-2</v>
      </c>
      <c r="L32" s="16">
        <f>Input!H208/Input!H$34</f>
        <v>4.2644362738512229E-2</v>
      </c>
      <c r="M32" s="16">
        <f>Input!I208/Input!I$34</f>
        <v>6.6891376833271107E-2</v>
      </c>
      <c r="N32" s="16">
        <f>Input!J208/Input!J$34</f>
        <v>5.3059316685585931E-2</v>
      </c>
      <c r="O32" s="16">
        <f t="shared" si="4"/>
        <v>3.9469799394110536E-2</v>
      </c>
    </row>
    <row r="33" spans="2:15" ht="12" customHeight="1" x14ac:dyDescent="0.2">
      <c r="B33" t="s">
        <v>191</v>
      </c>
      <c r="E33" s="16">
        <f>Input!A145/Input!A$34</f>
        <v>0.1228654019348899</v>
      </c>
      <c r="F33" s="16">
        <f>Input!B145/Input!B$34</f>
        <v>0.1211683114807985</v>
      </c>
      <c r="G33" s="16">
        <f>Input!C145/Input!C$34</f>
        <v>0.11210175258862347</v>
      </c>
      <c r="H33" s="16">
        <f>Input!D145/Input!D$34</f>
        <v>4.9475248169032607E-2</v>
      </c>
      <c r="I33" s="16">
        <f>Input!E145/Input!E$34</f>
        <v>3.5552404854927444E-2</v>
      </c>
      <c r="J33" s="16">
        <f>Input!F145/Input!F$34</f>
        <v>2.8762969394692344E-2</v>
      </c>
      <c r="K33" s="16">
        <f>Input!G145/Input!G$34</f>
        <v>3.7521642446999987E-2</v>
      </c>
      <c r="L33" s="16">
        <f>Input!H145/Input!H$34</f>
        <v>4.0993855001258662E-2</v>
      </c>
      <c r="M33" s="16">
        <f>Input!I145/Input!I$34</f>
        <v>4.6120549639523702E-2</v>
      </c>
      <c r="N33" s="16">
        <f>Input!J145/Input!J$34</f>
        <v>2.0829597004640661E-2</v>
      </c>
      <c r="O33" s="16">
        <f t="shared" si="4"/>
        <v>6.1539173251538737E-2</v>
      </c>
    </row>
    <row r="34" spans="2:15" ht="12" customHeight="1" x14ac:dyDescent="0.2">
      <c r="B34" t="s">
        <v>192</v>
      </c>
      <c r="E34" s="16">
        <f>E35-SUM(E29:E33)</f>
        <v>1.8755808216672776E-2</v>
      </c>
      <c r="F34" s="16">
        <f t="shared" ref="F34:N34" si="5">F35-SUM(F29:F33)</f>
        <v>6.7798742626277164E-2</v>
      </c>
      <c r="G34" s="16">
        <f t="shared" si="5"/>
        <v>0.14442409762022468</v>
      </c>
      <c r="H34" s="16">
        <f t="shared" si="5"/>
        <v>0.29849210121160574</v>
      </c>
      <c r="I34" s="16">
        <f t="shared" si="5"/>
        <v>0.6895329266090342</v>
      </c>
      <c r="J34" s="16">
        <f t="shared" si="5"/>
        <v>4.7072084753934762E-2</v>
      </c>
      <c r="K34" s="16">
        <f t="shared" si="5"/>
        <v>3.1351907246938038E-2</v>
      </c>
      <c r="L34" s="16">
        <f t="shared" si="5"/>
        <v>3.6523861679928604E-2</v>
      </c>
      <c r="M34" s="16">
        <f t="shared" si="5"/>
        <v>6.3621204704923939E-2</v>
      </c>
      <c r="N34" s="16">
        <f t="shared" si="5"/>
        <v>2.5477895255836658E-2</v>
      </c>
      <c r="O34" s="16">
        <f t="shared" si="4"/>
        <v>0.14230506299253767</v>
      </c>
    </row>
    <row r="35" spans="2:15" ht="12.75" customHeight="1" x14ac:dyDescent="0.2">
      <c r="B35" s="28" t="s">
        <v>193</v>
      </c>
      <c r="E35" s="8">
        <f>Input!A147/Input!A$34</f>
        <v>3.6492545934953582</v>
      </c>
      <c r="F35" s="8">
        <f>Input!B147/Input!B$34</f>
        <v>3.4185592358176637</v>
      </c>
      <c r="G35" s="8">
        <f>Input!C147/Input!C$34</f>
        <v>4.2059324623472607</v>
      </c>
      <c r="H35" s="8">
        <f>Input!D147/Input!D$34</f>
        <v>3.3918343061811527</v>
      </c>
      <c r="I35" s="8">
        <f>Input!E147/Input!E$34</f>
        <v>3.5780755709241618</v>
      </c>
      <c r="J35" s="8">
        <f>Input!F147/Input!F$34</f>
        <v>1.6833729428950255</v>
      </c>
      <c r="K35" s="8">
        <f>Input!G147/Input!G$34</f>
        <v>0.97072676093528276</v>
      </c>
      <c r="L35" s="8">
        <f>Input!H147/Input!H$34</f>
        <v>0.63175275831444033</v>
      </c>
      <c r="M35" s="8">
        <f>Input!I147/Input!I$34</f>
        <v>0.90877328059607465</v>
      </c>
      <c r="N35" s="8">
        <f>Input!J147/Input!J$34</f>
        <v>0.57981610940641348</v>
      </c>
      <c r="O35" s="8">
        <f t="shared" si="4"/>
        <v>2.3018098020912836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97.168095919755729</v>
      </c>
      <c r="F37" s="30">
        <f t="shared" ref="F37:N37" si="6">+F11+F13+F20+F27+F35</f>
        <v>101.29758387171118</v>
      </c>
      <c r="G37" s="30">
        <f t="shared" si="6"/>
        <v>96.366952555635578</v>
      </c>
      <c r="H37" s="30">
        <f t="shared" si="6"/>
        <v>79.374587545571885</v>
      </c>
      <c r="I37" s="30">
        <f t="shared" si="6"/>
        <v>59.495080707661479</v>
      </c>
      <c r="J37" s="30">
        <f t="shared" si="6"/>
        <v>58.499115796929132</v>
      </c>
      <c r="K37" s="30">
        <f t="shared" si="6"/>
        <v>66.849595827566958</v>
      </c>
      <c r="L37" s="30">
        <f t="shared" si="6"/>
        <v>71.203919691129087</v>
      </c>
      <c r="M37" s="30">
        <f t="shared" si="6"/>
        <v>70.685987679219082</v>
      </c>
      <c r="N37" s="30">
        <f t="shared" si="6"/>
        <v>74.169253096389667</v>
      </c>
      <c r="O37" s="7">
        <f>AVERAGE(E37:N37)</f>
        <v>77.51101726915698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64.716755339622267</v>
      </c>
      <c r="F39" s="30">
        <f>Input!B24/Input!B$6</f>
        <v>63.567184763830042</v>
      </c>
      <c r="G39" s="30">
        <f>Input!C24/Input!C$6</f>
        <v>58.658734330423357</v>
      </c>
      <c r="H39" s="30">
        <f>Input!D24/Input!D$6</f>
        <v>51.438382967150275</v>
      </c>
      <c r="I39" s="30">
        <f>Input!E24/Input!E$6</f>
        <v>46.283681101633768</v>
      </c>
      <c r="J39" s="30">
        <f>Input!F24/Input!F$6</f>
        <v>47.394660474016931</v>
      </c>
      <c r="K39" s="30">
        <f>Input!G24/Input!G$6</f>
        <v>49.528436129359115</v>
      </c>
      <c r="L39" s="30">
        <f>Input!H24/Input!H$6</f>
        <v>51.416476324934841</v>
      </c>
      <c r="M39" s="30">
        <f>Input!I24/Input!I$6</f>
        <v>55.673379879649715</v>
      </c>
      <c r="N39" s="30">
        <f>Input!J24/Input!J$6</f>
        <v>49.59569084383066</v>
      </c>
      <c r="O39" s="7">
        <f>AVERAGE(E39:N39)</f>
        <v>53.827338215445096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32.451340580133461</v>
      </c>
      <c r="F41" s="11">
        <f t="shared" ref="F41:N41" si="7">+F37-F39</f>
        <v>37.730399107881141</v>
      </c>
      <c r="G41" s="11">
        <f t="shared" si="7"/>
        <v>37.708218225212221</v>
      </c>
      <c r="H41" s="11">
        <f t="shared" si="7"/>
        <v>27.936204578421609</v>
      </c>
      <c r="I41" s="11">
        <f t="shared" si="7"/>
        <v>13.211399606027712</v>
      </c>
      <c r="J41" s="11">
        <f t="shared" si="7"/>
        <v>11.104455322912202</v>
      </c>
      <c r="K41" s="11">
        <f t="shared" si="7"/>
        <v>17.321159698207843</v>
      </c>
      <c r="L41" s="11">
        <f t="shared" si="7"/>
        <v>19.787443366194246</v>
      </c>
      <c r="M41" s="11">
        <f t="shared" si="7"/>
        <v>15.012607799569366</v>
      </c>
      <c r="N41" s="11">
        <f t="shared" si="7"/>
        <v>24.573562252559007</v>
      </c>
      <c r="O41" s="11">
        <f>AVERAGE(E41:N41)</f>
        <v>23.683679053711881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2.7851162773200451</v>
      </c>
      <c r="F43" s="8">
        <f>(Input!B25+Input!B26)/Input!B$6</f>
        <v>2.8753744323825012</v>
      </c>
      <c r="G43" s="8">
        <f>(Input!C25+Input!C26)/Input!C$6</f>
        <v>3.3713244785464442</v>
      </c>
      <c r="H43" s="8">
        <f>(Input!D25+Input!D26)/Input!D$6</f>
        <v>2.6195972041282238</v>
      </c>
      <c r="I43" s="8">
        <f>(Input!E25+Input!E26)/Input!E$6</f>
        <v>2.2154950947595888</v>
      </c>
      <c r="J43" s="8">
        <f>(Input!F25+Input!F26)/Input!F$6</f>
        <v>1.9795159059830476</v>
      </c>
      <c r="K43" s="8">
        <f>(Input!G25+Input!G26)/Input!G$6</f>
        <v>2.1367688946864676</v>
      </c>
      <c r="L43" s="8">
        <f>(Input!H25+Input!H26)/Input!H$6</f>
        <v>2.5897851505936869</v>
      </c>
      <c r="M43" s="8">
        <f>(Input!I25+Input!I26)/Input!I$6</f>
        <v>2.8423526668237105</v>
      </c>
      <c r="N43" s="8">
        <f>(Input!J25+Input!J26)/Input!J$6</f>
        <v>2.4453356206056114</v>
      </c>
      <c r="O43" s="8">
        <f>AVERAGE(E43:N43)</f>
        <v>2.5860665725829333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29.666224302813415</v>
      </c>
      <c r="F45" s="11">
        <f t="shared" ref="F45:N45" si="8">+F41-F43</f>
        <v>34.85502467549864</v>
      </c>
      <c r="G45" s="11">
        <f t="shared" si="8"/>
        <v>34.33689374666578</v>
      </c>
      <c r="H45" s="11">
        <f t="shared" si="8"/>
        <v>25.316607374293387</v>
      </c>
      <c r="I45" s="11">
        <f t="shared" si="8"/>
        <v>10.995904511268122</v>
      </c>
      <c r="J45" s="11">
        <f t="shared" si="8"/>
        <v>9.1249394169291538</v>
      </c>
      <c r="K45" s="11">
        <f t="shared" si="8"/>
        <v>15.184390803521376</v>
      </c>
      <c r="L45" s="11">
        <f t="shared" si="8"/>
        <v>17.197658215600558</v>
      </c>
      <c r="M45" s="11">
        <f t="shared" si="8"/>
        <v>12.170255132745655</v>
      </c>
      <c r="N45" s="11">
        <f t="shared" si="8"/>
        <v>22.128226631953396</v>
      </c>
      <c r="O45" s="11">
        <f>AVERAGE(E45:N45)</f>
        <v>21.097612481128952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89.017196126796378</v>
      </c>
      <c r="F7" s="6">
        <f>Input!B149/Input!B$153</f>
        <v>93.959015083212904</v>
      </c>
      <c r="G7" s="6">
        <f>Input!C149/Input!C$153</f>
        <v>88.656298686178118</v>
      </c>
      <c r="H7" s="6">
        <f>Input!D149/Input!D$153</f>
        <v>77.545438387276818</v>
      </c>
      <c r="I7" s="6">
        <f>Input!E149/Input!E$153</f>
        <v>56.968445319550185</v>
      </c>
      <c r="J7" s="6">
        <f>Input!F149/Input!F$153</f>
        <v>57.256767396388454</v>
      </c>
      <c r="K7" s="6">
        <f>Input!G149/Input!G$153</f>
        <v>66.707857250055937</v>
      </c>
      <c r="L7" s="6">
        <f>Input!H149/Input!H$153</f>
        <v>67.433468214133441</v>
      </c>
      <c r="M7" s="6">
        <f>Input!I149/Input!I$153</f>
        <v>67.966134048964165</v>
      </c>
      <c r="N7" s="6">
        <f>Input!J149/Input!J$153</f>
        <v>72.454106819222829</v>
      </c>
      <c r="O7" s="6">
        <f>AVERAGE(E7:N7)</f>
        <v>73.796472733177922</v>
      </c>
    </row>
    <row r="8" spans="1:15" ht="12" customHeight="1" x14ac:dyDescent="0.2">
      <c r="B8" t="s">
        <v>180</v>
      </c>
      <c r="E8" s="6">
        <f>Input!A150/Input!A$153</f>
        <v>0.18945413988043752</v>
      </c>
      <c r="F8" s="6">
        <f>Input!B150/Input!B$153</f>
        <v>-7.6670738873355057E-2</v>
      </c>
      <c r="G8" s="6">
        <f>Input!C150/Input!C$153</f>
        <v>-4.817282349392691E-2</v>
      </c>
      <c r="H8" s="6">
        <f>Input!D150/Input!D$153</f>
        <v>1.919702831457144E-2</v>
      </c>
      <c r="I8" s="6">
        <f>Input!E150/Input!E$153</f>
        <v>0.43983260134496077</v>
      </c>
      <c r="J8" s="6">
        <f>Input!F150/Input!F$153</f>
        <v>0.31594520186057884</v>
      </c>
      <c r="K8" s="6">
        <f>Input!G150/Input!G$153</f>
        <v>-1.093159474417702</v>
      </c>
      <c r="L8" s="6">
        <f>Input!H150/Input!H$153</f>
        <v>1.7831647795448879</v>
      </c>
      <c r="M8" s="6">
        <f>Input!I150/Input!I$153</f>
        <v>-0.23539566067087575</v>
      </c>
      <c r="N8" s="6">
        <f>Input!J150/Input!J$153</f>
        <v>-0.52286056020337357</v>
      </c>
      <c r="O8" s="6">
        <f>AVERAGE(E8:N8)</f>
        <v>7.7133449328620318E-2</v>
      </c>
    </row>
    <row r="9" spans="1:15" ht="12" customHeight="1" x14ac:dyDescent="0.2">
      <c r="B9" t="s">
        <v>181</v>
      </c>
      <c r="E9" s="6">
        <f>Input!A151/Input!A$153</f>
        <v>0.32221931114279739</v>
      </c>
      <c r="F9" s="6">
        <f>Input!B151/Input!B$153</f>
        <v>0.65720537508697485</v>
      </c>
      <c r="G9" s="6">
        <f>Input!C151/Input!C$153</f>
        <v>0.33036895765978685</v>
      </c>
      <c r="H9" s="6">
        <f>Input!D151/Input!D$153</f>
        <v>0.21957664287228607</v>
      </c>
      <c r="I9" s="6">
        <f>Input!E151/Input!E$153</f>
        <v>0.13387900350582199</v>
      </c>
      <c r="J9" s="6">
        <f>Input!F151/Input!F$153</f>
        <v>0.17052788332405969</v>
      </c>
      <c r="K9" s="6">
        <f>Input!G151/Input!G$153</f>
        <v>0.20761435510542439</v>
      </c>
      <c r="L9" s="6">
        <f>Input!H151/Input!H$153</f>
        <v>0.15146882013071333</v>
      </c>
      <c r="M9" s="6">
        <f>Input!I151/Input!I$153</f>
        <v>0.19688509068229548</v>
      </c>
      <c r="N9" s="6">
        <f>Input!J151/Input!J$153</f>
        <v>0.16536953807796109</v>
      </c>
      <c r="O9" s="6">
        <f>AVERAGE(E9:N9)</f>
        <v>0.2555114977588121</v>
      </c>
    </row>
    <row r="10" spans="1:15" ht="12" customHeight="1" x14ac:dyDescent="0.2">
      <c r="B10" t="s">
        <v>182</v>
      </c>
      <c r="E10" s="6">
        <f>Input!A152/Input!A$153</f>
        <v>-4.7291072215058363E-2</v>
      </c>
      <c r="F10" s="6">
        <f>Input!B152/Input!B$153</f>
        <v>-7.3066281671266151E-2</v>
      </c>
      <c r="G10" s="6">
        <f>Input!C152/Input!C$153</f>
        <v>-2.0176550916985055E-2</v>
      </c>
      <c r="H10" s="6">
        <f>Input!D152/Input!D$153</f>
        <v>-7.6365565604836682E-3</v>
      </c>
      <c r="I10" s="6">
        <f>Input!E152/Input!E$153</f>
        <v>-2.0888078807364392E-2</v>
      </c>
      <c r="J10" s="6">
        <f>Input!F152/Input!F$153</f>
        <v>-1.3483791986595862E-2</v>
      </c>
      <c r="K10" s="6">
        <f>Input!G152/Input!G$153</f>
        <v>-5.765807169590078E-2</v>
      </c>
      <c r="L10" s="6">
        <f>Input!H152/Input!H$153</f>
        <v>-1.1296372482355984E-2</v>
      </c>
      <c r="M10" s="6">
        <f>Input!I152/Input!I$153</f>
        <v>-8.3935583932531074E-2</v>
      </c>
      <c r="N10" s="6">
        <f>Input!J152/Input!J$153</f>
        <v>-4.4974919059920779E-2</v>
      </c>
      <c r="O10" s="6">
        <f>AVERAGE(E10:N10)</f>
        <v>-3.8040727932846213E-2</v>
      </c>
    </row>
    <row r="11" spans="1:15" ht="12.75" customHeight="1" x14ac:dyDescent="0.2">
      <c r="B11" s="28" t="s">
        <v>68</v>
      </c>
      <c r="E11" s="8">
        <f>Input!A35/Input!A$153</f>
        <v>89.48157850560456</v>
      </c>
      <c r="F11" s="8">
        <f>Input!B35/Input!B$153</f>
        <v>94.466483437755258</v>
      </c>
      <c r="G11" s="8">
        <f>Input!C35/Input!C$153</f>
        <v>88.91831826942699</v>
      </c>
      <c r="H11" s="8">
        <f>Input!D35/Input!D$153</f>
        <v>77.776575501903181</v>
      </c>
      <c r="I11" s="8">
        <f>Input!E35/Input!E$153</f>
        <v>57.521268845593603</v>
      </c>
      <c r="J11" s="8">
        <f>Input!F35/Input!F$153</f>
        <v>57.729756689586502</v>
      </c>
      <c r="K11" s="8">
        <f>Input!G35/Input!G$153</f>
        <v>65.764654059047771</v>
      </c>
      <c r="L11" s="8">
        <f>Input!H35/Input!H$153</f>
        <v>69.356805441326685</v>
      </c>
      <c r="M11" s="8">
        <f>Input!I35/Input!I$153</f>
        <v>67.843687895043061</v>
      </c>
      <c r="N11" s="8">
        <f>Input!J35/Input!J$153</f>
        <v>72.051640878037489</v>
      </c>
      <c r="O11" s="8">
        <f>AVERAGE(E11:N11)</f>
        <v>74.091076952332514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8.3867482891768388E-2</v>
      </c>
      <c r="F13" s="8">
        <f>Input!B28/Input!B$34/Input!B$5*Input!B$6</f>
        <v>2.5253936799161752E-2</v>
      </c>
      <c r="G13" s="8">
        <f>Input!C28/Input!C$34/Input!C$5*Input!C$6</f>
        <v>2.8340646405467771E-2</v>
      </c>
      <c r="H13" s="8">
        <f>Input!D28/Input!D$34/Input!D$5*Input!D$6</f>
        <v>8.3063795190659474E-3</v>
      </c>
      <c r="I13" s="8">
        <f>Input!E28/Input!E$34/Input!E$5*Input!E$6</f>
        <v>4.4371823858215288E-2</v>
      </c>
      <c r="J13" s="8">
        <f>Input!F28/Input!F$34/Input!F$5*Input!F$6</f>
        <v>1.7311281783577846E-2</v>
      </c>
      <c r="K13" s="8">
        <f>Input!G28/Input!G$34/Input!G$5*Input!G$6</f>
        <v>3.5210413379890081E-2</v>
      </c>
      <c r="L13" s="8">
        <f>Input!H28/Input!H$34/Input!H$5*Input!H$6</f>
        <v>3.8966950354136422E-2</v>
      </c>
      <c r="M13" s="8">
        <f>Input!I28/Input!I$34/Input!I$5*Input!I$6</f>
        <v>3.6970783764903453E-2</v>
      </c>
      <c r="N13" s="8">
        <f>Input!J28/Input!J$34/Input!J$5*Input!J$6</f>
        <v>3.2229409995608596E-2</v>
      </c>
      <c r="O13" s="8">
        <f>AVERAGE(E13:N13)</f>
        <v>3.5082910875179556E-2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0.18914181570072322</v>
      </c>
      <c r="F15" s="16">
        <f>Input!B136/Input!B$34/Input!B$5*Input!B$6</f>
        <v>0.21087491668031849</v>
      </c>
      <c r="G15" s="16">
        <f>Input!C136/Input!C$34/Input!C$5*Input!C$6</f>
        <v>0.21630614755128899</v>
      </c>
      <c r="H15" s="16">
        <f>Input!D136/Input!D$34/Input!D$5*Input!D$6</f>
        <v>0.16497212127056624</v>
      </c>
      <c r="I15" s="16">
        <f>Input!E136/Input!E$34/Input!E$5*Input!E$6</f>
        <v>0.19052557600416101</v>
      </c>
      <c r="J15" s="16">
        <f>Input!F136/Input!F$34/Input!F$5*Input!F$6</f>
        <v>0.21915338623139258</v>
      </c>
      <c r="K15" s="16">
        <f>Input!G136/Input!G$34/Input!G$5*Input!G$6</f>
        <v>0.18615498755587684</v>
      </c>
      <c r="L15" s="16">
        <f>Input!H136/Input!H$34/Input!H$5*Input!H$6</f>
        <v>0.21403834613160627</v>
      </c>
      <c r="M15" s="16">
        <f>Input!I136/Input!I$34/Input!I$5*Input!I$6</f>
        <v>0.15479237502434195</v>
      </c>
      <c r="N15" s="16">
        <f>Input!J136/Input!J$34/Input!J$5*Input!J$6</f>
        <v>0.2240436104442626</v>
      </c>
      <c r="O15" s="6">
        <f t="shared" ref="O15:O26" si="1">AVERAGE(E15:N15)</f>
        <v>0.19700032825945382</v>
      </c>
    </row>
    <row r="16" spans="1:15" ht="12" customHeight="1" x14ac:dyDescent="0.2">
      <c r="B16" t="s">
        <v>184</v>
      </c>
      <c r="E16" s="16">
        <f>Input!A137/Input!A$34/Input!A$5*Input!A$6</f>
        <v>0.61899274546289973</v>
      </c>
      <c r="F16" s="16">
        <f>Input!B137/Input!B$34/Input!B$5*Input!B$6</f>
        <v>0.57495485663125212</v>
      </c>
      <c r="G16" s="16">
        <f>Input!C137/Input!C$34/Input!C$5*Input!C$6</f>
        <v>0.56993451553554531</v>
      </c>
      <c r="H16" s="16">
        <f>Input!D137/Input!D$34/Input!D$5*Input!D$6</f>
        <v>0.51213496928735969</v>
      </c>
      <c r="I16" s="16">
        <f>Input!E137/Input!E$34/Input!E$5*Input!E$6</f>
        <v>0.52208424383165175</v>
      </c>
      <c r="J16" s="16">
        <f>Input!F137/Input!F$34/Input!F$5*Input!F$6</f>
        <v>0.5094291782097421</v>
      </c>
      <c r="K16" s="16">
        <f>Input!G137/Input!G$34/Input!G$5*Input!G$6</f>
        <v>0.45767391872377977</v>
      </c>
      <c r="L16" s="16">
        <f>Input!H137/Input!H$34/Input!H$5*Input!H$6</f>
        <v>0.46458310173804696</v>
      </c>
      <c r="M16" s="16">
        <f>Input!I137/Input!I$34/Input!I$5*Input!I$6</f>
        <v>0.5070438883172782</v>
      </c>
      <c r="N16" s="16">
        <f>Input!J137/Input!J$34/Input!J$5*Input!J$6</f>
        <v>0.44857738078941672</v>
      </c>
      <c r="O16" s="6">
        <f t="shared" si="1"/>
        <v>0.51854087985269726</v>
      </c>
    </row>
    <row r="17" spans="2:15" ht="12" customHeight="1" x14ac:dyDescent="0.2">
      <c r="B17" t="s">
        <v>185</v>
      </c>
      <c r="E17" s="16">
        <f>Input!A138/Input!A$34/Input!A$5*Input!A$6</f>
        <v>0.20828748267083994</v>
      </c>
      <c r="F17" s="16">
        <f>Input!B138/Input!B$34/Input!B$5*Input!B$6</f>
        <v>0.25090134865479147</v>
      </c>
      <c r="G17" s="16">
        <f>Input!C138/Input!C$34/Input!C$5*Input!C$6</f>
        <v>0.22848651710242687</v>
      </c>
      <c r="H17" s="16">
        <f>Input!D138/Input!D$34/Input!D$5*Input!D$6</f>
        <v>0.18703235561853954</v>
      </c>
      <c r="I17" s="16">
        <f>Input!E138/Input!E$34/Input!E$5*Input!E$6</f>
        <v>0.21145365676654232</v>
      </c>
      <c r="J17" s="16">
        <f>Input!F138/Input!F$34/Input!F$5*Input!F$6</f>
        <v>0.14298392180131844</v>
      </c>
      <c r="K17" s="16">
        <f>Input!G138/Input!G$34/Input!G$5*Input!G$6</f>
        <v>0.10910859681867682</v>
      </c>
      <c r="L17" s="16">
        <f>Input!H138/Input!H$34/Input!H$5*Input!H$6</f>
        <v>0.22041086071009733</v>
      </c>
      <c r="M17" s="16">
        <f>Input!I138/Input!I$34/Input!I$5*Input!I$6</f>
        <v>0.22917859385692438</v>
      </c>
      <c r="N17" s="16">
        <f>Input!J138/Input!J$34/Input!J$5*Input!J$6</f>
        <v>0.23365477488805297</v>
      </c>
      <c r="O17" s="6">
        <f t="shared" si="1"/>
        <v>0.20214981088882103</v>
      </c>
    </row>
    <row r="18" spans="2:15" ht="12" customHeight="1" x14ac:dyDescent="0.2">
      <c r="B18" t="s">
        <v>186</v>
      </c>
      <c r="E18" s="16">
        <f>Input!A139/Input!A$34/Input!A$5*Input!A$6</f>
        <v>0.75199904036075049</v>
      </c>
      <c r="F18" s="16">
        <f>Input!B139/Input!B$34/Input!B$5*Input!B$6</f>
        <v>0.794149417129969</v>
      </c>
      <c r="G18" s="16">
        <f>Input!C139/Input!C$34/Input!C$5*Input!C$6</f>
        <v>0.56905836921596709</v>
      </c>
      <c r="H18" s="16">
        <f>Input!D139/Input!D$34/Input!D$5*Input!D$6</f>
        <v>0.69403351538488989</v>
      </c>
      <c r="I18" s="16">
        <f>Input!E139/Input!E$34/Input!E$5*Input!E$6</f>
        <v>0.58120437924459656</v>
      </c>
      <c r="J18" s="16">
        <f>Input!F139/Input!F$34/Input!F$5*Input!F$6</f>
        <v>0.72980223317094672</v>
      </c>
      <c r="K18" s="16">
        <f>Input!G139/Input!G$34/Input!G$5*Input!G$6</f>
        <v>0.51970505027874081</v>
      </c>
      <c r="L18" s="16">
        <f>Input!H139/Input!H$34/Input!H$5*Input!H$6</f>
        <v>1.1427834508023018</v>
      </c>
      <c r="M18" s="16">
        <f>Input!I139/Input!I$34/Input!I$5*Input!I$6</f>
        <v>0.6221881132862489</v>
      </c>
      <c r="N18" s="16">
        <f>Input!J139/Input!J$34/Input!J$5*Input!J$6</f>
        <v>0.67420614301569182</v>
      </c>
      <c r="O18" s="6">
        <f t="shared" si="1"/>
        <v>0.70791297118901042</v>
      </c>
    </row>
    <row r="19" spans="2:15" ht="12" customHeight="1" x14ac:dyDescent="0.2">
      <c r="B19" t="s">
        <v>311</v>
      </c>
      <c r="E19" s="16">
        <f>E20-SUM(E15:E18)</f>
        <v>2.2665285839858385E-2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1.980593431679889E-2</v>
      </c>
      <c r="J19" s="16">
        <f t="shared" si="2"/>
        <v>0</v>
      </c>
      <c r="K19" s="16">
        <f t="shared" si="2"/>
        <v>1.0325715170766969E-4</v>
      </c>
      <c r="L19" s="16">
        <f t="shared" si="2"/>
        <v>2.6794197089210492E-3</v>
      </c>
      <c r="M19" s="16">
        <f t="shared" si="2"/>
        <v>3.6559783197944729E-3</v>
      </c>
      <c r="N19" s="16">
        <f t="shared" si="2"/>
        <v>5.5380922875198912E-3</v>
      </c>
      <c r="O19" s="6">
        <f t="shared" si="1"/>
        <v>5.4447967624600361E-3</v>
      </c>
    </row>
    <row r="20" spans="2:15" ht="12.75" customHeight="1" x14ac:dyDescent="0.2">
      <c r="B20" s="28" t="s">
        <v>187</v>
      </c>
      <c r="E20" s="8">
        <f>Input!A141/Input!A$34/Input!A$5*Input!A$6</f>
        <v>1.7910863700350719</v>
      </c>
      <c r="F20" s="8">
        <f>Input!B141/Input!B$34/Input!B$5*Input!B$6</f>
        <v>1.8308805390963312</v>
      </c>
      <c r="G20" s="8">
        <f>Input!C141/Input!C$34/Input!C$5*Input!C$6</f>
        <v>1.583785549405228</v>
      </c>
      <c r="H20" s="8">
        <f>Input!D141/Input!D$34/Input!D$5*Input!D$6</f>
        <v>1.5581729615613553</v>
      </c>
      <c r="I20" s="8">
        <f>Input!E141/Input!E$34/Input!E$5*Input!E$6</f>
        <v>1.5250737901637503</v>
      </c>
      <c r="J20" s="8">
        <f>Input!F141/Input!F$34/Input!F$5*Input!F$6</f>
        <v>1.6013687194133996</v>
      </c>
      <c r="K20" s="8">
        <f>Input!G141/Input!G$34/Input!G$5*Input!G$6</f>
        <v>1.2727458105287819</v>
      </c>
      <c r="L20" s="8">
        <f>Input!H141/Input!H$34/Input!H$5*Input!H$6</f>
        <v>2.0444951790909736</v>
      </c>
      <c r="M20" s="8">
        <f>Input!I141/Input!I$34/Input!I$5*Input!I$6</f>
        <v>1.516858948804588</v>
      </c>
      <c r="N20" s="8">
        <f>Input!J141/Input!J$34/Input!J$5*Input!J$6</f>
        <v>1.5860200014249441</v>
      </c>
      <c r="O20" s="8">
        <f t="shared" si="1"/>
        <v>1.6310487869524422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0.10655646986879669</v>
      </c>
      <c r="F22" s="16">
        <f>Input!B202/Input!B$34/Input!B$5*Input!B$6</f>
        <v>0.17452556803110145</v>
      </c>
      <c r="G22" s="16">
        <f>Input!C202/Input!C$34/Input!C$5*Input!C$6</f>
        <v>0.14715207553167042</v>
      </c>
      <c r="H22" s="16">
        <f>Input!D202/Input!D$34/Input!D$5*Input!D$6</f>
        <v>0.13618348308932238</v>
      </c>
      <c r="I22" s="16">
        <f>Input!E202/Input!E$34/Input!E$5*Input!E$6</f>
        <v>0.17945459116016282</v>
      </c>
      <c r="J22" s="16">
        <f>Input!F202/Input!F$34/Input!F$5*Input!F$6</f>
        <v>6.2562281495401745E-2</v>
      </c>
      <c r="K22" s="16">
        <f>Input!G202/Input!G$34/Input!G$5*Input!G$6</f>
        <v>5.1157069280056942E-2</v>
      </c>
      <c r="L22" s="16">
        <f>Input!H202/Input!H$34/Input!H$5*Input!H$6</f>
        <v>8.5367753279232558E-2</v>
      </c>
      <c r="M22" s="16">
        <f>Input!I202/Input!I$34/Input!I$5*Input!I$6</f>
        <v>1.8861824715589722E-2</v>
      </c>
      <c r="N22" s="16">
        <f>Input!J202/Input!J$34/Input!J$5*Input!J$6</f>
        <v>0.1768358978650332</v>
      </c>
      <c r="O22" s="6">
        <f t="shared" si="1"/>
        <v>0.1138657014316368</v>
      </c>
    </row>
    <row r="23" spans="2:15" ht="12" customHeight="1" x14ac:dyDescent="0.2">
      <c r="B23" t="s">
        <v>305</v>
      </c>
      <c r="E23" s="16">
        <f>Input!A210/Input!A$36</f>
        <v>1.545912049424935</v>
      </c>
      <c r="F23" s="16">
        <f>Input!B210/Input!B$36</f>
        <v>1.1616700216620135</v>
      </c>
      <c r="G23" s="16">
        <f>Input!C210/Input!C$36</f>
        <v>1.034026111023806</v>
      </c>
      <c r="H23" s="16">
        <f>Input!D210/Input!D$36</f>
        <v>0.76420287734880388</v>
      </c>
      <c r="I23" s="16">
        <f>Input!E210/Input!E$36</f>
        <v>0.82320163293355642</v>
      </c>
      <c r="J23" s="16">
        <f>Input!F210/Input!F$36</f>
        <v>0.92785441884295783</v>
      </c>
      <c r="K23" s="16">
        <f>Input!G210/Input!G$36</f>
        <v>1.1394329012219699</v>
      </c>
      <c r="L23" s="16">
        <f>Input!H210/Input!H$36</f>
        <v>0.2975705946435579</v>
      </c>
      <c r="M23" s="16">
        <f>Input!I210/Input!I$36</f>
        <v>0.22080637490849908</v>
      </c>
      <c r="N23" s="16">
        <f>Input!J210/Input!J$36</f>
        <v>0.24569480441513741</v>
      </c>
      <c r="O23" s="6">
        <f t="shared" si="1"/>
        <v>0.81603717864252379</v>
      </c>
    </row>
    <row r="24" spans="2:15" ht="12" customHeight="1" x14ac:dyDescent="0.2">
      <c r="B24" t="s">
        <v>306</v>
      </c>
      <c r="E24" s="16">
        <f>Input!A204/Input!A$34/Input!A$5*Input!A$6</f>
        <v>8.1007438331151017E-3</v>
      </c>
      <c r="F24" s="16">
        <f>Input!B204/Input!B$34/Input!B$5*Input!B$6</f>
        <v>6.4435517435114137E-2</v>
      </c>
      <c r="G24" s="16">
        <f>Input!C204/Input!C$34/Input!C$5*Input!C$6</f>
        <v>0.10786489206495123</v>
      </c>
      <c r="H24" s="16">
        <f>Input!D204/Input!D$34/Input!D$5*Input!D$6</f>
        <v>5.7306787939613982E-2</v>
      </c>
      <c r="I24" s="16">
        <f>Input!E204/Input!E$34/Input!E$5*Input!E$6</f>
        <v>1.5423744327283653E-2</v>
      </c>
      <c r="J24" s="16">
        <f>Input!F204/Input!F$34/Input!F$5*Input!F$6</f>
        <v>2.2136781072360997E-2</v>
      </c>
      <c r="K24" s="16">
        <f>Input!G204/Input!G$34/Input!G$5*Input!G$6</f>
        <v>0.12030399534969505</v>
      </c>
      <c r="L24" s="16">
        <f>Input!H204/Input!H$34/Input!H$5*Input!H$6</f>
        <v>1.8133444076206831E-2</v>
      </c>
      <c r="M24" s="16">
        <f>Input!I204/Input!I$34/Input!I$5*Input!I$6</f>
        <v>1.3226964698843127E-2</v>
      </c>
      <c r="N24" s="16">
        <f>Input!J204/Input!J$34/Input!J$5*Input!J$6</f>
        <v>1.3884870580049599E-2</v>
      </c>
      <c r="O24" s="6">
        <f t="shared" si="1"/>
        <v>4.4081774137723365E-2</v>
      </c>
    </row>
    <row r="25" spans="2:15" ht="12" customHeight="1" x14ac:dyDescent="0.2">
      <c r="B25" t="s">
        <v>307</v>
      </c>
      <c r="E25" s="16">
        <f>Input!A205/Input!A$34/Input!A$5*Input!A$6</f>
        <v>0.18302967026880185</v>
      </c>
      <c r="F25" s="16">
        <f>Input!B205/Input!B$34/Input!B$5*Input!B$6</f>
        <v>0.22740464542294472</v>
      </c>
      <c r="G25" s="16">
        <f>Input!C205/Input!C$34/Input!C$5*Input!C$6</f>
        <v>0.25956786238877916</v>
      </c>
      <c r="H25" s="16">
        <f>Input!D205/Input!D$34/Input!D$5*Input!D$6</f>
        <v>0.22609501524099085</v>
      </c>
      <c r="I25" s="16">
        <f>Input!E205/Input!E$34/Input!E$5*Input!E$6</f>
        <v>0.12490607696865187</v>
      </c>
      <c r="J25" s="16">
        <f>Input!F205/Input!F$34/Input!F$5*Input!F$6</f>
        <v>0.21787564049508618</v>
      </c>
      <c r="K25" s="16">
        <f>Input!G205/Input!G$34/Input!G$5*Input!G$6</f>
        <v>0.18368166900102451</v>
      </c>
      <c r="L25" s="16">
        <f>Input!H205/Input!H$34/Input!H$5*Input!H$6</f>
        <v>0.1285919864007401</v>
      </c>
      <c r="M25" s="16">
        <f>Input!I205/Input!I$34/Input!I$5*Input!I$6</f>
        <v>0.10165073325418088</v>
      </c>
      <c r="N25" s="16">
        <f>Input!J205/Input!J$34/Input!J$5*Input!J$6</f>
        <v>0.17415037894818072</v>
      </c>
      <c r="O25" s="6">
        <f t="shared" si="1"/>
        <v>0.18269536783893808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0.52974250675456325</v>
      </c>
      <c r="F26" s="16">
        <f>(Input!B142-SUM(Input!B202:'Input'!B205))/Input!B$34/Input!B$5*Input!B$6</f>
        <v>0.41611439186007654</v>
      </c>
      <c r="G26" s="16">
        <f>(Input!C142-SUM(Input!C202:'Input'!C205))/Input!C$34/Input!C$5*Input!C$6</f>
        <v>0.36003636743134548</v>
      </c>
      <c r="H26" s="16">
        <f>(Input!D142-SUM(Input!D202:'Input'!D205))/Input!D$34/Input!D$5*Input!D$6</f>
        <v>0.17859326868771527</v>
      </c>
      <c r="I26" s="16">
        <f>(Input!E142-SUM(Input!E202:'Input'!E205))/Input!E$34/Input!E$5*Input!E$6</f>
        <v>0.17527722899933149</v>
      </c>
      <c r="J26" s="16">
        <f>(Input!F142-SUM(Input!F202:'Input'!F205))/Input!F$34/Input!F$5*Input!F$6</f>
        <v>0.16844942510998462</v>
      </c>
      <c r="K26" s="16">
        <f>(Input!G142-SUM(Input!G202:'Input'!G205))/Input!G$34/Input!G$5*Input!G$6</f>
        <v>0.11689189719056794</v>
      </c>
      <c r="L26" s="16">
        <f>(Input!H142-SUM(Input!H202:'Input'!H205))/Input!H$34/Input!H$5*Input!H$6</f>
        <v>0.17446419262663762</v>
      </c>
      <c r="M26" s="16">
        <f>(Input!I142-SUM(Input!I202:'Input'!I205))/Input!I$34/Input!I$5*Input!I$6</f>
        <v>0.24534677299160274</v>
      </c>
      <c r="N26" s="16">
        <f>(Input!J142-SUM(Input!J202:'Input'!J205))/Input!J$34/Input!J$5*Input!J$6</f>
        <v>0.42117174456064232</v>
      </c>
      <c r="O26" s="6">
        <f t="shared" si="1"/>
        <v>0.27860877962124675</v>
      </c>
    </row>
    <row r="27" spans="2:15" ht="12.75" customHeight="1" x14ac:dyDescent="0.2">
      <c r="B27" s="28" t="s">
        <v>188</v>
      </c>
      <c r="E27" s="8">
        <f>SUM(E22:E26)</f>
        <v>2.3733414401502118</v>
      </c>
      <c r="F27" s="8">
        <f t="shared" ref="F27:N27" si="3">SUM(F22:F26)</f>
        <v>2.0441501444112506</v>
      </c>
      <c r="G27" s="8">
        <f t="shared" si="3"/>
        <v>1.9086473084405524</v>
      </c>
      <c r="H27" s="8">
        <f t="shared" si="3"/>
        <v>1.3623814323064463</v>
      </c>
      <c r="I27" s="8">
        <f t="shared" si="3"/>
        <v>1.3182632743889859</v>
      </c>
      <c r="J27" s="8">
        <f t="shared" si="3"/>
        <v>1.3988785470157914</v>
      </c>
      <c r="K27" s="8">
        <f t="shared" si="3"/>
        <v>1.6114675320433143</v>
      </c>
      <c r="L27" s="8">
        <f t="shared" si="3"/>
        <v>0.70412797102637492</v>
      </c>
      <c r="M27" s="8">
        <f t="shared" si="3"/>
        <v>0.59989267056871554</v>
      </c>
      <c r="N27" s="8">
        <f t="shared" si="3"/>
        <v>1.0317376963690434</v>
      </c>
      <c r="O27" s="8">
        <f>AVERAGE(E27:N27)</f>
        <v>1.4352888016720686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3.9233315027369664</v>
      </c>
      <c r="F29" s="16">
        <f>Input!B143/Input!B$34/Input!B$5*Input!B$6</f>
        <v>3.3149604448093397</v>
      </c>
      <c r="G29" s="16">
        <f>Input!C143/Input!C$34/Input!C$5*Input!C$6</f>
        <v>4.2788031725342419</v>
      </c>
      <c r="H29" s="16">
        <f>Input!D143/Input!D$34/Input!D$5*Input!D$6</f>
        <v>3.1264865641236734</v>
      </c>
      <c r="I29" s="16">
        <f>Input!E143/Input!E$34/Input!E$5*Input!E$6</f>
        <v>2.9165015455677898</v>
      </c>
      <c r="J29" s="16">
        <f>Input!F143/Input!F$34/Input!F$5*Input!F$6</f>
        <v>1.3388229696561069</v>
      </c>
      <c r="K29" s="16">
        <f>Input!G143/Input!G$34/Input!G$5*Input!G$6</f>
        <v>0.8026076693938009</v>
      </c>
      <c r="L29" s="16">
        <f>Input!H143/Input!H$34/Input!H$5*Input!H$6</f>
        <v>0.45471542683597294</v>
      </c>
      <c r="M29" s="16">
        <f>Input!I143/Input!I$34/Input!I$5*Input!I$6</f>
        <v>0.61217527811518468</v>
      </c>
      <c r="N29" s="16">
        <f>Input!J143/Input!J$34/Input!J$5*Input!J$6</f>
        <v>8.445044254340181E-2</v>
      </c>
      <c r="O29" s="16">
        <f t="shared" ref="O29:O35" si="4">AVERAGE(E29:N29)</f>
        <v>2.0852855016316481</v>
      </c>
    </row>
    <row r="30" spans="2:15" ht="11.25" customHeight="1" x14ac:dyDescent="0.2">
      <c r="B30" t="s">
        <v>309</v>
      </c>
      <c r="E30" s="16">
        <f>Input!A211/Input!A$36</f>
        <v>0.36718626054938719</v>
      </c>
      <c r="F30" s="16">
        <f>Input!B211/Input!B$36</f>
        <v>0.27434832805519294</v>
      </c>
      <c r="G30" s="16">
        <f>Input!C211/Input!C$36</f>
        <v>0.27608029950137836</v>
      </c>
      <c r="H30" s="16">
        <f>Input!D211/Input!D$36</f>
        <v>0.32944959037280119</v>
      </c>
      <c r="I30" s="16">
        <f>Input!E211/Input!E$36</f>
        <v>0.57472967689978738</v>
      </c>
      <c r="J30" s="16">
        <f>Input!F211/Input!F$36</f>
        <v>0.49208127570935806</v>
      </c>
      <c r="K30" s="16">
        <f>Input!G211/Input!G$36</f>
        <v>0.19465421656944462</v>
      </c>
      <c r="L30" s="16">
        <f>Input!H211/Input!H$36</f>
        <v>4.6502495328955222E-2</v>
      </c>
      <c r="M30" s="16">
        <f>Input!I211/Input!I$36</f>
        <v>1.3029758861082397E-2</v>
      </c>
      <c r="N30" s="16">
        <f>Input!J211/Input!J$36</f>
        <v>0.26483198586221862</v>
      </c>
      <c r="O30" s="6">
        <f t="shared" si="4"/>
        <v>0.28328938877096055</v>
      </c>
    </row>
    <row r="31" spans="2:15" ht="11.25" customHeight="1" x14ac:dyDescent="0.2">
      <c r="B31" t="s">
        <v>190</v>
      </c>
      <c r="E31" s="16">
        <f>Input!A144/Input!A$34/Input!A$5*Input!A$6</f>
        <v>9.9839151107450938E-2</v>
      </c>
      <c r="F31" s="16">
        <f>Input!B144/Input!B$34/Input!B$5*Input!B$6</f>
        <v>0.10527794766706262</v>
      </c>
      <c r="G31" s="16">
        <f>Input!C144/Input!C$34/Input!C$5*Input!C$6</f>
        <v>0.22009763588970205</v>
      </c>
      <c r="H31" s="16">
        <f>Input!D144/Input!D$34/Input!D$5*Input!D$6</f>
        <v>0.11236255445013156</v>
      </c>
      <c r="I31" s="16">
        <f>Input!E144/Input!E$34/Input!E$5*Input!E$6</f>
        <v>5.5397663048941323E-2</v>
      </c>
      <c r="J31" s="16">
        <f>Input!F144/Input!F$34/Input!F$5*Input!F$6</f>
        <v>8.3692371524780818E-2</v>
      </c>
      <c r="K31" s="16">
        <f>Input!G144/Input!G$34/Input!G$5*Input!G$6</f>
        <v>6.0216094551770016E-2</v>
      </c>
      <c r="L31" s="16">
        <f>Input!H144/Input!H$34/Input!H$5*Input!H$6</f>
        <v>8.6686056104121029E-2</v>
      </c>
      <c r="M31" s="16">
        <f>Input!I144/Input!I$34/Input!I$5*Input!I$6</f>
        <v>0.12486287893703094</v>
      </c>
      <c r="N31" s="16">
        <f>Input!J144/Input!J$34/Input!J$5*Input!J$6</f>
        <v>0.12185048826641622</v>
      </c>
      <c r="O31" s="6">
        <f t="shared" si="4"/>
        <v>0.10702828415474078</v>
      </c>
    </row>
    <row r="32" spans="2:15" ht="11.25" customHeight="1" x14ac:dyDescent="0.2">
      <c r="B32" t="s">
        <v>310</v>
      </c>
      <c r="E32" s="16">
        <f>Input!A208/Input!A$34/Input!A$5*Input!A$6</f>
        <v>3.2371245005705679E-2</v>
      </c>
      <c r="F32" s="16">
        <f>Input!B208/Input!B$34/Input!B$5*Input!B$6</f>
        <v>6.5173200186895819E-2</v>
      </c>
      <c r="G32" s="16">
        <f>Input!C208/Input!C$34/Input!C$5*Input!C$6</f>
        <v>1.8010605594439233E-2</v>
      </c>
      <c r="H32" s="16">
        <f>Input!D208/Input!D$34/Input!D$5*Input!D$6</f>
        <v>5.2596623964931616E-2</v>
      </c>
      <c r="I32" s="16">
        <f>Input!E208/Input!E$34/Input!E$5*Input!E$6</f>
        <v>4.6539151462794616E-2</v>
      </c>
      <c r="J32" s="16">
        <f>Input!F208/Input!F$34/Input!F$5*Input!F$6</f>
        <v>4.3719637862171E-2</v>
      </c>
      <c r="K32" s="16">
        <f>Input!G208/Input!G$34/Input!G$5*Input!G$6</f>
        <v>4.379719206826841E-2</v>
      </c>
      <c r="L32" s="16">
        <f>Input!H208/Input!H$34/Input!H$5*Input!H$6</f>
        <v>4.9907552016567741E-2</v>
      </c>
      <c r="M32" s="16">
        <f>Input!I208/Input!I$34/Input!I$5*Input!I$6</f>
        <v>6.9523862664127994E-2</v>
      </c>
      <c r="N32" s="16">
        <f>Input!J208/Input!J$34/Input!J$5*Input!J$6</f>
        <v>6.5014494749201082E-2</v>
      </c>
      <c r="O32" s="6">
        <f t="shared" si="4"/>
        <v>4.8665356557510323E-2</v>
      </c>
    </row>
    <row r="33" spans="2:15" ht="11.25" customHeight="1" x14ac:dyDescent="0.2">
      <c r="B33" t="s">
        <v>191</v>
      </c>
      <c r="E33" s="16">
        <f>Input!A145/Input!A$34/Input!A$5*Input!A$6</f>
        <v>0.15605567226407532</v>
      </c>
      <c r="F33" s="16">
        <f>Input!B145/Input!B$34/Input!B$5*Input!B$6</f>
        <v>0.14169253100571361</v>
      </c>
      <c r="G33" s="16">
        <f>Input!C145/Input!C$34/Input!C$5*Input!C$6</f>
        <v>0.13858968983334832</v>
      </c>
      <c r="H33" s="16">
        <f>Input!D145/Input!D$34/Input!D$5*Input!D$6</f>
        <v>6.2651876633855616E-2</v>
      </c>
      <c r="I33" s="16">
        <f>Input!E145/Input!E$34/Input!E$5*Input!E$6</f>
        <v>5.1176075491196148E-2</v>
      </c>
      <c r="J33" s="16">
        <f>Input!F145/Input!F$34/Input!F$5*Input!F$6</f>
        <v>4.22118370130799E-2</v>
      </c>
      <c r="K33" s="16">
        <f>Input!G145/Input!G$34/Input!G$5*Input!G$6</f>
        <v>5.0318104922432612E-2</v>
      </c>
      <c r="L33" s="16">
        <f>Input!H145/Input!H$34/Input!H$5*Input!H$6</f>
        <v>4.7975929746683556E-2</v>
      </c>
      <c r="M33" s="16">
        <f>Input!I145/Input!I$34/Input!I$5*Input!I$6</f>
        <v>4.7935607113075186E-2</v>
      </c>
      <c r="N33" s="16">
        <f>Input!J145/Input!J$34/Input!J$5*Input!J$6</f>
        <v>2.5522864026141394E-2</v>
      </c>
      <c r="O33" s="6">
        <f t="shared" si="4"/>
        <v>7.6413018804960167E-2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2.3822412282180919E-2</v>
      </c>
      <c r="F34" s="16">
        <f>(Input!B147-Input!B143-Input!B144-Input!B145-Input!B207-Input!B208)/Input!B$34/Input!B$5*Input!B$6</f>
        <v>7.9282902636177877E-2</v>
      </c>
      <c r="G34" s="16">
        <f>(Input!C147-Input!C143-Input!C144-Input!C145-Input!C207-Input!C208)/Input!C$34/Input!C$5*Input!C$6</f>
        <v>0.17854931284704514</v>
      </c>
      <c r="H34" s="16">
        <f>(Input!D147-Input!D143-Input!D144-Input!D145-Input!D207-Input!D208)/Input!D$34/Input!D$5*Input!D$6</f>
        <v>0.37798881245420762</v>
      </c>
      <c r="I34" s="16">
        <f>(Input!E147-Input!E143-Input!E144-Input!E145-Input!E207-Input!E208)/Input!E$34/Input!E$5*Input!E$6</f>
        <v>0.99255139700960548</v>
      </c>
      <c r="J34" s="16">
        <f>(Input!F147-Input!F143-Input!F144-Input!F145-Input!F207-Input!F208)/Input!F$34/Input!F$5*Input!F$6</f>
        <v>6.9081851120198878E-2</v>
      </c>
      <c r="K34" s="16">
        <f>(Input!G147-Input!G143-Input!G144-Input!G145-Input!G207-Input!G208)/Input!G$34/Input!G$5*Input!G$6</f>
        <v>4.2044229822778896E-2</v>
      </c>
      <c r="L34" s="16">
        <f>(Input!H147-Input!H143-Input!H144-Input!H145-Input!H207-Input!H208)/Input!H$34/Input!H$5*Input!H$6</f>
        <v>4.2744607014393809E-2</v>
      </c>
      <c r="M34" s="16">
        <f>(Input!I147-Input!I143-Input!I144-Input!I145-Input!I207-Input!I208)/Input!I$34/Input!I$5*Input!I$6</f>
        <v>6.6124994099859141E-2</v>
      </c>
      <c r="N34" s="16">
        <f>(Input!J147-Input!J143-Input!J144-Input!J145-Input!J207-Input!J208)/Input!J$34/Input!J$5*Input!J$6</f>
        <v>3.1218503946193479E-2</v>
      </c>
      <c r="O34" s="6">
        <f t="shared" si="4"/>
        <v>0.19034090232326414</v>
      </c>
    </row>
    <row r="35" spans="2:15" ht="12.75" customHeight="1" x14ac:dyDescent="0.2">
      <c r="B35" s="28" t="s">
        <v>193</v>
      </c>
      <c r="E35" s="8">
        <f>SUM(E29:E34)</f>
        <v>4.6026062439457665</v>
      </c>
      <c r="F35" s="8">
        <f t="shared" ref="F35:N35" si="5">SUM(F29:F34)</f>
        <v>3.9807353543603825</v>
      </c>
      <c r="G35" s="8">
        <f t="shared" si="5"/>
        <v>5.110130716200155</v>
      </c>
      <c r="H35" s="8">
        <f t="shared" si="5"/>
        <v>4.0615360219996006</v>
      </c>
      <c r="I35" s="8">
        <f t="shared" si="5"/>
        <v>4.636895509480115</v>
      </c>
      <c r="J35" s="8">
        <f t="shared" si="5"/>
        <v>2.0696099428856956</v>
      </c>
      <c r="K35" s="8">
        <f t="shared" si="5"/>
        <v>1.1936375073284955</v>
      </c>
      <c r="L35" s="8">
        <f t="shared" si="5"/>
        <v>0.72853206704669415</v>
      </c>
      <c r="M35" s="8">
        <f t="shared" si="5"/>
        <v>0.93365237979036042</v>
      </c>
      <c r="N35" s="8">
        <f t="shared" si="5"/>
        <v>0.59288877939357254</v>
      </c>
      <c r="O35" s="8">
        <f t="shared" si="4"/>
        <v>2.7910224522430833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98.332480042627381</v>
      </c>
      <c r="F37" s="30">
        <f t="shared" ref="F37:N37" si="6">+F11+F13+F20+F27+F35</f>
        <v>102.34750341242237</v>
      </c>
      <c r="G37" s="30">
        <f t="shared" si="6"/>
        <v>97.549222489878403</v>
      </c>
      <c r="H37" s="30">
        <f t="shared" si="6"/>
        <v>84.766972297289655</v>
      </c>
      <c r="I37" s="30">
        <f t="shared" si="6"/>
        <v>65.045873243484664</v>
      </c>
      <c r="J37" s="30">
        <f t="shared" si="6"/>
        <v>62.816925180684969</v>
      </c>
      <c r="K37" s="30">
        <f t="shared" si="6"/>
        <v>69.877715322328243</v>
      </c>
      <c r="L37" s="30">
        <f t="shared" si="6"/>
        <v>72.872927608844876</v>
      </c>
      <c r="M37" s="30">
        <f t="shared" si="6"/>
        <v>70.931062677971624</v>
      </c>
      <c r="N37" s="30">
        <f t="shared" si="6"/>
        <v>75.294516765220664</v>
      </c>
      <c r="O37" s="7">
        <f>AVERAGE(E37:N37)</f>
        <v>79.98351990407528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76.34105525815157</v>
      </c>
      <c r="F39" s="30">
        <f>(Input!B24-Input!B125)/Input!B$5+Input!B131/Input!B5</f>
        <v>70.736730416481635</v>
      </c>
      <c r="G39" s="30">
        <f>(Input!C24-Input!C125)/Input!C$5+Input!C131/Input!C5</f>
        <v>67.49698417923743</v>
      </c>
      <c r="H39" s="30">
        <f>(Input!D24-Input!D125)/Input!D$5+Input!D131/Input!D5</f>
        <v>59.838089629728415</v>
      </c>
      <c r="I39" s="30">
        <f>(Input!E24-Input!E125)/Input!E$5+Input!E131/Input!E5</f>
        <v>57.732759411304642</v>
      </c>
      <c r="J39" s="30">
        <f>(Input!F24-Input!F125)/Input!F$5+Input!F131/Input!F5</f>
        <v>59.827272174542593</v>
      </c>
      <c r="K39" s="30">
        <f>(Input!G24-Input!G125)/Input!G$5+Input!G131/Input!G5</f>
        <v>58.570118653209029</v>
      </c>
      <c r="L39" s="30">
        <f>(Input!H24-Input!H125)/Input!H$5+Input!H131/Input!H5</f>
        <v>56.526681636007766</v>
      </c>
      <c r="M39" s="30">
        <f>(Input!I24-Input!I125)/Input!I$5+Input!I131/Input!I5</f>
        <v>57.147988789673846</v>
      </c>
      <c r="N39" s="30">
        <f>(Input!J24-Input!J125)/Input!J$5+Input!J131/Input!J5</f>
        <v>55.922140838981605</v>
      </c>
      <c r="O39" s="7">
        <f>AVERAGE(E39:N39)</f>
        <v>62.013982098731859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21.991424784475811</v>
      </c>
      <c r="F41" s="11">
        <f t="shared" ref="F41:N41" si="7">+F37-F39</f>
        <v>31.610772995940735</v>
      </c>
      <c r="G41" s="11">
        <f t="shared" si="7"/>
        <v>30.052238310640973</v>
      </c>
      <c r="H41" s="11">
        <f t="shared" si="7"/>
        <v>24.92888266756124</v>
      </c>
      <c r="I41" s="11">
        <f t="shared" si="7"/>
        <v>7.3131138321800222</v>
      </c>
      <c r="J41" s="11">
        <f t="shared" si="7"/>
        <v>2.9896530061423761</v>
      </c>
      <c r="K41" s="11">
        <f t="shared" si="7"/>
        <v>11.307596669119214</v>
      </c>
      <c r="L41" s="11">
        <f t="shared" si="7"/>
        <v>16.34624597283711</v>
      </c>
      <c r="M41" s="11">
        <f t="shared" si="7"/>
        <v>13.783073888297778</v>
      </c>
      <c r="N41" s="11">
        <f t="shared" si="7"/>
        <v>19.372375926239059</v>
      </c>
      <c r="O41" s="11">
        <f>AVERAGE(E41:N41)</f>
        <v>17.969537805343428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3.5374742290846348</v>
      </c>
      <c r="F43" s="8">
        <f>(Input!B25+Input!B26)/Input!B$5</f>
        <v>3.3624226989245232</v>
      </c>
      <c r="G43" s="8">
        <f>(Input!C25+Input!C26)/Input!C$5</f>
        <v>4.1679171201177363</v>
      </c>
      <c r="H43" s="8">
        <f>(Input!D25+Input!D26)/Input!D$5</f>
        <v>3.3172684713517362</v>
      </c>
      <c r="I43" s="8">
        <f>(Input!E25+Input!E26)/Input!E$5</f>
        <v>3.189104778774968</v>
      </c>
      <c r="J43" s="8">
        <f>(Input!F25+Input!F26)/Input!F$5</f>
        <v>2.9050895838165727</v>
      </c>
      <c r="K43" s="8">
        <f>(Input!G25+Input!G26)/Input!G$5</f>
        <v>2.8654972017734943</v>
      </c>
      <c r="L43" s="8">
        <f>(Input!H25+Input!H26)/Input!H$5</f>
        <v>3.0308774434624932</v>
      </c>
      <c r="M43" s="8">
        <f>(Input!I25+Input!I26)/Input!I$5</f>
        <v>2.9542124232817355</v>
      </c>
      <c r="N43" s="8">
        <f>(Input!J25+Input!J26)/Input!J$5</f>
        <v>2.9963118599506382</v>
      </c>
      <c r="O43" s="8">
        <f>AVERAGE(E43:N43)</f>
        <v>3.2326175810538529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18.453950555391177</v>
      </c>
      <c r="F45" s="11">
        <f t="shared" ref="F45:N45" si="8">+F41-F43</f>
        <v>28.248350297016213</v>
      </c>
      <c r="G45" s="11">
        <f t="shared" si="8"/>
        <v>25.884321190523238</v>
      </c>
      <c r="H45" s="11">
        <f t="shared" si="8"/>
        <v>21.611614196209505</v>
      </c>
      <c r="I45" s="11">
        <f t="shared" si="8"/>
        <v>4.1240090534050537</v>
      </c>
      <c r="J45" s="11">
        <f t="shared" si="8"/>
        <v>8.4563422325803383E-2</v>
      </c>
      <c r="K45" s="11">
        <f t="shared" si="8"/>
        <v>8.4420994673457201</v>
      </c>
      <c r="L45" s="11">
        <f t="shared" si="8"/>
        <v>13.315368529374616</v>
      </c>
      <c r="M45" s="11">
        <f t="shared" si="8"/>
        <v>10.828861465016043</v>
      </c>
      <c r="N45" s="11">
        <f t="shared" si="8"/>
        <v>16.376064066288421</v>
      </c>
      <c r="O45" s="11">
        <f>AVERAGE(E45:N45)</f>
        <v>14.736920224289577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808.37983555299979</v>
      </c>
      <c r="F7" s="6">
        <f>Input!B132/Input!B$7</f>
        <v>766.93819053106256</v>
      </c>
      <c r="G7" s="6">
        <f>Input!C132/Input!C$7</f>
        <v>772.2336946698772</v>
      </c>
      <c r="H7" s="6">
        <f>Input!D132/Input!D$7</f>
        <v>670.7791113260987</v>
      </c>
      <c r="I7" s="6">
        <f>Input!E132/Input!E$7</f>
        <v>549.86122333819083</v>
      </c>
      <c r="J7" s="6">
        <f>Input!F132/Input!F$7</f>
        <v>579.18098532149736</v>
      </c>
      <c r="K7" s="6">
        <f>Input!G132/Input!G$7</f>
        <v>629.12113680923221</v>
      </c>
      <c r="L7" s="6">
        <f>Input!H132/Input!H$7</f>
        <v>583.68370275560915</v>
      </c>
      <c r="M7" s="6">
        <f>Input!I132/Input!I$7</f>
        <v>512.83800847774967</v>
      </c>
      <c r="N7" s="6">
        <f>Input!J132/Input!J$7</f>
        <v>642.79704176441533</v>
      </c>
      <c r="O7" s="6">
        <f>AVERAGE(E7:N7)</f>
        <v>651.58129305467332</v>
      </c>
    </row>
    <row r="8" spans="1:15" ht="12" customHeight="1" x14ac:dyDescent="0.2">
      <c r="B8" t="s">
        <v>180</v>
      </c>
      <c r="E8" s="6">
        <f>Input!A133/Input!A$7</f>
        <v>2.0761270027458609</v>
      </c>
      <c r="F8" s="6">
        <f>Input!B133/Input!B$7</f>
        <v>-0.30111098768115074</v>
      </c>
      <c r="G8" s="6">
        <f>Input!C133/Input!C$7</f>
        <v>-0.50664209371805369</v>
      </c>
      <c r="H8" s="6">
        <f>Input!D133/Input!D$7</f>
        <v>1.7229068078585481</v>
      </c>
      <c r="I8" s="6">
        <f>Input!E133/Input!E$7</f>
        <v>2.9600408785214634</v>
      </c>
      <c r="J8" s="6">
        <f>Input!F133/Input!F$7</f>
        <v>3.3338812962857651</v>
      </c>
      <c r="K8" s="6">
        <f>Input!G133/Input!G$7</f>
        <v>-9.3667925631930267</v>
      </c>
      <c r="L8" s="6">
        <f>Input!H133/Input!H$7</f>
        <v>12.130798223159164</v>
      </c>
      <c r="M8" s="6">
        <f>Input!I133/Input!I$7</f>
        <v>-2.2650424636400399</v>
      </c>
      <c r="N8" s="6">
        <f>Input!J133/Input!J$7</f>
        <v>-2.9800237683664652</v>
      </c>
      <c r="O8" s="6">
        <f>AVERAGE(E8:N8)</f>
        <v>0.68041423319720662</v>
      </c>
    </row>
    <row r="9" spans="1:15" ht="12" customHeight="1" x14ac:dyDescent="0.2">
      <c r="B9" t="s">
        <v>181</v>
      </c>
      <c r="E9" s="6">
        <f>Input!A134/Input!A$7</f>
        <v>2.3517263126625712</v>
      </c>
      <c r="F9" s="6">
        <f>Input!B134/Input!B$7</f>
        <v>3.7527160893926106</v>
      </c>
      <c r="G9" s="6">
        <f>Input!C134/Input!C$7</f>
        <v>3.4536471311637751</v>
      </c>
      <c r="H9" s="6">
        <f>Input!D134/Input!D$7</f>
        <v>2.9215335118230699</v>
      </c>
      <c r="I9" s="6">
        <f>Input!E134/Input!E$7</f>
        <v>1.1731851113858773</v>
      </c>
      <c r="J9" s="6">
        <f>Input!F134/Input!F$7</f>
        <v>2.7001599449250158</v>
      </c>
      <c r="K9" s="6">
        <f>Input!G134/Input!G$7</f>
        <v>2.8011439889743261</v>
      </c>
      <c r="L9" s="6">
        <f>Input!H134/Input!H$7</f>
        <v>1.318047282035838</v>
      </c>
      <c r="M9" s="6">
        <f>Input!I134/Input!I$7</f>
        <v>1.4045463804802061</v>
      </c>
      <c r="N9" s="6">
        <f>Input!J134/Input!J$7</f>
        <v>1.440466878626991</v>
      </c>
      <c r="O9" s="6">
        <f>AVERAGE(E9:N9)</f>
        <v>2.331717263147028</v>
      </c>
    </row>
    <row r="10" spans="1:15" ht="12" customHeight="1" x14ac:dyDescent="0.2">
      <c r="B10" t="s">
        <v>182</v>
      </c>
      <c r="E10" s="6">
        <f>Input!A135/Input!A$7</f>
        <v>-0.38208403630173243</v>
      </c>
      <c r="F10" s="6">
        <f>Input!B135/Input!B$7</f>
        <v>-0.37224940085829433</v>
      </c>
      <c r="G10" s="6">
        <f>Input!C135/Input!C$7</f>
        <v>-0.20714990434283276</v>
      </c>
      <c r="H10" s="6">
        <f>Input!D135/Input!D$7</f>
        <v>-7.6278613979696167E-2</v>
      </c>
      <c r="I10" s="6">
        <f>Input!E135/Input!E$7</f>
        <v>-0.30720770383837481</v>
      </c>
      <c r="J10" s="6">
        <f>Input!F135/Input!F$7</f>
        <v>-0.30217250677170482</v>
      </c>
      <c r="K10" s="6">
        <f>Input!G135/Input!G$7</f>
        <v>-0.70510753295526718</v>
      </c>
      <c r="L10" s="6">
        <f>Input!H135/Input!H$7</f>
        <v>-0.11564899864478241</v>
      </c>
      <c r="M10" s="6">
        <f>Input!I135/Input!I$7</f>
        <v>-0.49232284349115524</v>
      </c>
      <c r="N10" s="6">
        <f>Input!J135/Input!J$7</f>
        <v>-0.46079161007531794</v>
      </c>
      <c r="O10" s="6">
        <f>AVERAGE(E10:N10)</f>
        <v>-0.34210131512591585</v>
      </c>
    </row>
    <row r="11" spans="1:15" ht="12.75" customHeight="1" x14ac:dyDescent="0.2">
      <c r="B11" s="28" t="s">
        <v>68</v>
      </c>
      <c r="E11" s="8">
        <f>Input!A27/Input!A$7</f>
        <v>812.42560483210639</v>
      </c>
      <c r="F11" s="8">
        <f>Input!B27/Input!B$7</f>
        <v>770.01754623191573</v>
      </c>
      <c r="G11" s="8">
        <f>Input!C27/Input!C$7</f>
        <v>774.97354980297996</v>
      </c>
      <c r="H11" s="8">
        <f>Input!D27/Input!D$7</f>
        <v>675.34727303180057</v>
      </c>
      <c r="I11" s="8">
        <f>Input!E27/Input!E$7</f>
        <v>553.68724162425985</v>
      </c>
      <c r="J11" s="8">
        <f>Input!F27/Input!F$7</f>
        <v>584.91285405593646</v>
      </c>
      <c r="K11" s="8">
        <f>Input!G27/Input!G$7</f>
        <v>621.85038070205826</v>
      </c>
      <c r="L11" s="8">
        <f>Input!H27/Input!H$7</f>
        <v>597.01689926215931</v>
      </c>
      <c r="M11" s="8">
        <f>Input!I27/Input!I$7</f>
        <v>511.4851895510987</v>
      </c>
      <c r="N11" s="8">
        <f>Input!J27/Input!J$7</f>
        <v>640.79669326460055</v>
      </c>
      <c r="O11" s="8">
        <f>AVERAGE(E11:N11)</f>
        <v>654.2513232358915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0.59510939648179395</v>
      </c>
      <c r="F13" s="8">
        <f>Input!B28/Input!B$7</f>
        <v>0.17597814563986286</v>
      </c>
      <c r="G13" s="8">
        <f>Input!C28/Input!C$7</f>
        <v>0.19914056763668692</v>
      </c>
      <c r="H13" s="8">
        <f>Input!D28/Input!D$7</f>
        <v>6.0162790639538222E-2</v>
      </c>
      <c r="I13" s="8">
        <f>Input!E28/Input!E$7</f>
        <v>0.31708221143139198</v>
      </c>
      <c r="J13" s="8">
        <f>Input!F28/Input!F$7</f>
        <v>0.12636389736358891</v>
      </c>
      <c r="K13" s="8">
        <f>Input!G28/Input!G$7</f>
        <v>0.25681184305987553</v>
      </c>
      <c r="L13" s="8">
        <f>Input!H28/Input!H$7</f>
        <v>0.29164071675952419</v>
      </c>
      <c r="M13" s="8">
        <f>Input!I28/Input!I$7</f>
        <v>0.26872893668648806</v>
      </c>
      <c r="N13" s="8">
        <f>Input!J28/Input!J$7</f>
        <v>0.23597836152611434</v>
      </c>
      <c r="O13" s="8">
        <f>AVERAGE(E13:N13)</f>
        <v>0.25269968672248649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1.3421181596255574</v>
      </c>
      <c r="F15" s="16">
        <f>Input!B136/Input!B$7</f>
        <v>1.4694491830911214</v>
      </c>
      <c r="G15" s="16">
        <f>Input!C136/Input!C$7</f>
        <v>1.5199134271813257</v>
      </c>
      <c r="H15" s="16">
        <f>Input!D136/Input!D$7</f>
        <v>1.1948867940093444</v>
      </c>
      <c r="I15" s="16">
        <f>Input!E136/Input!E$7</f>
        <v>1.3615007389977731</v>
      </c>
      <c r="J15" s="16">
        <f>Input!F136/Input!F$7</f>
        <v>1.5997126238738357</v>
      </c>
      <c r="K15" s="16">
        <f>Input!G136/Input!G$7</f>
        <v>1.3577462136902116</v>
      </c>
      <c r="L15" s="16">
        <f>Input!H136/Input!H$7</f>
        <v>1.6019292275259749</v>
      </c>
      <c r="M15" s="16">
        <f>Input!I136/Input!I$7</f>
        <v>1.1251368272845736</v>
      </c>
      <c r="N15" s="16">
        <f>Input!J136/Input!J$7</f>
        <v>1.6404099271515002</v>
      </c>
      <c r="O15" s="6">
        <f t="shared" ref="O15:O26" si="1">AVERAGE(E15:N15)</f>
        <v>1.4212803122431217</v>
      </c>
    </row>
    <row r="16" spans="1:15" ht="12" customHeight="1" x14ac:dyDescent="0.2">
      <c r="B16" t="s">
        <v>184</v>
      </c>
      <c r="E16" s="16">
        <f>Input!A137/Input!A$7</f>
        <v>4.3922672587469584</v>
      </c>
      <c r="F16" s="16">
        <f>Input!B137/Input!B$7</f>
        <v>4.0064838326497831</v>
      </c>
      <c r="G16" s="16">
        <f>Input!C137/Input!C$7</f>
        <v>4.0047457392359131</v>
      </c>
      <c r="H16" s="16">
        <f>Input!D137/Input!D$7</f>
        <v>3.709374085990055</v>
      </c>
      <c r="I16" s="16">
        <f>Input!E137/Input!E$7</f>
        <v>3.7308276332431261</v>
      </c>
      <c r="J16" s="16">
        <f>Input!F137/Input!F$7</f>
        <v>3.7185840536880672</v>
      </c>
      <c r="K16" s="16">
        <f>Input!G137/Input!G$7</f>
        <v>3.3381057279781494</v>
      </c>
      <c r="L16" s="16">
        <f>Input!H137/Input!H$7</f>
        <v>3.4770837223309745</v>
      </c>
      <c r="M16" s="16">
        <f>Input!I137/Input!I$7</f>
        <v>3.685541692254692</v>
      </c>
      <c r="N16" s="16">
        <f>Input!J137/Input!J$7</f>
        <v>3.284408723299173</v>
      </c>
      <c r="O16" s="6">
        <f t="shared" si="1"/>
        <v>3.7347422469416891</v>
      </c>
    </row>
    <row r="17" spans="2:15" ht="12" customHeight="1" x14ac:dyDescent="0.2">
      <c r="B17" t="s">
        <v>185</v>
      </c>
      <c r="E17" s="16">
        <f>Input!A138/Input!A$7</f>
        <v>1.4779725566214861</v>
      </c>
      <c r="F17" s="16">
        <f>Input!B138/Input!B$7</f>
        <v>1.7483671724511671</v>
      </c>
      <c r="G17" s="16">
        <f>Input!C138/Input!C$7</f>
        <v>1.6055009494888708</v>
      </c>
      <c r="H17" s="16">
        <f>Input!D138/Input!D$7</f>
        <v>1.3546682315766843</v>
      </c>
      <c r="I17" s="16">
        <f>Input!E138/Input!E$7</f>
        <v>1.5110533503656292</v>
      </c>
      <c r="J17" s="16">
        <f>Input!F138/Input!F$7</f>
        <v>1.043712755937301</v>
      </c>
      <c r="K17" s="16">
        <f>Input!G138/Input!G$7</f>
        <v>0.79579809360274933</v>
      </c>
      <c r="L17" s="16">
        <f>Input!H138/Input!H$7</f>
        <v>1.649623098930884</v>
      </c>
      <c r="M17" s="16">
        <f>Input!I138/Input!I$7</f>
        <v>1.6658267303746086</v>
      </c>
      <c r="N17" s="16">
        <f>Input!J138/Input!J$7</f>
        <v>1.7107812692925053</v>
      </c>
      <c r="O17" s="6">
        <f t="shared" si="1"/>
        <v>1.4563304208641887</v>
      </c>
    </row>
    <row r="18" spans="2:15" ht="12" customHeight="1" x14ac:dyDescent="0.2">
      <c r="B18" t="s">
        <v>186</v>
      </c>
      <c r="E18" s="16">
        <f>Input!A139/Input!A$7</f>
        <v>5.3360573089036736</v>
      </c>
      <c r="F18" s="16">
        <f>Input!B139/Input!B$7</f>
        <v>5.533907164610814</v>
      </c>
      <c r="G18" s="16">
        <f>Input!C139/Input!C$7</f>
        <v>3.9985893420628424</v>
      </c>
      <c r="H18" s="16">
        <f>Input!D139/Input!D$7</f>
        <v>5.0268583306459869</v>
      </c>
      <c r="I18" s="16">
        <f>Input!E139/Input!E$7</f>
        <v>4.1533016639875076</v>
      </c>
      <c r="J18" s="16">
        <f>Input!F139/Input!F$7</f>
        <v>5.3271996632632712</v>
      </c>
      <c r="K18" s="16">
        <f>Input!G139/Input!G$7</f>
        <v>3.7905380538882314</v>
      </c>
      <c r="L18" s="16">
        <f>Input!H139/Input!H$7</f>
        <v>8.5529450383978318</v>
      </c>
      <c r="M18" s="16">
        <f>Input!I139/Input!I$7</f>
        <v>4.5224886538951212</v>
      </c>
      <c r="N18" s="16">
        <f>Input!J139/Input!J$7</f>
        <v>4.9364248672675641</v>
      </c>
      <c r="O18" s="6">
        <f t="shared" si="1"/>
        <v>5.1178310086922849</v>
      </c>
    </row>
    <row r="19" spans="2:15" ht="13.5" customHeight="1" x14ac:dyDescent="0.2">
      <c r="B19" t="s">
        <v>311</v>
      </c>
      <c r="E19" s="16">
        <f>E20-SUM(E15:E18)</f>
        <v>0.16082901396542759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0.14153372357878879</v>
      </c>
      <c r="J19" s="16">
        <f t="shared" si="2"/>
        <v>0</v>
      </c>
      <c r="K19" s="16">
        <f t="shared" si="2"/>
        <v>7.5311979876779844E-4</v>
      </c>
      <c r="L19" s="16">
        <f t="shared" si="2"/>
        <v>2.0053606384582423E-2</v>
      </c>
      <c r="M19" s="16">
        <f t="shared" si="2"/>
        <v>2.6574150352740133E-2</v>
      </c>
      <c r="N19" s="16">
        <f t="shared" si="2"/>
        <v>4.0548987529323455E-2</v>
      </c>
      <c r="O19" s="6">
        <f t="shared" si="1"/>
        <v>3.9029260160963017E-2</v>
      </c>
    </row>
    <row r="20" spans="2:15" ht="12.75" customHeight="1" x14ac:dyDescent="0.2">
      <c r="B20" s="28" t="s">
        <v>187</v>
      </c>
      <c r="E20" s="8">
        <f>Input!A141/Input!A$7</f>
        <v>12.709244297863103</v>
      </c>
      <c r="F20" s="8">
        <f>Input!B141/Input!B$7</f>
        <v>12.758207352802886</v>
      </c>
      <c r="G20" s="8">
        <f>Input!C141/Input!C$7</f>
        <v>11.128749457968951</v>
      </c>
      <c r="H20" s="8">
        <f>Input!D141/Input!D$7</f>
        <v>11.285787442222071</v>
      </c>
      <c r="I20" s="8">
        <f>Input!E141/Input!E$7</f>
        <v>10.898217110172826</v>
      </c>
      <c r="J20" s="8">
        <f>Input!F141/Input!F$7</f>
        <v>11.689209096762474</v>
      </c>
      <c r="K20" s="8">
        <f>Input!G141/Input!G$7</f>
        <v>9.2829412089581087</v>
      </c>
      <c r="L20" s="8">
        <f>Input!H141/Input!H$7</f>
        <v>15.301634693570247</v>
      </c>
      <c r="M20" s="8">
        <f>Input!I141/Input!I$7</f>
        <v>11.025568054161736</v>
      </c>
      <c r="N20" s="8">
        <f>Input!J141/Input!J$7</f>
        <v>11.612573774540067</v>
      </c>
      <c r="O20" s="8">
        <f t="shared" si="1"/>
        <v>11.769213248902247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0.75610658968607303</v>
      </c>
      <c r="F22" s="6">
        <f>Input!B202/Input!B$7</f>
        <v>1.2161543791412519</v>
      </c>
      <c r="G22" s="6">
        <f>Input!C202/Input!C$7</f>
        <v>1.0339901013916131</v>
      </c>
      <c r="H22" s="6">
        <f>Input!D202/Input!D$7</f>
        <v>0.9863717836224416</v>
      </c>
      <c r="I22" s="6">
        <f>Input!E202/Input!E$7</f>
        <v>1.2823871923408798</v>
      </c>
      <c r="J22" s="6">
        <f>Input!F202/Input!F$7</f>
        <v>0.45667408205534943</v>
      </c>
      <c r="K22" s="6">
        <f>Input!G202/Input!G$7</f>
        <v>0.37312090334209458</v>
      </c>
      <c r="L22" s="6">
        <f>Input!H202/Input!H$7</f>
        <v>0.63891868694473719</v>
      </c>
      <c r="M22" s="6">
        <f>Input!I202/Input!I$7</f>
        <v>0.13710063957581295</v>
      </c>
      <c r="N22" s="6">
        <f>Input!J202/Input!J$7</f>
        <v>1.294762933695518</v>
      </c>
      <c r="O22" s="6">
        <f t="shared" si="1"/>
        <v>0.81755872917957717</v>
      </c>
    </row>
    <row r="23" spans="2:15" ht="12" customHeight="1" x14ac:dyDescent="0.2">
      <c r="B23" t="s">
        <v>305</v>
      </c>
      <c r="E23" s="6">
        <f>Input!A203/Input!A$7</f>
        <v>11.252582518651671</v>
      </c>
      <c r="F23" s="6">
        <f>Input!B203/Input!B$7</f>
        <v>8.4842190278198739</v>
      </c>
      <c r="G23" s="6">
        <f>Input!C203/Input!C$7</f>
        <v>8.1532425720432382</v>
      </c>
      <c r="H23" s="6">
        <f>Input!D203/Input!D$7</f>
        <v>5.8852116003329806</v>
      </c>
      <c r="I23" s="6">
        <f>Input!E203/Input!E$7</f>
        <v>6.7433381756752055</v>
      </c>
      <c r="J23" s="6">
        <f>Input!F203/Input!F$7</f>
        <v>8.4768563170838771</v>
      </c>
      <c r="K23" s="6">
        <f>Input!G203/Input!G$7</f>
        <v>9.5328375294658105</v>
      </c>
      <c r="L23" s="6">
        <f>Input!H203/Input!H$7</f>
        <v>2.4912696882999548</v>
      </c>
      <c r="M23" s="6">
        <f>Input!I203/Input!I$7</f>
        <v>1.613781735392358</v>
      </c>
      <c r="N23" s="6">
        <f>Input!J203/Input!J$7</f>
        <v>1.81213606618101</v>
      </c>
      <c r="O23" s="6">
        <f t="shared" si="1"/>
        <v>6.444547523094597</v>
      </c>
    </row>
    <row r="24" spans="2:15" ht="12" customHeight="1" x14ac:dyDescent="0.2">
      <c r="B24" t="s">
        <v>306</v>
      </c>
      <c r="E24" s="6">
        <f>Input!A204/Input!A$7</f>
        <v>5.7481500664566962E-2</v>
      </c>
      <c r="F24" s="6">
        <f>Input!B204/Input!B$7</f>
        <v>0.44900891935204423</v>
      </c>
      <c r="G24" s="6">
        <f>Input!C204/Input!C$7</f>
        <v>0.75793175379867683</v>
      </c>
      <c r="H24" s="6">
        <f>Input!D204/Input!D$7</f>
        <v>0.41507088342420312</v>
      </c>
      <c r="I24" s="6">
        <f>Input!E204/Input!E$7</f>
        <v>0.11021847953500366</v>
      </c>
      <c r="J24" s="6">
        <f>Input!F204/Input!F$7</f>
        <v>0.16158768405247037</v>
      </c>
      <c r="K24" s="6">
        <f>Input!G204/Input!G$7</f>
        <v>0.87745322498449818</v>
      </c>
      <c r="L24" s="6">
        <f>Input!H204/Input!H$7</f>
        <v>0.13571630778497215</v>
      </c>
      <c r="M24" s="6">
        <f>Input!I204/Input!I$7</f>
        <v>9.6142623908452296E-2</v>
      </c>
      <c r="N24" s="6">
        <f>Input!J204/Input!J$7</f>
        <v>0.10166270527225583</v>
      </c>
      <c r="O24" s="6">
        <f t="shared" si="1"/>
        <v>0.31622740827771439</v>
      </c>
    </row>
    <row r="25" spans="2:15" ht="12" customHeight="1" x14ac:dyDescent="0.2">
      <c r="B25" t="s">
        <v>307</v>
      </c>
      <c r="E25" s="6">
        <f>Input!A205/Input!A$7</f>
        <v>1.2987474150439682</v>
      </c>
      <c r="F25" s="6">
        <f>Input!B205/Input!B$7</f>
        <v>1.5846340366524028</v>
      </c>
      <c r="G25" s="6">
        <f>Input!C205/Input!C$7</f>
        <v>1.8238995228552817</v>
      </c>
      <c r="H25" s="6">
        <f>Input!D205/Input!D$7</f>
        <v>1.6375975881386819</v>
      </c>
      <c r="I25" s="6">
        <f>Input!E205/Input!E$7</f>
        <v>0.89258208616788648</v>
      </c>
      <c r="J25" s="6">
        <f>Input!F205/Input!F$7</f>
        <v>1.5903857044060614</v>
      </c>
      <c r="K25" s="6">
        <f>Input!G205/Input!G$7</f>
        <v>1.3397067351503602</v>
      </c>
      <c r="L25" s="6">
        <f>Input!H205/Input!H$7</f>
        <v>0.96242222556843848</v>
      </c>
      <c r="M25" s="6">
        <f>Input!I205/Input!I$7</f>
        <v>0.73886703713134527</v>
      </c>
      <c r="N25" s="6">
        <f>Input!J205/Input!J$7</f>
        <v>1.2751000123472034</v>
      </c>
      <c r="O25" s="6">
        <f t="shared" si="1"/>
        <v>1.3143942363461629</v>
      </c>
    </row>
    <row r="26" spans="2:15" ht="12" customHeight="1" x14ac:dyDescent="0.2">
      <c r="B26" t="s">
        <v>308</v>
      </c>
      <c r="E26" s="16">
        <f>E27-SUM(E22:E25)</f>
        <v>3.7589627423574825</v>
      </c>
      <c r="F26" s="16">
        <f t="shared" ref="F26:N26" si="3">F27-SUM(F22:F25)</f>
        <v>2.8996286652632364</v>
      </c>
      <c r="G26" s="16">
        <f t="shared" si="3"/>
        <v>2.5298592542439771</v>
      </c>
      <c r="H26" s="16">
        <f t="shared" si="3"/>
        <v>1.2935442462058422</v>
      </c>
      <c r="I26" s="16">
        <f t="shared" si="3"/>
        <v>1.2525356533070404</v>
      </c>
      <c r="J26" s="16">
        <f t="shared" si="3"/>
        <v>1.2295984856387889</v>
      </c>
      <c r="K26" s="16">
        <f t="shared" si="3"/>
        <v>0.85256663227419871</v>
      </c>
      <c r="L26" s="16">
        <f t="shared" si="3"/>
        <v>1.3057440144556551</v>
      </c>
      <c r="M26" s="16">
        <f t="shared" si="3"/>
        <v>1.7833481119781922</v>
      </c>
      <c r="N26" s="16">
        <f t="shared" si="3"/>
        <v>3.0837492282997898</v>
      </c>
      <c r="O26" s="6">
        <f t="shared" si="1"/>
        <v>1.9989537034024205</v>
      </c>
    </row>
    <row r="27" spans="2:15" ht="12.75" customHeight="1" x14ac:dyDescent="0.2">
      <c r="B27" s="28" t="s">
        <v>188</v>
      </c>
      <c r="E27" s="8">
        <f>Input!A142/Input!A$7</f>
        <v>17.123880766403762</v>
      </c>
      <c r="F27" s="8">
        <f>Input!B142/Input!B$7</f>
        <v>14.633645028228809</v>
      </c>
      <c r="G27" s="8">
        <f>Input!C142/Input!C$7</f>
        <v>14.298923204332786</v>
      </c>
      <c r="H27" s="8">
        <f>Input!D142/Input!D$7</f>
        <v>10.217796101724149</v>
      </c>
      <c r="I27" s="8">
        <f>Input!E142/Input!E$7</f>
        <v>10.281061587026015</v>
      </c>
      <c r="J27" s="8">
        <f>Input!F142/Input!F$7</f>
        <v>11.915102273236547</v>
      </c>
      <c r="K27" s="8">
        <f>Input!G142/Input!G$7</f>
        <v>12.975685025216961</v>
      </c>
      <c r="L27" s="8">
        <f>Input!H142/Input!H$7</f>
        <v>5.5340709230537577</v>
      </c>
      <c r="M27" s="8">
        <f>Input!I142/Input!I$7</f>
        <v>4.3692401479861607</v>
      </c>
      <c r="N27" s="8">
        <f>Input!J142/Input!J$7</f>
        <v>7.5674109457957774</v>
      </c>
      <c r="O27" s="8">
        <f>AVERAGE(E27:N27)</f>
        <v>10.891681600300471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27.839293159720768</v>
      </c>
      <c r="F29" s="16">
        <f>Input!B143/Input!B$7</f>
        <v>23.099788226539239</v>
      </c>
      <c r="G29" s="16">
        <f>Input!C143/Input!C$7</f>
        <v>30.065767745499727</v>
      </c>
      <c r="H29" s="16">
        <f>Input!D143/Input!D$7</f>
        <v>22.645023161168233</v>
      </c>
      <c r="I29" s="16">
        <f>Input!E143/Input!E$7</f>
        <v>20.841396167682877</v>
      </c>
      <c r="J29" s="16">
        <f>Input!F143/Input!F$7</f>
        <v>9.7727534240780081</v>
      </c>
      <c r="K29" s="16">
        <f>Input!G143/Input!G$7</f>
        <v>5.8539260135109688</v>
      </c>
      <c r="L29" s="16">
        <f>Input!H143/Input!H$7</f>
        <v>3.403230989308839</v>
      </c>
      <c r="M29" s="16">
        <f>Input!I143/Input!I$7</f>
        <v>4.449708521186885</v>
      </c>
      <c r="N29" s="16">
        <f>Input!J143/Input!J$7</f>
        <v>0.61833204716631684</v>
      </c>
      <c r="O29" s="16">
        <f t="shared" ref="O29:O35" si="4">AVERAGE(E29:N29)</f>
        <v>14.858921945586186</v>
      </c>
    </row>
    <row r="30" spans="2:15" ht="12" customHeight="1" x14ac:dyDescent="0.2">
      <c r="B30" t="s">
        <v>309</v>
      </c>
      <c r="E30" s="16">
        <f>Input!A207/Input!A$7</f>
        <v>2.8356833995361361</v>
      </c>
      <c r="F30" s="16">
        <f>Input!B207/Input!B$7</f>
        <v>2.0293799445666867</v>
      </c>
      <c r="G30" s="16">
        <f>Input!C207/Input!C$7</f>
        <v>2.5695141539292101</v>
      </c>
      <c r="H30" s="16">
        <f>Input!D207/Input!D$7</f>
        <v>4.0784196158720869</v>
      </c>
      <c r="I30" s="16">
        <f>Input!E207/Input!E$7</f>
        <v>7.7771044363768258</v>
      </c>
      <c r="J30" s="16">
        <f>Input!F207/Input!F$7</f>
        <v>6.5180889914431157</v>
      </c>
      <c r="K30" s="16">
        <f>Input!G207/Input!G$7</f>
        <v>2.2085284541211969</v>
      </c>
      <c r="L30" s="16">
        <f>Input!H207/Input!H$7</f>
        <v>0.42902559855443456</v>
      </c>
      <c r="M30" s="16">
        <f>Input!I207/Input!I$7</f>
        <v>0.17383131375162889</v>
      </c>
      <c r="N30" s="16">
        <f>Input!J207/Input!J$7</f>
        <v>2.7998827015680949</v>
      </c>
      <c r="O30" s="6">
        <f t="shared" si="4"/>
        <v>3.1419458609719415</v>
      </c>
    </row>
    <row r="31" spans="2:15" ht="12" customHeight="1" x14ac:dyDescent="0.2">
      <c r="B31" t="s">
        <v>190</v>
      </c>
      <c r="E31" s="16">
        <f>Input!A144/Input!A$7</f>
        <v>0.70844163807187988</v>
      </c>
      <c r="F31" s="16">
        <f>Input!B144/Input!B$7</f>
        <v>0.73361306613530286</v>
      </c>
      <c r="G31" s="16">
        <f>Input!C144/Input!C$7</f>
        <v>1.5465549910009073</v>
      </c>
      <c r="H31" s="16">
        <f>Input!D144/Input!D$7</f>
        <v>0.81383770433200087</v>
      </c>
      <c r="I31" s="16">
        <f>Input!E144/Input!E$7</f>
        <v>0.39587314607166441</v>
      </c>
      <c r="J31" s="16">
        <f>Input!F144/Input!F$7</f>
        <v>0.61091341344262973</v>
      </c>
      <c r="K31" s="16">
        <f>Input!G144/Input!G$7</f>
        <v>0.4391941116073334</v>
      </c>
      <c r="L31" s="16">
        <f>Input!H144/Input!H$7</f>
        <v>0.64878527330221358</v>
      </c>
      <c r="M31" s="16">
        <f>Input!I144/Input!I$7</f>
        <v>0.9075887842068211</v>
      </c>
      <c r="N31" s="16">
        <f>Input!J144/Input!J$7</f>
        <v>0.89216894060995189</v>
      </c>
      <c r="O31" s="6">
        <f t="shared" si="4"/>
        <v>0.76969710687807047</v>
      </c>
    </row>
    <row r="32" spans="2:15" ht="12" customHeight="1" x14ac:dyDescent="0.2">
      <c r="B32" t="s">
        <v>310</v>
      </c>
      <c r="E32" s="16">
        <f>Input!A208/Input!A$7</f>
        <v>0.22970084965552964</v>
      </c>
      <c r="F32" s="16">
        <f>Input!B208/Input!B$7</f>
        <v>0.4541493473083445</v>
      </c>
      <c r="G32" s="16">
        <f>Input!C208/Input!C$7</f>
        <v>0.12655470768885305</v>
      </c>
      <c r="H32" s="16">
        <f>Input!D208/Input!D$7</f>
        <v>0.3809553450676586</v>
      </c>
      <c r="I32" s="16">
        <f>Input!E208/Input!E$7</f>
        <v>0.33256999106272395</v>
      </c>
      <c r="J32" s="16">
        <f>Input!F208/Input!F$7</f>
        <v>0.31913199153337612</v>
      </c>
      <c r="K32" s="16">
        <f>Input!G208/Input!G$7</f>
        <v>0.31944065792545617</v>
      </c>
      <c r="L32" s="16">
        <f>Input!H208/Input!H$7</f>
        <v>0.37352356572805301</v>
      </c>
      <c r="M32" s="16">
        <f>Input!I208/Input!I$7</f>
        <v>0.50534697362311465</v>
      </c>
      <c r="N32" s="16">
        <f>Input!J208/Input!J$7</f>
        <v>0.47602528089887641</v>
      </c>
      <c r="O32" s="6">
        <f t="shared" si="4"/>
        <v>0.35173987104919863</v>
      </c>
    </row>
    <row r="33" spans="2:15" ht="12" customHeight="1" x14ac:dyDescent="0.2">
      <c r="B33" t="s">
        <v>191</v>
      </c>
      <c r="E33" s="16">
        <f>Input!A145/Input!A$7</f>
        <v>1.107344512276399</v>
      </c>
      <c r="F33" s="16">
        <f>Input!B145/Input!B$7</f>
        <v>0.98736244791077155</v>
      </c>
      <c r="G33" s="16">
        <f>Input!C145/Input!C$7</f>
        <v>0.97382498292913711</v>
      </c>
      <c r="H33" s="16">
        <f>Input!D145/Input!D$7</f>
        <v>0.45378515735345215</v>
      </c>
      <c r="I33" s="16">
        <f>Input!E145/Input!E$7</f>
        <v>0.36570557119715869</v>
      </c>
      <c r="J33" s="16">
        <f>Input!F145/Input!F$7</f>
        <v>0.30812578216533115</v>
      </c>
      <c r="K33" s="16">
        <f>Input!G145/Input!G$7</f>
        <v>0.36700180497711771</v>
      </c>
      <c r="L33" s="16">
        <f>Input!H145/Input!H$7</f>
        <v>0.35906670682126185</v>
      </c>
      <c r="M33" s="16">
        <f>Input!I145/Input!I$7</f>
        <v>0.34842877042673337</v>
      </c>
      <c r="N33" s="16">
        <f>Input!J145/Input!J$7</f>
        <v>0.18687415112976913</v>
      </c>
      <c r="O33" s="6">
        <f t="shared" si="4"/>
        <v>0.545751988718713</v>
      </c>
    </row>
    <row r="34" spans="2:15" ht="12" customHeight="1" x14ac:dyDescent="0.2">
      <c r="B34" t="s">
        <v>192</v>
      </c>
      <c r="E34" s="16">
        <f>E35-SUM(E29:E33)</f>
        <v>0.16903978642454831</v>
      </c>
      <c r="F34" s="16">
        <f t="shared" ref="F34:N34" si="5">F35-SUM(F29:F33)</f>
        <v>0.55247062261292612</v>
      </c>
      <c r="G34" s="16">
        <f t="shared" si="5"/>
        <v>1.2546083460058597</v>
      </c>
      <c r="H34" s="16">
        <f t="shared" si="5"/>
        <v>2.7377585788817171</v>
      </c>
      <c r="I34" s="16">
        <f t="shared" si="5"/>
        <v>7.0927981894270005</v>
      </c>
      <c r="J34" s="16">
        <f t="shared" si="5"/>
        <v>0.50426375434086523</v>
      </c>
      <c r="K34" s="16">
        <f t="shared" si="5"/>
        <v>0.30665519414173303</v>
      </c>
      <c r="L34" s="16">
        <f t="shared" si="5"/>
        <v>0.31991386839331248</v>
      </c>
      <c r="M34" s="16">
        <f t="shared" si="5"/>
        <v>0.48064167278282888</v>
      </c>
      <c r="N34" s="16">
        <f t="shared" si="5"/>
        <v>0.22857667613285582</v>
      </c>
      <c r="O34" s="6">
        <f t="shared" si="4"/>
        <v>1.3646726689143649</v>
      </c>
    </row>
    <row r="35" spans="2:15" ht="12.75" customHeight="1" x14ac:dyDescent="0.2">
      <c r="B35" s="28" t="s">
        <v>193</v>
      </c>
      <c r="E35" s="8">
        <f>Input!A147/Input!A$7</f>
        <v>32.889503345685263</v>
      </c>
      <c r="F35" s="8">
        <f>Input!B147/Input!B$7</f>
        <v>27.856763655073269</v>
      </c>
      <c r="G35" s="8">
        <f>Input!C147/Input!C$7</f>
        <v>36.536824927053701</v>
      </c>
      <c r="H35" s="8">
        <f>Input!D147/Input!D$7</f>
        <v>31.109779562675147</v>
      </c>
      <c r="I35" s="8">
        <f>Input!E147/Input!E$7</f>
        <v>36.80544750181825</v>
      </c>
      <c r="J35" s="8">
        <f>Input!F147/Input!F$7</f>
        <v>18.033277357003325</v>
      </c>
      <c r="K35" s="8">
        <f>Input!G147/Input!G$7</f>
        <v>9.494746236283806</v>
      </c>
      <c r="L35" s="8">
        <f>Input!H147/Input!H$7</f>
        <v>5.5335460021081158</v>
      </c>
      <c r="M35" s="8">
        <f>Input!I147/Input!I$7</f>
        <v>6.8655460359780118</v>
      </c>
      <c r="N35" s="8">
        <f>Input!J147/Input!J$7</f>
        <v>5.2018597975058656</v>
      </c>
      <c r="O35" s="8">
        <f t="shared" si="4"/>
        <v>21.03272944211848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875.7433426385403</v>
      </c>
      <c r="F37" s="30">
        <f t="shared" ref="F37:N37" si="6">+F11+F13+F20+F27+F35</f>
        <v>825.44214041366047</v>
      </c>
      <c r="G37" s="30">
        <f t="shared" si="6"/>
        <v>837.13718795997215</v>
      </c>
      <c r="H37" s="30">
        <f t="shared" si="6"/>
        <v>728.02079892906147</v>
      </c>
      <c r="I37" s="30">
        <f t="shared" si="6"/>
        <v>611.98905003470827</v>
      </c>
      <c r="J37" s="30">
        <f t="shared" si="6"/>
        <v>626.67680668030243</v>
      </c>
      <c r="K37" s="30">
        <f t="shared" si="6"/>
        <v>653.86056501557709</v>
      </c>
      <c r="L37" s="30">
        <f t="shared" si="6"/>
        <v>623.67779159765087</v>
      </c>
      <c r="M37" s="30">
        <f t="shared" si="6"/>
        <v>534.01427272591104</v>
      </c>
      <c r="N37" s="30">
        <f t="shared" si="6"/>
        <v>665.4145161439684</v>
      </c>
      <c r="O37" s="7">
        <f>AVERAGE(E37:N37)</f>
        <v>698.19764721393517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566.06470696214831</v>
      </c>
      <c r="F39" s="30">
        <f>Input!B24/Input!B$7</f>
        <v>504.92266445559449</v>
      </c>
      <c r="G39" s="30">
        <f>Input!C24/Input!C$7</f>
        <v>491.1986382133922</v>
      </c>
      <c r="H39" s="30">
        <f>Input!D24/Input!D$7</f>
        <v>457.91310112168549</v>
      </c>
      <c r="I39" s="30">
        <f>Input!E24/Input!E$7</f>
        <v>471.84347714797826</v>
      </c>
      <c r="J39" s="30">
        <f>Input!F24/Input!F$7</f>
        <v>496.89790879009155</v>
      </c>
      <c r="K39" s="30">
        <f>Input!G24/Input!G$7</f>
        <v>476.10613139932161</v>
      </c>
      <c r="L39" s="30">
        <f>Input!H24/Input!H$7</f>
        <v>427.74544255383228</v>
      </c>
      <c r="M39" s="30">
        <f>Input!I24/Input!I$7</f>
        <v>405.43378592933215</v>
      </c>
      <c r="N39" s="30">
        <f>Input!J24/Input!J$7</f>
        <v>425.24217341647113</v>
      </c>
      <c r="O39" s="7">
        <f>AVERAGE(E39:N39)</f>
        <v>472.33680299898481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309.67863567639199</v>
      </c>
      <c r="F41" s="11">
        <f t="shared" ref="F41:N41" si="7">+F37-F39</f>
        <v>320.51947595806598</v>
      </c>
      <c r="G41" s="11">
        <f t="shared" si="7"/>
        <v>345.93854974657995</v>
      </c>
      <c r="H41" s="11">
        <f t="shared" si="7"/>
        <v>270.10769780737598</v>
      </c>
      <c r="I41" s="11">
        <f t="shared" si="7"/>
        <v>140.14557288673001</v>
      </c>
      <c r="J41" s="11">
        <f t="shared" si="7"/>
        <v>129.77889789021089</v>
      </c>
      <c r="K41" s="11">
        <f t="shared" si="7"/>
        <v>177.75443361625548</v>
      </c>
      <c r="L41" s="11">
        <f t="shared" si="7"/>
        <v>195.93234904381859</v>
      </c>
      <c r="M41" s="11">
        <f t="shared" si="7"/>
        <v>128.5804867965789</v>
      </c>
      <c r="N41" s="11">
        <f t="shared" si="7"/>
        <v>240.17234272749727</v>
      </c>
      <c r="O41" s="11">
        <f>AVERAGE(E41:N41)</f>
        <v>225.86084421495053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24.36086328962552</v>
      </c>
      <c r="F43" s="8">
        <f>(Input!B25+Input!B26)/Input!B$7</f>
        <v>22.839484320409426</v>
      </c>
      <c r="G43" s="8">
        <f>(Input!C25+Input!C26)/Input!C$7</f>
        <v>28.230919261048712</v>
      </c>
      <c r="H43" s="8">
        <f>(Input!D25+Input!D26)/Input!D$7</f>
        <v>23.32009309464706</v>
      </c>
      <c r="I43" s="8">
        <f>(Input!E25+Input!E26)/Input!E$7</f>
        <v>22.586079677200818</v>
      </c>
      <c r="J43" s="8">
        <f>(Input!F25+Input!F26)/Input!F$7</f>
        <v>20.753758002738433</v>
      </c>
      <c r="K43" s="8">
        <f>(Input!G25+Input!G26)/Input!G$7</f>
        <v>20.540296678992728</v>
      </c>
      <c r="L43" s="8">
        <f>(Input!H25+Input!H26)/Input!H$7</f>
        <v>21.545015810871856</v>
      </c>
      <c r="M43" s="8">
        <f>(Input!I25+Input!I26)/Input!I$7</f>
        <v>20.699045129787457</v>
      </c>
      <c r="N43" s="8">
        <f>(Input!J25+Input!J26)/Input!J$7</f>
        <v>20.96673756019262</v>
      </c>
      <c r="O43" s="8">
        <f>AVERAGE(E43:N43)</f>
        <v>22.584229282551465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285.31777238676648</v>
      </c>
      <c r="F45" s="11">
        <f t="shared" ref="F45:N45" si="8">+F41-F43</f>
        <v>297.67999163765654</v>
      </c>
      <c r="G45" s="11">
        <f t="shared" si="8"/>
        <v>317.70763048553124</v>
      </c>
      <c r="H45" s="11">
        <f t="shared" si="8"/>
        <v>246.78760471272892</v>
      </c>
      <c r="I45" s="11">
        <f t="shared" si="8"/>
        <v>117.55949320952919</v>
      </c>
      <c r="J45" s="11">
        <f t="shared" si="8"/>
        <v>109.02513988747245</v>
      </c>
      <c r="K45" s="11">
        <f t="shared" si="8"/>
        <v>157.21413693726277</v>
      </c>
      <c r="L45" s="11">
        <f t="shared" si="8"/>
        <v>174.38733323294673</v>
      </c>
      <c r="M45" s="11">
        <f t="shared" si="8"/>
        <v>107.88144166679143</v>
      </c>
      <c r="N45" s="11">
        <f t="shared" si="8"/>
        <v>219.20560516730464</v>
      </c>
      <c r="O45" s="11">
        <f>AVERAGE(E45:N45)</f>
        <v>203.27661493239904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635.33408668695279</v>
      </c>
      <c r="F7" s="6">
        <f>Input!B149/Input!B$7</f>
        <v>654.74470510607887</v>
      </c>
      <c r="G7" s="6">
        <f>Input!C149/Input!C$7</f>
        <v>624.67535402857925</v>
      </c>
      <c r="H7" s="6">
        <f>Input!D149/Input!D$7</f>
        <v>557.26867355127081</v>
      </c>
      <c r="I7" s="6">
        <f>Input!E149/Input!E$7</f>
        <v>407.14330119733194</v>
      </c>
      <c r="J7" s="6">
        <f>Input!F149/Input!F$7</f>
        <v>418.78643165897699</v>
      </c>
      <c r="K7" s="6">
        <f>Input!G149/Input!G$7</f>
        <v>483.71649219391321</v>
      </c>
      <c r="L7" s="6">
        <f>Input!H149/Input!H$7</f>
        <v>505.42914651407915</v>
      </c>
      <c r="M7" s="6">
        <f>Input!I149/Input!I$7</f>
        <v>495.19550289831193</v>
      </c>
      <c r="N7" s="6">
        <f>Input!J149/Input!J$7</f>
        <v>525.5588557229288</v>
      </c>
      <c r="O7" s="6">
        <f>AVERAGE(E7:N7)</f>
        <v>530.78525495584233</v>
      </c>
    </row>
    <row r="8" spans="1:15" ht="12" customHeight="1" x14ac:dyDescent="0.2">
      <c r="B8" t="s">
        <v>180</v>
      </c>
      <c r="E8" s="6">
        <f>Input!A150/Input!A$7</f>
        <v>1.3521732672701721</v>
      </c>
      <c r="F8" s="6">
        <f>Input!B150/Input!B$7</f>
        <v>-0.53427295155703391</v>
      </c>
      <c r="G8" s="6">
        <f>Input!C150/Input!C$7</f>
        <v>-0.33942738436605385</v>
      </c>
      <c r="H8" s="6">
        <f>Input!D150/Input!D$7</f>
        <v>0.1379565674973689</v>
      </c>
      <c r="I8" s="6">
        <f>Input!E150/Input!E$7</f>
        <v>3.1434050250330992</v>
      </c>
      <c r="J8" s="6">
        <f>Input!F150/Input!F$7</f>
        <v>2.3108807867367105</v>
      </c>
      <c r="K8" s="6">
        <f>Input!G150/Input!G$7</f>
        <v>-7.9267913582013483</v>
      </c>
      <c r="L8" s="6">
        <f>Input!H150/Input!H$7</f>
        <v>13.365224664960095</v>
      </c>
      <c r="M8" s="6">
        <f>Input!I150/Input!I$7</f>
        <v>-1.7150728697032789</v>
      </c>
      <c r="N8" s="6">
        <f>Input!J150/Input!J$7</f>
        <v>-3.7926628287442892</v>
      </c>
      <c r="O8" s="6">
        <f>AVERAGE(E8:N8)</f>
        <v>0.60014129189254428</v>
      </c>
    </row>
    <row r="9" spans="1:15" ht="12" customHeight="1" x14ac:dyDescent="0.2">
      <c r="B9" t="s">
        <v>181</v>
      </c>
      <c r="E9" s="6">
        <f>Input!A151/Input!A$7</f>
        <v>2.2997456746021165</v>
      </c>
      <c r="F9" s="6">
        <f>Input!B151/Input!B$7</f>
        <v>4.5796748627512027</v>
      </c>
      <c r="G9" s="6">
        <f>Input!C151/Input!C$7</f>
        <v>2.3277911287126014</v>
      </c>
      <c r="H9" s="6">
        <f>Input!D151/Input!D$7</f>
        <v>1.57795464260805</v>
      </c>
      <c r="I9" s="6">
        <f>Input!E151/Input!E$7</f>
        <v>0.95680932036359678</v>
      </c>
      <c r="J9" s="6">
        <f>Input!F151/Input!F$7</f>
        <v>1.247272016969402</v>
      </c>
      <c r="K9" s="6">
        <f>Input!G151/Input!G$7</f>
        <v>1.5054671476591781</v>
      </c>
      <c r="L9" s="6">
        <f>Input!H151/Input!H$7</f>
        <v>1.135293178738142</v>
      </c>
      <c r="M9" s="6">
        <f>Input!I151/Input!I$7</f>
        <v>1.4344881146742956</v>
      </c>
      <c r="N9" s="6">
        <f>Input!J151/Input!J$7</f>
        <v>1.1995375972342266</v>
      </c>
      <c r="O9" s="6">
        <f>AVERAGE(E9:N9)</f>
        <v>1.826403368431281</v>
      </c>
    </row>
    <row r="10" spans="1:15" ht="12" customHeight="1" x14ac:dyDescent="0.2">
      <c r="B10" t="s">
        <v>182</v>
      </c>
      <c r="E10" s="6">
        <f>Input!A152/Input!A$7</f>
        <v>-0.33752613519082025</v>
      </c>
      <c r="F10" s="6">
        <f>Input!B152/Input!B$7</f>
        <v>-0.50915562496778544</v>
      </c>
      <c r="G10" s="6">
        <f>Input!C152/Input!C$7</f>
        <v>-0.14216467723018397</v>
      </c>
      <c r="H10" s="6">
        <f>Input!D152/Input!D$7</f>
        <v>-5.4878969459256084E-2</v>
      </c>
      <c r="I10" s="6">
        <f>Input!E152/Input!E$7</f>
        <v>-0.14928336754841806</v>
      </c>
      <c r="J10" s="6">
        <f>Input!F152/Input!F$7</f>
        <v>-9.8622911981834496E-2</v>
      </c>
      <c r="K10" s="6">
        <f>Input!G152/Input!G$7</f>
        <v>-0.41809407972526186</v>
      </c>
      <c r="L10" s="6">
        <f>Input!H152/Input!H$7</f>
        <v>-8.4668875169402191E-2</v>
      </c>
      <c r="M10" s="6">
        <f>Input!I152/Input!I$7</f>
        <v>-0.6115475637703518</v>
      </c>
      <c r="N10" s="6">
        <f>Input!J152/Input!J$7</f>
        <v>-0.3262336399555501</v>
      </c>
      <c r="O10" s="6">
        <f>AVERAGE(E10:N10)</f>
        <v>-0.27321758449988642</v>
      </c>
    </row>
    <row r="11" spans="1:15" ht="12.75" customHeight="1" x14ac:dyDescent="0.2">
      <c r="B11" s="28" t="s">
        <v>68</v>
      </c>
      <c r="E11" s="8">
        <f>Input!A35/Input!A$7</f>
        <v>638.64847949363434</v>
      </c>
      <c r="F11" s="8">
        <f>Input!B35/Input!B$7</f>
        <v>658.28095139230516</v>
      </c>
      <c r="G11" s="8">
        <f>Input!C35/Input!C$7</f>
        <v>626.52155309569571</v>
      </c>
      <c r="H11" s="8">
        <f>Input!D35/Input!D$7</f>
        <v>558.92970579191694</v>
      </c>
      <c r="I11" s="8">
        <f>Input!E35/Input!E$7</f>
        <v>411.09423217518025</v>
      </c>
      <c r="J11" s="8">
        <f>Input!F35/Input!F$7</f>
        <v>422.24596155070128</v>
      </c>
      <c r="K11" s="8">
        <f>Input!G35/Input!G$7</f>
        <v>476.87707390364585</v>
      </c>
      <c r="L11" s="8">
        <f>Input!H35/Input!H$7</f>
        <v>519.84499548260806</v>
      </c>
      <c r="M11" s="8">
        <f>Input!I35/Input!I$7</f>
        <v>494.3033705795126</v>
      </c>
      <c r="N11" s="8">
        <f>Input!J35/Input!J$7</f>
        <v>522.63949685146315</v>
      </c>
      <c r="O11" s="8">
        <f>AVERAGE(E11:N11)</f>
        <v>532.93858203166633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0.59510939648179395</v>
      </c>
      <c r="F13" s="8">
        <f>Input!B28/Input!B7</f>
        <v>0.17597814563986286</v>
      </c>
      <c r="G13" s="8">
        <f>Input!C28/Input!C7</f>
        <v>0.19914056763668692</v>
      </c>
      <c r="H13" s="8">
        <f>Input!D28/Input!D7</f>
        <v>6.0162790639538222E-2</v>
      </c>
      <c r="I13" s="8">
        <f>Input!E28/Input!E7</f>
        <v>0.31708221143139198</v>
      </c>
      <c r="J13" s="8">
        <f>Input!F28/Input!F7</f>
        <v>0.12636389736358891</v>
      </c>
      <c r="K13" s="8">
        <f>Input!G28/Input!G7</f>
        <v>0.25681184305987553</v>
      </c>
      <c r="L13" s="8">
        <f>Input!H28/Input!H7</f>
        <v>0.29164071675952419</v>
      </c>
      <c r="M13" s="8">
        <f>Input!I28/Input!I7</f>
        <v>0.26872893668648806</v>
      </c>
      <c r="N13" s="8">
        <f>Input!J28/Input!J7</f>
        <v>0.23597836152611434</v>
      </c>
      <c r="O13" s="8">
        <f>AVERAGE(E13:N13)</f>
        <v>0.25269968672248649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1.3421181596255574</v>
      </c>
      <c r="F15" s="16">
        <f>Input!B136/Input!B$7</f>
        <v>1.4694491830911214</v>
      </c>
      <c r="G15" s="16">
        <f>Input!C136/Input!C$7</f>
        <v>1.5199134271813257</v>
      </c>
      <c r="H15" s="16">
        <f>Input!D136/Input!D$7</f>
        <v>1.1948867940093444</v>
      </c>
      <c r="I15" s="16">
        <f>Input!E136/Input!E$7</f>
        <v>1.3615007389977731</v>
      </c>
      <c r="J15" s="16">
        <f>Input!F136/Input!F$7</f>
        <v>1.5997126238738357</v>
      </c>
      <c r="K15" s="16">
        <f>Input!G136/Input!G$7</f>
        <v>1.3577462136902116</v>
      </c>
      <c r="L15" s="16">
        <f>Input!H136/Input!H$7</f>
        <v>1.6019292275259749</v>
      </c>
      <c r="M15" s="16">
        <f>Input!I136/Input!I$7</f>
        <v>1.1251368272845736</v>
      </c>
      <c r="N15" s="16">
        <f>Input!J136/Input!J$7</f>
        <v>1.6404099271515002</v>
      </c>
      <c r="O15" s="6">
        <f t="shared" ref="O15:O26" si="1">AVERAGE(E15:N15)</f>
        <v>1.4212803122431217</v>
      </c>
    </row>
    <row r="16" spans="1:15" ht="12" customHeight="1" x14ac:dyDescent="0.2">
      <c r="B16" t="s">
        <v>184</v>
      </c>
      <c r="E16" s="16">
        <f>Input!A137/Input!A$7</f>
        <v>4.3922672587469584</v>
      </c>
      <c r="F16" s="16">
        <f>Input!B137/Input!B$7</f>
        <v>4.0064838326497831</v>
      </c>
      <c r="G16" s="16">
        <f>Input!C137/Input!C$7</f>
        <v>4.0047457392359131</v>
      </c>
      <c r="H16" s="16">
        <f>Input!D137/Input!D$7</f>
        <v>3.709374085990055</v>
      </c>
      <c r="I16" s="16">
        <f>Input!E137/Input!E$7</f>
        <v>3.7308276332431261</v>
      </c>
      <c r="J16" s="16">
        <f>Input!F137/Input!F$7</f>
        <v>3.7185840536880672</v>
      </c>
      <c r="K16" s="16">
        <f>Input!G137/Input!G$7</f>
        <v>3.3381057279781494</v>
      </c>
      <c r="L16" s="16">
        <f>Input!H137/Input!H$7</f>
        <v>3.4770837223309745</v>
      </c>
      <c r="M16" s="16">
        <f>Input!I137/Input!I$7</f>
        <v>3.685541692254692</v>
      </c>
      <c r="N16" s="16">
        <f>Input!J137/Input!J$7</f>
        <v>3.284408723299173</v>
      </c>
      <c r="O16" s="6">
        <f t="shared" si="1"/>
        <v>3.7347422469416891</v>
      </c>
    </row>
    <row r="17" spans="2:15" ht="12" customHeight="1" x14ac:dyDescent="0.2">
      <c r="B17" t="s">
        <v>185</v>
      </c>
      <c r="E17" s="16">
        <f>Input!A138/Input!A$7</f>
        <v>1.4779725566214861</v>
      </c>
      <c r="F17" s="16">
        <f>Input!B138/Input!B$7</f>
        <v>1.7483671724511671</v>
      </c>
      <c r="G17" s="16">
        <f>Input!C138/Input!C$7</f>
        <v>1.6055009494888708</v>
      </c>
      <c r="H17" s="16">
        <f>Input!D138/Input!D$7</f>
        <v>1.3546682315766843</v>
      </c>
      <c r="I17" s="16">
        <f>Input!E138/Input!E$7</f>
        <v>1.5110533503656292</v>
      </c>
      <c r="J17" s="16">
        <f>Input!F138/Input!F$7</f>
        <v>1.043712755937301</v>
      </c>
      <c r="K17" s="16">
        <f>Input!G138/Input!G$7</f>
        <v>0.79579809360274933</v>
      </c>
      <c r="L17" s="16">
        <f>Input!H138/Input!H$7</f>
        <v>1.649623098930884</v>
      </c>
      <c r="M17" s="16">
        <f>Input!I138/Input!I$7</f>
        <v>1.6658267303746086</v>
      </c>
      <c r="N17" s="16">
        <f>Input!J138/Input!J$7</f>
        <v>1.7107812692925053</v>
      </c>
      <c r="O17" s="6">
        <f t="shared" si="1"/>
        <v>1.4563304208641887</v>
      </c>
    </row>
    <row r="18" spans="2:15" ht="12" customHeight="1" x14ac:dyDescent="0.2">
      <c r="B18" t="s">
        <v>186</v>
      </c>
      <c r="E18" s="16">
        <f>Input!A139/Input!A$7</f>
        <v>5.3360573089036736</v>
      </c>
      <c r="F18" s="16">
        <f>Input!B139/Input!B$7</f>
        <v>5.533907164610814</v>
      </c>
      <c r="G18" s="16">
        <f>Input!C139/Input!C$7</f>
        <v>3.9985893420628424</v>
      </c>
      <c r="H18" s="16">
        <f>Input!D139/Input!D$7</f>
        <v>5.0268583306459869</v>
      </c>
      <c r="I18" s="16">
        <f>Input!E139/Input!E$7</f>
        <v>4.1533016639875076</v>
      </c>
      <c r="J18" s="16">
        <f>Input!F139/Input!F$7</f>
        <v>5.3271996632632712</v>
      </c>
      <c r="K18" s="16">
        <f>Input!G139/Input!G$7</f>
        <v>3.7905380538882314</v>
      </c>
      <c r="L18" s="16">
        <f>Input!H139/Input!H$7</f>
        <v>8.5529450383978318</v>
      </c>
      <c r="M18" s="16">
        <f>Input!I139/Input!I$7</f>
        <v>4.5224886538951212</v>
      </c>
      <c r="N18" s="16">
        <f>Input!J139/Input!J$7</f>
        <v>4.9364248672675641</v>
      </c>
      <c r="O18" s="6">
        <f t="shared" si="1"/>
        <v>5.1178310086922849</v>
      </c>
    </row>
    <row r="19" spans="2:15" ht="13.5" customHeight="1" x14ac:dyDescent="0.2">
      <c r="B19" t="s">
        <v>311</v>
      </c>
      <c r="E19" s="16">
        <f>E20-SUM(E15:E18)</f>
        <v>0.16082901396542759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0.14153372357878879</v>
      </c>
      <c r="J19" s="16">
        <f t="shared" si="2"/>
        <v>0</v>
      </c>
      <c r="K19" s="16">
        <f t="shared" si="2"/>
        <v>7.5311979876779844E-4</v>
      </c>
      <c r="L19" s="16">
        <f t="shared" si="2"/>
        <v>2.0053606384582423E-2</v>
      </c>
      <c r="M19" s="16">
        <f t="shared" si="2"/>
        <v>2.6574150352740133E-2</v>
      </c>
      <c r="N19" s="16">
        <f t="shared" si="2"/>
        <v>4.0548987529323455E-2</v>
      </c>
      <c r="O19" s="6">
        <f t="shared" si="1"/>
        <v>3.9029260160963017E-2</v>
      </c>
    </row>
    <row r="20" spans="2:15" ht="12.75" customHeight="1" x14ac:dyDescent="0.2">
      <c r="B20" s="28" t="s">
        <v>187</v>
      </c>
      <c r="E20" s="8">
        <f>Input!A141/Input!A$7</f>
        <v>12.709244297863103</v>
      </c>
      <c r="F20" s="8">
        <f>Input!B141/Input!B$7</f>
        <v>12.758207352802886</v>
      </c>
      <c r="G20" s="8">
        <f>Input!C141/Input!C$7</f>
        <v>11.128749457968951</v>
      </c>
      <c r="H20" s="8">
        <f>Input!D141/Input!D$7</f>
        <v>11.285787442222071</v>
      </c>
      <c r="I20" s="8">
        <f>Input!E141/Input!E$7</f>
        <v>10.898217110172826</v>
      </c>
      <c r="J20" s="8">
        <f>Input!F141/Input!F$7</f>
        <v>11.689209096762474</v>
      </c>
      <c r="K20" s="8">
        <f>Input!G141/Input!G$7</f>
        <v>9.2829412089581087</v>
      </c>
      <c r="L20" s="8">
        <f>Input!H141/Input!H$7</f>
        <v>15.301634693570247</v>
      </c>
      <c r="M20" s="8">
        <f>Input!I141/Input!I$7</f>
        <v>11.025568054161736</v>
      </c>
      <c r="N20" s="8">
        <f>Input!J141/Input!J$7</f>
        <v>11.612573774540067</v>
      </c>
      <c r="O20" s="8">
        <f t="shared" si="1"/>
        <v>11.769213248902247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0.75610658968607303</v>
      </c>
      <c r="F22" s="16">
        <f>Input!B202/Input!B$7</f>
        <v>1.2161543791412519</v>
      </c>
      <c r="G22" s="16">
        <f>Input!C202/Input!C$7</f>
        <v>1.0339901013916131</v>
      </c>
      <c r="H22" s="16">
        <f>Input!D202/Input!D$7</f>
        <v>0.9863717836224416</v>
      </c>
      <c r="I22" s="16">
        <f>Input!E202/Input!E$7</f>
        <v>1.2823871923408798</v>
      </c>
      <c r="J22" s="16">
        <f>Input!F202/Input!F$7</f>
        <v>0.45667408205534943</v>
      </c>
      <c r="K22" s="16">
        <f>Input!G202/Input!G$7</f>
        <v>0.37312090334209458</v>
      </c>
      <c r="L22" s="16">
        <f>Input!H202/Input!H$7</f>
        <v>0.63891868694473719</v>
      </c>
      <c r="M22" s="16">
        <f>Input!I202/Input!I$7</f>
        <v>0.13710063957581295</v>
      </c>
      <c r="N22" s="16">
        <f>Input!J202/Input!J$7</f>
        <v>1.294762933695518</v>
      </c>
      <c r="O22" s="6">
        <f t="shared" si="1"/>
        <v>0.81755872917957717</v>
      </c>
    </row>
    <row r="23" spans="2:15" ht="12" customHeight="1" x14ac:dyDescent="0.2">
      <c r="B23" t="s">
        <v>305</v>
      </c>
      <c r="E23" s="16">
        <f>Input!A210/Input!A$7</f>
        <v>11.033493108688118</v>
      </c>
      <c r="F23" s="16">
        <f>Input!B210/Input!B$7</f>
        <v>8.0949902402167062</v>
      </c>
      <c r="G23" s="16">
        <f>Input!C210/Input!C$7</f>
        <v>7.2857836896725665</v>
      </c>
      <c r="H23" s="16">
        <f>Input!D210/Input!D$7</f>
        <v>5.4918294698054861</v>
      </c>
      <c r="I23" s="16">
        <f>Input!E210/Input!E$7</f>
        <v>5.8832749002160147</v>
      </c>
      <c r="J23" s="16">
        <f>Input!F210/Input!F$7</f>
        <v>6.7864964353534907</v>
      </c>
      <c r="K23" s="16">
        <f>Input!G210/Input!G$7</f>
        <v>8.2623323367047981</v>
      </c>
      <c r="L23" s="16">
        <f>Input!H210/Input!H$7</f>
        <v>2.2303591326607437</v>
      </c>
      <c r="M23" s="16">
        <f>Input!I210/Input!I$7</f>
        <v>1.608776567859443</v>
      </c>
      <c r="N23" s="16">
        <f>Input!J210/Input!J$7</f>
        <v>1.7821913199160391</v>
      </c>
      <c r="O23" s="6">
        <f t="shared" si="1"/>
        <v>5.8459527201093406</v>
      </c>
    </row>
    <row r="24" spans="2:15" ht="12" customHeight="1" x14ac:dyDescent="0.2">
      <c r="B24" t="s">
        <v>306</v>
      </c>
      <c r="E24" s="16">
        <f>Input!A204/Input!A$7</f>
        <v>5.7481500664566962E-2</v>
      </c>
      <c r="F24" s="16">
        <f>Input!B204/Input!B$7</f>
        <v>0.44900891935204423</v>
      </c>
      <c r="G24" s="16">
        <f>Input!C204/Input!C$7</f>
        <v>0.75793175379867683</v>
      </c>
      <c r="H24" s="16">
        <f>Input!D204/Input!D$7</f>
        <v>0.41507088342420312</v>
      </c>
      <c r="I24" s="16">
        <f>Input!E204/Input!E$7</f>
        <v>0.11021847953500366</v>
      </c>
      <c r="J24" s="16">
        <f>Input!F204/Input!F$7</f>
        <v>0.16158768405247037</v>
      </c>
      <c r="K24" s="16">
        <f>Input!G204/Input!G$7</f>
        <v>0.87745322498449818</v>
      </c>
      <c r="L24" s="16">
        <f>Input!H204/Input!H$7</f>
        <v>0.13571630778497215</v>
      </c>
      <c r="M24" s="16">
        <f>Input!I204/Input!I$7</f>
        <v>9.6142623908452296E-2</v>
      </c>
      <c r="N24" s="16">
        <f>Input!J204/Input!J$7</f>
        <v>0.10166270527225583</v>
      </c>
      <c r="O24" s="6">
        <f t="shared" si="1"/>
        <v>0.31622740827771439</v>
      </c>
    </row>
    <row r="25" spans="2:15" ht="12" customHeight="1" x14ac:dyDescent="0.2">
      <c r="B25" t="s">
        <v>307</v>
      </c>
      <c r="E25" s="16">
        <f>Input!A205/Input!A$7</f>
        <v>1.2987474150439682</v>
      </c>
      <c r="F25" s="16">
        <f>Input!B205/Input!B$7</f>
        <v>1.5846340366524028</v>
      </c>
      <c r="G25" s="16">
        <f>Input!C205/Input!C$7</f>
        <v>1.8238995228552817</v>
      </c>
      <c r="H25" s="16">
        <f>Input!D205/Input!D$7</f>
        <v>1.6375975881386819</v>
      </c>
      <c r="I25" s="16">
        <f>Input!E205/Input!E$7</f>
        <v>0.89258208616788648</v>
      </c>
      <c r="J25" s="16">
        <f>Input!F205/Input!F$7</f>
        <v>1.5903857044060614</v>
      </c>
      <c r="K25" s="16">
        <f>Input!G205/Input!G$7</f>
        <v>1.3397067351503602</v>
      </c>
      <c r="L25" s="16">
        <f>Input!H205/Input!H$7</f>
        <v>0.96242222556843848</v>
      </c>
      <c r="M25" s="16">
        <f>Input!I205/Input!I$7</f>
        <v>0.73886703713134527</v>
      </c>
      <c r="N25" s="16">
        <f>Input!J205/Input!J$7</f>
        <v>1.2751000123472034</v>
      </c>
      <c r="O25" s="6">
        <f t="shared" si="1"/>
        <v>1.3143942363461629</v>
      </c>
    </row>
    <row r="26" spans="2:15" ht="12" customHeight="1" x14ac:dyDescent="0.2">
      <c r="B26" t="s">
        <v>308</v>
      </c>
      <c r="E26" s="16">
        <f>(Input!A142-SUM(Input!A202:'Input'!A205))/Input!A$7</f>
        <v>3.7589627423574803</v>
      </c>
      <c r="F26" s="16">
        <f>(Input!B142-SUM(Input!B202:'Input'!B205))/Input!B$7</f>
        <v>2.8996286652632368</v>
      </c>
      <c r="G26" s="16">
        <f>(Input!C142-SUM(Input!C202:'Input'!C205))/Input!C$7</f>
        <v>2.5298592542439757</v>
      </c>
      <c r="H26" s="16">
        <f>(Input!D142-SUM(Input!D202:'Input'!D205))/Input!D$7</f>
        <v>1.2935442462058429</v>
      </c>
      <c r="I26" s="16">
        <f>(Input!E142-SUM(Input!E202:'Input'!E205))/Input!E$7</f>
        <v>1.2525356533070389</v>
      </c>
      <c r="J26" s="16">
        <f>(Input!F142-SUM(Input!F202:'Input'!F205))/Input!F$7</f>
        <v>1.2295984856387878</v>
      </c>
      <c r="K26" s="16">
        <f>(Input!G142-SUM(Input!G202:'Input'!G205))/Input!G$7</f>
        <v>0.85256663227419771</v>
      </c>
      <c r="L26" s="16">
        <f>(Input!H142-SUM(Input!H202:'Input'!H205))/Input!H$7</f>
        <v>1.3057440144556547</v>
      </c>
      <c r="M26" s="16">
        <f>(Input!I142-SUM(Input!I202:'Input'!I205))/Input!I$7</f>
        <v>1.7833481119781918</v>
      </c>
      <c r="N26" s="16">
        <f>(Input!J142-SUM(Input!J202:'Input'!J205))/Input!J$7</f>
        <v>3.0837492282997898</v>
      </c>
      <c r="O26" s="6">
        <f t="shared" si="1"/>
        <v>1.9989537034024196</v>
      </c>
    </row>
    <row r="27" spans="2:15" ht="12.75" customHeight="1" x14ac:dyDescent="0.2">
      <c r="B27" s="28" t="s">
        <v>188</v>
      </c>
      <c r="E27" s="8">
        <f>SUM(E22:E26)</f>
        <v>16.904791356440207</v>
      </c>
      <c r="F27" s="8">
        <f t="shared" ref="F27:N27" si="3">SUM(F22:F26)</f>
        <v>14.244416240625641</v>
      </c>
      <c r="G27" s="8">
        <f t="shared" si="3"/>
        <v>13.431464321962112</v>
      </c>
      <c r="H27" s="8">
        <f t="shared" si="3"/>
        <v>9.8244139711966554</v>
      </c>
      <c r="I27" s="8">
        <f t="shared" si="3"/>
        <v>9.420998311566823</v>
      </c>
      <c r="J27" s="8">
        <f t="shared" si="3"/>
        <v>10.22474239150616</v>
      </c>
      <c r="K27" s="8">
        <f t="shared" si="3"/>
        <v>11.705179832455947</v>
      </c>
      <c r="L27" s="8">
        <f t="shared" si="3"/>
        <v>5.2731603674145457</v>
      </c>
      <c r="M27" s="8">
        <f t="shared" si="3"/>
        <v>4.3642349804532454</v>
      </c>
      <c r="N27" s="8">
        <f t="shared" si="3"/>
        <v>7.5374661995308063</v>
      </c>
      <c r="O27" s="8">
        <f>AVERAGE(E27:N27)</f>
        <v>10.293086797315214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27.839293159720768</v>
      </c>
      <c r="F29" s="16">
        <f>Input!B143/Input!B$7</f>
        <v>23.099788226539239</v>
      </c>
      <c r="G29" s="16">
        <f>Input!C143/Input!C$7</f>
        <v>30.065767745499727</v>
      </c>
      <c r="H29" s="16">
        <f>Input!D143/Input!D$7</f>
        <v>22.645023161168233</v>
      </c>
      <c r="I29" s="16">
        <f>Input!E143/Input!E$7</f>
        <v>20.841396167682877</v>
      </c>
      <c r="J29" s="16">
        <f>Input!F143/Input!F$7</f>
        <v>9.7727534240780081</v>
      </c>
      <c r="K29" s="16">
        <f>Input!G143/Input!G$7</f>
        <v>5.8539260135109688</v>
      </c>
      <c r="L29" s="16">
        <f>Input!H143/Input!H$7</f>
        <v>3.403230989308839</v>
      </c>
      <c r="M29" s="16">
        <f>Input!I143/Input!I$7</f>
        <v>4.449708521186885</v>
      </c>
      <c r="N29" s="16">
        <f>Input!J143/Input!J$7</f>
        <v>0.61833204716631684</v>
      </c>
      <c r="O29" s="16">
        <f t="shared" ref="O29:O35" si="4">AVERAGE(E29:N29)</f>
        <v>14.858921945586186</v>
      </c>
    </row>
    <row r="30" spans="2:15" ht="12" customHeight="1" x14ac:dyDescent="0.2">
      <c r="B30" t="s">
        <v>309</v>
      </c>
      <c r="E30" s="16">
        <f>Input!A211/Input!A$7</f>
        <v>2.6206840660073043</v>
      </c>
      <c r="F30" s="16">
        <f>Input!B211/Input!B$7</f>
        <v>1.9117709819602378</v>
      </c>
      <c r="G30" s="16">
        <f>Input!C211/Input!C$7</f>
        <v>1.9452713250688407</v>
      </c>
      <c r="H30" s="16">
        <f>Input!D211/Input!D$7</f>
        <v>2.3675401164433043</v>
      </c>
      <c r="I30" s="16">
        <f>Input!E211/Input!E$7</f>
        <v>4.1074902517676319</v>
      </c>
      <c r="J30" s="16">
        <f>Input!F211/Input!F$7</f>
        <v>3.5991721930582075</v>
      </c>
      <c r="K30" s="16">
        <f>Input!G211/Input!G$7</f>
        <v>1.4114897211699464</v>
      </c>
      <c r="L30" s="16">
        <f>Input!H211/Input!H$7</f>
        <v>0.34854675500677612</v>
      </c>
      <c r="M30" s="16">
        <f>Input!I211/Input!I$7</f>
        <v>9.4933720773482319E-2</v>
      </c>
      <c r="N30" s="16">
        <f>Input!J211/Input!J$7</f>
        <v>1.9210062970737127</v>
      </c>
      <c r="O30" s="6">
        <f t="shared" si="4"/>
        <v>2.0327905428329447</v>
      </c>
    </row>
    <row r="31" spans="2:15" ht="12" customHeight="1" x14ac:dyDescent="0.2">
      <c r="B31" t="s">
        <v>190</v>
      </c>
      <c r="E31" s="16">
        <f>Input!A144/Input!A$7</f>
        <v>0.70844163807187988</v>
      </c>
      <c r="F31" s="16">
        <f>Input!B144/Input!B$7</f>
        <v>0.73361306613530286</v>
      </c>
      <c r="G31" s="16">
        <f>Input!C144/Input!C$7</f>
        <v>1.5465549910009073</v>
      </c>
      <c r="H31" s="16">
        <f>Input!D144/Input!D$7</f>
        <v>0.81383770433200087</v>
      </c>
      <c r="I31" s="16">
        <f>Input!E144/Input!E$7</f>
        <v>0.39587314607166441</v>
      </c>
      <c r="J31" s="16">
        <f>Input!F144/Input!F$7</f>
        <v>0.61091341344262973</v>
      </c>
      <c r="K31" s="16">
        <f>Input!G144/Input!G$7</f>
        <v>0.4391941116073334</v>
      </c>
      <c r="L31" s="16">
        <f>Input!H144/Input!H$7</f>
        <v>0.64878527330221358</v>
      </c>
      <c r="M31" s="16">
        <f>Input!I144/Input!I$7</f>
        <v>0.9075887842068211</v>
      </c>
      <c r="N31" s="16">
        <f>Input!J144/Input!J$7</f>
        <v>0.89216894060995189</v>
      </c>
      <c r="O31" s="6">
        <f t="shared" si="4"/>
        <v>0.76969710687807047</v>
      </c>
    </row>
    <row r="32" spans="2:15" ht="12" customHeight="1" x14ac:dyDescent="0.2">
      <c r="B32" t="s">
        <v>310</v>
      </c>
      <c r="E32" s="16">
        <f>Input!A208/Input!A$7</f>
        <v>0.22970084965552964</v>
      </c>
      <c r="F32" s="16">
        <f>Input!B208/Input!B$7</f>
        <v>0.4541493473083445</v>
      </c>
      <c r="G32" s="16">
        <f>Input!C208/Input!C$7</f>
        <v>0.12655470768885305</v>
      </c>
      <c r="H32" s="16">
        <f>Input!D208/Input!D$7</f>
        <v>0.3809553450676586</v>
      </c>
      <c r="I32" s="16">
        <f>Input!E208/Input!E$7</f>
        <v>0.33256999106272395</v>
      </c>
      <c r="J32" s="16">
        <f>Input!F208/Input!F$7</f>
        <v>0.31913199153337612</v>
      </c>
      <c r="K32" s="16">
        <f>Input!G208/Input!G$7</f>
        <v>0.31944065792545617</v>
      </c>
      <c r="L32" s="16">
        <f>Input!H208/Input!H$7</f>
        <v>0.37352356572805301</v>
      </c>
      <c r="M32" s="16">
        <f>Input!I208/Input!I$7</f>
        <v>0.50534697362311465</v>
      </c>
      <c r="N32" s="16">
        <f>Input!J208/Input!J$7</f>
        <v>0.47602528089887641</v>
      </c>
      <c r="O32" s="6">
        <f t="shared" si="4"/>
        <v>0.35173987104919863</v>
      </c>
    </row>
    <row r="33" spans="2:15" ht="12" customHeight="1" x14ac:dyDescent="0.2">
      <c r="B33" t="s">
        <v>191</v>
      </c>
      <c r="E33" s="16">
        <f>Input!A145/Input!A$7</f>
        <v>1.107344512276399</v>
      </c>
      <c r="F33" s="16">
        <f>Input!B145/Input!B$7</f>
        <v>0.98736244791077155</v>
      </c>
      <c r="G33" s="16">
        <f>Input!C145/Input!C$7</f>
        <v>0.97382498292913711</v>
      </c>
      <c r="H33" s="16">
        <f>Input!D145/Input!D$7</f>
        <v>0.45378515735345215</v>
      </c>
      <c r="I33" s="16">
        <f>Input!E145/Input!E$7</f>
        <v>0.36570557119715869</v>
      </c>
      <c r="J33" s="16">
        <f>Input!F145/Input!F$7</f>
        <v>0.30812578216533115</v>
      </c>
      <c r="K33" s="16">
        <f>Input!G145/Input!G$7</f>
        <v>0.36700180497711771</v>
      </c>
      <c r="L33" s="16">
        <f>Input!H145/Input!H$7</f>
        <v>0.35906670682126185</v>
      </c>
      <c r="M33" s="16">
        <f>Input!I145/Input!I$7</f>
        <v>0.34842877042673337</v>
      </c>
      <c r="N33" s="16">
        <f>Input!J145/Input!J$7</f>
        <v>0.18687415112976913</v>
      </c>
      <c r="O33" s="6">
        <f t="shared" si="4"/>
        <v>0.545751988718713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0.16903978642455042</v>
      </c>
      <c r="F34" s="16">
        <f>(Input!B147-Input!B143-Input!B144-Input!B145-Input!B207-Input!B208)/Input!B$7</f>
        <v>0.55247062261292623</v>
      </c>
      <c r="G34" s="16">
        <f>(Input!C147-Input!C143-Input!C144-Input!C145-Input!C207-Input!C208)/Input!C$7</f>
        <v>1.2546083460058643</v>
      </c>
      <c r="H34" s="16">
        <f>(Input!D147-Input!D143-Input!D144-Input!D145-Input!D207-Input!D208)/Input!D$7</f>
        <v>2.7377585788817158</v>
      </c>
      <c r="I34" s="16">
        <f>(Input!E147-Input!E143-Input!E144-Input!E145-Input!E207-Input!E208)/Input!E$7</f>
        <v>7.0927981894270022</v>
      </c>
      <c r="J34" s="16">
        <f>(Input!F147-Input!F143-Input!F144-Input!F145-Input!F207-Input!F208)/Input!F$7</f>
        <v>0.50426375434086212</v>
      </c>
      <c r="K34" s="16">
        <f>(Input!G147-Input!G143-Input!G144-Input!G145-Input!G207-Input!G208)/Input!G$7</f>
        <v>0.30665519414173203</v>
      </c>
      <c r="L34" s="16">
        <f>(Input!H147-Input!H143-Input!H144-Input!H145-Input!H207-Input!H208)/Input!H$7</f>
        <v>0.31991386839331393</v>
      </c>
      <c r="M34" s="16">
        <f>(Input!I147-Input!I143-Input!I144-Input!I145-Input!I207-Input!I208)/Input!I$7</f>
        <v>0.48064167278282871</v>
      </c>
      <c r="N34" s="16">
        <f>(Input!J147-Input!J143-Input!J144-Input!J145-Input!J207-Input!J208)/Input!J$7</f>
        <v>0.22857667613285645</v>
      </c>
      <c r="O34" s="6">
        <f t="shared" si="4"/>
        <v>1.3646726689143651</v>
      </c>
    </row>
    <row r="35" spans="2:15" ht="12.75" customHeight="1" x14ac:dyDescent="0.2">
      <c r="B35" s="28" t="s">
        <v>193</v>
      </c>
      <c r="E35" s="8">
        <f>SUM(E29:E34)</f>
        <v>32.674504012156426</v>
      </c>
      <c r="F35" s="8">
        <f t="shared" ref="F35:N35" si="5">SUM(F29:F34)</f>
        <v>27.739154692466823</v>
      </c>
      <c r="G35" s="8">
        <f t="shared" si="5"/>
        <v>35.912582098193333</v>
      </c>
      <c r="H35" s="8">
        <f t="shared" si="5"/>
        <v>29.398900063246366</v>
      </c>
      <c r="I35" s="8">
        <f t="shared" si="5"/>
        <v>33.135833317209055</v>
      </c>
      <c r="J35" s="8">
        <f t="shared" si="5"/>
        <v>15.114360558618415</v>
      </c>
      <c r="K35" s="8">
        <f t="shared" si="5"/>
        <v>8.6977075033325537</v>
      </c>
      <c r="L35" s="8">
        <f t="shared" si="5"/>
        <v>5.453067158560458</v>
      </c>
      <c r="M35" s="8">
        <f t="shared" si="5"/>
        <v>6.7866484429998648</v>
      </c>
      <c r="N35" s="8">
        <f t="shared" si="5"/>
        <v>4.3229833930114836</v>
      </c>
      <c r="O35" s="8">
        <f t="shared" si="4"/>
        <v>19.923574123979485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701.5321285565758</v>
      </c>
      <c r="F37" s="30">
        <f t="shared" ref="F37:N37" si="6">+F11+F13+F20+F27+F35</f>
        <v>713.19870782384044</v>
      </c>
      <c r="G37" s="30">
        <f t="shared" si="6"/>
        <v>687.19348954145687</v>
      </c>
      <c r="H37" s="30">
        <f t="shared" si="6"/>
        <v>609.49897005922162</v>
      </c>
      <c r="I37" s="30">
        <f t="shared" si="6"/>
        <v>464.86636312556038</v>
      </c>
      <c r="J37" s="30">
        <f t="shared" si="6"/>
        <v>459.40063749495187</v>
      </c>
      <c r="K37" s="30">
        <f t="shared" si="6"/>
        <v>506.81971429145233</v>
      </c>
      <c r="L37" s="30">
        <f t="shared" si="6"/>
        <v>546.16449841891279</v>
      </c>
      <c r="M37" s="30">
        <f t="shared" si="6"/>
        <v>516.74855099381398</v>
      </c>
      <c r="N37" s="30">
        <f t="shared" si="6"/>
        <v>546.34849858007158</v>
      </c>
      <c r="O37" s="7">
        <f>AVERAGE(E37:N37)</f>
        <v>575.17715588858584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525.72369156476009</v>
      </c>
      <c r="F39" s="30">
        <f>(Input!B24-Input!B125)/Input!B$7+Input!B131/Input!B7</f>
        <v>480.48404079029393</v>
      </c>
      <c r="G39" s="30">
        <f>(Input!C24-Input!C125)/Input!C$7+Input!C131/Input!C7</f>
        <v>457.1832538441904</v>
      </c>
      <c r="H39" s="30">
        <f>(Input!D24-Input!D125)/Input!D$7+Input!D131/Input!D7</f>
        <v>420.65628176379857</v>
      </c>
      <c r="I39" s="30">
        <f>(Input!E24-Input!E125)/Input!E$7+Input!E131/Input!E7</f>
        <v>408.87860214780437</v>
      </c>
      <c r="J39" s="30">
        <f>(Input!F24-Input!F125)/Input!F$7+Input!F131/Input!F7</f>
        <v>427.40187276538762</v>
      </c>
      <c r="K39" s="30">
        <f>(Input!G24-Input!G125)/Input!G$7+Input!G131/Input!G7</f>
        <v>419.83904675116662</v>
      </c>
      <c r="L39" s="30">
        <f>(Input!H24-Input!H125)/Input!H$7+Input!H131/Input!H7</f>
        <v>401.82035476584849</v>
      </c>
      <c r="M39" s="30">
        <f>(Input!I24-Input!I125)/Input!I$7+Input!I131/Input!I7</f>
        <v>400.41426598565079</v>
      </c>
      <c r="N39" s="30">
        <f>(Input!J24-Input!J125)/Input!J$7+Input!J131/Input!J7</f>
        <v>391.31602636127917</v>
      </c>
      <c r="O39" s="7">
        <f>AVERAGE(E39:N39)</f>
        <v>433.37174367401803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175.80843699181571</v>
      </c>
      <c r="F41" s="11">
        <f t="shared" ref="F41:N41" si="7">+F37-F39</f>
        <v>232.7146670335465</v>
      </c>
      <c r="G41" s="11">
        <f t="shared" si="7"/>
        <v>230.01023569726647</v>
      </c>
      <c r="H41" s="11">
        <f t="shared" si="7"/>
        <v>188.84268829542305</v>
      </c>
      <c r="I41" s="11">
        <f t="shared" si="7"/>
        <v>55.987760977756011</v>
      </c>
      <c r="J41" s="11">
        <f t="shared" si="7"/>
        <v>31.998764729564243</v>
      </c>
      <c r="K41" s="11">
        <f t="shared" si="7"/>
        <v>86.980667540285708</v>
      </c>
      <c r="L41" s="11">
        <f t="shared" si="7"/>
        <v>144.34414365306429</v>
      </c>
      <c r="M41" s="11">
        <f t="shared" si="7"/>
        <v>116.33428500816319</v>
      </c>
      <c r="N41" s="11">
        <f t="shared" si="7"/>
        <v>155.03247221879241</v>
      </c>
      <c r="O41" s="11">
        <f>AVERAGE(E41:N41)</f>
        <v>141.80541221456775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24.36086328962552</v>
      </c>
      <c r="F43" s="8">
        <f>(Input!B25+Input!B26)/Input!B$7</f>
        <v>22.839484320409426</v>
      </c>
      <c r="G43" s="8">
        <f>(Input!C25+Input!C26)/Input!C$7</f>
        <v>28.230919261048712</v>
      </c>
      <c r="H43" s="8">
        <f>(Input!D25+Input!D26)/Input!D$7</f>
        <v>23.32009309464706</v>
      </c>
      <c r="I43" s="8">
        <f>(Input!E25+Input!E26)/Input!E$7</f>
        <v>22.586079677200818</v>
      </c>
      <c r="J43" s="8">
        <f>(Input!F25+Input!F26)/Input!F$7</f>
        <v>20.753758002738433</v>
      </c>
      <c r="K43" s="8">
        <f>(Input!G25+Input!G26)/Input!G$7</f>
        <v>20.540296678992728</v>
      </c>
      <c r="L43" s="8">
        <f>(Input!H25+Input!H26)/Input!H$7</f>
        <v>21.545015810871856</v>
      </c>
      <c r="M43" s="8">
        <f>(Input!I25+Input!I26)/Input!I$7</f>
        <v>20.699045129787457</v>
      </c>
      <c r="N43" s="8">
        <f>(Input!J25+Input!J26)/Input!J$7</f>
        <v>20.96673756019262</v>
      </c>
      <c r="O43" s="8">
        <f>AVERAGE(E43:N43)</f>
        <v>22.584229282551465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151.4475737021902</v>
      </c>
      <c r="F45" s="11">
        <f t="shared" ref="F45:N45" si="8">+F41-F43</f>
        <v>209.87518271313706</v>
      </c>
      <c r="G45" s="11">
        <f t="shared" si="8"/>
        <v>201.77931643621775</v>
      </c>
      <c r="H45" s="11">
        <f t="shared" si="8"/>
        <v>165.52259520077598</v>
      </c>
      <c r="I45" s="11">
        <f t="shared" si="8"/>
        <v>33.401681300555197</v>
      </c>
      <c r="J45" s="11">
        <f t="shared" si="8"/>
        <v>11.24500672682581</v>
      </c>
      <c r="K45" s="11">
        <f t="shared" si="8"/>
        <v>66.440370861292976</v>
      </c>
      <c r="L45" s="11">
        <f t="shared" si="8"/>
        <v>122.79912784219243</v>
      </c>
      <c r="M45" s="11">
        <f t="shared" si="8"/>
        <v>95.635239878375728</v>
      </c>
      <c r="N45" s="11">
        <f t="shared" si="8"/>
        <v>134.06573465859978</v>
      </c>
      <c r="O45" s="11">
        <f>AVERAGE(E45:N45)</f>
        <v>119.22118293201629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Produktionsgebiet 2: Wald- und Mühlviertel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93.941088338355144</v>
      </c>
      <c r="F7" s="6">
        <f>(Input!B$132+Input!B$28+Input!B$141)/Input!B$6</f>
        <v>98.181949254992332</v>
      </c>
      <c r="G7" s="6">
        <f>(Input!C$132+Input!C$28+Input!C$141)/Input!C$6</f>
        <v>93.572594165479316</v>
      </c>
      <c r="H7" s="6">
        <f>(Input!D$132+Input!D$28+Input!D$141)/Input!D$6</f>
        <v>76.624604236070212</v>
      </c>
      <c r="I7" s="6">
        <f>(Input!E$132+Input!E$28+Input!E$141)/Input!E$6</f>
        <v>55.036655387005219</v>
      </c>
      <c r="J7" s="6">
        <f>(Input!F$132+Input!F$28+Input!F$141)/Input!F$6</f>
        <v>56.369891535434157</v>
      </c>
      <c r="K7" s="6">
        <f>(Input!G$132+Input!G$28+Input!G$141)/Input!G$6</f>
        <v>66.438705586175658</v>
      </c>
      <c r="L7" s="6">
        <f>(Input!H$132+Input!H$28+Input!H$141)/Input!H$6</f>
        <v>72.035158050970182</v>
      </c>
      <c r="M7" s="6">
        <f>(Input!I$132+Input!I$28+Input!I$141)/Input!I$6</f>
        <v>71.972829996550956</v>
      </c>
      <c r="N7" s="6">
        <f>(Input!J$132+Input!J$28+Input!J$141)/Input!J$6</f>
        <v>76.350847862792463</v>
      </c>
      <c r="O7" s="6">
        <f>AVERAGE(E7:N7)</f>
        <v>76.052432441382535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94.447313680031826</v>
      </c>
      <c r="F8" s="6">
        <f>(Input!B$132+Input!B$133+Input!B$134+Input!B$28+Input!B$141)/Input!B$6</f>
        <v>98.616488709601342</v>
      </c>
      <c r="G8" s="6">
        <f>(Input!C$132+Input!C$133+Input!C$134+Input!C$28+Input!C$141)/Input!C$6</f>
        <v>93.924524264859699</v>
      </c>
      <c r="H8" s="6">
        <f>(Input!D$132+Input!D$133+Input!D$134+Input!D$28+Input!D$141)/Input!D$6</f>
        <v>77.146324403601241</v>
      </c>
      <c r="I8" s="6">
        <f>(Input!E$132+Input!E$133+Input!E$134+Input!E$28+Input!E$141)/Input!E$6</f>
        <v>55.442088381001781</v>
      </c>
      <c r="J8" s="6">
        <f>(Input!F$132+Input!F$133+Input!F$134+Input!F$28+Input!F$141)/Input!F$6</f>
        <v>56.945424921376031</v>
      </c>
      <c r="K8" s="6">
        <f>(Input!G$132+Input!G$133+Input!G$134+Input!G$28+Input!G$141)/Input!G$6</f>
        <v>65.755693365559523</v>
      </c>
      <c r="L8" s="6">
        <f>(Input!H$132+Input!H$133+Input!H$134+Input!H$28+Input!H$141)/Input!H$6</f>
        <v>73.651755629163063</v>
      </c>
      <c r="M8" s="6">
        <f>(Input!I$132+Input!I$133+Input!I$134+Input!I$28+Input!I$141)/Input!I$6</f>
        <v>71.854668346029158</v>
      </c>
      <c r="N8" s="6">
        <f>(Input!J$132+Input!J$133+Input!J$134+Input!J$28+Input!J$141)/Input!J$6</f>
        <v>76.171290442777988</v>
      </c>
      <c r="O8" s="6">
        <f>AVERAGE(E8:N8)</f>
        <v>76.395557214400156</v>
      </c>
    </row>
    <row r="9" spans="1:15" ht="12" customHeight="1" x14ac:dyDescent="0.2">
      <c r="B9" s="19" t="s">
        <v>209</v>
      </c>
      <c r="E9" s="6">
        <f>(Input!A$148-Input!A$154+Input!A$155)/Input!A$6</f>
        <v>56.028183453850119</v>
      </c>
      <c r="F9" s="6">
        <f>(Input!B$148-Input!B$154+Input!B$155)/Input!B$6</f>
        <v>61.725796216583419</v>
      </c>
      <c r="G9" s="6">
        <f>(Input!C$148-Input!C$154+Input!C$155)/Input!C$6</f>
        <v>60.862935960604112</v>
      </c>
      <c r="H9" s="6">
        <f>(Input!D$148-Input!D$154+Input!D$155)/Input!D$6</f>
        <v>47.83888363103047</v>
      </c>
      <c r="I9" s="6">
        <f>(Input!E$148-Input!E$154+Input!E$155)/Input!E$6</f>
        <v>28.655470565921448</v>
      </c>
      <c r="J9" s="6">
        <f>(Input!F$148-Input!F$154+Input!F$155)/Input!F$6</f>
        <v>27.26370267139141</v>
      </c>
      <c r="K9" s="6">
        <f>(Input!G$148-Input!G$154+Input!G$155)/Input!G$6</f>
        <v>34.823663716952829</v>
      </c>
      <c r="L9" s="6">
        <f>(Input!H$148-Input!H$154+Input!H$155)/Input!H$6</f>
        <v>42.603729782073565</v>
      </c>
      <c r="M9" s="6">
        <f>(Input!I$148-Input!I$154+Input!I$155)/Input!I$6</f>
        <v>39.330028976386984</v>
      </c>
      <c r="N9" s="6">
        <f>(Input!J$148-Input!J$154+Input!J$155)/Input!J$6</f>
        <v>46.434503850321668</v>
      </c>
      <c r="O9" s="6">
        <f>AVERAGE(E9:N9)</f>
        <v>44.556689882511606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38.003414293688948</v>
      </c>
      <c r="F10" s="6">
        <f>(Input!B$132+Input!B$135+Input!B$28+Input!B$141+Input!B$142+Input!B$147-Input!B$156+Input!B$157)/Input!B$6</f>
        <v>43.20418761927116</v>
      </c>
      <c r="G10" s="6">
        <f>(Input!C$132+Input!C$135+Input!C$28+Input!C$141+Input!C$142+Input!C$147-Input!C$156+Input!C$157)/Input!C$6</f>
        <v>43.98964116369126</v>
      </c>
      <c r="H10" s="6">
        <f>(Input!D$132+Input!D$135+Input!D$28+Input!D$141+Input!D$142+Input!D$147-Input!D$156+Input!D$157)/Input!D$6</f>
        <v>32.751387921346982</v>
      </c>
      <c r="I10" s="6">
        <f>(Input!E$132+Input!E$135+Input!E$28+Input!E$141+Input!E$142+Input!E$147-Input!E$156+Input!E$157)/Input!E$6</f>
        <v>15.793783840240375</v>
      </c>
      <c r="J10" s="6">
        <f>(Input!F$132+Input!F$135+Input!F$28+Input!F$141+Input!F$142+Input!F$147-Input!F$156+Input!F$157)/Input!F$6</f>
        <v>14.116546457475359</v>
      </c>
      <c r="K10" s="6">
        <f>(Input!G$132+Input!G$135+Input!G$28+Input!G$141+Input!G$142+Input!G$147-Input!G$156+Input!G$157)/Input!G$6</f>
        <v>21.671676440286905</v>
      </c>
      <c r="L10" s="6">
        <f>(Input!H$132+Input!H$135+Input!H$28+Input!H$141+Input!H$142+Input!H$147-Input!H$156+Input!H$157)/Input!H$6</f>
        <v>24.8196981067188</v>
      </c>
      <c r="M10" s="6">
        <f>(Input!I$132+Input!I$135+Input!I$28+Input!I$141+Input!I$142+Input!I$147-Input!I$156+Input!I$157)/Input!I$6</f>
        <v>21.051777893785793</v>
      </c>
      <c r="N10" s="6">
        <f>(Input!J$132+Input!J$135+Input!J$28+Input!J$141+Input!J$142+Input!J$147-Input!J$156+Input!J$157)/Input!J$6</f>
        <v>31.09463460645356</v>
      </c>
      <c r="O10" s="6">
        <f>AVERAGE(E10:N10)</f>
        <v>28.649674834295912</v>
      </c>
    </row>
    <row r="11" spans="1:15" ht="12" customHeight="1" x14ac:dyDescent="0.2">
      <c r="B11" t="s">
        <v>211</v>
      </c>
      <c r="E11" s="6">
        <f>Input!A$148/Input!A34-Input!A$24/Input!A$6</f>
        <v>32.451340580133461</v>
      </c>
      <c r="F11" s="6">
        <f>Input!B$148/Input!B34-Input!B$24/Input!B$6</f>
        <v>37.730399107881126</v>
      </c>
      <c r="G11" s="6">
        <f>Input!C$148/Input!C34-Input!C$24/Input!C$6</f>
        <v>37.708218225212221</v>
      </c>
      <c r="H11" s="6">
        <f>Input!D$148/Input!D34-Input!D$24/Input!D$6</f>
        <v>27.936204578421624</v>
      </c>
      <c r="I11" s="6">
        <f>Input!E$148/Input!E34-Input!E$24/Input!E$6</f>
        <v>13.211399606027705</v>
      </c>
      <c r="J11" s="6">
        <f>Input!F$148/Input!F34-Input!F$24/Input!F$6</f>
        <v>11.104455322912195</v>
      </c>
      <c r="K11" s="6">
        <f>Input!G$148/Input!G34-Input!G$24/Input!G$6</f>
        <v>17.321159698207843</v>
      </c>
      <c r="L11" s="6">
        <f>Input!H$148/Input!H34-Input!H$24/Input!H$6</f>
        <v>19.787443366194246</v>
      </c>
      <c r="M11" s="6">
        <f>Input!I$148/Input!I34-Input!I$24/Input!I$6</f>
        <v>15.012607799569366</v>
      </c>
      <c r="N11" s="6">
        <f>Input!J$148/Input!J34-Input!J$24/Input!J$6</f>
        <v>24.573562252559007</v>
      </c>
      <c r="O11" s="6">
        <f>AVERAGE(E11:N11)</f>
        <v>23.683679053711881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821.68418924734465</v>
      </c>
      <c r="F15" s="6">
        <f>(Input!B$132+Input!B$28+Input!B$141)/Input!B$7</f>
        <v>779.87237602950518</v>
      </c>
      <c r="G15" s="6">
        <f>(Input!C$132+Input!C$28+Input!C$141)/Input!C$7</f>
        <v>783.56158469548279</v>
      </c>
      <c r="H15" s="6">
        <f>(Input!D$132+Input!D$28+Input!D$141)/Input!D$7</f>
        <v>682.12506155896028</v>
      </c>
      <c r="I15" s="6">
        <f>(Input!E$132+Input!E$28+Input!E$141)/Input!E$7</f>
        <v>561.07652265979516</v>
      </c>
      <c r="J15" s="6">
        <f>(Input!F$132+Input!F$28+Input!F$141)/Input!F$7</f>
        <v>590.99655831562336</v>
      </c>
      <c r="K15" s="6">
        <f>(Input!G$132+Input!G$28+Input!G$141)/Input!G$7</f>
        <v>638.66088986125021</v>
      </c>
      <c r="L15" s="6">
        <f>(Input!H$132+Input!H$28+Input!H$141)/Input!H$7</f>
        <v>599.27697816593889</v>
      </c>
      <c r="M15" s="6">
        <f>(Input!I$132+Input!I$28+Input!I$141)/Input!I$7</f>
        <v>524.13230546859791</v>
      </c>
      <c r="N15" s="6">
        <f>(Input!J$132+Input!J$28+Input!J$141)/Input!J$7</f>
        <v>654.64559390048157</v>
      </c>
      <c r="O15" s="6">
        <f>AVERAGE(E15:N15)</f>
        <v>663.60320599029797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826.11204256275312</v>
      </c>
      <c r="F16" s="6">
        <f>(Input!B$132+Input!B$133+Input!B$134+Input!B$28+Input!B$141)/Input!B$7</f>
        <v>783.32398113121656</v>
      </c>
      <c r="G16" s="6">
        <f>(Input!C$132+Input!C$133+Input!C$134+Input!C$28+Input!C$141)/Input!C$7</f>
        <v>786.50858973292861</v>
      </c>
      <c r="H16" s="6">
        <f>(Input!D$132+Input!D$133+Input!D$134+Input!D$28+Input!D$141)/Input!D$7</f>
        <v>686.76950187864179</v>
      </c>
      <c r="I16" s="6">
        <f>(Input!E$132+Input!E$133+Input!E$134+Input!E$28+Input!E$141)/Input!E$7</f>
        <v>565.20974864970242</v>
      </c>
      <c r="J16" s="6">
        <f>(Input!F$132+Input!F$133+Input!F$134+Input!F$28+Input!F$141)/Input!F$7</f>
        <v>597.03059955683409</v>
      </c>
      <c r="K16" s="6">
        <f>(Input!G$132+Input!G$133+Input!G$134+Input!G$28+Input!G$141)/Input!G$7</f>
        <v>632.09524128703151</v>
      </c>
      <c r="L16" s="6">
        <f>(Input!H$132+Input!H$133+Input!H$134+Input!H$28+Input!H$141)/Input!H$7</f>
        <v>612.72582367113398</v>
      </c>
      <c r="M16" s="6">
        <f>(Input!I$132+Input!I$133+Input!I$134+Input!I$28+Input!I$141)/Input!I$7</f>
        <v>523.27180938543802</v>
      </c>
      <c r="N16" s="6">
        <f>(Input!J$132+Input!J$133+Input!J$134+Input!J$28+Input!J$141)/Input!J$7</f>
        <v>653.10603701074194</v>
      </c>
      <c r="O16" s="6">
        <f>AVERAGE(E16:N16)</f>
        <v>666.61533748664226</v>
      </c>
    </row>
    <row r="17" spans="2:15" ht="12" customHeight="1" x14ac:dyDescent="0.2">
      <c r="B17" s="19" t="s">
        <v>209</v>
      </c>
      <c r="E17" s="6">
        <f>(Input!A$148-Input!A$154+Input!A$155)/Input!A$7</f>
        <v>490.06748070089918</v>
      </c>
      <c r="F17" s="6">
        <f>(Input!B$148-Input!B$154+Input!B$155)/Input!B$7</f>
        <v>490.29626854034206</v>
      </c>
      <c r="G17" s="6">
        <f>(Input!C$148-Input!C$154+Input!C$155)/Input!C$7</f>
        <v>509.65626181286666</v>
      </c>
      <c r="H17" s="6">
        <f>(Input!D$148-Input!D$154+Input!D$155)/Input!D$7</f>
        <v>425.86975511408093</v>
      </c>
      <c r="I17" s="6">
        <f>(Input!E$148-Input!E$154+Input!E$155)/Input!E$7</f>
        <v>292.13097466136168</v>
      </c>
      <c r="J17" s="6">
        <f>(Input!F$148-Input!F$154+Input!F$155)/Input!F$7</f>
        <v>285.83972767810457</v>
      </c>
      <c r="K17" s="6">
        <f>(Input!G$148-Input!G$154+Input!G$155)/Input!G$7</f>
        <v>334.75233843697515</v>
      </c>
      <c r="L17" s="6">
        <f>(Input!H$148-Input!H$154+Input!H$155)/Input!H$7</f>
        <v>354.43018566480958</v>
      </c>
      <c r="M17" s="6">
        <f>(Input!I$148-Input!I$154+Input!I$155)/Input!I$7</f>
        <v>286.41556490870693</v>
      </c>
      <c r="N17" s="6">
        <f>(Input!J$148-Input!J$154+Input!J$155)/Input!J$7</f>
        <v>398.13760032102726</v>
      </c>
      <c r="O17" s="6">
        <f>AVERAGE(E17:N17)</f>
        <v>386.75961578391741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332.40837651431787</v>
      </c>
      <c r="F18" s="6">
        <f>(Input!B$132+Input!B$135+Input!B$28+Input!B$141+Input!B$142+Input!B$147-Input!B$156+Input!B$157)/Input!B$7</f>
        <v>343.17665017587007</v>
      </c>
      <c r="G18" s="6">
        <f>(Input!C$132+Input!C$135+Input!C$28+Input!C$141+Input!C$142+Input!C$147-Input!C$156+Input!C$157)/Input!C$7</f>
        <v>368.36205352446751</v>
      </c>
      <c r="H18" s="6">
        <f>(Input!D$132+Input!D$135+Input!D$28+Input!D$141+Input!D$142+Input!D$147-Input!D$156+Input!D$157)/Input!D$7</f>
        <v>291.55834114538396</v>
      </c>
      <c r="I18" s="6">
        <f>(Input!E$132+Input!E$135+Input!E$28+Input!E$141+Input!E$142+Input!E$147-Input!E$156+Input!E$157)/Input!E$7</f>
        <v>161.01126157486016</v>
      </c>
      <c r="J18" s="6">
        <f>(Input!F$132+Input!F$135+Input!F$28+Input!F$141+Input!F$142+Input!F$147-Input!F$156+Input!F$157)/Input!F$7</f>
        <v>148.00153316644636</v>
      </c>
      <c r="K18" s="6">
        <f>(Input!G$132+Input!G$135+Input!G$28+Input!G$141+Input!G$142+Input!G$147-Input!G$156+Input!G$157)/Input!G$7</f>
        <v>208.32513273736453</v>
      </c>
      <c r="L18" s="6">
        <f>(Input!H$132+Input!H$135+Input!H$28+Input!H$141+Input!H$142+Input!H$147-Input!H$156+Input!H$157)/Input!H$7</f>
        <v>206.48075304923961</v>
      </c>
      <c r="M18" s="6">
        <f>(Input!I$132+Input!I$135+Input!I$28+Input!I$141+Input!I$142+Input!I$147-Input!I$156+Input!I$157)/Input!I$7</f>
        <v>153.3066975720084</v>
      </c>
      <c r="N18" s="6">
        <f>(Input!J$132+Input!J$135+Input!J$28+Input!J$141+Input!J$142+Input!J$147-Input!J$156+Input!J$157)/Input!J$7</f>
        <v>266.61086430423506</v>
      </c>
      <c r="O18" s="6">
        <f>AVERAGE(E18:N18)</f>
        <v>247.92416637641935</v>
      </c>
    </row>
    <row r="19" spans="2:15" ht="12" customHeight="1" x14ac:dyDescent="0.2">
      <c r="B19" t="s">
        <v>211</v>
      </c>
      <c r="E19" s="6">
        <f>(Input!A$148-Input!A$24)/Input!A$7</f>
        <v>309.6786356763921</v>
      </c>
      <c r="F19" s="6">
        <f>(Input!B$148-Input!B$24)/Input!B$7</f>
        <v>320.51947595806598</v>
      </c>
      <c r="G19" s="6">
        <f>(Input!C$148-Input!C$24)/Input!C$7</f>
        <v>345.93854974657995</v>
      </c>
      <c r="H19" s="6">
        <f>(Input!D$148-Input!D$24)/Input!D$7</f>
        <v>270.10769780737604</v>
      </c>
      <c r="I19" s="6">
        <f>(Input!E$148-Input!E$24)/Input!E$7</f>
        <v>140.14557288673004</v>
      </c>
      <c r="J19" s="6">
        <f>(Input!F$148-Input!F$24)/Input!F$7</f>
        <v>129.7788978902108</v>
      </c>
      <c r="K19" s="6">
        <f>(Input!G$148-Input!G$24)/Input!G$7</f>
        <v>177.7544336162554</v>
      </c>
      <c r="L19" s="6">
        <f>(Input!H$148-Input!H$24)/Input!H$7</f>
        <v>195.9323490438187</v>
      </c>
      <c r="M19" s="6">
        <f>(Input!I$148-Input!I$24)/Input!I$7</f>
        <v>128.58048679657892</v>
      </c>
      <c r="N19" s="6">
        <f>(Input!J$148-Input!J$24)/Input!J$7</f>
        <v>240.17234272749721</v>
      </c>
      <c r="O19" s="6">
        <f>AVERAGE(E19:N19)</f>
        <v>225.86084421495053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154.70728555721453</v>
      </c>
      <c r="F23" s="16">
        <f>Input!B148/Input!B24*100</f>
        <v>163.47892430292245</v>
      </c>
      <c r="G23" s="16">
        <f>Input!C148/Input!C24*100</f>
        <v>170.4274244335941</v>
      </c>
      <c r="H23" s="16">
        <f>Input!D148/Input!D24*100</f>
        <v>158.98667173874935</v>
      </c>
      <c r="I23" s="16">
        <f>Input!E148/Input!E24*100</f>
        <v>129.70170823041346</v>
      </c>
      <c r="J23" s="16">
        <f>Input!F148/Input!F24*100</f>
        <v>126.11781929334589</v>
      </c>
      <c r="K23" s="16">
        <f>Input!G148/Input!G24*100</f>
        <v>137.33504399403932</v>
      </c>
      <c r="L23" s="16">
        <f>Input!H148/Input!H24*100</f>
        <v>145.80582971825828</v>
      </c>
      <c r="M23" s="16">
        <f>Input!I148/Input!I24*100</f>
        <v>131.71429990765267</v>
      </c>
      <c r="N23" s="16">
        <f>Input!J148/Input!J24*100</f>
        <v>156.47895663732268</v>
      </c>
      <c r="O23" s="16">
        <f>AVERAGE(E23:N23)</f>
        <v>147.47539638135129</v>
      </c>
    </row>
    <row r="24" spans="2:15" ht="12" customHeight="1" x14ac:dyDescent="0.2">
      <c r="B24" t="s">
        <v>215</v>
      </c>
      <c r="E24" s="16">
        <f>+E11/E7*100</f>
        <v>34.544352374597651</v>
      </c>
      <c r="F24" s="16">
        <f t="shared" ref="F24:N24" si="1">+F11/F7*100</f>
        <v>38.429058899502976</v>
      </c>
      <c r="G24" s="16">
        <f t="shared" si="1"/>
        <v>40.298357186214986</v>
      </c>
      <c r="H24" s="16">
        <f t="shared" si="1"/>
        <v>36.458530333616984</v>
      </c>
      <c r="I24" s="16">
        <f t="shared" si="1"/>
        <v>24.004728327199672</v>
      </c>
      <c r="J24" s="16">
        <f t="shared" si="1"/>
        <v>19.699266790201158</v>
      </c>
      <c r="K24" s="16">
        <f t="shared" si="1"/>
        <v>26.070886760039425</v>
      </c>
      <c r="L24" s="16">
        <f t="shared" si="1"/>
        <v>27.469146874354287</v>
      </c>
      <c r="M24" s="16">
        <f t="shared" si="1"/>
        <v>20.858715435100709</v>
      </c>
      <c r="N24" s="16">
        <f t="shared" si="1"/>
        <v>32.185054836220459</v>
      </c>
      <c r="O24" s="6">
        <f>AVERAGE(E24:N24)</f>
        <v>30.001809781704832</v>
      </c>
    </row>
    <row r="25" spans="2:15" ht="12" customHeight="1" x14ac:dyDescent="0.2">
      <c r="B25" t="s">
        <v>216</v>
      </c>
      <c r="E25" s="16">
        <f>+E9/E8*100</f>
        <v>59.322156735618911</v>
      </c>
      <c r="F25" s="16">
        <f t="shared" ref="F25:N25" si="2">+F9/F8*100</f>
        <v>62.591760287013507</v>
      </c>
      <c r="G25" s="16">
        <f t="shared" si="2"/>
        <v>64.799834161497017</v>
      </c>
      <c r="H25" s="16">
        <f t="shared" si="2"/>
        <v>62.010580543999737</v>
      </c>
      <c r="I25" s="16">
        <f t="shared" si="2"/>
        <v>51.685409772083467</v>
      </c>
      <c r="J25" s="16">
        <f t="shared" si="2"/>
        <v>47.876897413680076</v>
      </c>
      <c r="K25" s="16">
        <f t="shared" si="2"/>
        <v>52.959161305402972</v>
      </c>
      <c r="L25" s="16">
        <f t="shared" si="2"/>
        <v>57.84482585396001</v>
      </c>
      <c r="M25" s="16">
        <f t="shared" si="2"/>
        <v>54.735523636385196</v>
      </c>
      <c r="N25" s="16">
        <f t="shared" si="2"/>
        <v>60.960636980680491</v>
      </c>
      <c r="O25" s="6">
        <f>AVERAGE(E25:N25)</f>
        <v>57.478678669032135</v>
      </c>
    </row>
    <row r="26" spans="2:15" ht="12" customHeight="1" x14ac:dyDescent="0.2">
      <c r="B26" t="s">
        <v>217</v>
      </c>
      <c r="E26" s="16">
        <f>+E10/E8*100</f>
        <v>40.237686825521308</v>
      </c>
      <c r="F26" s="16">
        <f t="shared" ref="F26:N26" si="3">+F10/F8*100</f>
        <v>43.810308179290089</v>
      </c>
      <c r="G26" s="16">
        <f t="shared" si="3"/>
        <v>46.835096060368606</v>
      </c>
      <c r="H26" s="16">
        <f t="shared" si="3"/>
        <v>42.453594742898893</v>
      </c>
      <c r="I26" s="16">
        <f t="shared" si="3"/>
        <v>28.486993007378121</v>
      </c>
      <c r="J26" s="16">
        <f t="shared" si="3"/>
        <v>24.789605972676348</v>
      </c>
      <c r="K26" s="16">
        <f t="shared" si="3"/>
        <v>32.95787076535909</v>
      </c>
      <c r="L26" s="16">
        <f t="shared" si="3"/>
        <v>33.69871891674395</v>
      </c>
      <c r="M26" s="16">
        <f t="shared" si="3"/>
        <v>29.297717710430653</v>
      </c>
      <c r="N26" s="16">
        <f t="shared" si="3"/>
        <v>40.821987425580929</v>
      </c>
      <c r="O26" s="6">
        <f>AVERAGE(E26:N26)</f>
        <v>36.338957960624796</v>
      </c>
    </row>
    <row r="27" spans="2:15" ht="12" customHeight="1" x14ac:dyDescent="0.2">
      <c r="B27" t="s">
        <v>218</v>
      </c>
      <c r="E27" s="16">
        <f>+E11/E8*100</f>
        <v>34.35919912986828</v>
      </c>
      <c r="F27" s="16">
        <f t="shared" ref="F27:N27" si="4">+F11/F8*100</f>
        <v>38.259726747102974</v>
      </c>
      <c r="G27" s="16">
        <f t="shared" si="4"/>
        <v>40.147361427009244</v>
      </c>
      <c r="H27" s="16">
        <f t="shared" si="4"/>
        <v>36.211970945329369</v>
      </c>
      <c r="I27" s="16">
        <f t="shared" si="4"/>
        <v>23.829188242762562</v>
      </c>
      <c r="J27" s="16">
        <f t="shared" si="4"/>
        <v>19.500171152017927</v>
      </c>
      <c r="K27" s="16">
        <f t="shared" si="4"/>
        <v>26.341688166701083</v>
      </c>
      <c r="L27" s="16">
        <f t="shared" si="4"/>
        <v>26.866220902898931</v>
      </c>
      <c r="M27" s="16">
        <f t="shared" si="4"/>
        <v>20.893016619704426</v>
      </c>
      <c r="N27" s="16">
        <f t="shared" si="4"/>
        <v>32.260924174600085</v>
      </c>
      <c r="O27" s="6">
        <f>AVERAGE(E27:N27)</f>
        <v>29.866946750799492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24.672846903451546</v>
      </c>
      <c r="F31" s="17">
        <f>Input!B14/(Input!B97+Input!B98)*2</f>
        <v>25.183523855216198</v>
      </c>
      <c r="G31" s="17">
        <f>Input!C14/(Input!C97+Input!C98)*2</f>
        <v>23.760038454341338</v>
      </c>
      <c r="H31" s="17">
        <f>Input!D14/(Input!D97+Input!D98)*2</f>
        <v>21.589286879940456</v>
      </c>
      <c r="I31" s="17">
        <f>Input!E14/(Input!E97+Input!E98)*2</f>
        <v>21.783333397195822</v>
      </c>
      <c r="J31" s="17">
        <f>Input!F14/(Input!F97+Input!F98)*2</f>
        <v>23.063209140464622</v>
      </c>
      <c r="K31" s="17">
        <f>Input!G14/(Input!G97+Input!G98)*2</f>
        <v>22.865161166616165</v>
      </c>
      <c r="L31" s="17">
        <f>Input!H14/(Input!H97+Input!H98)*2</f>
        <v>22.648970617671338</v>
      </c>
      <c r="M31" s="17">
        <f>Input!I14/(Input!I97+Input!I98)*2</f>
        <v>22.664822050210816</v>
      </c>
      <c r="N31" s="17">
        <f>Input!J14/(Input!J97+Input!J98)*2</f>
        <v>22.546972209866489</v>
      </c>
      <c r="O31" s="6">
        <f t="shared" ref="O31:O37" si="5">AVERAGE(E31:N31)</f>
        <v>23.077816467497478</v>
      </c>
    </row>
    <row r="32" spans="2:15" x14ac:dyDescent="0.2">
      <c r="B32" t="s">
        <v>221</v>
      </c>
      <c r="E32" s="17">
        <f>'DB-fm'!E9</f>
        <v>66.136175472567828</v>
      </c>
      <c r="F32" s="17">
        <f>'DB-fm'!F9</f>
        <v>69.748758295914172</v>
      </c>
      <c r="G32" s="17">
        <f>'DB-fm'!G9</f>
        <v>65.844828750353415</v>
      </c>
      <c r="H32" s="17">
        <f>'DB-fm'!H9</f>
        <v>52.622503866709039</v>
      </c>
      <c r="I32" s="17">
        <f>'DB-fm'!I9</f>
        <v>33.119959025265032</v>
      </c>
      <c r="J32" s="17">
        <f>'DB-fm'!J9</f>
        <v>32.347123814381433</v>
      </c>
      <c r="K32" s="17">
        <f>'DB-fm'!K9</f>
        <v>41.325185281838152</v>
      </c>
      <c r="L32" s="17">
        <f>'DB-fm'!L9</f>
        <v>46.209032128988476</v>
      </c>
      <c r="M32" s="17">
        <f>'DB-fm'!M9</f>
        <v>45.408357955696765</v>
      </c>
      <c r="N32" s="17">
        <f>'DB-fm'!N9</f>
        <v>49.746208011080569</v>
      </c>
      <c r="O32" s="6">
        <f t="shared" si="5"/>
        <v>50.250813260279486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4.4330113372516111</v>
      </c>
      <c r="F33" s="17">
        <f>(Input!B24-Input!B125-Input!B28-Input!B141-Input!B142-Input!B147+Input!B203+Input!B207)/F32/Input!B7</f>
        <v>3.6300751185038389</v>
      </c>
      <c r="G33" s="17">
        <f>(Input!C24-Input!C125-Input!C28-Input!C141-Input!C142-Input!C147+Input!C203+Input!C207)/G32/Input!C7</f>
        <v>3.5501207361850891</v>
      </c>
      <c r="H33" s="17">
        <f>(Input!D24-Input!D125-Input!D28-Input!D141-Input!D142-Input!D147+Input!D203+Input!D207)/H32/Input!D7</f>
        <v>4.1523156875371701</v>
      </c>
      <c r="I33" s="17">
        <f>(Input!E24-Input!E125-Input!E28-Input!E141-Input!E142-Input!E147+Input!E203+Input!E207)/I32/Input!E7</f>
        <v>6.1162239453439122</v>
      </c>
      <c r="J33" s="17">
        <f>(Input!F24-Input!F125-Input!F28-Input!F141-Input!F142-Input!F147+Input!F203+Input!F207)/J32/Input!F7</f>
        <v>6.867475893653042</v>
      </c>
      <c r="K33" s="17">
        <f>(Input!G24-Input!G125-Input!G28-Input!G141-Input!G142-Input!G147+Input!G203+Input!G207)/K32/Input!G7</f>
        <v>5.5752144132609516</v>
      </c>
      <c r="L33" s="17">
        <f>(Input!H24-Input!H125-Input!H28-Input!H141-Input!H142-Input!H147+Input!H203+Input!H207)/L32/Input!H7</f>
        <v>4.7310055339099604</v>
      </c>
      <c r="M33" s="17">
        <f>(Input!I24-Input!I125-Input!I28-Input!I141-Input!I142-Input!I147+Input!I203+Input!I207)/M32/Input!I7</f>
        <v>4.8582486027767136</v>
      </c>
      <c r="N33" s="17">
        <f>(Input!J24-Input!J125-Input!J28-Input!J141-Input!J142-Input!J147+Input!J203+Input!J207)/N32/Input!J7</f>
        <v>4.3209030257547463</v>
      </c>
      <c r="O33" s="6">
        <f t="shared" si="5"/>
        <v>4.8234594294177029</v>
      </c>
    </row>
    <row r="34" spans="1:15" x14ac:dyDescent="0.2">
      <c r="B34" t="s">
        <v>223</v>
      </c>
      <c r="E34" s="17">
        <f>E33*Input!A7/Input!A5*100</f>
        <v>64.372363065827344</v>
      </c>
      <c r="F34" s="17">
        <f>F33*Input!B7/Input!B5*100</f>
        <v>53.441867627244356</v>
      </c>
      <c r="G34" s="17">
        <f>G33*Input!C7/Input!C5*100</f>
        <v>52.412777841231218</v>
      </c>
      <c r="H34" s="17">
        <f>H33*Input!D7/Input!D5*100</f>
        <v>59.066427640154032</v>
      </c>
      <c r="I34" s="17">
        <f>I33*Input!E7/Input!E5*100</f>
        <v>86.359737019096201</v>
      </c>
      <c r="J34" s="17">
        <f>J33*Input!F7/Input!F5*100</f>
        <v>96.130217395473139</v>
      </c>
      <c r="K34" s="17">
        <f>K33*Input!G7/Input!G5*100</f>
        <v>77.777656039532644</v>
      </c>
      <c r="L34" s="17">
        <f>L33*Input!H7/Input!H5*100</f>
        <v>66.554130586380268</v>
      </c>
      <c r="M34" s="17">
        <f>M33*Input!I7/Input!I5*100</f>
        <v>69.337973262641384</v>
      </c>
      <c r="N34" s="17">
        <f>N33*Input!J7/Input!J5*100</f>
        <v>61.74910590928674</v>
      </c>
      <c r="O34" s="6">
        <f t="shared" si="5"/>
        <v>68.720225638686742</v>
      </c>
    </row>
    <row r="35" spans="1:15" x14ac:dyDescent="0.2">
      <c r="B35" t="s">
        <v>224</v>
      </c>
      <c r="E35" s="17">
        <f>Input!A6/E33/Input!A7*100</f>
        <v>197.31063810610075</v>
      </c>
      <c r="F35" s="17">
        <f>Input!B6/F33/Input!B7*100</f>
        <v>218.81458942989326</v>
      </c>
      <c r="G35" s="17">
        <f>Input!C6/G33/Input!C7*100</f>
        <v>235.8746902274969</v>
      </c>
      <c r="H35" s="17">
        <f>Input!D6/H33/Input!D7*100</f>
        <v>214.39043103316649</v>
      </c>
      <c r="I35" s="17">
        <f>Input!E6/I33/Input!E7*100</f>
        <v>166.68122529416539</v>
      </c>
      <c r="J35" s="17">
        <f>Input!F6/J33/Input!F7*100</f>
        <v>152.66539613820123</v>
      </c>
      <c r="K35" s="17">
        <f>Input!G6/K33/Input!G7*100</f>
        <v>172.41997783259654</v>
      </c>
      <c r="L35" s="17">
        <f>Input!H6/L33/Input!H7*100</f>
        <v>175.84483831488694</v>
      </c>
      <c r="M35" s="17">
        <f>Input!I6/M33/Input!I7*100</f>
        <v>149.89688734072712</v>
      </c>
      <c r="N35" s="17">
        <f>Input!J6/N33/Input!J7*100</f>
        <v>198.43481265535101</v>
      </c>
      <c r="O35" s="6">
        <f t="shared" si="5"/>
        <v>188.23334863725853</v>
      </c>
    </row>
    <row r="36" spans="1:15" x14ac:dyDescent="0.2">
      <c r="B36" t="s">
        <v>225</v>
      </c>
      <c r="E36" s="17">
        <f>(Input!A5-E33*Input!A7)/Input!A5*100</f>
        <v>35.627636934172656</v>
      </c>
      <c r="F36" s="17">
        <f>(Input!B5-F33*Input!B7)/Input!B5*100</f>
        <v>46.558132372755637</v>
      </c>
      <c r="G36" s="17">
        <f>(Input!C5-G33*Input!C7)/Input!C5*100</f>
        <v>47.587222158768782</v>
      </c>
      <c r="H36" s="17">
        <f>(Input!D5-H33*Input!D7)/Input!D5*100</f>
        <v>40.933572359845968</v>
      </c>
      <c r="I36" s="17">
        <f>(Input!E5-I33*Input!E7)/Input!E5*100</f>
        <v>13.640262980903795</v>
      </c>
      <c r="J36" s="17">
        <f>(Input!F5-J33*Input!F7)/Input!F5*100</f>
        <v>3.8697826045268604</v>
      </c>
      <c r="K36" s="17">
        <f>(Input!G5-K33*Input!G7)/Input!G5*100</f>
        <v>22.222343960467352</v>
      </c>
      <c r="L36" s="17">
        <f>(Input!H5-L33*Input!H7)/Input!H5*100</f>
        <v>33.445869413619739</v>
      </c>
      <c r="M36" s="17">
        <f>(Input!I5-M33*Input!I7)/Input!I5*100</f>
        <v>30.662026737358623</v>
      </c>
      <c r="N36" s="17">
        <f>(Input!J5-N33*Input!J7)/Input!J5*100</f>
        <v>38.250894090713253</v>
      </c>
      <c r="O36" s="6">
        <f t="shared" si="5"/>
        <v>31.279774361313269</v>
      </c>
    </row>
    <row r="37" spans="1:15" x14ac:dyDescent="0.2">
      <c r="B37" t="s">
        <v>226</v>
      </c>
      <c r="E37" s="17">
        <f>(Input!A6-E33*Input!A7)/Input!A6*100</f>
        <v>49.318495464888947</v>
      </c>
      <c r="F37" s="17">
        <f>(Input!B6-F33*Input!B7)/Input!B6*100</f>
        <v>54.299208174124367</v>
      </c>
      <c r="G37" s="17">
        <f>(Input!C6-G33*Input!C7)/Input!C6*100</f>
        <v>57.604607809531494</v>
      </c>
      <c r="H37" s="17">
        <f>(Input!D6-H33*Input!D7)/Input!D6*100</f>
        <v>53.356127175037081</v>
      </c>
      <c r="I37" s="17">
        <f>(Input!E6-I33*Input!E7)/Input!E6*100</f>
        <v>40.005240648119681</v>
      </c>
      <c r="J37" s="17">
        <f>(Input!F6-J33*Input!F7)/Input!F6*100</f>
        <v>34.497271464533839</v>
      </c>
      <c r="K37" s="17">
        <f>(Input!G6-K33*Input!G7)/Input!G6*100</f>
        <v>42.002080468256111</v>
      </c>
      <c r="L37" s="17">
        <f>(Input!H6-L33*Input!H7)/Input!H6*100</f>
        <v>43.131683046090266</v>
      </c>
      <c r="M37" s="17">
        <f>(Input!I6-M33*Input!I7)/Input!I6*100</f>
        <v>33.287473960221526</v>
      </c>
      <c r="N37" s="17">
        <f>(Input!J6-N33*Input!J7)/Input!J6*100</f>
        <v>49.60561674544288</v>
      </c>
      <c r="O37" s="6">
        <f t="shared" si="5"/>
        <v>45.710780495624618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Produktionsgebiet 2: Wald- und Mühlviertel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0.71677956732512726</v>
      </c>
      <c r="F44" s="17">
        <f>(Input!B124-Input!B28-Input!B138-Input!B202-Input!B143)/F$32/Kenndat!F$12</f>
        <v>0.61025839193748899</v>
      </c>
      <c r="G44" s="17">
        <f>(Input!C124-Input!C28-Input!C138-Input!C202-Input!C143)/G$32/Kenndat!G$12</f>
        <v>0.49544891178850059</v>
      </c>
      <c r="H44" s="17">
        <f>(Input!D124-Input!D28-Input!D138-Input!D202-Input!D143)/H$32/Kenndat!H$12</f>
        <v>0.74319384055950599</v>
      </c>
      <c r="I44" s="17">
        <f>(Input!E124-Input!E28-Input!E138-Input!E202-Input!E143)/I$32/Kenndat!I$12</f>
        <v>1.2502805394123122</v>
      </c>
      <c r="J44" s="17">
        <f>(Input!F124-Input!F28-Input!F138-Input!F202-Input!F143)/J$32/Kenndat!J$12</f>
        <v>1.4829525982625427</v>
      </c>
      <c r="K44" s="17">
        <f>(Input!G124-Input!G28-Input!G138-Input!G202-Input!G143)/K$32/Kenndat!K$12</f>
        <v>1.2138919264844341</v>
      </c>
      <c r="L44" s="17">
        <f>(Input!H124-Input!H28-Input!H138-Input!H202-Input!H143)/L$32/Kenndat!L$12</f>
        <v>1.0443329038838656</v>
      </c>
      <c r="M44" s="17">
        <f>(Input!I124-Input!I28-Input!I138-Input!I202-Input!I143)/M$32/Kenndat!M$12</f>
        <v>1.0569086522345985</v>
      </c>
      <c r="N44" s="17">
        <f>(Input!J124-Input!J28-Input!J138-Input!J202-Input!J143)/N$32/Kenndat!N$12</f>
        <v>0.81656493117639084</v>
      </c>
      <c r="O44" s="6">
        <f t="shared" ref="O44:O60" si="7">AVERAGE(E44:N44)</f>
        <v>0.9430612263064766</v>
      </c>
    </row>
    <row r="45" spans="1:15" ht="12.75" customHeight="1" x14ac:dyDescent="0.2">
      <c r="B45" t="s">
        <v>61</v>
      </c>
      <c r="E45" s="17">
        <f>(Input!A18-Input!A136-Input!A204-Input!A144)/E$32/Kenndat!E$12</f>
        <v>0.55015465300506383</v>
      </c>
      <c r="F45" s="17">
        <f>(Input!B18-Input!B136-Input!B204-Input!B144)/F$32/Kenndat!F$12</f>
        <v>0.56123678940776578</v>
      </c>
      <c r="G45" s="17">
        <f>(Input!C18-Input!C136-Input!C204-Input!C144)/G$32/Kenndat!G$12</f>
        <v>0.5664774471478945</v>
      </c>
      <c r="H45" s="17">
        <f>(Input!D18-Input!D136-Input!D204-Input!D144)/H$32/Kenndat!H$12</f>
        <v>0.52923699874528529</v>
      </c>
      <c r="I45" s="17">
        <f>(Input!E18-Input!E136-Input!E204-Input!E144)/I$32/Kenndat!I$12</f>
        <v>0.65377923182757625</v>
      </c>
      <c r="J45" s="17">
        <f>(Input!F18-Input!F136-Input!F204-Input!F144)/J$32/Kenndat!J$12</f>
        <v>0.73568218154917919</v>
      </c>
      <c r="K45" s="17">
        <f>(Input!G18-Input!G136-Input!G204-Input!G144)/K$32/Kenndat!K$12</f>
        <v>0.64353877547876559</v>
      </c>
      <c r="L45" s="17">
        <f>(Input!H18-Input!H136-Input!H204-Input!H144)/L$32/Kenndat!L$12</f>
        <v>0.61733122851124711</v>
      </c>
      <c r="M45" s="17">
        <f>(Input!I18-Input!I136-Input!I204-Input!I144)/M$32/Kenndat!M$12</f>
        <v>0.73608134098490707</v>
      </c>
      <c r="N45" s="17">
        <f>(Input!J18-Input!J136-Input!J204-Input!J144)/N$32/Kenndat!N$12</f>
        <v>0.56426444931183839</v>
      </c>
      <c r="O45" s="6">
        <f t="shared" si="7"/>
        <v>0.61577830959695246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0.75523670477865068</v>
      </c>
      <c r="F46" s="17">
        <f>(Input!B19+Input!B20-Input!B137-Input!B205-Input!B139-Input!B208)/F$32/Kenndat!F$12</f>
        <v>0.34269336464774924</v>
      </c>
      <c r="G46" s="17">
        <f>(Input!C19+Input!C20-Input!C137-Input!C205-Input!C139-Input!C208)/G$32/Kenndat!G$12</f>
        <v>0.37484792073230161</v>
      </c>
      <c r="H46" s="17">
        <f>(Input!D19+Input!D20-Input!D137-Input!D205-Input!D139-Input!D208)/H$32/Kenndat!H$12</f>
        <v>0.4080905030975025</v>
      </c>
      <c r="I46" s="17">
        <f>(Input!E19+Input!E20-Input!E137-Input!E205-Input!E139-Input!E208)/I$32/Kenndat!I$12</f>
        <v>0.54246381806159338</v>
      </c>
      <c r="J46" s="17">
        <f>(Input!F19+Input!F20-Input!F137-Input!F205-Input!F139-Input!F208)/J$32/Kenndat!J$12</f>
        <v>0.51809432106316888</v>
      </c>
      <c r="K46" s="17">
        <f>(Input!G19+Input!G20-Input!G137-Input!G205-Input!G139-Input!G208)/K$32/Kenndat!K$12</f>
        <v>0.49622684630602598</v>
      </c>
      <c r="L46" s="17">
        <f>(Input!H19+Input!H20-Input!H137-Input!H205-Input!H139-Input!H208)/L$32/Kenndat!L$12</f>
        <v>0.23848432095239525</v>
      </c>
      <c r="M46" s="17">
        <f>(Input!I19+Input!I20-Input!I137-Input!I205-Input!I139-Input!I208)/M$32/Kenndat!M$12</f>
        <v>0.30943052391323955</v>
      </c>
      <c r="N46" s="17">
        <f>(Input!J19+Input!J20-Input!J137-Input!J205-Input!J139-Input!J208)/N$32/Kenndat!N$12</f>
        <v>0.39336452789495763</v>
      </c>
      <c r="O46" s="6">
        <f t="shared" si="7"/>
        <v>0.4378932851447585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2.41084041214277</v>
      </c>
      <c r="F47" s="17">
        <f>(Input!B127-(Input!B142+Input!B141+Input!B147-Input!B143-Input!B144-Input!B207-Input!B208-SUM(Input!B136:B139)-SUM(Input!B202:'Input'!B205)))/F$32/Kenndat!F$12</f>
        <v>2.1158865725108336</v>
      </c>
      <c r="G47" s="17">
        <f>(Input!C127-(Input!C142+Input!C141+Input!C147-Input!C143-Input!C144-Input!C207-Input!C208-SUM(Input!C136:C139)-SUM(Input!C202:'Input'!C205)))/G$32/Kenndat!G$12</f>
        <v>2.1133464565163922</v>
      </c>
      <c r="H47" s="17">
        <f>(Input!D127-(Input!D142+Input!D141+Input!D147-Input!D143-Input!D144-Input!D207-Input!D208-SUM(Input!D136:D139)-SUM(Input!D202:'Input'!D205)))/H$32/Kenndat!H$12</f>
        <v>2.4717943451348772</v>
      </c>
      <c r="I47" s="17">
        <f>(Input!E127-(Input!E142+Input!E141+Input!E147-Input!E143-Input!E144-Input!E207-Input!E208-SUM(Input!E136:E139)-SUM(Input!E202:'Input'!E205)))/I$32/Kenndat!I$12</f>
        <v>3.6697003560424304</v>
      </c>
      <c r="J47" s="17">
        <f>(Input!F127-(Input!F142+Input!F141+Input!F147-Input!F143-Input!F144-Input!F207-Input!F208-SUM(Input!F136:F139)-SUM(Input!F202:'Input'!F205)))/J$32/Kenndat!J$12</f>
        <v>4.13074679277815</v>
      </c>
      <c r="K47" s="17">
        <f>(Input!G127-(Input!G142+Input!G141+Input!G147-Input!G143-Input!G144-Input!G207-Input!G208-SUM(Input!G136:G139)-SUM(Input!G202:'Input'!G205)))/K$32/Kenndat!K$12</f>
        <v>3.2215568649917259</v>
      </c>
      <c r="L47" s="17">
        <f>(Input!H127-(Input!H142+Input!H141+Input!H147-Input!H143-Input!H144-Input!H207-Input!H208-SUM(Input!H136:H139)-SUM(Input!H202:'Input'!H205)))/L$32/Kenndat!L$12</f>
        <v>2.8308570805624527</v>
      </c>
      <c r="M47" s="17">
        <f>(Input!I127-(Input!I142+Input!I141+Input!I147-Input!I143-Input!I144-Input!I207-Input!I208-SUM(Input!I136:I139)-SUM(Input!I202:'Input'!I205)))/M$32/Kenndat!M$12</f>
        <v>2.7558280856439668</v>
      </c>
      <c r="N47" s="17">
        <f>(Input!J127-(Input!J142+Input!J141+Input!J147-Input!J143-Input!J144-Input!J207-Input!J208-SUM(Input!J136:J139)-SUM(Input!J202:'Input'!J205)))/N$32/Kenndat!N$12</f>
        <v>2.5467091173715608</v>
      </c>
      <c r="O47" s="6">
        <f t="shared" si="7"/>
        <v>2.8267266083695159</v>
      </c>
    </row>
    <row r="48" spans="1:15" ht="12.75" customHeight="1" x14ac:dyDescent="0.2">
      <c r="B48" s="4" t="s">
        <v>317</v>
      </c>
      <c r="E48" s="33">
        <f>SUM(E44:E47)</f>
        <v>4.433011337251612</v>
      </c>
      <c r="F48" s="33">
        <f t="shared" ref="F48:N48" si="8">SUM(F44:F47)</f>
        <v>3.6300751185038376</v>
      </c>
      <c r="G48" s="33">
        <f t="shared" si="8"/>
        <v>3.5501207361850886</v>
      </c>
      <c r="H48" s="33">
        <f t="shared" si="8"/>
        <v>4.152315687537171</v>
      </c>
      <c r="I48" s="33">
        <f t="shared" si="8"/>
        <v>6.1162239453439122</v>
      </c>
      <c r="J48" s="33">
        <f t="shared" si="8"/>
        <v>6.8674758936530402</v>
      </c>
      <c r="K48" s="33">
        <f t="shared" si="8"/>
        <v>5.5752144132609516</v>
      </c>
      <c r="L48" s="33">
        <f t="shared" si="8"/>
        <v>4.7310055339099604</v>
      </c>
      <c r="M48" s="33">
        <f t="shared" si="8"/>
        <v>4.8582486027767118</v>
      </c>
      <c r="N48" s="33">
        <f t="shared" si="8"/>
        <v>4.3209030257547472</v>
      </c>
      <c r="O48" s="8">
        <f t="shared" si="7"/>
        <v>4.8234594294177029</v>
      </c>
    </row>
    <row r="49" spans="2:15" ht="12.75" customHeight="1" x14ac:dyDescent="0.2">
      <c r="B49" t="s">
        <v>318</v>
      </c>
      <c r="E49" s="17">
        <f>(Input!A212/E$32/Kenndat!E$12)*(-1)</f>
        <v>0.21306729473344804</v>
      </c>
      <c r="F49" s="17">
        <f>(Input!B212/F$32/Kenndat!F$12)*(-1)</f>
        <v>0.19914058906635024</v>
      </c>
      <c r="G49" s="17">
        <f>(Input!C212/G$32/Kenndat!G$12)*(-1)</f>
        <v>0.18873055887515269</v>
      </c>
      <c r="H49" s="17">
        <f>(Input!D212/H$32/Kenndat!H$12)*(-1)</f>
        <v>0.24143340849817285</v>
      </c>
      <c r="I49" s="17">
        <f>(Input!E212/I$32/Kenndat!I$12)*(-1)</f>
        <v>0.3660291144176267</v>
      </c>
      <c r="J49" s="17">
        <f>(Input!F212/J$32/Kenndat!J$12)*(-1)</f>
        <v>0.46020670151744142</v>
      </c>
      <c r="K49" s="17">
        <f>(Input!G212/K$32/Kenndat!K$12)*(-1)</f>
        <v>0.30613793169168407</v>
      </c>
      <c r="L49" s="17">
        <f>(Input!H212/L$32/Kenndat!L$12)*(-1)</f>
        <v>0.21255938344675723</v>
      </c>
      <c r="M49" s="17">
        <f>(Input!I212/M$32/Kenndat!M$12)*(-1)</f>
        <v>0.21120847397789966</v>
      </c>
      <c r="N49" s="17">
        <f>(Input!J212/N$32/Kenndat!N$12)*(-1)</f>
        <v>0.24513897066750151</v>
      </c>
      <c r="O49" s="6">
        <f t="shared" si="7"/>
        <v>0.26436524268920347</v>
      </c>
    </row>
    <row r="50" spans="2:15" ht="12.75" customHeight="1" x14ac:dyDescent="0.2">
      <c r="B50" s="4" t="s">
        <v>319</v>
      </c>
      <c r="E50" s="33">
        <f>E48+E49</f>
        <v>4.64607863198506</v>
      </c>
      <c r="F50" s="33">
        <f t="shared" ref="F50:N50" si="9">F48+F49</f>
        <v>3.8292157075701878</v>
      </c>
      <c r="G50" s="33">
        <f t="shared" si="9"/>
        <v>3.7388512950602415</v>
      </c>
      <c r="H50" s="33">
        <f t="shared" si="9"/>
        <v>4.3937490960353438</v>
      </c>
      <c r="I50" s="33">
        <f t="shared" si="9"/>
        <v>6.4822530597615389</v>
      </c>
      <c r="J50" s="33">
        <f t="shared" si="9"/>
        <v>7.327682595170482</v>
      </c>
      <c r="K50" s="33">
        <f t="shared" si="9"/>
        <v>5.8813523449526359</v>
      </c>
      <c r="L50" s="33">
        <f t="shared" si="9"/>
        <v>4.943564917356718</v>
      </c>
      <c r="M50" s="33">
        <f t="shared" si="9"/>
        <v>5.0694570767546114</v>
      </c>
      <c r="N50" s="33">
        <f t="shared" si="9"/>
        <v>4.5660419964222489</v>
      </c>
      <c r="O50" s="8">
        <f t="shared" si="7"/>
        <v>5.0878246721069065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10.408453991147743</v>
      </c>
      <c r="F54" s="17">
        <f>F44*Kenndat!F$12/Kenndat!F$15*100</f>
        <v>8.9842075262013079</v>
      </c>
      <c r="G54" s="17">
        <f>G44*Kenndat!G$12/Kenndat!G$15*100</f>
        <v>7.3146396066391643</v>
      </c>
      <c r="H54" s="17">
        <f>H44*Kenndat!H$12/Kenndat!H$15*100</f>
        <v>10.571885306739041</v>
      </c>
      <c r="I54" s="17">
        <f>I44*Kenndat!I$12/Kenndat!I$15*100</f>
        <v>17.653686252927045</v>
      </c>
      <c r="J54" s="17">
        <f>J44*Kenndat!J$12/Kenndat!J$15*100</f>
        <v>20.75821711873958</v>
      </c>
      <c r="K54" s="17">
        <f>K44*Kenndat!K$12/Kenndat!K$15*100</f>
        <v>16.934535917166503</v>
      </c>
      <c r="L54" s="17">
        <f>L44*Kenndat!L$12/Kenndat!L$15*100</f>
        <v>14.691309904957576</v>
      </c>
      <c r="M54" s="17">
        <f>M44*Kenndat!M$12/Kenndat!M$15*100</f>
        <v>15.084428538262079</v>
      </c>
      <c r="N54" s="17">
        <f>N44*Kenndat!N$12/Kenndat!N$15*100</f>
        <v>11.669355714876986</v>
      </c>
      <c r="O54" s="6">
        <f t="shared" si="7"/>
        <v>13.407071987765704</v>
      </c>
    </row>
    <row r="55" spans="2:15" ht="12.75" customHeight="1" x14ac:dyDescent="0.2">
      <c r="B55" t="s">
        <v>61</v>
      </c>
      <c r="E55" s="17">
        <f>E45*Kenndat!E$12/Kenndat!E$15*100</f>
        <v>7.9888708535432604</v>
      </c>
      <c r="F55" s="17">
        <f>F45*Kenndat!F$12/Kenndat!F$15*100</f>
        <v>8.2625128207901888</v>
      </c>
      <c r="G55" s="17">
        <f>G45*Kenndat!G$12/Kenndat!G$15*100</f>
        <v>8.3632807996652989</v>
      </c>
      <c r="H55" s="17">
        <f>H45*Kenndat!H$12/Kenndat!H$15*100</f>
        <v>7.5283627843387215</v>
      </c>
      <c r="I55" s="17">
        <f>I45*Kenndat!I$12/Kenndat!I$15*100</f>
        <v>9.2312189732943946</v>
      </c>
      <c r="J55" s="17">
        <f>J45*Kenndat!J$12/Kenndat!J$15*100</f>
        <v>10.298003100623845</v>
      </c>
      <c r="K55" s="17">
        <f>K45*Kenndat!K$12/Kenndat!K$15*100</f>
        <v>8.9777601034026286</v>
      </c>
      <c r="L55" s="17">
        <f>L45*Kenndat!L$12/Kenndat!L$15*100</f>
        <v>8.6843997333971465</v>
      </c>
      <c r="M55" s="17">
        <f>M45*Kenndat!M$12/Kenndat!M$15*100</f>
        <v>10.50551186515443</v>
      </c>
      <c r="N55" s="17">
        <f>N45*Kenndat!N$12/Kenndat!N$15*100</f>
        <v>8.0637832031224441</v>
      </c>
      <c r="O55" s="6">
        <f t="shared" si="7"/>
        <v>8.7903704237332363</v>
      </c>
    </row>
    <row r="56" spans="2:15" ht="12.75" customHeight="1" x14ac:dyDescent="0.2">
      <c r="B56" t="s">
        <v>316</v>
      </c>
      <c r="E56" s="17">
        <f>E46*Kenndat!E$12/Kenndat!E$15*100</f>
        <v>10.966895336385864</v>
      </c>
      <c r="F56" s="17">
        <f>F46*Kenndat!F$12/Kenndat!F$15*100</f>
        <v>5.0451224375181285</v>
      </c>
      <c r="G56" s="17">
        <f>G46*Kenndat!G$12/Kenndat!G$15*100</f>
        <v>5.5341274997598466</v>
      </c>
      <c r="H56" s="17">
        <f>H46*Kenndat!H$12/Kenndat!H$15*100</f>
        <v>5.8050615573835538</v>
      </c>
      <c r="I56" s="17">
        <f>I46*Kenndat!I$12/Kenndat!I$15*100</f>
        <v>7.659469811571765</v>
      </c>
      <c r="J56" s="17">
        <f>J46*Kenndat!J$12/Kenndat!J$15*100</f>
        <v>7.2522307302442943</v>
      </c>
      <c r="K56" s="17">
        <f>K46*Kenndat!K$12/Kenndat!K$15*100</f>
        <v>6.9226684587719074</v>
      </c>
      <c r="L56" s="17">
        <f>L46*Kenndat!L$12/Kenndat!L$15*100</f>
        <v>3.3549139872496312</v>
      </c>
      <c r="M56" s="17">
        <f>M46*Kenndat!M$12/Kenndat!M$15*100</f>
        <v>4.4162592629530391</v>
      </c>
      <c r="N56" s="17">
        <f>N46*Kenndat!N$12/Kenndat!N$15*100</f>
        <v>5.6214887835163854</v>
      </c>
      <c r="O56" s="6">
        <f t="shared" si="7"/>
        <v>6.2578237865354414</v>
      </c>
    </row>
    <row r="57" spans="2:15" ht="12.75" customHeight="1" x14ac:dyDescent="0.2">
      <c r="B57" t="s">
        <v>65</v>
      </c>
      <c r="E57" s="17">
        <f>E47*Kenndat!E$12/Kenndat!E$15*100</f>
        <v>35.008142884750484</v>
      </c>
      <c r="F57" s="17">
        <f>F47*Kenndat!F$12/Kenndat!F$15*100</f>
        <v>31.150024842734712</v>
      </c>
      <c r="G57" s="17">
        <f>G47*Kenndat!G$12/Kenndat!G$15*100</f>
        <v>31.200729935166898</v>
      </c>
      <c r="H57" s="17">
        <f>H47*Kenndat!H$12/Kenndat!H$15*100</f>
        <v>35.161117991692727</v>
      </c>
      <c r="I57" s="17">
        <f>I47*Kenndat!I$12/Kenndat!I$15*100</f>
        <v>51.815361981303013</v>
      </c>
      <c r="J57" s="17">
        <f>J47*Kenndat!J$12/Kenndat!J$15*100</f>
        <v>57.821766445865407</v>
      </c>
      <c r="K57" s="17">
        <f>K47*Kenndat!K$12/Kenndat!K$15*100</f>
        <v>44.942691560191612</v>
      </c>
      <c r="L57" s="17">
        <f>L47*Kenndat!L$12/Kenndat!L$15*100</f>
        <v>39.823506960775909</v>
      </c>
      <c r="M57" s="17">
        <f>M47*Kenndat!M$12/Kenndat!M$15*100</f>
        <v>39.331773596271809</v>
      </c>
      <c r="N57" s="17">
        <f>N47*Kenndat!N$12/Kenndat!N$15*100</f>
        <v>36.394478207770945</v>
      </c>
      <c r="O57" s="6">
        <f t="shared" si="7"/>
        <v>40.264959440652355</v>
      </c>
    </row>
    <row r="58" spans="2:15" ht="12.75" customHeight="1" x14ac:dyDescent="0.2">
      <c r="B58" s="4" t="s">
        <v>317</v>
      </c>
      <c r="E58" s="33">
        <f>E48*Kenndat!E$12/Kenndat!E$15*100</f>
        <v>64.372363065827358</v>
      </c>
      <c r="F58" s="33">
        <f>F48*Kenndat!F$12/Kenndat!F$15*100</f>
        <v>53.441867627244342</v>
      </c>
      <c r="G58" s="33">
        <f>G48*Kenndat!G$12/Kenndat!G$15*100</f>
        <v>52.412777841231204</v>
      </c>
      <c r="H58" s="33">
        <f>H48*Kenndat!H$12/Kenndat!H$15*100</f>
        <v>59.066427640154039</v>
      </c>
      <c r="I58" s="33">
        <f>I48*Kenndat!I$12/Kenndat!I$15*100</f>
        <v>86.359737019096201</v>
      </c>
      <c r="J58" s="33">
        <f>J48*Kenndat!J$12/Kenndat!J$15*100</f>
        <v>96.13021739547311</v>
      </c>
      <c r="K58" s="33">
        <f>K48*Kenndat!K$12/Kenndat!K$15*100</f>
        <v>77.777656039532644</v>
      </c>
      <c r="L58" s="33">
        <f>L48*Kenndat!L$12/Kenndat!L$15*100</f>
        <v>66.554130586380268</v>
      </c>
      <c r="M58" s="33">
        <f>M48*Kenndat!M$12/Kenndat!M$15*100</f>
        <v>69.337973262641356</v>
      </c>
      <c r="N58" s="33">
        <f>N48*Kenndat!N$12/Kenndat!N$15*100</f>
        <v>61.749105909286762</v>
      </c>
      <c r="O58" s="8">
        <f t="shared" si="7"/>
        <v>68.720225638686728</v>
      </c>
    </row>
    <row r="59" spans="2:15" ht="12.75" customHeight="1" x14ac:dyDescent="0.2">
      <c r="B59" t="s">
        <v>318</v>
      </c>
      <c r="E59" s="17">
        <f>E49*Kenndat!E$12/Kenndat!E$15*100</f>
        <v>3.093979286445637</v>
      </c>
      <c r="F59" s="17">
        <f>F49*Kenndat!F$12/Kenndat!F$15*100</f>
        <v>2.9317423614312736</v>
      </c>
      <c r="G59" s="17">
        <f>G49*Kenndat!G$12/Kenndat!G$15*100</f>
        <v>2.7863539268820694</v>
      </c>
      <c r="H59" s="17">
        <f>H49*Kenndat!H$12/Kenndat!H$15*100</f>
        <v>3.434374943064928</v>
      </c>
      <c r="I59" s="17">
        <f>I49*Kenndat!I$12/Kenndat!I$15*100</f>
        <v>5.1682505979040787</v>
      </c>
      <c r="J59" s="17">
        <f>J49*Kenndat!J$12/Kenndat!J$15*100</f>
        <v>6.4419258179867658</v>
      </c>
      <c r="K59" s="17">
        <f>K49*Kenndat!K$12/Kenndat!K$15*100</f>
        <v>4.2708116651325048</v>
      </c>
      <c r="L59" s="17">
        <f>L49*Kenndat!L$12/Kenndat!L$15*100</f>
        <v>2.9902110369303134</v>
      </c>
      <c r="M59" s="17">
        <f>M49*Kenndat!M$12/Kenndat!M$15*100</f>
        <v>3.0144129539095084</v>
      </c>
      <c r="N59" s="17">
        <f>N49*Kenndat!N$12/Kenndat!N$15*100</f>
        <v>3.503228878782124</v>
      </c>
      <c r="O59" s="6">
        <f t="shared" si="7"/>
        <v>3.7635291468469196</v>
      </c>
    </row>
    <row r="60" spans="2:15" ht="12.75" customHeight="1" x14ac:dyDescent="0.2">
      <c r="B60" s="4" t="s">
        <v>319</v>
      </c>
      <c r="E60" s="33">
        <f>E50*Kenndat!E$12/Kenndat!E$15*100</f>
        <v>67.466342352272989</v>
      </c>
      <c r="F60" s="33">
        <f>F50*Kenndat!F$12/Kenndat!F$15*100</f>
        <v>56.373609988675611</v>
      </c>
      <c r="G60" s="33">
        <f>G50*Kenndat!G$12/Kenndat!G$15*100</f>
        <v>55.199131768113276</v>
      </c>
      <c r="H60" s="33">
        <f>H50*Kenndat!H$12/Kenndat!H$15*100</f>
        <v>62.500802583218963</v>
      </c>
      <c r="I60" s="33">
        <f>I50*Kenndat!I$12/Kenndat!I$15*100</f>
        <v>91.527987617000292</v>
      </c>
      <c r="J60" s="33">
        <f>J50*Kenndat!J$12/Kenndat!J$15*100</f>
        <v>102.57214321345988</v>
      </c>
      <c r="K60" s="33">
        <f>K50*Kenndat!K$12/Kenndat!K$15*100</f>
        <v>82.048467704665157</v>
      </c>
      <c r="L60" s="33">
        <f>L50*Kenndat!L$12/Kenndat!L$15*100</f>
        <v>69.544341623310572</v>
      </c>
      <c r="M60" s="33">
        <f>M50*Kenndat!M$12/Kenndat!M$15*100</f>
        <v>72.352386216550869</v>
      </c>
      <c r="N60" s="33">
        <f>N50*Kenndat!N$12/Kenndat!N$15*100</f>
        <v>65.252334788068893</v>
      </c>
      <c r="O60" s="8">
        <f t="shared" si="7"/>
        <v>72.483754785533648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2025-12-17T14:44:23Z</dcterms:modified>
</cp:coreProperties>
</file>