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86E44671-1318-4D67-81BF-8B18A777F04D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" i="13" l="1"/>
  <c r="K2" i="13"/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L13" i="13" s="1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H22" i="13" s="1"/>
  <c r="I20" i="13"/>
  <c r="I21" i="13" s="1"/>
  <c r="J20" i="13"/>
  <c r="K20" i="13"/>
  <c r="L20" i="13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19" i="18"/>
  <c r="N30" i="4"/>
  <c r="M26" i="20"/>
  <c r="M16" i="13"/>
  <c r="L24" i="20"/>
  <c r="L24" i="3"/>
  <c r="K27" i="19"/>
  <c r="K33" i="23"/>
  <c r="K19" i="17"/>
  <c r="K15" i="12"/>
  <c r="K30" i="4"/>
  <c r="K13" i="13"/>
  <c r="J26" i="16"/>
  <c r="J30" i="4"/>
  <c r="I34" i="18"/>
  <c r="H26" i="18"/>
  <c r="H19" i="16"/>
  <c r="H24" i="20"/>
  <c r="G27" i="19"/>
  <c r="G26" i="18"/>
  <c r="G33" i="23"/>
  <c r="G19" i="17"/>
  <c r="O7" i="18"/>
  <c r="G21" i="13"/>
  <c r="G13" i="13"/>
  <c r="F26" i="20"/>
  <c r="F19" i="5"/>
  <c r="E19" i="16"/>
  <c r="E15" i="8"/>
  <c r="O17" i="16"/>
  <c r="E24" i="20"/>
  <c r="E13" i="13"/>
  <c r="J36" i="6"/>
  <c r="G26" i="20"/>
  <c r="H34" i="18"/>
  <c r="E25" i="20"/>
  <c r="J15" i="5"/>
  <c r="L13" i="7"/>
  <c r="N19" i="4"/>
  <c r="N10" i="4"/>
  <c r="K36" i="3"/>
  <c r="K28" i="11" s="1"/>
  <c r="K24" i="3"/>
  <c r="K10" i="4"/>
  <c r="F30" i="5"/>
  <c r="F12" i="12"/>
  <c r="F20" i="12" s="1"/>
  <c r="L22" i="13"/>
  <c r="E29" i="2"/>
  <c r="M24" i="7"/>
  <c r="E15" i="4"/>
  <c r="N26" i="20"/>
  <c r="K24" i="6"/>
  <c r="J24" i="2"/>
  <c r="H13" i="7"/>
  <c r="J10" i="4"/>
  <c r="N24" i="3"/>
  <c r="N36" i="3"/>
  <c r="N26" i="11" s="1"/>
  <c r="E33" i="25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E41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16"/>
  <c r="O39" i="17"/>
  <c r="J13" i="14"/>
  <c r="J17" i="14" s="1"/>
  <c r="J21" i="14" s="1"/>
  <c r="J25" i="14" s="1"/>
  <c r="K26" i="20"/>
  <c r="K21" i="13"/>
  <c r="K22" i="13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I13" i="14"/>
  <c r="I17" i="14" s="1"/>
  <c r="I21" i="14" s="1"/>
  <c r="I25" i="14" s="1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N27" i="11"/>
  <c r="N31" i="6"/>
  <c r="M31" i="6"/>
  <c r="M38" i="6" s="1"/>
  <c r="M42" i="6" s="1"/>
  <c r="K23" i="13"/>
  <c r="K32" i="20"/>
  <c r="K31" i="6"/>
  <c r="I18" i="13"/>
  <c r="I26" i="11"/>
  <c r="I37" i="19"/>
  <c r="I41" i="19" s="1"/>
  <c r="I45" i="19" s="1"/>
  <c r="I27" i="11"/>
  <c r="H37" i="17"/>
  <c r="H41" i="17" s="1"/>
  <c r="H45" i="17" s="1"/>
  <c r="G28" i="11"/>
  <c r="G27" i="11"/>
  <c r="F21" i="12"/>
  <c r="F27" i="13"/>
  <c r="I49" i="20"/>
  <c r="I59" i="20" s="1"/>
  <c r="I35" i="20"/>
  <c r="I47" i="20"/>
  <c r="I57" i="20" s="1"/>
  <c r="I45" i="20"/>
  <c r="I55" i="20" s="1"/>
  <c r="K27" i="13"/>
  <c r="F30" i="13"/>
  <c r="K27" i="11"/>
  <c r="M27" i="10"/>
  <c r="M26" i="10"/>
  <c r="E28" i="11"/>
  <c r="L21" i="12"/>
  <c r="E26" i="11"/>
  <c r="K26" i="11"/>
  <c r="M13" i="14"/>
  <c r="M17" i="14" s="1"/>
  <c r="M21" i="14" s="1"/>
  <c r="M25" i="14" s="1"/>
  <c r="I44" i="20"/>
  <c r="I54" i="20" s="1"/>
  <c r="K30" i="13"/>
  <c r="I34" i="20"/>
  <c r="F37" i="19"/>
  <c r="F41" i="19" s="1"/>
  <c r="F45" i="19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E9" i="11"/>
  <c r="I31" i="3"/>
  <c r="I38" i="3" s="1"/>
  <c r="I42" i="3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E11" i="11"/>
  <c r="J40" i="8"/>
  <c r="N27" i="13"/>
  <c r="O26" i="9"/>
  <c r="J40" i="9"/>
  <c r="J21" i="10" s="1"/>
  <c r="O13" i="6"/>
  <c r="E38" i="3"/>
  <c r="E42" i="3" s="1"/>
  <c r="O30" i="5"/>
  <c r="M37" i="19"/>
  <c r="M41" i="19" s="1"/>
  <c r="M45" i="19" s="1"/>
  <c r="L26" i="11"/>
  <c r="M18" i="13"/>
  <c r="O19" i="16"/>
  <c r="I23" i="13"/>
  <c r="I27" i="13"/>
  <c r="I9" i="11"/>
  <c r="E40" i="5"/>
  <c r="E21" i="11" s="1"/>
  <c r="F40" i="8"/>
  <c r="O36" i="8"/>
  <c r="H40" i="8"/>
  <c r="F18" i="11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M22" i="10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N38" i="6"/>
  <c r="N42" i="6" s="1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N35" i="20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N22" i="11"/>
  <c r="N18" i="11"/>
  <c r="L33" i="20"/>
  <c r="L21" i="11"/>
  <c r="L22" i="11"/>
  <c r="L20" i="11"/>
  <c r="K9" i="11"/>
  <c r="K11" i="11"/>
  <c r="O27" i="11"/>
  <c r="I20" i="11"/>
  <c r="I11" i="11"/>
  <c r="H19" i="11"/>
  <c r="H20" i="11"/>
  <c r="H18" i="11"/>
  <c r="H22" i="11"/>
  <c r="H38" i="3"/>
  <c r="H42" i="3" s="1"/>
  <c r="F19" i="10"/>
  <c r="E12" i="11"/>
  <c r="H17" i="11"/>
  <c r="H16" i="11"/>
  <c r="I19" i="11"/>
  <c r="I48" i="20"/>
  <c r="I58" i="20" s="1"/>
  <c r="L17" i="11"/>
  <c r="J11" i="10"/>
  <c r="K10" i="11"/>
  <c r="I10" i="11"/>
  <c r="I18" i="11"/>
  <c r="J38" i="7"/>
  <c r="J42" i="7" s="1"/>
  <c r="J12" i="10"/>
  <c r="I21" i="11"/>
  <c r="K12" i="11"/>
  <c r="I16" i="11"/>
  <c r="I11" i="10"/>
  <c r="M16" i="11"/>
  <c r="I22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I50" i="20" l="1"/>
  <c r="I60" i="20" s="1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<sst xmlns="http://schemas.openxmlformats.org/spreadsheetml/2006/main" count="985" uniqueCount="340">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</sst>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80</v>
      </c>
      <c r="B1">
        <v>91</v>
      </c>
      <c r="C1">
        <v>95</v>
      </c>
      <c r="D1">
        <v>99</v>
      </c>
      <c r="E1">
        <v>99</v>
      </c>
      <c r="F1">
        <v>104</v>
      </c>
      <c r="G1">
        <v>100</v>
      </c>
      <c r="H1">
        <v>99</v>
      </c>
      <c r="I1">
        <v>102</v>
      </c>
      <c r="J1">
        <v>100</v>
      </c>
      <c r="K1">
        <v>104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5.46</v>
      </c>
      <c r="B4">
        <v>5.45</v>
      </c>
      <c r="C4">
        <v>5.54</v>
      </c>
      <c r="D4">
        <v>5.64</v>
      </c>
      <c r="E4">
        <v>5.64</v>
      </c>
      <c r="F4">
        <v>5.68</v>
      </c>
      <c r="G4">
        <v>5.61</v>
      </c>
      <c r="H4">
        <v>5.62</v>
      </c>
      <c r="I4">
        <v>5.77</v>
      </c>
      <c r="J4">
        <v>5.73</v>
      </c>
      <c r="K4" t="s">
        <v>22</v>
      </c>
      <c r="N4" s="13">
        <v>33</v>
      </c>
      <c r="O4" s="4" t="s">
        <v>328</v>
      </c>
    </row>
    <row r="5" spans="1:15" x14ac:dyDescent="0.2">
      <c r="A5">
        <v>1672951</v>
      </c>
      <c r="B5">
        <v>1875518</v>
      </c>
      <c r="C5">
        <v>1921278</v>
      </c>
      <c r="D5">
        <v>1975822</v>
      </c>
      <c r="E5">
        <v>1954274</v>
      </c>
      <c r="F5">
        <v>1993972</v>
      </c>
      <c r="G5">
        <v>1980172</v>
      </c>
      <c r="H5">
        <v>1905122</v>
      </c>
      <c r="I5">
        <v>1875874</v>
      </c>
      <c r="J5">
        <v>1860867</v>
      </c>
      <c r="K5">
        <v>1896337</v>
      </c>
      <c r="L5" t="s">
        <v>23</v>
      </c>
      <c r="N5" s="13">
        <v>34</v>
      </c>
      <c r="O5" s="4" t="s">
        <v>329</v>
      </c>
    </row>
    <row r="6" spans="1:15" x14ac:dyDescent="0.2">
      <c r="A6">
        <v>2057895.95</v>
      </c>
      <c r="B6">
        <v>2148225.48</v>
      </c>
      <c r="C6">
        <v>2282302.89</v>
      </c>
      <c r="D6">
        <v>2306155.81</v>
      </c>
      <c r="E6">
        <v>2427076.84</v>
      </c>
      <c r="F6">
        <v>2494462.7200000002</v>
      </c>
      <c r="G6">
        <v>2432487.52</v>
      </c>
      <c r="H6">
        <v>2160333.92</v>
      </c>
      <c r="I6">
        <v>2058484.53</v>
      </c>
      <c r="J6">
        <v>2229646.84</v>
      </c>
      <c r="K6">
        <v>2117063.79</v>
      </c>
      <c r="L6" t="s">
        <v>24</v>
      </c>
      <c r="N6" s="13">
        <v>35</v>
      </c>
      <c r="O6" s="4" t="s">
        <v>330</v>
      </c>
    </row>
    <row r="7" spans="1:15" x14ac:dyDescent="0.2">
      <c r="A7">
        <v>280291.49</v>
      </c>
      <c r="B7">
        <v>313655.59999999998</v>
      </c>
      <c r="C7">
        <v>326618</v>
      </c>
      <c r="D7">
        <v>330693.69</v>
      </c>
      <c r="E7">
        <v>330902.69</v>
      </c>
      <c r="F7">
        <v>337319.47</v>
      </c>
      <c r="G7">
        <v>332063.99</v>
      </c>
      <c r="H7">
        <v>323110.39</v>
      </c>
      <c r="I7">
        <v>320017.61</v>
      </c>
      <c r="J7">
        <v>316805.12</v>
      </c>
      <c r="K7">
        <v>323869.3</v>
      </c>
      <c r="L7" t="s">
        <v>25</v>
      </c>
      <c r="N7" s="13">
        <v>36</v>
      </c>
      <c r="O7" s="4" t="s">
        <v>331</v>
      </c>
    </row>
    <row r="8" spans="1:15" x14ac:dyDescent="0.2">
      <c r="A8">
        <v>445</v>
      </c>
      <c r="B8">
        <v>20396.98</v>
      </c>
      <c r="C8">
        <v>94214.64</v>
      </c>
      <c r="D8">
        <v>20897.8</v>
      </c>
      <c r="E8">
        <v>28899.919999999998</v>
      </c>
      <c r="F8">
        <v>27429.87</v>
      </c>
      <c r="G8">
        <v>129952.67</v>
      </c>
      <c r="H8">
        <v>7642.38</v>
      </c>
      <c r="I8">
        <v>30129.13</v>
      </c>
      <c r="J8">
        <v>46203.96</v>
      </c>
      <c r="K8" t="s">
        <v>26</v>
      </c>
      <c r="N8" s="13">
        <v>41</v>
      </c>
      <c r="O8" s="4" t="s">
        <v>332</v>
      </c>
    </row>
    <row r="9" spans="1:15" x14ac:dyDescent="0.2">
      <c r="A9">
        <v>5264561.18</v>
      </c>
      <c r="B9">
        <v>6200784.3799999999</v>
      </c>
      <c r="C9">
        <v>6632081.5199999996</v>
      </c>
      <c r="D9">
        <v>6602197.7800000003</v>
      </c>
      <c r="E9">
        <v>6144365.1799999997</v>
      </c>
      <c r="F9">
        <v>7008261.4800000004</v>
      </c>
      <c r="G9">
        <v>6647703.5499999998</v>
      </c>
      <c r="H9">
        <v>5824652.96</v>
      </c>
      <c r="I9">
        <v>6193939.5099999998</v>
      </c>
      <c r="J9">
        <v>5542722.9800000004</v>
      </c>
      <c r="K9" t="s">
        <v>27</v>
      </c>
      <c r="N9" s="13">
        <v>42</v>
      </c>
      <c r="O9" s="4" t="s">
        <v>333</v>
      </c>
    </row>
    <row r="10" spans="1:15" x14ac:dyDescent="0.2">
      <c r="A10">
        <v>4056377.75</v>
      </c>
      <c r="B10">
        <v>3952903.84</v>
      </c>
      <c r="C10">
        <v>3913453.04</v>
      </c>
      <c r="D10">
        <v>4131814.53</v>
      </c>
      <c r="E10">
        <v>3902266.41</v>
      </c>
      <c r="F10">
        <v>3884294.8</v>
      </c>
      <c r="G10">
        <v>4050698.09</v>
      </c>
      <c r="H10">
        <v>3289086.29</v>
      </c>
      <c r="I10">
        <v>3541999.88</v>
      </c>
      <c r="J10">
        <v>3213324.44</v>
      </c>
      <c r="K10" t="s">
        <v>28</v>
      </c>
      <c r="N10" s="13">
        <v>43</v>
      </c>
      <c r="O10" s="4" t="s">
        <v>334</v>
      </c>
    </row>
    <row r="11" spans="1:15" x14ac:dyDescent="0.2">
      <c r="A11">
        <v>4838365.47</v>
      </c>
      <c r="B11">
        <v>4498828.55</v>
      </c>
      <c r="C11">
        <v>4722597.13</v>
      </c>
      <c r="D11">
        <v>4615456.18</v>
      </c>
      <c r="E11">
        <v>4919383.3600000003</v>
      </c>
      <c r="F11">
        <v>4384811.7699999996</v>
      </c>
      <c r="G11">
        <v>3829216.89</v>
      </c>
      <c r="H11">
        <v>3711612.15</v>
      </c>
      <c r="I11">
        <v>3664265.78</v>
      </c>
      <c r="J11">
        <v>3316911.95</v>
      </c>
      <c r="K11" t="s">
        <v>29</v>
      </c>
      <c r="O11" s="4" t="s">
        <v>335</v>
      </c>
    </row>
    <row r="12" spans="1:15" x14ac:dyDescent="0.2">
      <c r="A12">
        <v>1987373.59</v>
      </c>
      <c r="B12">
        <v>2475941.7599999998</v>
      </c>
      <c r="C12">
        <v>2239127.98</v>
      </c>
      <c r="D12">
        <v>2314835.0299999998</v>
      </c>
      <c r="E12">
        <v>2096872.82</v>
      </c>
      <c r="F12">
        <v>2311167.12</v>
      </c>
      <c r="G12">
        <v>2280904.66</v>
      </c>
      <c r="H12">
        <v>2138512.2000000002</v>
      </c>
      <c r="I12">
        <v>2224549.9300000002</v>
      </c>
      <c r="J12">
        <v>2121848.69</v>
      </c>
      <c r="K12" t="s">
        <v>30</v>
      </c>
      <c r="O12" s="4" t="s">
        <v>336</v>
      </c>
    </row>
    <row r="13" spans="1:15" x14ac:dyDescent="0.2">
      <c r="A13">
        <v>426083.16</v>
      </c>
      <c r="B13">
        <v>423556.71</v>
      </c>
      <c r="C13">
        <v>480623.47</v>
      </c>
      <c r="D13">
        <v>460799.62</v>
      </c>
      <c r="E13">
        <v>446966.41</v>
      </c>
      <c r="F13">
        <v>447785.76</v>
      </c>
      <c r="G13">
        <v>417669.81</v>
      </c>
      <c r="H13">
        <v>456801.15</v>
      </c>
      <c r="I13">
        <v>434383.44</v>
      </c>
      <c r="J13">
        <v>416571.3</v>
      </c>
      <c r="K13" t="s">
        <v>31</v>
      </c>
    </row>
    <row r="14" spans="1:15" x14ac:dyDescent="0.2">
      <c r="A14">
        <v>64298301.399999999</v>
      </c>
      <c r="B14">
        <v>65352999.149999999</v>
      </c>
      <c r="C14">
        <v>68932641.019999996</v>
      </c>
      <c r="D14">
        <v>69073357.090000004</v>
      </c>
      <c r="E14">
        <v>70095693.810000002</v>
      </c>
      <c r="F14">
        <v>78197449.260000005</v>
      </c>
      <c r="G14">
        <v>73287525.489999995</v>
      </c>
      <c r="H14">
        <v>64842075.68</v>
      </c>
      <c r="I14">
        <v>63983059.159999996</v>
      </c>
      <c r="J14">
        <v>71023304.069999993</v>
      </c>
      <c r="K14" t="s">
        <v>32</v>
      </c>
    </row>
    <row r="15" spans="1:15" x14ac:dyDescent="0.2">
      <c r="A15">
        <v>6993626.2400000002</v>
      </c>
      <c r="B15">
        <v>6776606.1799999997</v>
      </c>
      <c r="C15">
        <v>7644484.2999999998</v>
      </c>
      <c r="D15">
        <v>7049488.6900000004</v>
      </c>
      <c r="E15">
        <v>7349741.3200000003</v>
      </c>
      <c r="F15">
        <v>8219556.4100000001</v>
      </c>
      <c r="G15">
        <v>8366726.96</v>
      </c>
      <c r="H15">
        <v>6936799.6100000003</v>
      </c>
      <c r="I15">
        <v>6857365.9699999997</v>
      </c>
      <c r="J15">
        <v>7697854.8300000001</v>
      </c>
      <c r="K15" t="s">
        <v>33</v>
      </c>
    </row>
    <row r="16" spans="1:15" x14ac:dyDescent="0.2">
      <c r="A16">
        <v>945871.82</v>
      </c>
      <c r="B16">
        <v>1083933.6200000001</v>
      </c>
      <c r="C16">
        <v>1073090.31</v>
      </c>
      <c r="D16">
        <v>898051.03</v>
      </c>
      <c r="E16">
        <v>919754.1</v>
      </c>
      <c r="F16">
        <v>1128778.92</v>
      </c>
      <c r="G16">
        <v>1368964.51</v>
      </c>
      <c r="H16">
        <v>1187660.48</v>
      </c>
      <c r="I16">
        <v>836381.1</v>
      </c>
      <c r="J16">
        <v>951005.4</v>
      </c>
      <c r="K16" t="s">
        <v>34</v>
      </c>
    </row>
    <row r="17" spans="1:11" x14ac:dyDescent="0.2">
      <c r="A17">
        <v>736370.43</v>
      </c>
      <c r="B17">
        <v>831579.78</v>
      </c>
      <c r="C17">
        <v>841213.81</v>
      </c>
      <c r="D17">
        <v>726584.81</v>
      </c>
      <c r="E17">
        <v>708669.92</v>
      </c>
      <c r="F17">
        <v>788754.94</v>
      </c>
      <c r="G17">
        <v>864268.15</v>
      </c>
      <c r="H17">
        <v>813496.13</v>
      </c>
      <c r="I17">
        <v>832271.6</v>
      </c>
      <c r="J17">
        <v>854911.58</v>
      </c>
      <c r="K17" t="s">
        <v>35</v>
      </c>
    </row>
    <row r="18" spans="1:11" x14ac:dyDescent="0.2">
      <c r="A18">
        <v>14015623.210000001</v>
      </c>
      <c r="B18">
        <v>13869499.970000001</v>
      </c>
      <c r="C18">
        <v>14633535.890000001</v>
      </c>
      <c r="D18">
        <v>13634740.130000001</v>
      </c>
      <c r="E18">
        <v>12339170.26</v>
      </c>
      <c r="F18">
        <v>13421542.359999999</v>
      </c>
      <c r="G18">
        <v>14148856.9</v>
      </c>
      <c r="H18">
        <v>13932874.939999999</v>
      </c>
      <c r="I18">
        <v>14676104.68</v>
      </c>
      <c r="J18">
        <v>13832774.58</v>
      </c>
      <c r="K18" t="s">
        <v>36</v>
      </c>
    </row>
    <row r="19" spans="1:11" x14ac:dyDescent="0.2">
      <c r="A19">
        <v>10498215.59</v>
      </c>
      <c r="B19">
        <v>10794733.949999999</v>
      </c>
      <c r="C19">
        <v>10720232.779999999</v>
      </c>
      <c r="D19">
        <v>10470028.67</v>
      </c>
      <c r="E19">
        <v>9560066.8699999992</v>
      </c>
      <c r="F19">
        <v>10247540.92</v>
      </c>
      <c r="G19">
        <v>10841307.880000001</v>
      </c>
      <c r="H19">
        <v>10371485.57</v>
      </c>
      <c r="I19">
        <v>10523532.720000001</v>
      </c>
      <c r="J19">
        <v>11624834.43</v>
      </c>
      <c r="K19" t="s">
        <v>37</v>
      </c>
    </row>
    <row r="20" spans="1:11" x14ac:dyDescent="0.2">
      <c r="A20">
        <v>48808.51</v>
      </c>
      <c r="B20">
        <v>36780.36</v>
      </c>
      <c r="C20">
        <v>50816.53</v>
      </c>
      <c r="D20">
        <v>42687.199999999997</v>
      </c>
      <c r="E20">
        <v>97581.48</v>
      </c>
      <c r="F20">
        <v>101737.73</v>
      </c>
      <c r="G20">
        <v>133002.79</v>
      </c>
      <c r="H20">
        <v>63694.64</v>
      </c>
      <c r="I20">
        <v>42258.78</v>
      </c>
      <c r="J20">
        <v>44920.93</v>
      </c>
      <c r="K20" t="s">
        <v>38</v>
      </c>
    </row>
    <row r="21" spans="1:11" x14ac:dyDescent="0.2">
      <c r="A21">
        <v>2829565.66</v>
      </c>
      <c r="B21">
        <v>3071856.83</v>
      </c>
      <c r="C21">
        <v>3150738.52</v>
      </c>
      <c r="D21">
        <v>3062800.81</v>
      </c>
      <c r="E21">
        <v>2849133.72</v>
      </c>
      <c r="F21">
        <v>3169625.48</v>
      </c>
      <c r="G21">
        <v>3320236</v>
      </c>
      <c r="H21">
        <v>3059317.51</v>
      </c>
      <c r="I21">
        <v>3100876.72</v>
      </c>
      <c r="J21">
        <v>3190841.65</v>
      </c>
      <c r="K21" t="s">
        <v>39</v>
      </c>
    </row>
    <row r="22" spans="1:11" x14ac:dyDescent="0.2">
      <c r="A22">
        <v>29494619.899999999</v>
      </c>
      <c r="B22">
        <v>32152369.920000002</v>
      </c>
      <c r="C22">
        <v>33521134.629999999</v>
      </c>
      <c r="D22">
        <v>34535952.770000003</v>
      </c>
      <c r="E22">
        <v>33920684.700000003</v>
      </c>
      <c r="F22">
        <v>36620364.630000003</v>
      </c>
      <c r="G22">
        <v>37120074.68</v>
      </c>
      <c r="H22">
        <v>35415872.880000003</v>
      </c>
      <c r="I22">
        <v>35874062.520000003</v>
      </c>
      <c r="J22">
        <v>35953694.829999998</v>
      </c>
      <c r="K22" t="s">
        <v>40</v>
      </c>
    </row>
    <row r="23" spans="1:11" x14ac:dyDescent="0.2">
      <c r="A23">
        <v>3791667.32</v>
      </c>
      <c r="B23">
        <v>4418108.8</v>
      </c>
      <c r="C23">
        <v>4992679.22</v>
      </c>
      <c r="D23">
        <v>5638504.4299999997</v>
      </c>
      <c r="E23">
        <v>5741838.5099999998</v>
      </c>
      <c r="F23">
        <v>5642421.3499999996</v>
      </c>
      <c r="G23">
        <v>5947513.2800000003</v>
      </c>
      <c r="H23">
        <v>5486455.7599999998</v>
      </c>
      <c r="I23">
        <v>5276230</v>
      </c>
      <c r="J23">
        <v>5433379.8700000001</v>
      </c>
      <c r="K23" t="s">
        <v>41</v>
      </c>
    </row>
    <row r="24" spans="1:11" x14ac:dyDescent="0.2">
      <c r="A24">
        <v>150225876.22999999</v>
      </c>
      <c r="B24">
        <v>155960880.78999999</v>
      </c>
      <c r="C24">
        <v>163642664.75999999</v>
      </c>
      <c r="D24">
        <v>163278196.58000001</v>
      </c>
      <c r="E24">
        <v>161121088.77000001</v>
      </c>
      <c r="F24">
        <v>175601522.81999999</v>
      </c>
      <c r="G24">
        <v>172754622.30000001</v>
      </c>
      <c r="H24">
        <v>157538040.33000001</v>
      </c>
      <c r="I24">
        <v>158091410.91999999</v>
      </c>
      <c r="J24">
        <v>165265105.5</v>
      </c>
      <c r="K24" t="s">
        <v>42</v>
      </c>
    </row>
    <row r="25" spans="1:11" x14ac:dyDescent="0.2">
      <c r="A25">
        <v>1721832.56</v>
      </c>
      <c r="B25">
        <v>2300628.08</v>
      </c>
      <c r="C25">
        <v>2966606.94</v>
      </c>
      <c r="D25">
        <v>2713899.75</v>
      </c>
      <c r="E25">
        <v>2758353.35</v>
      </c>
      <c r="F25">
        <v>2897979.34</v>
      </c>
      <c r="G25">
        <v>2851843.24</v>
      </c>
      <c r="H25">
        <v>2910325.98</v>
      </c>
      <c r="I25">
        <v>2952130.18</v>
      </c>
      <c r="J25">
        <v>3023127.22</v>
      </c>
      <c r="K25" t="s">
        <v>43</v>
      </c>
    </row>
    <row r="26" spans="1:11" x14ac:dyDescent="0.2">
      <c r="A26">
        <v>3158971.43</v>
      </c>
      <c r="B26">
        <v>3661876.11</v>
      </c>
      <c r="C26">
        <v>4068162.6</v>
      </c>
      <c r="D26">
        <v>4468409.82</v>
      </c>
      <c r="E26">
        <v>4430682.5999999996</v>
      </c>
      <c r="F26">
        <v>4304793.79</v>
      </c>
      <c r="G26">
        <v>4231116.38</v>
      </c>
      <c r="H26">
        <v>4157726.68</v>
      </c>
      <c r="I26">
        <v>4071060.25</v>
      </c>
      <c r="J26">
        <v>4110468.61</v>
      </c>
      <c r="K26" t="s">
        <v>44</v>
      </c>
    </row>
    <row r="27" spans="1:11" x14ac:dyDescent="0.2">
      <c r="A27" s="35">
        <v>178859567.28999999</v>
      </c>
      <c r="B27" s="35">
        <v>199001407.24000001</v>
      </c>
      <c r="C27" s="35">
        <v>223776715.83000001</v>
      </c>
      <c r="D27" s="35">
        <v>206114927.63999999</v>
      </c>
      <c r="E27" s="35">
        <v>169826050.71000001</v>
      </c>
      <c r="F27" s="35">
        <v>185882594.71000001</v>
      </c>
      <c r="G27" s="35">
        <v>204207412.28999999</v>
      </c>
      <c r="H27" s="35">
        <v>188496050.41999999</v>
      </c>
      <c r="I27" s="35">
        <v>181502406.36000001</v>
      </c>
      <c r="J27" s="35">
        <v>208928274.06</v>
      </c>
      <c r="K27" t="s">
        <v>45</v>
      </c>
    </row>
    <row r="28" spans="1:11" x14ac:dyDescent="0.2">
      <c r="A28" s="35">
        <v>127493.47</v>
      </c>
      <c r="B28" s="35">
        <v>127675.98</v>
      </c>
      <c r="C28" s="35">
        <v>189421.65</v>
      </c>
      <c r="D28" s="35">
        <v>153163.21</v>
      </c>
      <c r="E28" s="35">
        <v>160424.07</v>
      </c>
      <c r="F28" s="35">
        <v>175047.19</v>
      </c>
      <c r="G28" s="35">
        <v>316988.46000000002</v>
      </c>
      <c r="H28" s="35">
        <v>192119.59</v>
      </c>
      <c r="I28" s="35">
        <v>282717.34999999998</v>
      </c>
      <c r="J28" s="35">
        <v>324557.37</v>
      </c>
      <c r="K28" t="s">
        <v>46</v>
      </c>
    </row>
    <row r="29" spans="1:11" x14ac:dyDescent="0.2">
      <c r="A29" s="35">
        <v>20848575.989999998</v>
      </c>
      <c r="B29" s="35">
        <v>22085470.5</v>
      </c>
      <c r="C29" s="35">
        <v>23150458.670000002</v>
      </c>
      <c r="D29" s="35">
        <v>22486187.98</v>
      </c>
      <c r="E29" s="35">
        <v>23007183.809999999</v>
      </c>
      <c r="F29" s="35">
        <v>20794740.559999999</v>
      </c>
      <c r="G29" s="35">
        <v>19395790.77</v>
      </c>
      <c r="H29" s="35">
        <v>16869945.879999999</v>
      </c>
      <c r="I29" s="35">
        <v>16504040.18</v>
      </c>
      <c r="J29" s="35">
        <v>18233339.68</v>
      </c>
      <c r="K29" t="s">
        <v>47</v>
      </c>
    </row>
    <row r="30" spans="1:11" x14ac:dyDescent="0.2">
      <c r="A30">
        <v>52637011.659999996</v>
      </c>
      <c r="B30">
        <v>57410829.240000002</v>
      </c>
      <c r="C30">
        <v>58587018.960000001</v>
      </c>
      <c r="D30">
        <v>59688872.859999999</v>
      </c>
      <c r="E30">
        <v>59027740.619999997</v>
      </c>
      <c r="F30">
        <v>64552843.030000001</v>
      </c>
      <c r="G30">
        <v>60803988.619999997</v>
      </c>
      <c r="H30">
        <v>58868834.350000001</v>
      </c>
      <c r="I30">
        <v>59726971.060000002</v>
      </c>
      <c r="J30">
        <v>60072456.060000002</v>
      </c>
      <c r="K30" t="s">
        <v>76</v>
      </c>
    </row>
    <row r="31" spans="1:11" x14ac:dyDescent="0.2">
      <c r="A31">
        <v>6384522.4100000001</v>
      </c>
      <c r="B31">
        <v>6566643.0899999999</v>
      </c>
      <c r="C31">
        <v>6693468.6799999997</v>
      </c>
      <c r="D31">
        <v>6574606.6200000001</v>
      </c>
      <c r="E31">
        <v>6783549.8600000003</v>
      </c>
      <c r="F31">
        <v>7228772.7699999996</v>
      </c>
      <c r="G31">
        <v>7074640.29</v>
      </c>
      <c r="H31">
        <v>6478525.04</v>
      </c>
      <c r="I31">
        <v>6260204.9800000004</v>
      </c>
      <c r="J31">
        <v>6592273.1699999999</v>
      </c>
      <c r="K31" t="s">
        <v>77</v>
      </c>
    </row>
    <row r="32" spans="1:11" x14ac:dyDescent="0.2">
      <c r="A32">
        <v>838829.99</v>
      </c>
      <c r="B32">
        <v>1053961.45</v>
      </c>
      <c r="C32">
        <v>974967.47</v>
      </c>
      <c r="D32">
        <v>818136.83</v>
      </c>
      <c r="E32">
        <v>884514.06</v>
      </c>
      <c r="F32">
        <v>1034021.14</v>
      </c>
      <c r="G32">
        <v>1188853.0900000001</v>
      </c>
      <c r="H32">
        <v>1044768.69</v>
      </c>
      <c r="I32">
        <v>746654.64</v>
      </c>
      <c r="J32">
        <v>807118.76</v>
      </c>
      <c r="K32" t="s">
        <v>78</v>
      </c>
    </row>
    <row r="33" spans="1:12" x14ac:dyDescent="0.2">
      <c r="A33">
        <v>618514.24</v>
      </c>
      <c r="B33">
        <v>751599.68</v>
      </c>
      <c r="C33">
        <v>747058.63</v>
      </c>
      <c r="D33">
        <v>660645.68999999994</v>
      </c>
      <c r="E33">
        <v>646944.21</v>
      </c>
      <c r="F33">
        <v>740566.72</v>
      </c>
      <c r="G33">
        <v>756331.17</v>
      </c>
      <c r="H33">
        <v>750597.73</v>
      </c>
      <c r="I33">
        <v>789225.19</v>
      </c>
      <c r="J33">
        <v>790338.09</v>
      </c>
      <c r="K33" t="s">
        <v>79</v>
      </c>
    </row>
    <row r="34" spans="1:12" x14ac:dyDescent="0.2">
      <c r="A34" s="35">
        <v>2138999.5699999998</v>
      </c>
      <c r="B34" s="35">
        <v>2232681.13</v>
      </c>
      <c r="C34" s="35">
        <v>2367644.27</v>
      </c>
      <c r="D34" s="35">
        <v>2379784.92</v>
      </c>
      <c r="E34" s="35">
        <v>2485355.0299999998</v>
      </c>
      <c r="F34" s="35">
        <v>2579880.5</v>
      </c>
      <c r="G34" s="35">
        <v>2507656.75</v>
      </c>
      <c r="H34" s="35">
        <v>2251229.04</v>
      </c>
      <c r="I34" s="35">
        <v>2145184.54</v>
      </c>
      <c r="J34" s="35">
        <v>2307794.91</v>
      </c>
      <c r="K34" t="s">
        <v>80</v>
      </c>
    </row>
    <row r="35" spans="1:12" x14ac:dyDescent="0.2">
      <c r="A35" s="35">
        <v>145446890.90000001</v>
      </c>
      <c r="B35" s="35">
        <v>174310894.19</v>
      </c>
      <c r="C35" s="35">
        <v>188162981.72999999</v>
      </c>
      <c r="D35" s="35">
        <v>178491253.55000001</v>
      </c>
      <c r="E35" s="35">
        <v>143313635.52000001</v>
      </c>
      <c r="F35" s="35">
        <v>154008145.44999999</v>
      </c>
      <c r="G35" s="35">
        <v>169346633.53</v>
      </c>
      <c r="H35" s="35">
        <v>169369237.09999999</v>
      </c>
      <c r="I35" s="35">
        <v>167793716.74000001</v>
      </c>
      <c r="J35" s="35">
        <v>174961908.88999999</v>
      </c>
      <c r="K35" t="s">
        <v>117</v>
      </c>
    </row>
    <row r="36" spans="1:12" x14ac:dyDescent="0.2">
      <c r="A36" s="35">
        <v>1744958.49</v>
      </c>
      <c r="B36" s="35">
        <v>1950495.19</v>
      </c>
      <c r="C36" s="35">
        <v>1993330.75</v>
      </c>
      <c r="D36" s="35">
        <v>2033934.24</v>
      </c>
      <c r="E36" s="35">
        <v>2005404.98</v>
      </c>
      <c r="F36" s="35">
        <v>2062668.55</v>
      </c>
      <c r="G36" s="35">
        <v>2039574.53</v>
      </c>
      <c r="H36" s="35">
        <v>1986519.32</v>
      </c>
      <c r="I36" s="35">
        <v>1959504.2</v>
      </c>
      <c r="J36" s="35">
        <v>1925268.38</v>
      </c>
      <c r="K36" t="s">
        <v>118</v>
      </c>
    </row>
    <row r="37" spans="1:12" x14ac:dyDescent="0.2">
      <c r="A37">
        <v>6013993.7599999998</v>
      </c>
      <c r="B37">
        <v>6512549.6600000001</v>
      </c>
      <c r="C37">
        <v>6927127.8600000003</v>
      </c>
      <c r="D37">
        <v>7623953.8700000001</v>
      </c>
      <c r="E37">
        <v>7597304.2800000003</v>
      </c>
      <c r="F37">
        <v>8451276.1999999993</v>
      </c>
      <c r="G37">
        <v>8942217.2899999991</v>
      </c>
      <c r="H37">
        <v>8483754.8000000007</v>
      </c>
      <c r="I37">
        <v>9148476.1500000004</v>
      </c>
      <c r="J37">
        <v>9699342.6099999994</v>
      </c>
      <c r="K37" t="s">
        <v>146</v>
      </c>
      <c r="L37" t="s">
        <v>166</v>
      </c>
    </row>
    <row r="38" spans="1:12" x14ac:dyDescent="0.2">
      <c r="A38">
        <v>5779797.4299999997</v>
      </c>
      <c r="B38">
        <v>6391647.1500000004</v>
      </c>
      <c r="C38">
        <v>6826373.9400000004</v>
      </c>
      <c r="D38">
        <v>7028539.8799999999</v>
      </c>
      <c r="E38">
        <v>7190228.6900000004</v>
      </c>
      <c r="F38">
        <v>8279241.9100000001</v>
      </c>
      <c r="G38">
        <v>8378531.0199999996</v>
      </c>
      <c r="H38">
        <v>8062388.6699999999</v>
      </c>
      <c r="I38">
        <v>8583848.0299999993</v>
      </c>
      <c r="J38">
        <v>8970811.9399999995</v>
      </c>
      <c r="K38" t="s">
        <v>147</v>
      </c>
      <c r="L38" t="s">
        <v>166</v>
      </c>
    </row>
    <row r="39" spans="1:12" x14ac:dyDescent="0.2">
      <c r="A39">
        <v>207436.93</v>
      </c>
      <c r="B39">
        <v>250094.96</v>
      </c>
      <c r="C39">
        <v>295479.71000000002</v>
      </c>
      <c r="D39">
        <v>301657.69</v>
      </c>
      <c r="E39">
        <v>288004.17</v>
      </c>
      <c r="F39">
        <v>242475.49</v>
      </c>
      <c r="G39">
        <v>278199.34000000003</v>
      </c>
      <c r="H39">
        <v>276788.46999999997</v>
      </c>
      <c r="I39">
        <v>295235.86</v>
      </c>
      <c r="J39">
        <v>368771.11</v>
      </c>
      <c r="K39" t="s">
        <v>148</v>
      </c>
      <c r="L39" t="s">
        <v>166</v>
      </c>
    </row>
    <row r="40" spans="1:12" x14ac:dyDescent="0.2">
      <c r="A40">
        <v>16096596.869999999</v>
      </c>
      <c r="B40">
        <v>17108466.59</v>
      </c>
      <c r="C40">
        <v>17739114.190000001</v>
      </c>
      <c r="D40">
        <v>18340670.48</v>
      </c>
      <c r="E40">
        <v>17793505.5</v>
      </c>
      <c r="F40">
        <v>19285601.379999999</v>
      </c>
      <c r="G40">
        <v>19295602.84</v>
      </c>
      <c r="H40">
        <v>18588128.359999999</v>
      </c>
      <c r="I40">
        <v>18754373.120000001</v>
      </c>
      <c r="J40">
        <v>18683734.75</v>
      </c>
      <c r="K40" t="s">
        <v>149</v>
      </c>
      <c r="L40" t="s">
        <v>166</v>
      </c>
    </row>
    <row r="41" spans="1:12" x14ac:dyDescent="0.2">
      <c r="A41">
        <v>4211177.45</v>
      </c>
      <c r="B41">
        <v>4621128.83</v>
      </c>
      <c r="C41">
        <v>4842081.97</v>
      </c>
      <c r="D41">
        <v>5080658.26</v>
      </c>
      <c r="E41">
        <v>4920725.05</v>
      </c>
      <c r="F41">
        <v>5374726.5700000003</v>
      </c>
      <c r="G41">
        <v>5474703.8899999997</v>
      </c>
      <c r="H41">
        <v>5295690.63</v>
      </c>
      <c r="I41">
        <v>5367350.68</v>
      </c>
      <c r="J41">
        <v>5452383.6299999999</v>
      </c>
      <c r="K41" t="s">
        <v>150</v>
      </c>
      <c r="L41" t="s">
        <v>166</v>
      </c>
    </row>
    <row r="42" spans="1:12" x14ac:dyDescent="0.2">
      <c r="A42">
        <v>654414.35</v>
      </c>
      <c r="B42">
        <v>765307.52</v>
      </c>
      <c r="C42">
        <v>752514.51</v>
      </c>
      <c r="D42">
        <v>796654.93</v>
      </c>
      <c r="E42">
        <v>945251.28</v>
      </c>
      <c r="F42">
        <v>993870.71</v>
      </c>
      <c r="G42">
        <v>945584.76</v>
      </c>
      <c r="H42">
        <v>989846.88</v>
      </c>
      <c r="I42">
        <v>1015662.71</v>
      </c>
      <c r="J42">
        <v>947994.95</v>
      </c>
      <c r="K42" t="s">
        <v>151</v>
      </c>
      <c r="L42" t="s">
        <v>166</v>
      </c>
    </row>
    <row r="43" spans="1:12" x14ac:dyDescent="0.2">
      <c r="A43">
        <v>3178713.21</v>
      </c>
      <c r="B43">
        <v>3790983.42</v>
      </c>
      <c r="C43">
        <v>3966548.38</v>
      </c>
      <c r="D43">
        <v>3303386.21</v>
      </c>
      <c r="E43">
        <v>2979451.82</v>
      </c>
      <c r="F43">
        <v>3464956.58</v>
      </c>
      <c r="G43">
        <v>3478150.76</v>
      </c>
      <c r="H43">
        <v>3239769.54</v>
      </c>
      <c r="I43">
        <v>3151571.89</v>
      </c>
      <c r="J43">
        <v>3381744.31</v>
      </c>
      <c r="K43" t="s">
        <v>152</v>
      </c>
      <c r="L43" t="s">
        <v>166</v>
      </c>
    </row>
    <row r="44" spans="1:12" x14ac:dyDescent="0.2">
      <c r="A44">
        <v>5398158.1600000001</v>
      </c>
      <c r="B44">
        <v>6163605.3600000003</v>
      </c>
      <c r="C44">
        <v>6597518.29</v>
      </c>
      <c r="D44">
        <v>6890911.0099999998</v>
      </c>
      <c r="E44">
        <v>6708710.1699999999</v>
      </c>
      <c r="F44">
        <v>6556367.2800000003</v>
      </c>
      <c r="G44">
        <v>6462372.3499999996</v>
      </c>
      <c r="H44">
        <v>5620297.7699999996</v>
      </c>
      <c r="I44">
        <v>6447621.8899999997</v>
      </c>
      <c r="J44">
        <v>6120573.7199999997</v>
      </c>
      <c r="K44" t="s">
        <v>153</v>
      </c>
      <c r="L44" t="s">
        <v>166</v>
      </c>
    </row>
    <row r="45" spans="1:12" x14ac:dyDescent="0.2">
      <c r="A45">
        <v>71872911.560000002</v>
      </c>
      <c r="B45">
        <v>72098246.730000004</v>
      </c>
      <c r="C45">
        <v>76331056.189999998</v>
      </c>
      <c r="D45">
        <v>74867006.549999997</v>
      </c>
      <c r="E45">
        <v>75738064.370000005</v>
      </c>
      <c r="F45">
        <v>83747497.819999993</v>
      </c>
      <c r="G45">
        <v>77686209</v>
      </c>
      <c r="H45">
        <v>67058456.810000002</v>
      </c>
      <c r="I45">
        <v>64796252.100000001</v>
      </c>
      <c r="J45">
        <v>71172718.209999993</v>
      </c>
      <c r="K45" t="s">
        <v>154</v>
      </c>
      <c r="L45" t="s">
        <v>166</v>
      </c>
    </row>
    <row r="46" spans="1:12" x14ac:dyDescent="0.2">
      <c r="A46">
        <v>15483767.26</v>
      </c>
      <c r="B46">
        <v>13813759.039999999</v>
      </c>
      <c r="C46">
        <v>14051137.25</v>
      </c>
      <c r="D46">
        <v>12285752.560000001</v>
      </c>
      <c r="E46">
        <v>10606066.359999999</v>
      </c>
      <c r="F46">
        <v>11803703.609999999</v>
      </c>
      <c r="G46">
        <v>12808573.65</v>
      </c>
      <c r="H46">
        <v>11911432.6</v>
      </c>
      <c r="I46">
        <v>12173832.34</v>
      </c>
      <c r="J46">
        <v>11790795.08</v>
      </c>
      <c r="K46" t="s">
        <v>155</v>
      </c>
      <c r="L46" t="s">
        <v>166</v>
      </c>
    </row>
    <row r="47" spans="1:12" x14ac:dyDescent="0.2">
      <c r="A47">
        <v>1204915.52</v>
      </c>
      <c r="B47">
        <v>1206109.3899999999</v>
      </c>
      <c r="C47">
        <v>1091889.69</v>
      </c>
      <c r="D47">
        <v>891199.74</v>
      </c>
      <c r="E47">
        <v>1005153.74</v>
      </c>
      <c r="F47">
        <v>937667.52</v>
      </c>
      <c r="G47">
        <v>1043029.32</v>
      </c>
      <c r="H47">
        <v>1019514.88</v>
      </c>
      <c r="I47">
        <v>1476115</v>
      </c>
      <c r="J47">
        <v>1247626.2</v>
      </c>
      <c r="K47" t="s">
        <v>156</v>
      </c>
      <c r="L47" t="s">
        <v>166</v>
      </c>
    </row>
    <row r="48" spans="1:12" x14ac:dyDescent="0.2">
      <c r="A48">
        <v>918313.84</v>
      </c>
      <c r="B48">
        <v>991350.19</v>
      </c>
      <c r="C48">
        <v>965865.63</v>
      </c>
      <c r="D48">
        <v>986418.72</v>
      </c>
      <c r="E48">
        <v>943935.88</v>
      </c>
      <c r="F48">
        <v>1076899.9099999999</v>
      </c>
      <c r="G48">
        <v>919284.97</v>
      </c>
      <c r="H48">
        <v>962794.22</v>
      </c>
      <c r="I48">
        <v>810132.49</v>
      </c>
      <c r="J48">
        <v>802027.69</v>
      </c>
      <c r="K48" t="s">
        <v>157</v>
      </c>
      <c r="L48" t="s">
        <v>166</v>
      </c>
    </row>
    <row r="49" spans="1:12" x14ac:dyDescent="0.2">
      <c r="A49">
        <v>4982207.2300000004</v>
      </c>
      <c r="B49">
        <v>6556973.7400000002</v>
      </c>
      <c r="C49">
        <v>6208436.6799999997</v>
      </c>
      <c r="D49">
        <v>6175204.3200000003</v>
      </c>
      <c r="E49">
        <v>5619307.4699999997</v>
      </c>
      <c r="F49">
        <v>5887429.3099999996</v>
      </c>
      <c r="G49">
        <v>7049226.4699999997</v>
      </c>
      <c r="H49">
        <v>6435107.3899999997</v>
      </c>
      <c r="I49">
        <v>6190041.5999999996</v>
      </c>
      <c r="J49">
        <v>6412387.6500000004</v>
      </c>
      <c r="K49" t="s">
        <v>158</v>
      </c>
      <c r="L49" t="s">
        <v>166</v>
      </c>
    </row>
    <row r="50" spans="1:12" x14ac:dyDescent="0.2">
      <c r="A50">
        <v>3613501.38</v>
      </c>
      <c r="B50">
        <v>4215238.83</v>
      </c>
      <c r="C50">
        <v>4684965.16</v>
      </c>
      <c r="D50">
        <v>5133487.22</v>
      </c>
      <c r="E50">
        <v>5382180.54</v>
      </c>
      <c r="F50">
        <v>5302668.66</v>
      </c>
      <c r="G50">
        <v>5519567.8899999997</v>
      </c>
      <c r="H50">
        <v>5147909.42</v>
      </c>
      <c r="I50">
        <v>4859443.32</v>
      </c>
      <c r="J50">
        <v>4904737.17</v>
      </c>
      <c r="K50" t="s">
        <v>159</v>
      </c>
      <c r="L50" t="s">
        <v>166</v>
      </c>
    </row>
    <row r="51" spans="1:12" x14ac:dyDescent="0.2">
      <c r="A51">
        <v>274085.59000000003</v>
      </c>
      <c r="B51">
        <v>261554</v>
      </c>
      <c r="C51">
        <v>270417.83</v>
      </c>
      <c r="D51">
        <v>296601.89</v>
      </c>
      <c r="E51">
        <v>295321.62</v>
      </c>
      <c r="F51">
        <v>352553.2</v>
      </c>
      <c r="G51">
        <v>310133.28999999998</v>
      </c>
      <c r="H51">
        <v>320758.13</v>
      </c>
      <c r="I51">
        <v>340222.25</v>
      </c>
      <c r="J51">
        <v>342102.07</v>
      </c>
      <c r="K51" t="s">
        <v>160</v>
      </c>
      <c r="L51" t="s">
        <v>166</v>
      </c>
    </row>
    <row r="52" spans="1:12" x14ac:dyDescent="0.2">
      <c r="A52">
        <v>133248.57999999999</v>
      </c>
      <c r="B52">
        <v>175608.89</v>
      </c>
      <c r="C52">
        <v>199090.23</v>
      </c>
      <c r="D52">
        <v>238889.05</v>
      </c>
      <c r="E52">
        <v>250994.19</v>
      </c>
      <c r="F52">
        <v>298976.06</v>
      </c>
      <c r="G52">
        <v>323750.46999999997</v>
      </c>
      <c r="H52">
        <v>334922.17</v>
      </c>
      <c r="I52">
        <v>339850.82</v>
      </c>
      <c r="J52">
        <v>346490.72</v>
      </c>
      <c r="K52" t="s">
        <v>161</v>
      </c>
      <c r="L52" t="s">
        <v>166</v>
      </c>
    </row>
    <row r="53" spans="1:12" x14ac:dyDescent="0.2">
      <c r="A53">
        <v>1222143.07</v>
      </c>
      <c r="B53">
        <v>1266175.1299999999</v>
      </c>
      <c r="C53">
        <v>1365969.18</v>
      </c>
      <c r="D53">
        <v>1339032.33</v>
      </c>
      <c r="E53">
        <v>1373834.08</v>
      </c>
      <c r="F53">
        <v>1436324.19</v>
      </c>
      <c r="G53">
        <v>1397033.75</v>
      </c>
      <c r="H53">
        <v>1398592.89</v>
      </c>
      <c r="I53">
        <v>1424952.1</v>
      </c>
      <c r="J53">
        <v>1371418.38</v>
      </c>
      <c r="K53" t="s">
        <v>162</v>
      </c>
      <c r="L53" t="s">
        <v>166</v>
      </c>
    </row>
    <row r="54" spans="1:12" x14ac:dyDescent="0.2">
      <c r="A54">
        <v>346954.13</v>
      </c>
      <c r="B54">
        <v>385896.1</v>
      </c>
      <c r="C54">
        <v>361547.07</v>
      </c>
      <c r="D54">
        <v>389713.61</v>
      </c>
      <c r="E54">
        <v>414863.68</v>
      </c>
      <c r="F54">
        <v>432742.79</v>
      </c>
      <c r="G54">
        <v>438802.67</v>
      </c>
      <c r="H54">
        <v>441931.46</v>
      </c>
      <c r="I54">
        <v>445474.93</v>
      </c>
      <c r="J54">
        <v>426759.39</v>
      </c>
      <c r="K54" t="s">
        <v>163</v>
      </c>
      <c r="L54" t="s">
        <v>166</v>
      </c>
    </row>
    <row r="55" spans="1:12" x14ac:dyDescent="0.2">
      <c r="A55">
        <v>2023110.67</v>
      </c>
      <c r="B55">
        <v>2181459.8199999998</v>
      </c>
      <c r="C55">
        <v>2345659.4300000002</v>
      </c>
      <c r="D55">
        <v>2658703.0499999998</v>
      </c>
      <c r="E55">
        <v>2383898.7999999998</v>
      </c>
      <c r="F55">
        <v>2733527.93</v>
      </c>
      <c r="G55">
        <v>2728543.23</v>
      </c>
      <c r="H55">
        <v>2458281.12</v>
      </c>
      <c r="I55">
        <v>2577900.2999999998</v>
      </c>
      <c r="J55">
        <v>2791315.19</v>
      </c>
      <c r="K55" t="s">
        <v>164</v>
      </c>
      <c r="L55" t="s">
        <v>166</v>
      </c>
    </row>
    <row r="56" spans="1:12" x14ac:dyDescent="0.2">
      <c r="A56">
        <v>6610429.2400000002</v>
      </c>
      <c r="B56">
        <v>7204725.4100000001</v>
      </c>
      <c r="C56">
        <v>7819871.5999999996</v>
      </c>
      <c r="D56">
        <v>8649755.2300000004</v>
      </c>
      <c r="E56">
        <v>8684287.0899999999</v>
      </c>
      <c r="F56">
        <v>8943015.6999999993</v>
      </c>
      <c r="G56">
        <v>9275105.3499999996</v>
      </c>
      <c r="H56">
        <v>9491674.1300000008</v>
      </c>
      <c r="I56">
        <v>9893053.3499999996</v>
      </c>
      <c r="J56">
        <v>10031370.720000001</v>
      </c>
      <c r="K56" t="s">
        <v>165</v>
      </c>
      <c r="L56" t="s">
        <v>166</v>
      </c>
    </row>
    <row r="57" spans="1:12" x14ac:dyDescent="0.2">
      <c r="A57">
        <v>3390206.33</v>
      </c>
      <c r="B57">
        <v>3796948.55</v>
      </c>
      <c r="C57">
        <v>4016982.62</v>
      </c>
      <c r="D57">
        <v>4345369.1900000004</v>
      </c>
      <c r="E57">
        <v>4312078.37</v>
      </c>
      <c r="F57">
        <v>4926230.92</v>
      </c>
      <c r="G57">
        <v>5417595.7199999997</v>
      </c>
      <c r="H57">
        <v>4975547.74</v>
      </c>
      <c r="I57">
        <v>5366531.9000000004</v>
      </c>
      <c r="J57">
        <v>5886912.0700000003</v>
      </c>
      <c r="K57" t="s">
        <v>146</v>
      </c>
      <c r="L57" t="s">
        <v>60</v>
      </c>
    </row>
    <row r="58" spans="1:12" x14ac:dyDescent="0.2">
      <c r="A58">
        <v>3159509.54</v>
      </c>
      <c r="B58">
        <v>3694021.97</v>
      </c>
      <c r="C58">
        <v>3939557.78</v>
      </c>
      <c r="D58">
        <v>4007504.08</v>
      </c>
      <c r="E58">
        <v>4140335.62</v>
      </c>
      <c r="F58">
        <v>4808339.34</v>
      </c>
      <c r="G58">
        <v>5029633.16</v>
      </c>
      <c r="H58">
        <v>4753919.21</v>
      </c>
      <c r="I58">
        <v>5096767.8600000003</v>
      </c>
      <c r="J58">
        <v>5499923.2199999997</v>
      </c>
      <c r="K58" t="s">
        <v>147</v>
      </c>
      <c r="L58" t="s">
        <v>60</v>
      </c>
    </row>
    <row r="59" spans="1:12" x14ac:dyDescent="0.2">
      <c r="A59">
        <v>158678.67000000001</v>
      </c>
      <c r="B59">
        <v>186347.72</v>
      </c>
      <c r="C59">
        <v>220074.26</v>
      </c>
      <c r="D59">
        <v>225597.12</v>
      </c>
      <c r="E59">
        <v>216314.11</v>
      </c>
      <c r="F59">
        <v>181395.24</v>
      </c>
      <c r="G59">
        <v>213071.8</v>
      </c>
      <c r="H59">
        <v>212564.66</v>
      </c>
      <c r="I59">
        <v>231435.59</v>
      </c>
      <c r="J59">
        <v>283088.99</v>
      </c>
      <c r="K59" t="s">
        <v>148</v>
      </c>
      <c r="L59" t="s">
        <v>60</v>
      </c>
    </row>
    <row r="60" spans="1:12" x14ac:dyDescent="0.2">
      <c r="A60">
        <v>156918.51</v>
      </c>
      <c r="B60">
        <v>134906.94</v>
      </c>
      <c r="C60">
        <v>113176.75</v>
      </c>
      <c r="D60">
        <v>114410.04</v>
      </c>
      <c r="E60">
        <v>105247.41</v>
      </c>
      <c r="F60">
        <v>149697.57999999999</v>
      </c>
      <c r="G60">
        <v>119834.68</v>
      </c>
      <c r="H60">
        <v>110998.05</v>
      </c>
      <c r="I60">
        <v>77819.070000000007</v>
      </c>
      <c r="J60">
        <v>76211.070000000007</v>
      </c>
      <c r="K60" t="s">
        <v>149</v>
      </c>
      <c r="L60" t="s">
        <v>60</v>
      </c>
    </row>
    <row r="61" spans="1:12" x14ac:dyDescent="0.2">
      <c r="A61">
        <v>34001.33</v>
      </c>
      <c r="B61">
        <v>33745.51</v>
      </c>
      <c r="C61">
        <v>31264.85</v>
      </c>
      <c r="D61">
        <v>32513.31</v>
      </c>
      <c r="E61">
        <v>31111.119999999999</v>
      </c>
      <c r="F61">
        <v>40779.410000000003</v>
      </c>
      <c r="G61">
        <v>34655.53</v>
      </c>
      <c r="H61">
        <v>29286.959999999999</v>
      </c>
      <c r="I61">
        <v>22331.57</v>
      </c>
      <c r="J61">
        <v>20842.53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1167829.46</v>
      </c>
      <c r="B63">
        <v>1195253.48</v>
      </c>
      <c r="C63">
        <v>1378944.33</v>
      </c>
      <c r="D63">
        <v>1062558.0900000001</v>
      </c>
      <c r="E63">
        <v>956153.14</v>
      </c>
      <c r="F63">
        <v>1149402.18</v>
      </c>
      <c r="G63">
        <v>1176305.81</v>
      </c>
      <c r="H63">
        <v>977776.19</v>
      </c>
      <c r="I63">
        <v>929332.27</v>
      </c>
      <c r="J63">
        <v>1052438.5</v>
      </c>
      <c r="K63" t="s">
        <v>152</v>
      </c>
      <c r="L63" t="s">
        <v>60</v>
      </c>
    </row>
    <row r="64" spans="1:12" x14ac:dyDescent="0.2">
      <c r="A64">
        <v>675170.63</v>
      </c>
      <c r="B64">
        <v>744390.82</v>
      </c>
      <c r="C64">
        <v>820797.51</v>
      </c>
      <c r="D64">
        <v>765932.49</v>
      </c>
      <c r="E64">
        <v>834622.73</v>
      </c>
      <c r="F64">
        <v>688898.12</v>
      </c>
      <c r="G64">
        <v>732699.45</v>
      </c>
      <c r="H64">
        <v>621146</v>
      </c>
      <c r="I64">
        <v>698389.16</v>
      </c>
      <c r="J64">
        <v>710947.9</v>
      </c>
      <c r="K64" t="s">
        <v>153</v>
      </c>
      <c r="L64" t="s">
        <v>60</v>
      </c>
    </row>
    <row r="65" spans="1:12" x14ac:dyDescent="0.2">
      <c r="A65">
        <v>60048504.68</v>
      </c>
      <c r="B65">
        <v>59990887.609999999</v>
      </c>
      <c r="C65">
        <v>63661859.850000001</v>
      </c>
      <c r="D65">
        <v>62896281.719999999</v>
      </c>
      <c r="E65">
        <v>64343250.420000002</v>
      </c>
      <c r="F65">
        <v>71880732.950000003</v>
      </c>
      <c r="G65">
        <v>66403515.409999996</v>
      </c>
      <c r="H65">
        <v>57321989.57</v>
      </c>
      <c r="I65">
        <v>55228164.68</v>
      </c>
      <c r="J65">
        <v>62048451.119999997</v>
      </c>
      <c r="K65" t="s">
        <v>154</v>
      </c>
      <c r="L65" t="s">
        <v>60</v>
      </c>
    </row>
    <row r="66" spans="1:12" x14ac:dyDescent="0.2">
      <c r="A66">
        <v>763181.59</v>
      </c>
      <c r="B66">
        <v>836405.72</v>
      </c>
      <c r="C66">
        <v>828302.18</v>
      </c>
      <c r="D66">
        <v>811872.46</v>
      </c>
      <c r="E66">
        <v>826517.47</v>
      </c>
      <c r="F66">
        <v>898695.98</v>
      </c>
      <c r="G66">
        <v>903737.13</v>
      </c>
      <c r="H66">
        <v>828389.45</v>
      </c>
      <c r="I66">
        <v>753662.37</v>
      </c>
      <c r="J66">
        <v>849796.24</v>
      </c>
      <c r="K66" t="s">
        <v>155</v>
      </c>
      <c r="L66" t="s">
        <v>60</v>
      </c>
    </row>
    <row r="67" spans="1:12" x14ac:dyDescent="0.2">
      <c r="A67">
        <v>2307.92</v>
      </c>
      <c r="B67">
        <v>4197.91</v>
      </c>
      <c r="C67">
        <v>809.66</v>
      </c>
      <c r="D67">
        <v>6690.6</v>
      </c>
      <c r="E67">
        <v>892.74</v>
      </c>
      <c r="F67">
        <v>4046.64</v>
      </c>
      <c r="G67">
        <v>1106.6500000000001</v>
      </c>
      <c r="H67">
        <v>456.57</v>
      </c>
      <c r="I67">
        <v>635.26</v>
      </c>
      <c r="J67">
        <v>2654.61</v>
      </c>
      <c r="K67" t="s">
        <v>156</v>
      </c>
      <c r="L67" t="s">
        <v>60</v>
      </c>
    </row>
    <row r="68" spans="1:12" x14ac:dyDescent="0.2">
      <c r="A68">
        <v>116371.71</v>
      </c>
      <c r="B68">
        <v>97772.45</v>
      </c>
      <c r="C68">
        <v>94905.34</v>
      </c>
      <c r="D68">
        <v>71141.88</v>
      </c>
      <c r="E68">
        <v>87608.14</v>
      </c>
      <c r="F68">
        <v>53528.94</v>
      </c>
      <c r="G68">
        <v>55729.52</v>
      </c>
      <c r="H68">
        <v>29296.83</v>
      </c>
      <c r="I68">
        <v>62223</v>
      </c>
      <c r="J68">
        <v>43718.2</v>
      </c>
      <c r="K68" t="s">
        <v>157</v>
      </c>
      <c r="L68" t="s">
        <v>60</v>
      </c>
    </row>
    <row r="69" spans="1:12" x14ac:dyDescent="0.2">
      <c r="A69">
        <v>1749020</v>
      </c>
      <c r="B69">
        <v>1961882</v>
      </c>
      <c r="C69">
        <v>2075182.41</v>
      </c>
      <c r="D69">
        <v>2036297.68</v>
      </c>
      <c r="E69">
        <v>1821332.81</v>
      </c>
      <c r="F69">
        <v>1975405.44</v>
      </c>
      <c r="G69">
        <v>2162178.23</v>
      </c>
      <c r="H69">
        <v>2317852.84</v>
      </c>
      <c r="I69">
        <v>2362211.7200000002</v>
      </c>
      <c r="J69">
        <v>2475941.7599999998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16.600000000000001</v>
      </c>
      <c r="E70">
        <v>62.18</v>
      </c>
      <c r="F70">
        <v>141.21</v>
      </c>
      <c r="G70">
        <v>179.14</v>
      </c>
      <c r="H70">
        <v>167.31</v>
      </c>
      <c r="I70">
        <v>122.33</v>
      </c>
      <c r="J70">
        <v>142.68</v>
      </c>
      <c r="K70" t="s">
        <v>159</v>
      </c>
      <c r="L70" t="s">
        <v>60</v>
      </c>
    </row>
    <row r="71" spans="1:12" x14ac:dyDescent="0.2">
      <c r="A71">
        <v>107483.48</v>
      </c>
      <c r="B71">
        <v>94885.45</v>
      </c>
      <c r="C71">
        <v>100170.9</v>
      </c>
      <c r="D71">
        <v>117498</v>
      </c>
      <c r="E71">
        <v>112811.19</v>
      </c>
      <c r="F71">
        <v>129154.03</v>
      </c>
      <c r="G71">
        <v>123420.02</v>
      </c>
      <c r="H71">
        <v>121050.34</v>
      </c>
      <c r="I71">
        <v>115217.84</v>
      </c>
      <c r="J71">
        <v>111928.75</v>
      </c>
      <c r="K71" t="s">
        <v>160</v>
      </c>
      <c r="L71" t="s">
        <v>60</v>
      </c>
    </row>
    <row r="72" spans="1:12" x14ac:dyDescent="0.2">
      <c r="A72">
        <v>2496.58</v>
      </c>
      <c r="B72">
        <v>1423.63</v>
      </c>
      <c r="C72">
        <v>1849.42</v>
      </c>
      <c r="D72">
        <v>1219.48</v>
      </c>
      <c r="E72">
        <v>1301.92</v>
      </c>
      <c r="F72">
        <v>1652.51</v>
      </c>
      <c r="G72">
        <v>1523.1</v>
      </c>
      <c r="H72">
        <v>420.29</v>
      </c>
      <c r="I72">
        <v>1349.21</v>
      </c>
      <c r="J72">
        <v>977.67</v>
      </c>
      <c r="K72" t="s">
        <v>161</v>
      </c>
      <c r="L72" t="s">
        <v>60</v>
      </c>
    </row>
    <row r="73" spans="1:12" x14ac:dyDescent="0.2">
      <c r="A73">
        <v>152674.1</v>
      </c>
      <c r="B73">
        <v>138332.43</v>
      </c>
      <c r="C73">
        <v>152793.12</v>
      </c>
      <c r="D73">
        <v>148505.29</v>
      </c>
      <c r="E73">
        <v>160259.95000000001</v>
      </c>
      <c r="F73">
        <v>141993.85</v>
      </c>
      <c r="G73">
        <v>146507.13</v>
      </c>
      <c r="H73">
        <v>143371.79</v>
      </c>
      <c r="I73">
        <v>137971.10999999999</v>
      </c>
      <c r="J73">
        <v>139395.70000000001</v>
      </c>
      <c r="K73" t="s">
        <v>162</v>
      </c>
      <c r="L73" t="s">
        <v>60</v>
      </c>
    </row>
    <row r="74" spans="1:12" x14ac:dyDescent="0.2">
      <c r="A74">
        <v>6189.47</v>
      </c>
      <c r="B74">
        <v>7144.65</v>
      </c>
      <c r="C74">
        <v>6214.32</v>
      </c>
      <c r="D74">
        <v>6465.56</v>
      </c>
      <c r="E74">
        <v>8627.9599999999991</v>
      </c>
      <c r="F74">
        <v>8338.9599999999991</v>
      </c>
      <c r="G74">
        <v>7690.63</v>
      </c>
      <c r="H74">
        <v>6270.67</v>
      </c>
      <c r="I74">
        <v>6726.01</v>
      </c>
      <c r="J74">
        <v>7262.5</v>
      </c>
      <c r="K74" t="s">
        <v>163</v>
      </c>
      <c r="L74" t="s">
        <v>60</v>
      </c>
    </row>
    <row r="75" spans="1:12" x14ac:dyDescent="0.2">
      <c r="A75">
        <v>26852.98</v>
      </c>
      <c r="B75">
        <v>33426.81</v>
      </c>
      <c r="C75">
        <v>30331.27</v>
      </c>
      <c r="D75">
        <v>18928.02</v>
      </c>
      <c r="E75">
        <v>18382.45</v>
      </c>
      <c r="F75">
        <v>50736.21</v>
      </c>
      <c r="G75">
        <v>19712.61</v>
      </c>
      <c r="H75">
        <v>23257.15</v>
      </c>
      <c r="I75">
        <v>27543.3</v>
      </c>
      <c r="J75">
        <v>15792.64</v>
      </c>
      <c r="K75" t="s">
        <v>164</v>
      </c>
      <c r="L75" t="s">
        <v>60</v>
      </c>
    </row>
    <row r="76" spans="1:12" x14ac:dyDescent="0.2">
      <c r="A76">
        <v>1256772.9099999999</v>
      </c>
      <c r="B76">
        <v>1093145.08</v>
      </c>
      <c r="C76">
        <v>1018212.86</v>
      </c>
      <c r="D76">
        <v>1078680.01</v>
      </c>
      <c r="E76">
        <v>1096949.42</v>
      </c>
      <c r="F76">
        <v>1245370.02</v>
      </c>
      <c r="G76">
        <v>1338389.3799999999</v>
      </c>
      <c r="H76">
        <v>1306270.28</v>
      </c>
      <c r="I76">
        <v>1390643.58</v>
      </c>
      <c r="J76">
        <v>1300649.76</v>
      </c>
      <c r="K76" t="s">
        <v>165</v>
      </c>
      <c r="L76" t="s">
        <v>60</v>
      </c>
    </row>
    <row r="77" spans="1:12" x14ac:dyDescent="0.2">
      <c r="A77">
        <v>2868771.74</v>
      </c>
      <c r="B77">
        <v>3481417.62</v>
      </c>
      <c r="C77">
        <v>3532803.81</v>
      </c>
      <c r="D77">
        <v>4001434.66</v>
      </c>
      <c r="E77">
        <v>4054612.16</v>
      </c>
      <c r="F77">
        <v>4666851.5</v>
      </c>
      <c r="G77">
        <v>4816515.07</v>
      </c>
      <c r="H77">
        <v>4640346.1500000004</v>
      </c>
      <c r="I77">
        <v>5160335.6500000004</v>
      </c>
      <c r="J77">
        <v>5334935.28</v>
      </c>
      <c r="K77" t="s">
        <v>146</v>
      </c>
      <c r="L77" t="s">
        <v>167</v>
      </c>
    </row>
    <row r="78" spans="1:12" x14ac:dyDescent="0.2">
      <c r="A78">
        <v>2663864.2400000002</v>
      </c>
      <c r="B78">
        <v>3369080.44</v>
      </c>
      <c r="C78">
        <v>3502295.23</v>
      </c>
      <c r="D78">
        <v>3706848.74</v>
      </c>
      <c r="E78">
        <v>3875650.25</v>
      </c>
      <c r="F78">
        <v>4520808.72</v>
      </c>
      <c r="G78">
        <v>4445170.3099999996</v>
      </c>
      <c r="H78">
        <v>4445466.12</v>
      </c>
      <c r="I78">
        <v>4931541.5999999996</v>
      </c>
      <c r="J78">
        <v>5019227.09</v>
      </c>
      <c r="K78" t="s">
        <v>147</v>
      </c>
      <c r="L78" t="s">
        <v>167</v>
      </c>
    </row>
    <row r="79" spans="1:12" x14ac:dyDescent="0.2">
      <c r="A79">
        <v>120430.31</v>
      </c>
      <c r="B79">
        <v>169058.4</v>
      </c>
      <c r="C79">
        <v>179412.34</v>
      </c>
      <c r="D79">
        <v>185511.48</v>
      </c>
      <c r="E79">
        <v>189781.92</v>
      </c>
      <c r="F79">
        <v>143502.32</v>
      </c>
      <c r="G79">
        <v>176558.58</v>
      </c>
      <c r="H79">
        <v>188513.83</v>
      </c>
      <c r="I79">
        <v>215000.28</v>
      </c>
      <c r="J79">
        <v>247291.2</v>
      </c>
      <c r="K79" t="s">
        <v>148</v>
      </c>
      <c r="L79" t="s">
        <v>167</v>
      </c>
    </row>
    <row r="80" spans="1:12" x14ac:dyDescent="0.2">
      <c r="A80">
        <v>129964.09</v>
      </c>
      <c r="B80">
        <v>131356.20000000001</v>
      </c>
      <c r="C80">
        <v>107517.23</v>
      </c>
      <c r="D80">
        <v>95738.79</v>
      </c>
      <c r="E80">
        <v>76912.73</v>
      </c>
      <c r="F80">
        <v>116676.02</v>
      </c>
      <c r="G80">
        <v>101674.43</v>
      </c>
      <c r="H80">
        <v>109974.9</v>
      </c>
      <c r="I80">
        <v>73286.570000000007</v>
      </c>
      <c r="J80">
        <v>64682.67</v>
      </c>
      <c r="K80" t="s">
        <v>149</v>
      </c>
      <c r="L80" t="s">
        <v>167</v>
      </c>
    </row>
    <row r="81" spans="1:12" x14ac:dyDescent="0.2">
      <c r="A81">
        <v>27464.15</v>
      </c>
      <c r="B81">
        <v>30735.32</v>
      </c>
      <c r="C81">
        <v>27335.03</v>
      </c>
      <c r="D81">
        <v>28183.54</v>
      </c>
      <c r="E81">
        <v>22532.35</v>
      </c>
      <c r="F81">
        <v>31118.04</v>
      </c>
      <c r="G81">
        <v>29257.63</v>
      </c>
      <c r="H81">
        <v>29639.89</v>
      </c>
      <c r="I81">
        <v>20725.349999999999</v>
      </c>
      <c r="J81">
        <v>17978.810000000001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1008214.42</v>
      </c>
      <c r="B83">
        <v>1123568.8700000001</v>
      </c>
      <c r="C83">
        <v>1228122.72</v>
      </c>
      <c r="D83">
        <v>988785.98</v>
      </c>
      <c r="E83">
        <v>900958.14</v>
      </c>
      <c r="F83">
        <v>1100952.1299999999</v>
      </c>
      <c r="G83">
        <v>1038389.17</v>
      </c>
      <c r="H83">
        <v>924265.56</v>
      </c>
      <c r="I83">
        <v>908002.59</v>
      </c>
      <c r="J83">
        <v>1006246.98</v>
      </c>
      <c r="K83" t="s">
        <v>152</v>
      </c>
      <c r="L83" t="s">
        <v>167</v>
      </c>
    </row>
    <row r="84" spans="1:12" x14ac:dyDescent="0.2">
      <c r="A84">
        <v>583839.52</v>
      </c>
      <c r="B84">
        <v>679668.48</v>
      </c>
      <c r="C84">
        <v>725340.19</v>
      </c>
      <c r="D84">
        <v>716996.02</v>
      </c>
      <c r="E84">
        <v>793467.54</v>
      </c>
      <c r="F84">
        <v>654436.82999999996</v>
      </c>
      <c r="G84">
        <v>671852.41</v>
      </c>
      <c r="H84">
        <v>576660.18000000005</v>
      </c>
      <c r="I84">
        <v>667668.5</v>
      </c>
      <c r="J84">
        <v>649901.55000000005</v>
      </c>
      <c r="K84" t="s">
        <v>153</v>
      </c>
      <c r="L84" t="s">
        <v>167</v>
      </c>
    </row>
    <row r="85" spans="1:12" x14ac:dyDescent="0.2">
      <c r="A85">
        <v>49292765.939999998</v>
      </c>
      <c r="B85">
        <v>52690040.049999997</v>
      </c>
      <c r="C85">
        <v>53614667.700000003</v>
      </c>
      <c r="D85">
        <v>53957025.880000003</v>
      </c>
      <c r="E85">
        <v>53309767.420000002</v>
      </c>
      <c r="F85">
        <v>58035771.140000001</v>
      </c>
      <c r="G85">
        <v>54220568.340000004</v>
      </c>
      <c r="H85">
        <v>51680223.969999999</v>
      </c>
      <c r="I85">
        <v>50804634.280000001</v>
      </c>
      <c r="J85">
        <v>51195537.659999996</v>
      </c>
      <c r="K85" t="s">
        <v>154</v>
      </c>
      <c r="L85" t="s">
        <v>167</v>
      </c>
    </row>
    <row r="86" spans="1:12" x14ac:dyDescent="0.2">
      <c r="A86">
        <v>652634.75</v>
      </c>
      <c r="B86">
        <v>797274.08</v>
      </c>
      <c r="C86">
        <v>761757.84</v>
      </c>
      <c r="D86">
        <v>749718.69</v>
      </c>
      <c r="E86">
        <v>807370.75</v>
      </c>
      <c r="F86">
        <v>839437.71</v>
      </c>
      <c r="G86">
        <v>766083.57</v>
      </c>
      <c r="H86">
        <v>775024.55</v>
      </c>
      <c r="I86">
        <v>750303.67</v>
      </c>
      <c r="J86">
        <v>825378.82</v>
      </c>
      <c r="K86" t="s">
        <v>155</v>
      </c>
      <c r="L86" t="s">
        <v>167</v>
      </c>
    </row>
    <row r="87" spans="1:12" x14ac:dyDescent="0.2">
      <c r="A87">
        <v>1877.82</v>
      </c>
      <c r="B87">
        <v>3629.74</v>
      </c>
      <c r="C87">
        <v>915.49</v>
      </c>
      <c r="D87">
        <v>846.52</v>
      </c>
      <c r="E87">
        <v>864.52</v>
      </c>
      <c r="F87">
        <v>4280.68</v>
      </c>
      <c r="G87">
        <v>996.6</v>
      </c>
      <c r="H87">
        <v>383.77</v>
      </c>
      <c r="I87">
        <v>540.1</v>
      </c>
      <c r="J87">
        <v>1948.8</v>
      </c>
      <c r="K87" t="s">
        <v>156</v>
      </c>
      <c r="L87" t="s">
        <v>167</v>
      </c>
    </row>
    <row r="88" spans="1:12" x14ac:dyDescent="0.2">
      <c r="A88">
        <v>95001.62</v>
      </c>
      <c r="B88">
        <v>70930.89</v>
      </c>
      <c r="C88">
        <v>84466.04</v>
      </c>
      <c r="D88">
        <v>58557.16</v>
      </c>
      <c r="E88">
        <v>89044.56</v>
      </c>
      <c r="F88">
        <v>48750.94</v>
      </c>
      <c r="G88">
        <v>51547.9</v>
      </c>
      <c r="H88">
        <v>23536.62</v>
      </c>
      <c r="I88">
        <v>50610.81</v>
      </c>
      <c r="J88">
        <v>30546.880000000001</v>
      </c>
      <c r="K88" t="s">
        <v>157</v>
      </c>
      <c r="L88" t="s">
        <v>167</v>
      </c>
    </row>
    <row r="89" spans="1:12" x14ac:dyDescent="0.2">
      <c r="A89">
        <v>1749666.1</v>
      </c>
      <c r="B89">
        <v>1932297.43</v>
      </c>
      <c r="C89">
        <v>2044925.14</v>
      </c>
      <c r="D89">
        <v>1984115.07</v>
      </c>
      <c r="E89">
        <v>1899858.44</v>
      </c>
      <c r="F89">
        <v>1913550.52</v>
      </c>
      <c r="G89">
        <v>2069338.1</v>
      </c>
      <c r="H89">
        <v>2251679.2799999998</v>
      </c>
      <c r="I89">
        <v>2280305.33</v>
      </c>
      <c r="J89">
        <v>2363067.75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13.52</v>
      </c>
      <c r="E90">
        <v>85.09</v>
      </c>
      <c r="F90">
        <v>161.75</v>
      </c>
      <c r="G90">
        <v>179.21</v>
      </c>
      <c r="H90">
        <v>170.96</v>
      </c>
      <c r="I90">
        <v>125.3</v>
      </c>
      <c r="J90">
        <v>149.26</v>
      </c>
      <c r="K90" t="s">
        <v>159</v>
      </c>
      <c r="L90" t="s">
        <v>167</v>
      </c>
    </row>
    <row r="91" spans="1:12" x14ac:dyDescent="0.2">
      <c r="A91">
        <v>97900.28</v>
      </c>
      <c r="B91">
        <v>100401.83</v>
      </c>
      <c r="C91">
        <v>91739.39</v>
      </c>
      <c r="D91">
        <v>110668.65</v>
      </c>
      <c r="E91">
        <v>111312.03</v>
      </c>
      <c r="F91">
        <v>125842.4</v>
      </c>
      <c r="G91">
        <v>113237.17</v>
      </c>
      <c r="H91">
        <v>115992.04</v>
      </c>
      <c r="I91">
        <v>111164.34</v>
      </c>
      <c r="J91">
        <v>111407.1</v>
      </c>
      <c r="K91" t="s">
        <v>160</v>
      </c>
      <c r="L91" t="s">
        <v>167</v>
      </c>
    </row>
    <row r="92" spans="1:12" x14ac:dyDescent="0.2">
      <c r="A92">
        <v>2106.0700000000002</v>
      </c>
      <c r="B92">
        <v>1347.87</v>
      </c>
      <c r="C92">
        <v>1400.3</v>
      </c>
      <c r="D92">
        <v>1035.53</v>
      </c>
      <c r="E92">
        <v>1393.37</v>
      </c>
      <c r="F92">
        <v>1661.3</v>
      </c>
      <c r="G92">
        <v>1137.6400000000001</v>
      </c>
      <c r="H92">
        <v>304.66000000000003</v>
      </c>
      <c r="I92">
        <v>995.18</v>
      </c>
      <c r="J92">
        <v>649.32000000000005</v>
      </c>
      <c r="K92" t="s">
        <v>161</v>
      </c>
      <c r="L92" t="s">
        <v>167</v>
      </c>
    </row>
    <row r="93" spans="1:12" x14ac:dyDescent="0.2">
      <c r="A93">
        <v>133156.82999999999</v>
      </c>
      <c r="B93">
        <v>129060.84</v>
      </c>
      <c r="C93">
        <v>138596.32999999999</v>
      </c>
      <c r="D93">
        <v>134927.46</v>
      </c>
      <c r="E93">
        <v>153626.48000000001</v>
      </c>
      <c r="F93">
        <v>134343.29999999999</v>
      </c>
      <c r="G93">
        <v>128295.37</v>
      </c>
      <c r="H93">
        <v>131323.21</v>
      </c>
      <c r="I93">
        <v>130578.3</v>
      </c>
      <c r="J93">
        <v>128062.82</v>
      </c>
      <c r="K93" t="s">
        <v>162</v>
      </c>
      <c r="L93" t="s">
        <v>167</v>
      </c>
    </row>
    <row r="94" spans="1:12" x14ac:dyDescent="0.2">
      <c r="A94">
        <v>5408.04</v>
      </c>
      <c r="B94">
        <v>6538.39</v>
      </c>
      <c r="C94">
        <v>5453.68</v>
      </c>
      <c r="D94">
        <v>6232.69</v>
      </c>
      <c r="E94">
        <v>6902.29</v>
      </c>
      <c r="F94">
        <v>7253.56</v>
      </c>
      <c r="G94">
        <v>5922.1</v>
      </c>
      <c r="H94">
        <v>4519.3599999999997</v>
      </c>
      <c r="I94">
        <v>5008.8599999999997</v>
      </c>
      <c r="J94">
        <v>5550</v>
      </c>
      <c r="K94" t="s">
        <v>163</v>
      </c>
      <c r="L94" t="s">
        <v>167</v>
      </c>
    </row>
    <row r="95" spans="1:12" x14ac:dyDescent="0.2">
      <c r="A95">
        <v>22154.59</v>
      </c>
      <c r="B95">
        <v>29168.79</v>
      </c>
      <c r="C95">
        <v>28566.74</v>
      </c>
      <c r="D95">
        <v>15902.2</v>
      </c>
      <c r="E95">
        <v>14154.77</v>
      </c>
      <c r="F95">
        <v>36687.050000000003</v>
      </c>
      <c r="G95">
        <v>14367.68</v>
      </c>
      <c r="H95">
        <v>19178.72</v>
      </c>
      <c r="I95">
        <v>22590.43</v>
      </c>
      <c r="J95">
        <v>11715.36</v>
      </c>
      <c r="K95" t="s">
        <v>164</v>
      </c>
      <c r="L95" t="s">
        <v>167</v>
      </c>
    </row>
    <row r="96" spans="1:12" x14ac:dyDescent="0.2">
      <c r="A96">
        <v>1023657.78</v>
      </c>
      <c r="B96">
        <v>1037458.24</v>
      </c>
      <c r="C96">
        <v>927198.54</v>
      </c>
      <c r="D96">
        <v>999719.43</v>
      </c>
      <c r="E96">
        <v>1034453.92</v>
      </c>
      <c r="F96">
        <v>1174117.74</v>
      </c>
      <c r="G96">
        <v>1172721.8999999999</v>
      </c>
      <c r="H96">
        <v>1225522.04</v>
      </c>
      <c r="I96">
        <v>1389638.72</v>
      </c>
      <c r="J96">
        <v>1247908.74</v>
      </c>
      <c r="K96" t="s">
        <v>165</v>
      </c>
      <c r="L96" t="s">
        <v>167</v>
      </c>
    </row>
    <row r="97" spans="1:12" x14ac:dyDescent="0.2">
      <c r="A97">
        <v>2019409.18</v>
      </c>
      <c r="B97">
        <v>2100750.36</v>
      </c>
      <c r="C97">
        <v>2233115.4700000002</v>
      </c>
      <c r="D97">
        <v>2254173.5099999998</v>
      </c>
      <c r="E97">
        <v>2174438.31</v>
      </c>
      <c r="F97">
        <v>2281714.89</v>
      </c>
      <c r="G97">
        <v>2196774.2200000002</v>
      </c>
      <c r="H97">
        <v>1916552</v>
      </c>
      <c r="I97">
        <v>1831472.71</v>
      </c>
      <c r="J97">
        <v>1997334.4</v>
      </c>
      <c r="K97" t="s">
        <v>173</v>
      </c>
    </row>
    <row r="98" spans="1:12" x14ac:dyDescent="0.2">
      <c r="A98">
        <v>2021361.47</v>
      </c>
      <c r="B98">
        <v>2100082.36</v>
      </c>
      <c r="C98">
        <v>2229000.91</v>
      </c>
      <c r="D98">
        <v>2253355.9900000002</v>
      </c>
      <c r="E98">
        <v>2174438.31</v>
      </c>
      <c r="F98">
        <v>2281703.89</v>
      </c>
      <c r="G98">
        <v>2196787.39</v>
      </c>
      <c r="H98">
        <v>1916536.22</v>
      </c>
      <c r="I98">
        <v>1831254.71</v>
      </c>
      <c r="J98">
        <v>1998153.89</v>
      </c>
      <c r="K98" t="s">
        <v>174</v>
      </c>
    </row>
    <row r="99" spans="1:12" x14ac:dyDescent="0.2">
      <c r="A99">
        <v>327240.27</v>
      </c>
      <c r="B99">
        <v>384096.56</v>
      </c>
      <c r="C99">
        <v>403343.86</v>
      </c>
      <c r="D99">
        <v>422698.94</v>
      </c>
      <c r="E99">
        <v>423943.04</v>
      </c>
      <c r="F99">
        <v>467660.97</v>
      </c>
      <c r="G99">
        <v>494728.78</v>
      </c>
      <c r="H99">
        <v>474901.26</v>
      </c>
      <c r="I99">
        <v>517642.39</v>
      </c>
      <c r="J99">
        <v>543100</v>
      </c>
      <c r="K99" t="s">
        <v>86</v>
      </c>
    </row>
    <row r="100" spans="1:12" x14ac:dyDescent="0.2">
      <c r="A100">
        <v>10374398.960000001</v>
      </c>
      <c r="B100">
        <v>12150610.83</v>
      </c>
      <c r="C100">
        <v>10354671.48</v>
      </c>
      <c r="D100">
        <v>9120030.3399999999</v>
      </c>
      <c r="E100">
        <v>8453647.2799999993</v>
      </c>
      <c r="F100">
        <v>10465507.859999999</v>
      </c>
      <c r="G100">
        <v>11599248.779999999</v>
      </c>
      <c r="H100">
        <v>8026376.2199999997</v>
      </c>
      <c r="I100">
        <v>9624307.8800000008</v>
      </c>
      <c r="J100">
        <v>9336205.6199999992</v>
      </c>
      <c r="K100" t="s">
        <v>87</v>
      </c>
    </row>
    <row r="101" spans="1:12" x14ac:dyDescent="0.2">
      <c r="A101">
        <v>44927798.57</v>
      </c>
      <c r="B101">
        <v>59908882.880000003</v>
      </c>
      <c r="C101">
        <v>75426947.439999998</v>
      </c>
      <c r="D101">
        <v>68087152.370000005</v>
      </c>
      <c r="E101">
        <v>68843514.120000005</v>
      </c>
      <c r="F101">
        <v>73210729.989999995</v>
      </c>
      <c r="G101">
        <v>72458152.629999995</v>
      </c>
      <c r="H101">
        <v>72025498.920000002</v>
      </c>
      <c r="I101">
        <v>73668881.170000002</v>
      </c>
      <c r="J101">
        <v>75230597.590000004</v>
      </c>
      <c r="K101" t="s">
        <v>88</v>
      </c>
    </row>
    <row r="102" spans="1:12" x14ac:dyDescent="0.2">
      <c r="A102">
        <v>164168.88</v>
      </c>
      <c r="B102">
        <v>204336.46</v>
      </c>
      <c r="C102">
        <v>212427.43</v>
      </c>
      <c r="D102">
        <v>218633.23</v>
      </c>
      <c r="E102">
        <v>220689.5</v>
      </c>
      <c r="F102">
        <v>248467.38</v>
      </c>
      <c r="G102">
        <v>270978.81</v>
      </c>
      <c r="H102">
        <v>247688.75</v>
      </c>
      <c r="I102">
        <v>270658.49</v>
      </c>
      <c r="J102">
        <v>296551.51</v>
      </c>
      <c r="K102" t="s">
        <v>86</v>
      </c>
      <c r="L102" t="s">
        <v>116</v>
      </c>
    </row>
    <row r="103" spans="1:12" x14ac:dyDescent="0.2">
      <c r="A103">
        <v>3487072.39</v>
      </c>
      <c r="B103">
        <v>2663370.9</v>
      </c>
      <c r="C103">
        <v>1375895.15</v>
      </c>
      <c r="D103">
        <v>1229239.67</v>
      </c>
      <c r="E103">
        <v>899588.62</v>
      </c>
      <c r="F103">
        <v>870636.89</v>
      </c>
      <c r="G103">
        <v>916154.92</v>
      </c>
      <c r="H103">
        <v>1228602</v>
      </c>
      <c r="I103">
        <v>1345765.88</v>
      </c>
      <c r="J103">
        <v>1328920.96</v>
      </c>
      <c r="K103" t="s">
        <v>87</v>
      </c>
      <c r="L103" t="s">
        <v>116</v>
      </c>
    </row>
    <row r="104" spans="1:12" x14ac:dyDescent="0.2">
      <c r="A104">
        <v>6245392.1399999997</v>
      </c>
      <c r="B104">
        <v>4829632.07</v>
      </c>
      <c r="C104">
        <v>3799001.05</v>
      </c>
      <c r="D104">
        <v>3694343.23</v>
      </c>
      <c r="E104">
        <v>3479564.82</v>
      </c>
      <c r="F104">
        <v>3927340.28</v>
      </c>
      <c r="G104">
        <v>4439353.9800000004</v>
      </c>
      <c r="H104">
        <v>4721288.4800000004</v>
      </c>
      <c r="I104">
        <v>4475610.3099999996</v>
      </c>
      <c r="J104">
        <v>4987416.9000000004</v>
      </c>
      <c r="K104" t="s">
        <v>88</v>
      </c>
      <c r="L104" t="s">
        <v>116</v>
      </c>
    </row>
    <row r="105" spans="1:12" x14ac:dyDescent="0.2">
      <c r="A105">
        <v>139106.45000000001</v>
      </c>
      <c r="B105">
        <v>188145.72</v>
      </c>
      <c r="C105">
        <v>189489.5</v>
      </c>
      <c r="D105">
        <v>203150.26</v>
      </c>
      <c r="E105">
        <v>205900.16</v>
      </c>
      <c r="F105">
        <v>238138.94</v>
      </c>
      <c r="G105">
        <v>239842.64</v>
      </c>
      <c r="H105">
        <v>230512.63</v>
      </c>
      <c r="I105">
        <v>261401.95</v>
      </c>
      <c r="J105">
        <v>272417.14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193137.3</v>
      </c>
      <c r="B108">
        <v>199572.53</v>
      </c>
      <c r="C108">
        <v>184495.05</v>
      </c>
      <c r="D108">
        <v>182715.08</v>
      </c>
      <c r="E108">
        <v>179331.47</v>
      </c>
      <c r="F108">
        <v>191955.34</v>
      </c>
      <c r="G108">
        <v>187770.22</v>
      </c>
      <c r="H108">
        <v>243865.09</v>
      </c>
      <c r="I108">
        <v>275727.68</v>
      </c>
      <c r="J108">
        <v>252788.79</v>
      </c>
      <c r="K108" t="s">
        <v>102</v>
      </c>
    </row>
    <row r="109" spans="1:12" x14ac:dyDescent="0.2">
      <c r="A109">
        <v>1256772.9099999999</v>
      </c>
      <c r="B109">
        <v>1093145.08</v>
      </c>
      <c r="C109">
        <v>1018212.86</v>
      </c>
      <c r="D109">
        <v>1078680.01</v>
      </c>
      <c r="E109">
        <v>1096949.42</v>
      </c>
      <c r="F109">
        <v>1245370.02</v>
      </c>
      <c r="G109">
        <v>1338389.3799999999</v>
      </c>
      <c r="H109">
        <v>1306270.28</v>
      </c>
      <c r="I109">
        <v>1390643.58</v>
      </c>
      <c r="J109">
        <v>1300649.76</v>
      </c>
      <c r="K109" t="s">
        <v>103</v>
      </c>
    </row>
    <row r="110" spans="1:12" x14ac:dyDescent="0.2">
      <c r="A110">
        <v>1774312.63</v>
      </c>
      <c r="B110">
        <v>2145700.9500000002</v>
      </c>
      <c r="C110">
        <v>2596282.52</v>
      </c>
      <c r="D110">
        <v>2899021.58</v>
      </c>
      <c r="E110">
        <v>3021975.07</v>
      </c>
      <c r="F110">
        <v>3044336.66</v>
      </c>
      <c r="G110">
        <v>3188383.37</v>
      </c>
      <c r="H110">
        <v>3498430.88</v>
      </c>
      <c r="I110">
        <v>3675114.41</v>
      </c>
      <c r="J110">
        <v>3952214.91</v>
      </c>
      <c r="K110" t="s">
        <v>104</v>
      </c>
    </row>
    <row r="111" spans="1:12" x14ac:dyDescent="0.2">
      <c r="A111">
        <v>2092387.03</v>
      </c>
      <c r="B111">
        <v>2318999.12</v>
      </c>
      <c r="C111">
        <v>2501272.48</v>
      </c>
      <c r="D111">
        <v>2700795.31</v>
      </c>
      <c r="E111">
        <v>2792516.91</v>
      </c>
      <c r="F111">
        <v>2820565.05</v>
      </c>
      <c r="G111">
        <v>2825674.06</v>
      </c>
      <c r="H111">
        <v>2688320.79</v>
      </c>
      <c r="I111">
        <v>2663612.59</v>
      </c>
      <c r="J111">
        <v>2670961.36</v>
      </c>
      <c r="K111" t="s">
        <v>105</v>
      </c>
    </row>
    <row r="112" spans="1:12" x14ac:dyDescent="0.2">
      <c r="A112">
        <v>1293819.3700000001</v>
      </c>
      <c r="B112">
        <v>1447307.73</v>
      </c>
      <c r="C112">
        <v>1519608.7</v>
      </c>
      <c r="D112">
        <v>1788543.25</v>
      </c>
      <c r="E112">
        <v>1593514.21</v>
      </c>
      <c r="F112">
        <v>1640788.63</v>
      </c>
      <c r="G112">
        <v>1734888.33</v>
      </c>
      <c r="H112">
        <v>1754787.09</v>
      </c>
      <c r="I112">
        <v>1887955.09</v>
      </c>
      <c r="J112">
        <v>1854755.91</v>
      </c>
      <c r="K112" t="s">
        <v>106</v>
      </c>
    </row>
    <row r="113" spans="1:12" x14ac:dyDescent="0.2">
      <c r="A113">
        <v>256092.33</v>
      </c>
      <c r="B113">
        <v>325554.89</v>
      </c>
      <c r="C113">
        <v>291966.43</v>
      </c>
      <c r="D113">
        <v>270288.40000000002</v>
      </c>
      <c r="E113">
        <v>191823.58</v>
      </c>
      <c r="F113">
        <v>99322.35</v>
      </c>
      <c r="G113">
        <v>178070.77</v>
      </c>
      <c r="H113">
        <v>191595.61</v>
      </c>
      <c r="I113">
        <v>376167.61</v>
      </c>
      <c r="J113">
        <v>129696.77</v>
      </c>
      <c r="K113" t="s">
        <v>107</v>
      </c>
    </row>
    <row r="114" spans="1:12" x14ac:dyDescent="0.2">
      <c r="A114">
        <v>3487072.39</v>
      </c>
      <c r="B114">
        <v>2663370.9</v>
      </c>
      <c r="C114">
        <v>1375895.15</v>
      </c>
      <c r="D114">
        <v>1229239.67</v>
      </c>
      <c r="E114">
        <v>899588.62</v>
      </c>
      <c r="F114">
        <v>870636.89</v>
      </c>
      <c r="G114">
        <v>916154.92</v>
      </c>
      <c r="H114">
        <v>1228602</v>
      </c>
      <c r="I114">
        <v>1345765.88</v>
      </c>
      <c r="J114">
        <v>1328920.96</v>
      </c>
      <c r="K114" t="s">
        <v>108</v>
      </c>
    </row>
    <row r="115" spans="1:12" x14ac:dyDescent="0.2">
      <c r="A115">
        <v>1607615.21</v>
      </c>
      <c r="B115">
        <v>3219428.18</v>
      </c>
      <c r="C115">
        <v>2373691.7599999998</v>
      </c>
      <c r="D115">
        <v>2607382.2599999998</v>
      </c>
      <c r="E115">
        <v>2630645.11</v>
      </c>
      <c r="F115">
        <v>3283444.3</v>
      </c>
      <c r="G115">
        <v>2877788.61</v>
      </c>
      <c r="H115">
        <v>2308474.36</v>
      </c>
      <c r="I115">
        <v>2404801.56</v>
      </c>
      <c r="J115">
        <v>3191363.41</v>
      </c>
      <c r="K115" t="s">
        <v>109</v>
      </c>
    </row>
    <row r="116" spans="1:12" x14ac:dyDescent="0.2">
      <c r="A116">
        <v>3880819.15</v>
      </c>
      <c r="B116">
        <v>3770991.67</v>
      </c>
      <c r="C116">
        <v>4613964.5</v>
      </c>
      <c r="D116">
        <v>3167246.82</v>
      </c>
      <c r="E116">
        <v>3192011.56</v>
      </c>
      <c r="F116">
        <v>4648209.7699999996</v>
      </c>
      <c r="G116">
        <v>6182380.5599999996</v>
      </c>
      <c r="H116">
        <v>2854869.53</v>
      </c>
      <c r="I116">
        <v>3733096.73</v>
      </c>
      <c r="J116">
        <v>3063205.47</v>
      </c>
      <c r="K116" t="s">
        <v>110</v>
      </c>
    </row>
    <row r="117" spans="1:12" x14ac:dyDescent="0.2">
      <c r="A117">
        <v>1142799.8799999999</v>
      </c>
      <c r="B117">
        <v>2171265.2000000002</v>
      </c>
      <c r="C117">
        <v>1699153.64</v>
      </c>
      <c r="D117">
        <v>1845873.19</v>
      </c>
      <c r="E117">
        <v>1539578.41</v>
      </c>
      <c r="F117">
        <v>1563894.55</v>
      </c>
      <c r="G117">
        <v>1444853.93</v>
      </c>
      <c r="H117">
        <v>1442834.72</v>
      </c>
      <c r="I117">
        <v>1764476.1</v>
      </c>
      <c r="J117">
        <v>1623019.01</v>
      </c>
      <c r="K117" t="s">
        <v>111</v>
      </c>
    </row>
    <row r="118" spans="1:12" x14ac:dyDescent="0.2">
      <c r="A118">
        <v>675782.24</v>
      </c>
      <c r="B118">
        <v>707349.9</v>
      </c>
      <c r="C118">
        <v>662841.92000000004</v>
      </c>
      <c r="D118">
        <v>647334.77</v>
      </c>
      <c r="E118">
        <v>543270.30000000005</v>
      </c>
      <c r="F118">
        <v>615272.97</v>
      </c>
      <c r="G118">
        <v>642610.18000000005</v>
      </c>
      <c r="H118">
        <v>732520.55</v>
      </c>
      <c r="I118">
        <v>936317.7</v>
      </c>
      <c r="J118">
        <v>782376.79</v>
      </c>
      <c r="K118" t="s">
        <v>112</v>
      </c>
    </row>
    <row r="119" spans="1:12" x14ac:dyDescent="0.2">
      <c r="A119">
        <v>6245392.1399999997</v>
      </c>
      <c r="B119">
        <v>4829632.07</v>
      </c>
      <c r="C119">
        <v>3799001.05</v>
      </c>
      <c r="D119">
        <v>3694343.23</v>
      </c>
      <c r="E119">
        <v>3479564.82</v>
      </c>
      <c r="F119">
        <v>3927340.28</v>
      </c>
      <c r="G119">
        <v>4439353.9800000004</v>
      </c>
      <c r="H119">
        <v>4721288.4800000004</v>
      </c>
      <c r="I119">
        <v>4475610.3099999996</v>
      </c>
      <c r="J119">
        <v>4987416.9000000004</v>
      </c>
      <c r="K119" t="s">
        <v>113</v>
      </c>
    </row>
    <row r="120" spans="1:12" x14ac:dyDescent="0.2">
      <c r="A120">
        <v>9143001.0700000003</v>
      </c>
      <c r="B120">
        <v>13100332.300000001</v>
      </c>
      <c r="C120">
        <v>14933811.130000001</v>
      </c>
      <c r="D120">
        <v>16866059.84</v>
      </c>
      <c r="E120">
        <v>17577245.100000001</v>
      </c>
      <c r="F120">
        <v>19818236.699999999</v>
      </c>
      <c r="G120">
        <v>18830069.57</v>
      </c>
      <c r="H120">
        <v>20029764.75</v>
      </c>
      <c r="I120">
        <v>20695213.34</v>
      </c>
      <c r="J120">
        <v>22664044.850000001</v>
      </c>
      <c r="K120" t="s">
        <v>114</v>
      </c>
    </row>
    <row r="121" spans="1:12" x14ac:dyDescent="0.2">
      <c r="A121">
        <v>23523062.5</v>
      </c>
      <c r="B121">
        <v>35760223.079999998</v>
      </c>
      <c r="C121">
        <v>39840709.950000003</v>
      </c>
      <c r="D121">
        <v>41018210.479999997</v>
      </c>
      <c r="E121">
        <v>41807388.520000003</v>
      </c>
      <c r="F121">
        <v>42968110.329999998</v>
      </c>
      <c r="G121">
        <v>42669981.979999997</v>
      </c>
      <c r="H121">
        <v>40402196.200000003</v>
      </c>
      <c r="I121">
        <v>40687157.409999996</v>
      </c>
      <c r="J121">
        <v>39438054.549999997</v>
      </c>
      <c r="K121" t="s">
        <v>115</v>
      </c>
    </row>
    <row r="122" spans="1:12" x14ac:dyDescent="0.2">
      <c r="A122">
        <v>5340560.62</v>
      </c>
      <c r="B122">
        <v>5511345.5300000003</v>
      </c>
      <c r="C122">
        <v>16190583.4</v>
      </c>
      <c r="D122">
        <v>5861204.0599999996</v>
      </c>
      <c r="E122">
        <v>5436045.3799999999</v>
      </c>
      <c r="F122">
        <v>5881769.71</v>
      </c>
      <c r="G122">
        <v>5876136.9100000001</v>
      </c>
      <c r="H122">
        <v>6139728.9299999997</v>
      </c>
      <c r="I122">
        <v>6874582.4100000001</v>
      </c>
      <c r="J122">
        <v>7358704.5</v>
      </c>
      <c r="K122" t="s">
        <v>256</v>
      </c>
    </row>
    <row r="123" spans="1:12" x14ac:dyDescent="0.2">
      <c r="A123">
        <v>313073.68</v>
      </c>
      <c r="B123">
        <v>347104.8</v>
      </c>
      <c r="C123">
        <v>363524.27</v>
      </c>
      <c r="D123">
        <v>368205.35</v>
      </c>
      <c r="E123">
        <v>368637.06</v>
      </c>
      <c r="F123">
        <v>375847.67999999999</v>
      </c>
      <c r="G123">
        <v>369079.5</v>
      </c>
      <c r="H123">
        <v>362930.9</v>
      </c>
      <c r="I123">
        <v>358489.06</v>
      </c>
      <c r="J123">
        <v>352574.98</v>
      </c>
      <c r="K123">
        <v>359437.41</v>
      </c>
      <c r="L123" t="s">
        <v>257</v>
      </c>
    </row>
    <row r="124" spans="1:12" x14ac:dyDescent="0.2">
      <c r="A124">
        <v>16573206.15</v>
      </c>
      <c r="B124">
        <v>17572412.219999999</v>
      </c>
      <c r="C124">
        <v>18082097.760000002</v>
      </c>
      <c r="D124">
        <v>18146000.949999999</v>
      </c>
      <c r="E124">
        <v>17538754.100000001</v>
      </c>
      <c r="F124">
        <v>18063750.809999999</v>
      </c>
      <c r="G124">
        <v>17356145.66</v>
      </c>
      <c r="H124">
        <v>15428307.130000001</v>
      </c>
      <c r="I124">
        <v>16089267.67</v>
      </c>
      <c r="J124">
        <v>14657583.33</v>
      </c>
      <c r="K124" t="s">
        <v>26</v>
      </c>
    </row>
    <row r="125" spans="1:12" x14ac:dyDescent="0.2">
      <c r="A125">
        <v>72974169.890000001</v>
      </c>
      <c r="B125">
        <v>74045118.730000004</v>
      </c>
      <c r="C125">
        <v>78491429.439999998</v>
      </c>
      <c r="D125">
        <v>77747481.629999995</v>
      </c>
      <c r="E125">
        <v>79073859.140000001</v>
      </c>
      <c r="F125">
        <v>88334539.540000007</v>
      </c>
      <c r="G125">
        <v>83887485.109999999</v>
      </c>
      <c r="H125">
        <v>73780031.890000001</v>
      </c>
      <c r="I125">
        <v>72509077.829999998</v>
      </c>
      <c r="J125">
        <v>80527075.879999995</v>
      </c>
      <c r="K125" t="s">
        <v>32</v>
      </c>
    </row>
    <row r="126" spans="1:12" x14ac:dyDescent="0.2">
      <c r="A126">
        <v>24562647.309999999</v>
      </c>
      <c r="B126">
        <v>24701014.289999999</v>
      </c>
      <c r="C126">
        <v>25404585.199999999</v>
      </c>
      <c r="D126">
        <v>24147456</v>
      </c>
      <c r="E126">
        <v>21996818.600000001</v>
      </c>
      <c r="F126">
        <v>23770821.010000002</v>
      </c>
      <c r="G126">
        <v>25123167.579999998</v>
      </c>
      <c r="H126">
        <v>24368055.149999999</v>
      </c>
      <c r="I126">
        <v>25241896.18</v>
      </c>
      <c r="J126">
        <v>25502529.940000001</v>
      </c>
      <c r="K126" t="s">
        <v>36</v>
      </c>
    </row>
    <row r="127" spans="1:12" x14ac:dyDescent="0.2">
      <c r="A127">
        <v>36115852.880000003</v>
      </c>
      <c r="B127">
        <v>39642335.549999997</v>
      </c>
      <c r="C127">
        <v>41664552.369999997</v>
      </c>
      <c r="D127">
        <v>43237258.009999998</v>
      </c>
      <c r="E127">
        <v>42511656.93</v>
      </c>
      <c r="F127">
        <v>45432411.460000001</v>
      </c>
      <c r="G127">
        <v>46387823.960000001</v>
      </c>
      <c r="H127">
        <v>43961646.149999999</v>
      </c>
      <c r="I127">
        <v>44251169.240000002</v>
      </c>
      <c r="J127">
        <v>44577916.350000001</v>
      </c>
      <c r="K127" t="s">
        <v>39</v>
      </c>
    </row>
    <row r="128" spans="1:12" x14ac:dyDescent="0.2">
      <c r="A128">
        <v>150225876.22999999</v>
      </c>
      <c r="B128">
        <v>155960880.78999999</v>
      </c>
      <c r="C128">
        <v>163642664.75999999</v>
      </c>
      <c r="D128">
        <v>163278196.58000001</v>
      </c>
      <c r="E128">
        <v>161121088.77000001</v>
      </c>
      <c r="F128">
        <v>175601522.81999999</v>
      </c>
      <c r="G128">
        <v>172754622.30000001</v>
      </c>
      <c r="H128">
        <v>157538040.33000001</v>
      </c>
      <c r="I128">
        <v>158091410.91999999</v>
      </c>
      <c r="J128">
        <v>165265105.5</v>
      </c>
      <c r="K128" t="s">
        <v>42</v>
      </c>
    </row>
    <row r="129" spans="1:11" x14ac:dyDescent="0.2">
      <c r="A129" s="35">
        <v>4857363.92</v>
      </c>
      <c r="B129" s="35">
        <v>5799396.3700000001</v>
      </c>
      <c r="C129" s="35">
        <v>6762106.96</v>
      </c>
      <c r="D129" s="35">
        <v>5706817.2999999998</v>
      </c>
      <c r="E129" s="35">
        <v>4615050.87</v>
      </c>
      <c r="F129" s="35">
        <v>3578147.15</v>
      </c>
      <c r="G129" s="35">
        <v>2937670.06</v>
      </c>
      <c r="H129" s="35">
        <v>1950779.72</v>
      </c>
      <c r="I129" s="35">
        <v>1679467.81</v>
      </c>
      <c r="J129" s="35">
        <v>1872465.91</v>
      </c>
      <c r="K129" s="26" t="s">
        <v>278</v>
      </c>
    </row>
    <row r="130" spans="1:11" x14ac:dyDescent="0.2">
      <c r="A130" s="35">
        <v>16118705.539999999</v>
      </c>
      <c r="B130" s="35">
        <v>16413750.109999999</v>
      </c>
      <c r="C130" s="35">
        <v>16577773.359999999</v>
      </c>
      <c r="D130" s="35">
        <v>16932533.890000001</v>
      </c>
      <c r="E130" s="35">
        <v>18552557.010000002</v>
      </c>
      <c r="F130" s="35">
        <v>17391640.600000001</v>
      </c>
      <c r="G130" s="35">
        <v>16775109.17</v>
      </c>
      <c r="H130" s="35">
        <v>15111285.75</v>
      </c>
      <c r="I130" s="35">
        <v>15107289.720000001</v>
      </c>
      <c r="J130" s="35">
        <v>16685431.140000001</v>
      </c>
      <c r="K130" t="s">
        <v>47</v>
      </c>
    </row>
    <row r="131" spans="1:11" x14ac:dyDescent="0.2">
      <c r="A131">
        <v>60478878.310000002</v>
      </c>
      <c r="B131">
        <v>65783033.460000001</v>
      </c>
      <c r="C131">
        <v>67002513.740000002</v>
      </c>
      <c r="D131">
        <v>67742262</v>
      </c>
      <c r="E131">
        <v>67342748.75</v>
      </c>
      <c r="F131">
        <v>73556203.659999996</v>
      </c>
      <c r="G131">
        <v>69823813.170000002</v>
      </c>
      <c r="H131">
        <v>67142725.810000002</v>
      </c>
      <c r="I131">
        <v>67523055.859999999</v>
      </c>
      <c r="J131">
        <v>68262186.079999998</v>
      </c>
      <c r="K131" t="s">
        <v>76</v>
      </c>
    </row>
    <row r="132" spans="1:11" x14ac:dyDescent="0.2">
      <c r="A132" s="35">
        <v>177111168.87</v>
      </c>
      <c r="B132" s="35">
        <v>198168365.31</v>
      </c>
      <c r="C132" s="35">
        <v>223425225.36000001</v>
      </c>
      <c r="D132" s="35">
        <v>205801069.19</v>
      </c>
      <c r="E132" s="35">
        <v>168630481.49000001</v>
      </c>
      <c r="F132" s="35">
        <v>185029907.78</v>
      </c>
      <c r="G132" s="35">
        <v>204254705.16999999</v>
      </c>
      <c r="H132" s="35">
        <v>187818171.75999999</v>
      </c>
      <c r="I132" s="35">
        <v>181336791.69999999</v>
      </c>
      <c r="J132" s="35">
        <v>209369364.47999999</v>
      </c>
    </row>
    <row r="133" spans="1:11" x14ac:dyDescent="0.2">
      <c r="A133" s="35">
        <v>1367036.35</v>
      </c>
      <c r="B133" s="35">
        <v>125302.21</v>
      </c>
      <c r="C133" s="35">
        <v>-304109.33</v>
      </c>
      <c r="D133" s="35">
        <v>-215702.62</v>
      </c>
      <c r="E133" s="35">
        <v>748432.48</v>
      </c>
      <c r="F133" s="35">
        <v>381970.29</v>
      </c>
      <c r="G133" s="35">
        <v>-477968.59</v>
      </c>
      <c r="H133" s="35">
        <v>727798.73</v>
      </c>
      <c r="I133" s="35">
        <v>83803.48</v>
      </c>
      <c r="J133" s="35">
        <v>-666445.47</v>
      </c>
    </row>
    <row r="134" spans="1:11" x14ac:dyDescent="0.2">
      <c r="A134" s="35">
        <v>679160.31999999995</v>
      </c>
      <c r="B134" s="35">
        <v>1000291.28</v>
      </c>
      <c r="C134" s="35">
        <v>973179.13</v>
      </c>
      <c r="D134" s="35">
        <v>1021319.24</v>
      </c>
      <c r="E134" s="35">
        <v>720425.44</v>
      </c>
      <c r="F134" s="35">
        <v>823060.03</v>
      </c>
      <c r="G134" s="35">
        <v>847571.26</v>
      </c>
      <c r="H134" s="35">
        <v>810462.85</v>
      </c>
      <c r="I134" s="35">
        <v>673310.52</v>
      </c>
      <c r="J134" s="35">
        <v>754335.62</v>
      </c>
    </row>
    <row r="135" spans="1:11" x14ac:dyDescent="0.2">
      <c r="A135" s="35">
        <v>-297798.25</v>
      </c>
      <c r="B135" s="35">
        <v>-292551.56</v>
      </c>
      <c r="C135" s="35">
        <v>-317579.33</v>
      </c>
      <c r="D135" s="35">
        <v>-491758.17</v>
      </c>
      <c r="E135" s="35">
        <v>-273288.7</v>
      </c>
      <c r="F135" s="35">
        <v>-352343.39</v>
      </c>
      <c r="G135" s="35">
        <v>-416895.55</v>
      </c>
      <c r="H135" s="35">
        <v>-860382.92</v>
      </c>
      <c r="I135" s="35">
        <v>-591499.34</v>
      </c>
      <c r="J135" s="35">
        <v>-528980.56999999995</v>
      </c>
    </row>
    <row r="136" spans="1:11" x14ac:dyDescent="0.2">
      <c r="A136" s="35">
        <v>1079891.32</v>
      </c>
      <c r="B136" s="35">
        <v>884569.64</v>
      </c>
      <c r="C136" s="35">
        <v>787118.34</v>
      </c>
      <c r="D136" s="35">
        <v>1189030.1299999999</v>
      </c>
      <c r="E136" s="35">
        <v>821179.53</v>
      </c>
      <c r="F136" s="35">
        <v>818505.31</v>
      </c>
      <c r="G136" s="35">
        <v>991860.14</v>
      </c>
      <c r="H136" s="35">
        <v>902502.53</v>
      </c>
      <c r="I136" s="35">
        <v>923702.82</v>
      </c>
      <c r="J136" s="35">
        <v>922445.25</v>
      </c>
    </row>
    <row r="137" spans="1:11" x14ac:dyDescent="0.2">
      <c r="A137" s="35">
        <v>1596207.18</v>
      </c>
      <c r="B137" s="35">
        <v>2036243.49</v>
      </c>
      <c r="C137" s="35">
        <v>2084997.15</v>
      </c>
      <c r="D137" s="35">
        <v>2209102.3199999998</v>
      </c>
      <c r="E137" s="35">
        <v>2340596.09</v>
      </c>
      <c r="F137" s="35">
        <v>2237423.33</v>
      </c>
      <c r="G137" s="35">
        <v>2236183.2200000002</v>
      </c>
      <c r="H137" s="35">
        <v>2300184.1800000002</v>
      </c>
      <c r="I137" s="35">
        <v>2190602.9700000002</v>
      </c>
      <c r="J137" s="35">
        <v>2009892.46</v>
      </c>
    </row>
    <row r="138" spans="1:11" x14ac:dyDescent="0.2">
      <c r="A138" s="35">
        <v>888083.13</v>
      </c>
      <c r="B138" s="35">
        <v>912397.82</v>
      </c>
      <c r="C138" s="35">
        <v>890712.93</v>
      </c>
      <c r="D138" s="35">
        <v>870996.99</v>
      </c>
      <c r="E138" s="35">
        <v>903132.26</v>
      </c>
      <c r="F138" s="35">
        <v>934637.1</v>
      </c>
      <c r="G138" s="35">
        <v>1003997.5</v>
      </c>
      <c r="H138" s="35">
        <v>787835.51</v>
      </c>
      <c r="I138" s="35">
        <v>808098.33</v>
      </c>
      <c r="J138" s="35">
        <v>824704.98</v>
      </c>
    </row>
    <row r="139" spans="1:11" x14ac:dyDescent="0.2">
      <c r="A139" s="35">
        <v>2250914.36</v>
      </c>
      <c r="B139" s="35">
        <v>3134830.15</v>
      </c>
      <c r="C139" s="35">
        <v>2538264.35</v>
      </c>
      <c r="D139" s="35">
        <v>2223967.31</v>
      </c>
      <c r="E139" s="35">
        <v>2199185.7999999998</v>
      </c>
      <c r="F139" s="35">
        <v>2219676.9</v>
      </c>
      <c r="G139" s="35">
        <v>2178614.1800000002</v>
      </c>
      <c r="H139" s="35">
        <v>2456234.96</v>
      </c>
      <c r="I139" s="35">
        <v>2081849.3</v>
      </c>
      <c r="J139" s="35">
        <v>1806631.71</v>
      </c>
    </row>
    <row r="140" spans="1:11" x14ac:dyDescent="0.2">
      <c r="A140" s="35">
        <v>13656.83</v>
      </c>
      <c r="B140" s="35">
        <v>6937.56</v>
      </c>
      <c r="C140" s="35">
        <v>6009.22</v>
      </c>
      <c r="D140" s="35">
        <v>7967.08</v>
      </c>
      <c r="E140" s="35">
        <v>18992.78</v>
      </c>
      <c r="F140" s="35">
        <v>6109.64</v>
      </c>
      <c r="G140" s="35">
        <v>7696.52</v>
      </c>
      <c r="H140" s="35">
        <v>13178.17</v>
      </c>
      <c r="I140" s="35">
        <v>14117.84</v>
      </c>
      <c r="J140" s="35">
        <v>16735.310000000001</v>
      </c>
    </row>
    <row r="141" spans="1:11" x14ac:dyDescent="0.2">
      <c r="A141" s="35">
        <v>5828752.8200000003</v>
      </c>
      <c r="B141" s="35">
        <v>6974978.6600000001</v>
      </c>
      <c r="C141" s="35">
        <v>6307101.9800000004</v>
      </c>
      <c r="D141" s="35">
        <v>6501063.8300000001</v>
      </c>
      <c r="E141" s="35">
        <v>6283086.46</v>
      </c>
      <c r="F141" s="35">
        <v>6216352.2800000003</v>
      </c>
      <c r="G141" s="35">
        <v>6418351.5499999998</v>
      </c>
      <c r="H141" s="35">
        <v>6459935.3499999996</v>
      </c>
      <c r="I141" s="35">
        <v>6018371.25</v>
      </c>
      <c r="J141" s="35">
        <v>5580409.71</v>
      </c>
    </row>
    <row r="142" spans="1:11" x14ac:dyDescent="0.2">
      <c r="A142" s="35">
        <v>8843540.7899999991</v>
      </c>
      <c r="B142" s="35">
        <v>8611621.1999999993</v>
      </c>
      <c r="C142" s="35">
        <v>8983666.2699999996</v>
      </c>
      <c r="D142" s="35">
        <v>8299360.7999999998</v>
      </c>
      <c r="E142" s="35">
        <v>8230508.0700000003</v>
      </c>
      <c r="F142" s="35">
        <v>9147529.9499999993</v>
      </c>
      <c r="G142" s="35">
        <v>9793035.5099999998</v>
      </c>
      <c r="H142" s="35">
        <v>8187038.3499999996</v>
      </c>
      <c r="I142" s="35">
        <v>8745775.2300000004</v>
      </c>
      <c r="J142" s="35">
        <v>9902950.4700000007</v>
      </c>
    </row>
    <row r="143" spans="1:11" x14ac:dyDescent="0.2">
      <c r="A143" s="35">
        <v>3841787.32</v>
      </c>
      <c r="B143" s="35">
        <v>4759322.57</v>
      </c>
      <c r="C143" s="35">
        <v>5681972.3799999999</v>
      </c>
      <c r="D143" s="35">
        <v>4682657.0999999996</v>
      </c>
      <c r="E143" s="35">
        <v>3551494.54</v>
      </c>
      <c r="F143" s="35">
        <v>2468462.86</v>
      </c>
      <c r="G143" s="35">
        <v>1616684.1</v>
      </c>
      <c r="H143" s="35">
        <v>970824.62</v>
      </c>
      <c r="I143" s="35">
        <v>588652.13</v>
      </c>
      <c r="J143" s="35">
        <v>723203.56</v>
      </c>
    </row>
    <row r="144" spans="1:11" x14ac:dyDescent="0.2">
      <c r="A144" s="35">
        <v>885710.27</v>
      </c>
      <c r="B144" s="35">
        <v>416823.14</v>
      </c>
      <c r="C144" s="35">
        <v>680983.25</v>
      </c>
      <c r="D144" s="35">
        <v>584983.85</v>
      </c>
      <c r="E144" s="35">
        <v>652979.66</v>
      </c>
      <c r="F144" s="35">
        <v>633057.03</v>
      </c>
      <c r="G144" s="35">
        <v>502774.88</v>
      </c>
      <c r="H144" s="35">
        <v>574947.18000000005</v>
      </c>
      <c r="I144" s="35">
        <v>622427.22</v>
      </c>
      <c r="J144" s="35">
        <v>816682.09</v>
      </c>
    </row>
    <row r="145" spans="1:11" x14ac:dyDescent="0.2">
      <c r="A145" s="35">
        <v>99501.74</v>
      </c>
      <c r="B145" s="35">
        <v>96385.03</v>
      </c>
      <c r="C145" s="35">
        <v>114512.29</v>
      </c>
      <c r="D145" s="35">
        <v>108267.24</v>
      </c>
      <c r="E145" s="35">
        <v>136007.25</v>
      </c>
      <c r="F145" s="35">
        <v>169276.22</v>
      </c>
      <c r="G145" s="35">
        <v>103376.28</v>
      </c>
      <c r="H145" s="35">
        <v>72185.94</v>
      </c>
      <c r="I145" s="35">
        <v>79561.649999999994</v>
      </c>
      <c r="J145" s="35">
        <v>45421.61</v>
      </c>
    </row>
    <row r="146" spans="1:11" x14ac:dyDescent="0.2">
      <c r="A146" s="35">
        <v>128749.01</v>
      </c>
      <c r="B146" s="35">
        <v>87071.69</v>
      </c>
      <c r="C146" s="35">
        <v>305045.71000000002</v>
      </c>
      <c r="D146" s="35">
        <v>533180.93999999994</v>
      </c>
      <c r="E146" s="35">
        <v>1072778.93</v>
      </c>
      <c r="F146" s="35">
        <v>134414.1</v>
      </c>
      <c r="G146" s="35">
        <v>69813.17</v>
      </c>
      <c r="H146" s="35">
        <v>61211.61</v>
      </c>
      <c r="I146" s="35">
        <v>84967.24</v>
      </c>
      <c r="J146" s="35">
        <v>85096.8</v>
      </c>
    </row>
    <row r="147" spans="1:11" x14ac:dyDescent="0.2">
      <c r="A147" s="35">
        <v>6176282.3799999999</v>
      </c>
      <c r="B147" s="35">
        <v>6498870.6399999997</v>
      </c>
      <c r="C147" s="35">
        <v>7859690.4199999999</v>
      </c>
      <c r="D147" s="35">
        <v>7685763.3499999996</v>
      </c>
      <c r="E147" s="35">
        <v>8493589.2799999993</v>
      </c>
      <c r="F147" s="35">
        <v>5430858.3300000001</v>
      </c>
      <c r="G147" s="35">
        <v>3184403.71</v>
      </c>
      <c r="H147" s="35">
        <v>2222972.1800000002</v>
      </c>
      <c r="I147" s="35">
        <v>1739893.7</v>
      </c>
      <c r="J147" s="35">
        <v>2749979.5</v>
      </c>
    </row>
    <row r="148" spans="1:11" x14ac:dyDescent="0.2">
      <c r="A148" s="35">
        <v>199835636.75</v>
      </c>
      <c r="B148" s="35">
        <v>221214553.72</v>
      </c>
      <c r="C148" s="35">
        <v>247116596.16</v>
      </c>
      <c r="D148" s="35">
        <v>228754278.84</v>
      </c>
      <c r="E148" s="35">
        <v>192993658.61000001</v>
      </c>
      <c r="F148" s="35">
        <v>206852382.47</v>
      </c>
      <c r="G148" s="35">
        <v>223920191.50999999</v>
      </c>
      <c r="H148" s="35">
        <v>205558115.88999999</v>
      </c>
      <c r="I148" s="35">
        <v>198289163.88</v>
      </c>
      <c r="J148" s="35">
        <v>227486171.09</v>
      </c>
    </row>
    <row r="149" spans="1:11" x14ac:dyDescent="0.2">
      <c r="A149" s="35">
        <v>144349100.69</v>
      </c>
      <c r="B149" s="35">
        <v>173557464.91999999</v>
      </c>
      <c r="C149" s="35">
        <v>187956964.43000001</v>
      </c>
      <c r="D149" s="35">
        <v>178786972.88999999</v>
      </c>
      <c r="E149" s="35">
        <v>142196213.09</v>
      </c>
      <c r="F149" s="35">
        <v>153627439.03999999</v>
      </c>
      <c r="G149" s="35">
        <v>169452922.56999999</v>
      </c>
      <c r="H149" s="35">
        <v>168667012.09999999</v>
      </c>
      <c r="I149" s="35">
        <v>167635666.19</v>
      </c>
      <c r="J149" s="35">
        <v>175614548.38</v>
      </c>
    </row>
    <row r="150" spans="1:11" x14ac:dyDescent="0.2">
      <c r="A150" s="35">
        <v>790882.03</v>
      </c>
      <c r="B150" s="35">
        <v>96418.37</v>
      </c>
      <c r="C150" s="35">
        <v>-280336.53999999998</v>
      </c>
      <c r="D150" s="35">
        <v>-625902.17000000004</v>
      </c>
      <c r="E150" s="35">
        <v>690150.03</v>
      </c>
      <c r="F150" s="35">
        <v>120426.76</v>
      </c>
      <c r="G150" s="35">
        <v>-349312.6</v>
      </c>
      <c r="H150" s="35">
        <v>857540.94</v>
      </c>
      <c r="I150" s="35">
        <v>107936.27</v>
      </c>
      <c r="J150" s="35">
        <v>-751571.55</v>
      </c>
    </row>
    <row r="151" spans="1:11" x14ac:dyDescent="0.2">
      <c r="A151" s="35">
        <v>562428.02</v>
      </c>
      <c r="B151" s="35">
        <v>948069.59</v>
      </c>
      <c r="C151" s="35">
        <v>767116.62</v>
      </c>
      <c r="D151" s="35">
        <v>765930.17</v>
      </c>
      <c r="E151" s="35">
        <v>655189.51</v>
      </c>
      <c r="F151" s="35">
        <v>607433.80000000005</v>
      </c>
      <c r="G151" s="35">
        <v>654161.49</v>
      </c>
      <c r="H151" s="35">
        <v>720109.68</v>
      </c>
      <c r="I151" s="35">
        <v>633682.39</v>
      </c>
      <c r="J151" s="35">
        <v>625238.12</v>
      </c>
    </row>
    <row r="152" spans="1:11" x14ac:dyDescent="0.2">
      <c r="A152" s="35">
        <v>-255519.84</v>
      </c>
      <c r="B152" s="35">
        <v>-291058.69</v>
      </c>
      <c r="C152" s="35">
        <v>-280762.78000000003</v>
      </c>
      <c r="D152" s="35">
        <v>-435747.34</v>
      </c>
      <c r="E152" s="35">
        <v>-227917.11</v>
      </c>
      <c r="F152" s="35">
        <v>-347154.15</v>
      </c>
      <c r="G152" s="35">
        <v>-411137.93</v>
      </c>
      <c r="H152" s="35">
        <v>-875425.62</v>
      </c>
      <c r="I152" s="35">
        <v>-583568.11</v>
      </c>
      <c r="J152" s="35">
        <v>-526306.06000000006</v>
      </c>
    </row>
    <row r="153" spans="1:11" x14ac:dyDescent="0.2">
      <c r="A153">
        <v>1744958.5</v>
      </c>
      <c r="B153">
        <v>1950495.18</v>
      </c>
      <c r="C153">
        <v>1993330.74</v>
      </c>
      <c r="D153">
        <v>2033934.24</v>
      </c>
      <c r="E153">
        <v>2005404.97</v>
      </c>
      <c r="F153">
        <v>2062668.55</v>
      </c>
      <c r="G153">
        <v>2039574.53</v>
      </c>
      <c r="H153">
        <v>1986519.32</v>
      </c>
      <c r="I153">
        <v>1959504.19</v>
      </c>
      <c r="J153">
        <v>1925268.38</v>
      </c>
    </row>
    <row r="154" spans="1:11" x14ac:dyDescent="0.2">
      <c r="A154">
        <v>117262459.44</v>
      </c>
      <c r="B154">
        <v>120311686.06999999</v>
      </c>
      <c r="C154">
        <v>126259972.59</v>
      </c>
      <c r="D154">
        <v>124106061.48</v>
      </c>
      <c r="E154">
        <v>122386069.8</v>
      </c>
      <c r="F154">
        <v>132974330.55</v>
      </c>
      <c r="G154">
        <v>129439783.16</v>
      </c>
      <c r="H154">
        <v>115841442.52</v>
      </c>
      <c r="I154">
        <v>114926464.37</v>
      </c>
      <c r="J154">
        <v>121142066.51000001</v>
      </c>
      <c r="K154" t="s">
        <v>42</v>
      </c>
    </row>
    <row r="155" spans="1:11" x14ac:dyDescent="0.2">
      <c r="A155">
        <v>3887586.97</v>
      </c>
      <c r="B155">
        <v>4476792.84</v>
      </c>
      <c r="C155">
        <v>4955382.99</v>
      </c>
      <c r="D155">
        <v>5430089.1100000003</v>
      </c>
      <c r="E155">
        <v>5677502.1600000001</v>
      </c>
      <c r="F155">
        <v>5655221.8499999996</v>
      </c>
      <c r="G155">
        <v>5829701.1799999997</v>
      </c>
      <c r="H155">
        <v>5468667.5499999998</v>
      </c>
      <c r="I155">
        <v>5199665.57</v>
      </c>
      <c r="J155">
        <v>5246839.25</v>
      </c>
      <c r="K155" t="s">
        <v>42</v>
      </c>
    </row>
    <row r="156" spans="1:11" x14ac:dyDescent="0.2">
      <c r="A156">
        <v>143615446.99000001</v>
      </c>
      <c r="B156">
        <v>148756155.37</v>
      </c>
      <c r="C156">
        <v>155822793.16</v>
      </c>
      <c r="D156">
        <v>154628441.34999999</v>
      </c>
      <c r="E156">
        <v>152436801.68000001</v>
      </c>
      <c r="F156">
        <v>166658507.12</v>
      </c>
      <c r="G156">
        <v>163479516.94999999</v>
      </c>
      <c r="H156">
        <v>148046366.19999999</v>
      </c>
      <c r="I156">
        <v>148198357.58000001</v>
      </c>
      <c r="J156">
        <v>155233734.77000001</v>
      </c>
      <c r="K156" t="s">
        <v>42</v>
      </c>
    </row>
    <row r="157" spans="1:11" x14ac:dyDescent="0.2">
      <c r="A157">
        <v>654414.35</v>
      </c>
      <c r="B157">
        <v>765307.52</v>
      </c>
      <c r="C157">
        <v>752514.51</v>
      </c>
      <c r="D157">
        <v>796654.93</v>
      </c>
      <c r="E157">
        <v>945251.28</v>
      </c>
      <c r="F157">
        <v>993870.71</v>
      </c>
      <c r="G157">
        <v>945584.76</v>
      </c>
      <c r="H157">
        <v>989846.88</v>
      </c>
      <c r="I157">
        <v>1015662.71</v>
      </c>
      <c r="J157">
        <v>947994.95</v>
      </c>
      <c r="K157" t="s">
        <v>42</v>
      </c>
    </row>
    <row r="158" spans="1:11" x14ac:dyDescent="0.2">
      <c r="A158" s="35">
        <v>1224820.0900000001</v>
      </c>
      <c r="B158" s="35">
        <v>1200213.44</v>
      </c>
      <c r="C158" s="35">
        <v>1314948.22</v>
      </c>
      <c r="D158" s="35">
        <v>1332958.5</v>
      </c>
      <c r="E158" s="35">
        <v>1322429.26</v>
      </c>
      <c r="F158" s="35">
        <v>1377348.91</v>
      </c>
      <c r="G158" s="35">
        <v>1322766.44</v>
      </c>
      <c r="H158" s="35">
        <v>1148782.6200000001</v>
      </c>
      <c r="I158" s="35">
        <v>1092377.81</v>
      </c>
      <c r="J158" s="35">
        <v>1235153.18</v>
      </c>
      <c r="K158" t="s">
        <v>292</v>
      </c>
    </row>
    <row r="159" spans="1:11" x14ac:dyDescent="0.2">
      <c r="A159" s="35">
        <v>131096382.79000001</v>
      </c>
      <c r="B159" s="35">
        <v>135448679.72999999</v>
      </c>
      <c r="C159" s="35">
        <v>168432538.75999999</v>
      </c>
      <c r="D159" s="35">
        <v>158569343.06999999</v>
      </c>
      <c r="E159" s="35">
        <v>118129861.23</v>
      </c>
      <c r="F159" s="35">
        <v>126343750.55</v>
      </c>
      <c r="G159" s="35">
        <v>142063265.86000001</v>
      </c>
      <c r="H159" s="35">
        <v>129763961.34</v>
      </c>
      <c r="I159" s="35">
        <v>124128791.16</v>
      </c>
      <c r="J159" s="35">
        <v>149441756.58000001</v>
      </c>
    </row>
    <row r="160" spans="1:11" x14ac:dyDescent="0.2">
      <c r="A160" s="35">
        <v>18305.32</v>
      </c>
      <c r="B160" s="35">
        <v>34070.54</v>
      </c>
      <c r="C160" s="35">
        <v>43100.1</v>
      </c>
      <c r="D160" s="35">
        <v>37382.28</v>
      </c>
      <c r="E160" s="35">
        <v>30665.69</v>
      </c>
      <c r="F160" s="35">
        <v>46472.23</v>
      </c>
      <c r="G160" s="35">
        <v>45781.52</v>
      </c>
      <c r="H160" s="35">
        <v>42465.1</v>
      </c>
      <c r="I160" s="35">
        <v>41224.71</v>
      </c>
      <c r="J160" s="35">
        <v>43919.23</v>
      </c>
    </row>
    <row r="161" spans="1:11" x14ac:dyDescent="0.2">
      <c r="A161" s="35">
        <v>2239770.9900000002</v>
      </c>
      <c r="B161" s="35">
        <v>4765205.9800000004</v>
      </c>
      <c r="C161" s="35">
        <v>5108831.92</v>
      </c>
      <c r="D161" s="35">
        <v>4721837.84</v>
      </c>
      <c r="E161" s="35">
        <v>3824167.01</v>
      </c>
      <c r="F161" s="35">
        <v>6205348.9400000004</v>
      </c>
      <c r="G161" s="35">
        <v>5923194.5300000003</v>
      </c>
      <c r="H161" s="35">
        <v>5559936.6900000004</v>
      </c>
      <c r="I161" s="35">
        <v>5371539.6500000004</v>
      </c>
      <c r="J161" s="35">
        <v>5497061.9699999997</v>
      </c>
    </row>
    <row r="162" spans="1:11" x14ac:dyDescent="0.2">
      <c r="A162" s="35">
        <v>441297.73</v>
      </c>
      <c r="B162" s="35">
        <v>472568.39</v>
      </c>
      <c r="C162" s="35">
        <v>510309.61</v>
      </c>
      <c r="D162" s="35">
        <v>591325.16</v>
      </c>
      <c r="E162" s="35">
        <v>513037.3</v>
      </c>
      <c r="F162" s="35">
        <v>517423.06</v>
      </c>
      <c r="G162" s="35">
        <v>496546.43</v>
      </c>
      <c r="H162" s="35">
        <v>444653.11</v>
      </c>
      <c r="I162" s="35">
        <v>457074.03</v>
      </c>
      <c r="J162" s="35">
        <v>435246.86</v>
      </c>
    </row>
    <row r="163" spans="1:11" x14ac:dyDescent="0.2">
      <c r="A163" s="35">
        <v>20867442.629999999</v>
      </c>
      <c r="B163" s="35">
        <v>26714934.899999999</v>
      </c>
      <c r="C163" s="35">
        <v>24989977.010000002</v>
      </c>
      <c r="D163" s="35">
        <v>24058306.16</v>
      </c>
      <c r="E163" s="35">
        <v>21741566.670000002</v>
      </c>
      <c r="F163" s="35">
        <v>24985406.280000001</v>
      </c>
      <c r="G163" s="35">
        <v>25924747.73</v>
      </c>
      <c r="H163" s="35">
        <v>23728555.280000001</v>
      </c>
      <c r="I163" s="35">
        <v>25014969.190000001</v>
      </c>
      <c r="J163" s="35">
        <v>24221107.280000001</v>
      </c>
    </row>
    <row r="164" spans="1:11" x14ac:dyDescent="0.2">
      <c r="A164" s="35">
        <v>87800.86</v>
      </c>
      <c r="B164" s="35">
        <v>138736.97</v>
      </c>
      <c r="C164" s="35">
        <v>157601.65</v>
      </c>
      <c r="D164" s="35">
        <v>139589.18</v>
      </c>
      <c r="E164" s="35">
        <v>142336.04999999999</v>
      </c>
      <c r="F164" s="35">
        <v>146828.31</v>
      </c>
      <c r="G164" s="35">
        <v>143645.14000000001</v>
      </c>
      <c r="H164" s="35">
        <v>144364.68</v>
      </c>
      <c r="I164" s="35">
        <v>136319.84</v>
      </c>
      <c r="J164" s="35">
        <v>135754.17000000001</v>
      </c>
    </row>
    <row r="165" spans="1:11" x14ac:dyDescent="0.2">
      <c r="A165" s="35">
        <v>6245546.0199999996</v>
      </c>
      <c r="B165" s="35">
        <v>11762897.720000001</v>
      </c>
      <c r="C165" s="35">
        <v>10220370.529999999</v>
      </c>
      <c r="D165" s="35">
        <v>7677999.0099999998</v>
      </c>
      <c r="E165" s="35">
        <v>8394111.6099999994</v>
      </c>
      <c r="F165" s="35">
        <v>9364799.9399999995</v>
      </c>
      <c r="G165" s="35">
        <v>9453787.9299999997</v>
      </c>
      <c r="H165" s="35">
        <v>8986270.5999999996</v>
      </c>
      <c r="I165" s="35">
        <v>8800887.9499999993</v>
      </c>
      <c r="J165" s="35">
        <v>8818218.1500000004</v>
      </c>
    </row>
    <row r="166" spans="1:11" x14ac:dyDescent="0.2">
      <c r="A166" s="35">
        <v>156207.03</v>
      </c>
      <c r="B166" s="35">
        <v>161600.93</v>
      </c>
      <c r="C166" s="35">
        <v>128516.51</v>
      </c>
      <c r="D166" s="35">
        <v>110554.45</v>
      </c>
      <c r="E166" s="35">
        <v>116092.13</v>
      </c>
      <c r="F166" s="35">
        <v>146090.91</v>
      </c>
      <c r="G166" s="35">
        <v>138732.73000000001</v>
      </c>
      <c r="H166" s="35">
        <v>112923.24</v>
      </c>
      <c r="I166" s="35">
        <v>99906.25</v>
      </c>
      <c r="J166" s="35">
        <v>125808.14</v>
      </c>
    </row>
    <row r="167" spans="1:11" x14ac:dyDescent="0.2">
      <c r="A167" s="35">
        <v>5392633.2300000004</v>
      </c>
      <c r="B167" s="35">
        <v>5643425.0499999998</v>
      </c>
      <c r="C167" s="35">
        <v>3782262.28</v>
      </c>
      <c r="D167" s="35">
        <v>2425598.17</v>
      </c>
      <c r="E167" s="35">
        <v>2955003.59</v>
      </c>
      <c r="F167" s="35">
        <v>3744720.85</v>
      </c>
      <c r="G167" s="35">
        <v>4060082.95</v>
      </c>
      <c r="H167" s="35">
        <v>3228173</v>
      </c>
      <c r="I167" s="35">
        <v>2870510.77</v>
      </c>
      <c r="J167" s="35">
        <v>4006495.07</v>
      </c>
    </row>
    <row r="168" spans="1:11" x14ac:dyDescent="0.2">
      <c r="A168" s="35">
        <v>106734.08</v>
      </c>
      <c r="B168" s="35">
        <v>150714.68</v>
      </c>
      <c r="C168" s="35">
        <v>145143.29</v>
      </c>
      <c r="D168" s="35">
        <v>109459.39</v>
      </c>
      <c r="E168" s="35">
        <v>69524.160000000003</v>
      </c>
      <c r="F168" s="35">
        <v>87446.78</v>
      </c>
      <c r="G168" s="35">
        <v>104294.96</v>
      </c>
      <c r="H168" s="35">
        <v>92290.31</v>
      </c>
      <c r="I168" s="35">
        <v>72154.720000000001</v>
      </c>
      <c r="J168" s="35">
        <v>87139.31</v>
      </c>
    </row>
    <row r="169" spans="1:11" x14ac:dyDescent="0.2">
      <c r="A169" s="35">
        <v>6902348.46</v>
      </c>
      <c r="B169" s="35">
        <v>10794332.6</v>
      </c>
      <c r="C169" s="35">
        <v>8167758.6900000004</v>
      </c>
      <c r="D169" s="35">
        <v>5753229.9900000002</v>
      </c>
      <c r="E169" s="35">
        <v>4063909.64</v>
      </c>
      <c r="F169" s="35">
        <v>5055453.6399999997</v>
      </c>
      <c r="G169" s="35">
        <v>5904883.6299999999</v>
      </c>
      <c r="H169" s="35">
        <v>4940367.22</v>
      </c>
      <c r="I169" s="35">
        <v>4341343.0199999996</v>
      </c>
      <c r="J169" s="35">
        <v>5479267.3499999996</v>
      </c>
    </row>
    <row r="170" spans="1:11" x14ac:dyDescent="0.2">
      <c r="A170">
        <v>2110356.35</v>
      </c>
      <c r="B170">
        <v>2216420.29</v>
      </c>
      <c r="C170">
        <v>2361526.39</v>
      </c>
      <c r="D170">
        <v>2383647.16</v>
      </c>
      <c r="E170">
        <v>2459001.96</v>
      </c>
      <c r="F170">
        <v>2549362.12</v>
      </c>
      <c r="G170">
        <v>2497944.04</v>
      </c>
      <c r="H170">
        <v>2240678.2599999998</v>
      </c>
      <c r="I170">
        <v>2134453.66</v>
      </c>
      <c r="J170">
        <v>2308176.77</v>
      </c>
      <c r="K170" t="s">
        <v>227</v>
      </c>
    </row>
    <row r="171" spans="1:11" x14ac:dyDescent="0.2">
      <c r="A171">
        <v>17365.240000000002</v>
      </c>
      <c r="B171">
        <v>1688.32</v>
      </c>
      <c r="C171">
        <v>-9239.5300000000007</v>
      </c>
      <c r="D171">
        <v>-21659.84</v>
      </c>
      <c r="E171">
        <v>13664.87</v>
      </c>
      <c r="F171">
        <v>17803</v>
      </c>
      <c r="G171">
        <v>-2730.96</v>
      </c>
      <c r="H171">
        <v>3932.55</v>
      </c>
      <c r="I171">
        <v>3309.1</v>
      </c>
      <c r="J171">
        <v>-8864.1299999999992</v>
      </c>
      <c r="K171" t="s">
        <v>228</v>
      </c>
    </row>
    <row r="172" spans="1:11" x14ac:dyDescent="0.2">
      <c r="A172">
        <v>13872.38</v>
      </c>
      <c r="B172">
        <v>18158.53</v>
      </c>
      <c r="C172">
        <v>19316.95</v>
      </c>
      <c r="D172">
        <v>23087.08</v>
      </c>
      <c r="E172">
        <v>16666.580000000002</v>
      </c>
      <c r="F172">
        <v>18201.349999999999</v>
      </c>
      <c r="G172">
        <v>17227.61</v>
      </c>
      <c r="H172">
        <v>16599.509999999998</v>
      </c>
      <c r="I172">
        <v>14844.18</v>
      </c>
      <c r="J172">
        <v>15213.06</v>
      </c>
      <c r="K172" t="s">
        <v>229</v>
      </c>
    </row>
    <row r="173" spans="1:11" x14ac:dyDescent="0.2">
      <c r="A173">
        <v>-2594.4</v>
      </c>
      <c r="B173">
        <v>-3586.01</v>
      </c>
      <c r="C173">
        <v>-3959.54</v>
      </c>
      <c r="D173">
        <v>-5289.48</v>
      </c>
      <c r="E173">
        <v>-3978.38</v>
      </c>
      <c r="F173">
        <v>-5485.97</v>
      </c>
      <c r="G173">
        <v>-4783.9399999999996</v>
      </c>
      <c r="H173">
        <v>-9981.2800000000007</v>
      </c>
      <c r="I173">
        <v>-7422.4</v>
      </c>
      <c r="J173">
        <v>-6730.79</v>
      </c>
      <c r="K173" t="s">
        <v>230</v>
      </c>
    </row>
    <row r="174" spans="1:11" x14ac:dyDescent="0.2">
      <c r="A174">
        <v>37520.26</v>
      </c>
      <c r="B174">
        <v>44823.95</v>
      </c>
      <c r="C174">
        <v>46096.54</v>
      </c>
      <c r="D174">
        <v>45309.08</v>
      </c>
      <c r="E174">
        <v>248393.98</v>
      </c>
      <c r="F174">
        <v>205929.8</v>
      </c>
      <c r="G174">
        <v>225632.59</v>
      </c>
      <c r="H174">
        <v>235722.81</v>
      </c>
      <c r="I174">
        <v>220590.52</v>
      </c>
      <c r="J174">
        <v>226328.68</v>
      </c>
      <c r="K174" t="s">
        <v>231</v>
      </c>
    </row>
    <row r="175" spans="1:11" x14ac:dyDescent="0.2">
      <c r="A175">
        <v>2354.1999999999998</v>
      </c>
      <c r="B175">
        <v>212.63</v>
      </c>
      <c r="C175">
        <v>3079.56</v>
      </c>
      <c r="D175">
        <v>2764.15</v>
      </c>
      <c r="E175">
        <v>2976.4</v>
      </c>
      <c r="F175">
        <v>5404.7</v>
      </c>
      <c r="G175">
        <v>5208.54</v>
      </c>
      <c r="H175">
        <v>4188.75</v>
      </c>
      <c r="I175">
        <v>4143.1000000000004</v>
      </c>
      <c r="J175">
        <v>3812.22</v>
      </c>
      <c r="K175" t="s">
        <v>232</v>
      </c>
    </row>
    <row r="176" spans="1:11" x14ac:dyDescent="0.2">
      <c r="A176">
        <v>2038911.88</v>
      </c>
      <c r="B176">
        <v>2159642.77</v>
      </c>
      <c r="C176">
        <v>2302769.41</v>
      </c>
      <c r="D176">
        <v>2325587.6800000002</v>
      </c>
      <c r="E176">
        <v>2197312.2599999998</v>
      </c>
      <c r="F176">
        <v>2326077.38</v>
      </c>
      <c r="G176">
        <v>2254790.85</v>
      </c>
      <c r="H176">
        <v>1990110.35</v>
      </c>
      <c r="I176">
        <v>1905201.03</v>
      </c>
      <c r="J176">
        <v>2069193.76</v>
      </c>
      <c r="K176" t="s">
        <v>233</v>
      </c>
    </row>
    <row r="177" spans="1:11" x14ac:dyDescent="0.2">
      <c r="A177">
        <v>930.22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213.14</v>
      </c>
      <c r="H177">
        <v>43.98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23885.67</v>
      </c>
      <c r="B179">
        <v>11458.94</v>
      </c>
      <c r="C179">
        <v>9580.8799999999992</v>
      </c>
      <c r="D179">
        <v>9986.25</v>
      </c>
      <c r="E179">
        <v>10289.219999999999</v>
      </c>
      <c r="F179">
        <v>11950.24</v>
      </c>
      <c r="G179">
        <v>12098.92</v>
      </c>
      <c r="H179">
        <v>10612.37</v>
      </c>
      <c r="I179">
        <v>4519.01</v>
      </c>
      <c r="J179">
        <v>4182.5200000000004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1865463.93</v>
      </c>
      <c r="B181">
        <v>1849858.06</v>
      </c>
      <c r="C181">
        <v>1973905.16</v>
      </c>
      <c r="D181">
        <v>2063966.02</v>
      </c>
      <c r="E181">
        <v>2116100.96</v>
      </c>
      <c r="F181">
        <v>2162733.66</v>
      </c>
      <c r="G181">
        <v>2075289.52</v>
      </c>
      <c r="H181">
        <v>1832990.38</v>
      </c>
      <c r="I181">
        <v>1767427.63</v>
      </c>
      <c r="J181">
        <v>1923800.18</v>
      </c>
      <c r="K181" t="s">
        <v>238</v>
      </c>
    </row>
    <row r="182" spans="1:11" x14ac:dyDescent="0.2">
      <c r="A182">
        <v>244892.42</v>
      </c>
      <c r="B182">
        <v>366562.23</v>
      </c>
      <c r="C182">
        <v>387621.23</v>
      </c>
      <c r="D182">
        <v>319681.14</v>
      </c>
      <c r="E182">
        <v>342901</v>
      </c>
      <c r="F182">
        <v>386628.46</v>
      </c>
      <c r="G182">
        <v>422654.52</v>
      </c>
      <c r="H182">
        <v>407687.88</v>
      </c>
      <c r="I182">
        <v>367026.03</v>
      </c>
      <c r="J182">
        <v>384376.59</v>
      </c>
      <c r="K182" t="s">
        <v>239</v>
      </c>
    </row>
    <row r="183" spans="1:11" x14ac:dyDescent="0.2">
      <c r="A183">
        <v>1254556.17</v>
      </c>
      <c r="B183">
        <v>1235778.05</v>
      </c>
      <c r="C183">
        <v>1360959.01</v>
      </c>
      <c r="D183">
        <v>1377848.8</v>
      </c>
      <c r="E183">
        <v>1423295.62</v>
      </c>
      <c r="F183">
        <v>1481064.41</v>
      </c>
      <c r="G183">
        <v>1429651.32</v>
      </c>
      <c r="H183">
        <v>1258577.1200000001</v>
      </c>
      <c r="I183">
        <v>1195440.42</v>
      </c>
      <c r="J183">
        <v>1343244.57</v>
      </c>
      <c r="K183" t="s">
        <v>240</v>
      </c>
    </row>
    <row r="184" spans="1:11" x14ac:dyDescent="0.2">
      <c r="A184">
        <v>3771.09</v>
      </c>
      <c r="B184">
        <v>1752.16</v>
      </c>
      <c r="C184">
        <v>3170.16</v>
      </c>
      <c r="D184">
        <v>4952.68</v>
      </c>
      <c r="E184">
        <v>2937.52</v>
      </c>
      <c r="F184">
        <v>4494.1099999999997</v>
      </c>
      <c r="G184">
        <v>3043.63</v>
      </c>
      <c r="H184">
        <v>4652.6499999999996</v>
      </c>
      <c r="I184">
        <v>6143.67</v>
      </c>
      <c r="J184">
        <v>6179.77</v>
      </c>
      <c r="K184" t="s">
        <v>241</v>
      </c>
    </row>
    <row r="185" spans="1:11" x14ac:dyDescent="0.2">
      <c r="A185">
        <v>538352.13</v>
      </c>
      <c r="B185">
        <v>612485.53</v>
      </c>
      <c r="C185">
        <v>669374.76</v>
      </c>
      <c r="D185">
        <v>733788.16000000003</v>
      </c>
      <c r="E185">
        <v>718730.32</v>
      </c>
      <c r="F185">
        <v>717835.48</v>
      </c>
      <c r="G185">
        <v>700846.89</v>
      </c>
      <c r="H185">
        <v>655890.75</v>
      </c>
      <c r="I185">
        <v>657136.11</v>
      </c>
      <c r="J185">
        <v>636563.29</v>
      </c>
      <c r="K185" t="s">
        <v>242</v>
      </c>
    </row>
    <row r="186" spans="1:11" x14ac:dyDescent="0.2">
      <c r="A186">
        <v>313676.96000000002</v>
      </c>
      <c r="B186">
        <v>366404.55</v>
      </c>
      <c r="C186">
        <v>328022.46000000002</v>
      </c>
      <c r="D186">
        <v>267057.52</v>
      </c>
      <c r="E186">
        <v>313685.71999999997</v>
      </c>
      <c r="F186">
        <v>345968.12</v>
      </c>
      <c r="G186">
        <v>364402.2</v>
      </c>
      <c r="H186">
        <v>321557.74</v>
      </c>
      <c r="I186">
        <v>275733.46000000002</v>
      </c>
      <c r="J186">
        <v>322189.14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1568682.68</v>
      </c>
      <c r="B188">
        <v>1991696.43</v>
      </c>
      <c r="C188">
        <v>1767599.76</v>
      </c>
      <c r="D188">
        <v>1670643.39</v>
      </c>
      <c r="E188">
        <v>8671308.5800000001</v>
      </c>
      <c r="F188">
        <v>8154242.96</v>
      </c>
      <c r="G188">
        <v>9731698.4100000001</v>
      </c>
      <c r="H188">
        <v>10443004.58</v>
      </c>
      <c r="I188">
        <v>9906670.9600000009</v>
      </c>
      <c r="J188">
        <v>10858907.869999999</v>
      </c>
    </row>
    <row r="189" spans="1:11" x14ac:dyDescent="0.2">
      <c r="A189">
        <v>20064.45</v>
      </c>
      <c r="B189">
        <v>22026.1</v>
      </c>
      <c r="C189">
        <v>52299.56</v>
      </c>
      <c r="D189">
        <v>11792.25</v>
      </c>
      <c r="E189">
        <v>16787.89</v>
      </c>
      <c r="F189">
        <v>137030.34</v>
      </c>
      <c r="G189">
        <v>183220.74</v>
      </c>
      <c r="H189">
        <v>117937.13</v>
      </c>
      <c r="I189">
        <v>149030.5</v>
      </c>
      <c r="J189">
        <v>124613.39</v>
      </c>
    </row>
    <row r="190" spans="1:11" x14ac:dyDescent="0.2">
      <c r="A190">
        <v>173042291.53</v>
      </c>
      <c r="B190">
        <v>195252875.16999999</v>
      </c>
      <c r="C190">
        <v>220955682.03999999</v>
      </c>
      <c r="D190">
        <v>203524838.34999999</v>
      </c>
      <c r="E190">
        <v>159296715.5</v>
      </c>
      <c r="F190">
        <v>175979335.21000001</v>
      </c>
      <c r="G190">
        <v>193551533.66999999</v>
      </c>
      <c r="H190">
        <v>176555510.27000001</v>
      </c>
      <c r="I190">
        <v>170991606.16</v>
      </c>
      <c r="J190">
        <v>197941365.78999999</v>
      </c>
    </row>
    <row r="191" spans="1:11" x14ac:dyDescent="0.2">
      <c r="A191">
        <v>111934.7</v>
      </c>
      <c r="B191">
        <v>18684.66</v>
      </c>
      <c r="C191">
        <v>0</v>
      </c>
      <c r="D191">
        <v>0</v>
      </c>
      <c r="E191">
        <v>0</v>
      </c>
      <c r="F191">
        <v>0</v>
      </c>
      <c r="G191">
        <v>7504.06</v>
      </c>
      <c r="H191">
        <v>2587.5</v>
      </c>
      <c r="I191">
        <v>0</v>
      </c>
      <c r="J191">
        <v>183966.2</v>
      </c>
    </row>
    <row r="192" spans="1:11" x14ac:dyDescent="0.2">
      <c r="A192">
        <v>494483.26</v>
      </c>
      <c r="B192">
        <v>0</v>
      </c>
      <c r="C192">
        <v>0</v>
      </c>
      <c r="D192">
        <v>-1875.73</v>
      </c>
      <c r="E192">
        <v>18.350000000000001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1873712.25</v>
      </c>
      <c r="B193">
        <v>883082.95</v>
      </c>
      <c r="C193">
        <v>649644</v>
      </c>
      <c r="D193">
        <v>595670.92000000004</v>
      </c>
      <c r="E193">
        <v>645651.17000000004</v>
      </c>
      <c r="F193">
        <v>759299.27</v>
      </c>
      <c r="G193">
        <v>780748.29</v>
      </c>
      <c r="H193">
        <v>699132.28</v>
      </c>
      <c r="I193">
        <v>289484.09000000003</v>
      </c>
      <c r="J193">
        <v>260511.23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159999834.43000001</v>
      </c>
      <c r="B195">
        <v>168521341.78999999</v>
      </c>
      <c r="C195">
        <v>198129544.66</v>
      </c>
      <c r="D195">
        <v>186331583.31999999</v>
      </c>
      <c r="E195">
        <v>148591418.84</v>
      </c>
      <c r="F195">
        <v>160496992.75999999</v>
      </c>
      <c r="G195">
        <v>177805533.81999999</v>
      </c>
      <c r="H195">
        <v>163206928.50999999</v>
      </c>
      <c r="I195">
        <v>158407604.56999999</v>
      </c>
      <c r="J195">
        <v>184939178.77000001</v>
      </c>
    </row>
    <row r="196" spans="1:10" x14ac:dyDescent="0.2">
      <c r="A196">
        <v>17111334.440000001</v>
      </c>
      <c r="B196">
        <v>29647023.52</v>
      </c>
      <c r="C196">
        <v>25295680.710000001</v>
      </c>
      <c r="D196">
        <v>19469485.859999999</v>
      </c>
      <c r="E196">
        <v>20039062.649999999</v>
      </c>
      <c r="F196">
        <v>24532915.02</v>
      </c>
      <c r="G196">
        <v>26449171.34</v>
      </c>
      <c r="H196">
        <v>24611243.23</v>
      </c>
      <c r="I196">
        <v>22929187.129999999</v>
      </c>
      <c r="J196">
        <v>24430185.710000001</v>
      </c>
    </row>
    <row r="197" spans="1:10" x14ac:dyDescent="0.2">
      <c r="A197">
        <v>134351179.44999999</v>
      </c>
      <c r="B197">
        <v>140341812.27000001</v>
      </c>
      <c r="C197">
        <v>173823103.50999999</v>
      </c>
      <c r="D197">
        <v>163828839.44999999</v>
      </c>
      <c r="E197">
        <v>126016831.89</v>
      </c>
      <c r="F197">
        <v>136312358.72999999</v>
      </c>
      <c r="G197">
        <v>152305525.83000001</v>
      </c>
      <c r="H197">
        <v>140231191.34999999</v>
      </c>
      <c r="I197">
        <v>134181181.78</v>
      </c>
      <c r="J197">
        <v>160297418.59999999</v>
      </c>
    </row>
    <row r="198" spans="1:10" x14ac:dyDescent="0.2">
      <c r="A198">
        <v>300014.03000000003</v>
      </c>
      <c r="B198">
        <v>122188.74</v>
      </c>
      <c r="C198">
        <v>255583.82</v>
      </c>
      <c r="D198">
        <v>356257.34</v>
      </c>
      <c r="E198">
        <v>191118.25</v>
      </c>
      <c r="F198">
        <v>282841.40000000002</v>
      </c>
      <c r="G198">
        <v>224098.24</v>
      </c>
      <c r="H198">
        <v>349902.37</v>
      </c>
      <c r="I198">
        <v>463564.42</v>
      </c>
      <c r="J198">
        <v>478229.61</v>
      </c>
    </row>
    <row r="199" spans="1:10" x14ac:dyDescent="0.2">
      <c r="A199">
        <v>27658365.120000001</v>
      </c>
      <c r="B199">
        <v>38513858.229999997</v>
      </c>
      <c r="C199">
        <v>35265580.270000003</v>
      </c>
      <c r="D199">
        <v>31802049.010000002</v>
      </c>
      <c r="E199">
        <v>31582248.199999999</v>
      </c>
      <c r="F199">
        <v>35916803.780000001</v>
      </c>
      <c r="G199">
        <v>37432059.219999999</v>
      </c>
      <c r="H199">
        <v>34938828.780000001</v>
      </c>
      <c r="I199">
        <v>35972923.189999998</v>
      </c>
      <c r="J199">
        <v>35298809.219999999</v>
      </c>
    </row>
    <row r="200" spans="1:10" x14ac:dyDescent="0.2">
      <c r="A200">
        <v>14801610.27</v>
      </c>
      <c r="B200">
        <v>19188096.82</v>
      </c>
      <c r="C200">
        <v>14080957.76</v>
      </c>
      <c r="D200">
        <v>9813923.3800000008</v>
      </c>
      <c r="E200">
        <v>10818339.640000001</v>
      </c>
      <c r="F200">
        <v>12517903.869999999</v>
      </c>
      <c r="G200">
        <v>14293021.880000001</v>
      </c>
      <c r="H200">
        <v>12298249.26</v>
      </c>
      <c r="I200">
        <v>10719122.310000001</v>
      </c>
      <c r="J200">
        <v>13294907.050000001</v>
      </c>
    </row>
    <row r="201" spans="1:10" x14ac:dyDescent="0.2">
      <c r="A201">
        <v>0</v>
      </c>
      <c r="B201">
        <v>2409.25</v>
      </c>
      <c r="C201">
        <v>0</v>
      </c>
      <c r="D201">
        <v>0</v>
      </c>
      <c r="E201">
        <v>21943.5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113548.48</v>
      </c>
      <c r="B202" s="35">
        <v>230676.68</v>
      </c>
      <c r="C202" s="35">
        <v>174835.49</v>
      </c>
      <c r="D202" s="35">
        <v>222949.45</v>
      </c>
      <c r="E202" s="35">
        <v>288210.84999999998</v>
      </c>
      <c r="F202" s="35">
        <v>144280.04999999999</v>
      </c>
      <c r="G202" s="35">
        <v>220388.71</v>
      </c>
      <c r="H202" s="35">
        <v>193896.55</v>
      </c>
      <c r="I202" s="35">
        <v>242078.28</v>
      </c>
      <c r="J202" s="35">
        <v>664309.06999999995</v>
      </c>
    </row>
    <row r="203" spans="1:10" x14ac:dyDescent="0.2">
      <c r="A203" s="35">
        <v>7213142.2400000002</v>
      </c>
      <c r="B203" s="35">
        <v>6724571.6699999999</v>
      </c>
      <c r="C203" s="35">
        <v>7567415.46</v>
      </c>
      <c r="D203" s="35">
        <v>6772553.2300000004</v>
      </c>
      <c r="E203" s="35">
        <v>6641979.2400000002</v>
      </c>
      <c r="F203" s="35">
        <v>7695764.75</v>
      </c>
      <c r="G203" s="35">
        <v>8129726.29</v>
      </c>
      <c r="H203" s="35">
        <v>6653713.21</v>
      </c>
      <c r="I203" s="35">
        <v>6852952.4199999999</v>
      </c>
      <c r="J203" s="35">
        <v>7417322.2000000002</v>
      </c>
    </row>
    <row r="204" spans="1:10" x14ac:dyDescent="0.2">
      <c r="A204" s="35">
        <v>214255.85</v>
      </c>
      <c r="B204" s="35">
        <v>299061.93</v>
      </c>
      <c r="C204" s="35">
        <v>198154.16</v>
      </c>
      <c r="D204" s="35">
        <v>196698.86</v>
      </c>
      <c r="E204" s="35">
        <v>340670.01</v>
      </c>
      <c r="F204" s="35">
        <v>273095.53999999998</v>
      </c>
      <c r="G204" s="35">
        <v>315682.71999999997</v>
      </c>
      <c r="H204" s="35">
        <v>256313.07</v>
      </c>
      <c r="I204" s="35">
        <v>389924.18</v>
      </c>
      <c r="J204" s="35">
        <v>322700.84999999998</v>
      </c>
    </row>
    <row r="205" spans="1:10" x14ac:dyDescent="0.2">
      <c r="A205" s="35">
        <v>612194.15</v>
      </c>
      <c r="B205" s="35">
        <v>637329.81000000006</v>
      </c>
      <c r="C205" s="35">
        <v>508259.9</v>
      </c>
      <c r="D205" s="35">
        <v>535772.13</v>
      </c>
      <c r="E205" s="35">
        <v>509925.06</v>
      </c>
      <c r="F205" s="35">
        <v>570008.72</v>
      </c>
      <c r="G205" s="35">
        <v>598598.56000000006</v>
      </c>
      <c r="H205" s="35">
        <v>635894.96</v>
      </c>
      <c r="I205" s="35">
        <v>571024.67000000004</v>
      </c>
      <c r="J205" s="35">
        <v>688651.1</v>
      </c>
    </row>
    <row r="206" spans="1:10" x14ac:dyDescent="0.2">
      <c r="A206" s="35">
        <v>689440.07</v>
      </c>
      <c r="B206" s="35">
        <v>719981.11</v>
      </c>
      <c r="C206" s="35">
        <v>535001.26</v>
      </c>
      <c r="D206" s="35">
        <v>569056.41</v>
      </c>
      <c r="E206" s="35">
        <v>449722.9</v>
      </c>
      <c r="F206" s="35">
        <v>464380.9</v>
      </c>
      <c r="G206" s="35">
        <v>528639.23</v>
      </c>
      <c r="H206" s="35">
        <v>447220.57</v>
      </c>
      <c r="I206" s="35">
        <v>689795.68</v>
      </c>
      <c r="J206" s="35">
        <v>809967.25</v>
      </c>
    </row>
    <row r="207" spans="1:10" x14ac:dyDescent="0.2">
      <c r="A207" s="35">
        <v>1162681.8700000001</v>
      </c>
      <c r="B207" s="35">
        <v>1069939.93</v>
      </c>
      <c r="C207" s="35">
        <v>1032463.25</v>
      </c>
      <c r="D207" s="35">
        <v>1669002.9</v>
      </c>
      <c r="E207" s="35">
        <v>2982652.3</v>
      </c>
      <c r="F207" s="35">
        <v>1953252.72</v>
      </c>
      <c r="G207" s="35">
        <v>811999.25</v>
      </c>
      <c r="H207" s="35">
        <v>473888.71</v>
      </c>
      <c r="I207" s="35">
        <v>234196.07</v>
      </c>
      <c r="J207" s="35">
        <v>857737.57</v>
      </c>
    </row>
    <row r="208" spans="1:10" x14ac:dyDescent="0.2">
      <c r="A208" s="35">
        <v>57852.17</v>
      </c>
      <c r="B208" s="35">
        <v>69328.289999999994</v>
      </c>
      <c r="C208" s="35">
        <v>44713.54</v>
      </c>
      <c r="D208" s="35">
        <v>107671.32</v>
      </c>
      <c r="E208" s="35">
        <v>97676.6</v>
      </c>
      <c r="F208" s="35">
        <v>72395.399999999994</v>
      </c>
      <c r="G208" s="35">
        <v>79756.03</v>
      </c>
      <c r="H208" s="35">
        <v>69914.12</v>
      </c>
      <c r="I208" s="35">
        <v>130089.39</v>
      </c>
      <c r="J208" s="35">
        <v>221837.87</v>
      </c>
    </row>
    <row r="209" spans="1:11" x14ac:dyDescent="0.2">
      <c r="A209" s="20">
        <f>A210+A211</f>
        <v>7601234.2800000003</v>
      </c>
      <c r="B209" s="20">
        <f t="shared" ref="B209:J209" si="0">B210+B211</f>
        <v>7410171.25</v>
      </c>
      <c r="C209" s="20">
        <f t="shared" si="0"/>
        <v>7452841.7799999993</v>
      </c>
      <c r="D209" s="20">
        <f t="shared" si="0"/>
        <v>7610966.2700000005</v>
      </c>
      <c r="E209" s="20">
        <f t="shared" si="0"/>
        <v>8364045.2199999997</v>
      </c>
      <c r="F209" s="20">
        <f t="shared" si="0"/>
        <v>8077278.7000000002</v>
      </c>
      <c r="G209" s="20">
        <f t="shared" si="0"/>
        <v>7463705.4400000004</v>
      </c>
      <c r="H209" s="20">
        <f t="shared" si="0"/>
        <v>6641706.2800000003</v>
      </c>
      <c r="I209" s="20">
        <f t="shared" si="0"/>
        <v>6484244.3000000007</v>
      </c>
      <c r="J209" s="20">
        <f t="shared" si="0"/>
        <v>7013261.5500000007</v>
      </c>
      <c r="K209" t="s">
        <v>312</v>
      </c>
    </row>
    <row r="210" spans="1:11" x14ac:dyDescent="0.2">
      <c r="A210" s="35">
        <v>6612415.7400000002</v>
      </c>
      <c r="B210" s="35">
        <v>6520060.2000000002</v>
      </c>
      <c r="C210" s="35">
        <v>6631616.3099999996</v>
      </c>
      <c r="D210" s="35">
        <v>6328002.9000000004</v>
      </c>
      <c r="E210" s="35">
        <v>6207913.9699999997</v>
      </c>
      <c r="F210" s="35">
        <v>6736652.0700000003</v>
      </c>
      <c r="G210" s="35">
        <v>6852262.9800000004</v>
      </c>
      <c r="H210" s="35">
        <v>6207490.7400000002</v>
      </c>
      <c r="I210" s="35">
        <v>6286446.3600000003</v>
      </c>
      <c r="J210" s="35">
        <v>6382341.5300000003</v>
      </c>
      <c r="K210" t="s">
        <v>312</v>
      </c>
    </row>
    <row r="211" spans="1:11" x14ac:dyDescent="0.2">
      <c r="A211" s="35">
        <v>988818.54</v>
      </c>
      <c r="B211" s="35">
        <v>890111.05</v>
      </c>
      <c r="C211" s="35">
        <v>821225.47</v>
      </c>
      <c r="D211" s="35">
        <v>1282963.3700000001</v>
      </c>
      <c r="E211" s="35">
        <v>2156131.25</v>
      </c>
      <c r="F211" s="35">
        <v>1340626.6299999999</v>
      </c>
      <c r="G211" s="35">
        <v>611442.46</v>
      </c>
      <c r="H211" s="35">
        <v>434215.54</v>
      </c>
      <c r="I211" s="35">
        <v>197797.94</v>
      </c>
      <c r="J211" s="35">
        <v>630920.02</v>
      </c>
      <c r="K211" t="s">
        <v>312</v>
      </c>
    </row>
    <row r="212" spans="1:11" x14ac:dyDescent="0.2">
      <c r="A212" s="35">
        <v>-4381876.76</v>
      </c>
      <c r="B212" s="35">
        <v>-5423475.6799999997</v>
      </c>
      <c r="C212" s="35">
        <v>-5942178.8700000001</v>
      </c>
      <c r="D212" s="35">
        <v>-5417100.0599999996</v>
      </c>
      <c r="E212" s="35">
        <v>-4637716.2300000004</v>
      </c>
      <c r="F212" s="35">
        <v>-6001202.5999999996</v>
      </c>
      <c r="G212" s="35">
        <v>-4678278.3499999996</v>
      </c>
      <c r="H212" s="35">
        <v>-4738144.7699999996</v>
      </c>
      <c r="I212" s="35">
        <v>-5277657.71</v>
      </c>
      <c r="J212" s="35">
        <v>-6351196.6399999997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83.924768852426268</v>
      </c>
      <c r="F9" s="6">
        <f>IF(Input!B170 = 0, "***", Input!B132/Input!B170)</f>
        <v>89.409200143173209</v>
      </c>
      <c r="G9" s="6">
        <f>IF(Input!C170 = 0, "***", Input!C132/Input!C170)</f>
        <v>94.610513905796324</v>
      </c>
      <c r="H9" s="6">
        <f>IF(Input!D170 = 0, "***", Input!D132/Input!D170)</f>
        <v>86.33873026324919</v>
      </c>
      <c r="I9" s="6">
        <f>IF(Input!E170 = 0, "***", Input!E132/Input!E170)</f>
        <v>68.576798324308783</v>
      </c>
      <c r="J9" s="6">
        <f>IF(Input!F170 = 0, "***", Input!F132/Input!F170)</f>
        <v>72.578903690622028</v>
      </c>
      <c r="K9" s="6">
        <f>IF(Input!G170 = 0, "***", Input!G132/Input!G170)</f>
        <v>81.769127690306462</v>
      </c>
      <c r="L9" s="6">
        <f>IF(Input!H170 = 0, "***", Input!H132/Input!H170)</f>
        <v>83.822017249366269</v>
      </c>
      <c r="M9" s="6">
        <f>IF(Input!I170 = 0, "***", Input!I132/Input!I170)</f>
        <v>84.957005672355507</v>
      </c>
      <c r="N9" s="6">
        <f>IF(Input!J170 = 0, "***", Input!J132/Input!J170)</f>
        <v>90.707682011720436</v>
      </c>
      <c r="O9" s="6">
        <f>AVERAGE(E9:N9)</f>
        <v>83.66947478033245</v>
      </c>
    </row>
    <row r="10" spans="1:15" ht="12" customHeight="1" x14ac:dyDescent="0.2">
      <c r="B10" t="s">
        <v>180</v>
      </c>
      <c r="E10" s="6">
        <f>IF(Input!A171 = 0, "***", Input!A133/Input!A171)</f>
        <v>78.72257164312154</v>
      </c>
      <c r="F10" s="6">
        <f>IF(Input!B171 = 0, "***", Input!B133/Input!B171)</f>
        <v>74.217097469674002</v>
      </c>
      <c r="G10" s="6">
        <f>IF(Input!C171 = 0, "***", Input!C133/Input!C171)</f>
        <v>32.913939345399605</v>
      </c>
      <c r="H10" s="6">
        <f>IF(Input!D171 = 0, "***", Input!D133/Input!D171)</f>
        <v>9.958643277143322</v>
      </c>
      <c r="I10" s="6">
        <f>IF(Input!E171 = 0, "***", Input!E133/Input!E171)</f>
        <v>54.770552518977489</v>
      </c>
      <c r="J10" s="6">
        <f>IF(Input!F171 = 0, "***", Input!F133/Input!F171)</f>
        <v>21.455388979385496</v>
      </c>
      <c r="K10" s="6">
        <f>IF(Input!G171 = 0, "***", Input!G133/Input!G171)</f>
        <v>175.01852462137856</v>
      </c>
      <c r="L10" s="6">
        <f>IF(Input!H171 = 0, "***", Input!H133/Input!H171)</f>
        <v>185.07043267091325</v>
      </c>
      <c r="M10" s="6">
        <f>IF(Input!I171 = 0, "***", Input!I133/Input!I171)</f>
        <v>25.325157897917862</v>
      </c>
      <c r="N10" s="6">
        <f>IF(Input!J171 = 0, "***", Input!J133/Input!J171)</f>
        <v>75.184532492190442</v>
      </c>
      <c r="O10" s="6">
        <f>AVERAGE(E10:N10)</f>
        <v>73.263684091610159</v>
      </c>
    </row>
    <row r="11" spans="1:15" ht="12" customHeight="1" x14ac:dyDescent="0.2">
      <c r="B11" t="s">
        <v>181</v>
      </c>
      <c r="E11" s="6">
        <f>IF(Input!A172 = 0, "***", Input!A134/Input!A172)</f>
        <v>48.957736163513395</v>
      </c>
      <c r="F11" s="6">
        <f>IF(Input!B172 = 0, "***", Input!B134/Input!B172)</f>
        <v>55.086578043487009</v>
      </c>
      <c r="G11" s="6">
        <f>IF(Input!C172 = 0, "***", Input!C134/Input!C172)</f>
        <v>50.37954387209161</v>
      </c>
      <c r="H11" s="6">
        <f>IF(Input!D172 = 0, "***", Input!D134/Input!D172)</f>
        <v>44.237696581811122</v>
      </c>
      <c r="I11" s="6">
        <f>IF(Input!E172 = 0, "***", Input!E134/Input!E172)</f>
        <v>43.225751173906097</v>
      </c>
      <c r="J11" s="6">
        <f>IF(Input!F172 = 0, "***", Input!F134/Input!F172)</f>
        <v>45.219724361105087</v>
      </c>
      <c r="K11" s="6">
        <f>IF(Input!G172 = 0, "***", Input!G134/Input!G172)</f>
        <v>49.198423925315232</v>
      </c>
      <c r="L11" s="6">
        <f>IF(Input!H172 = 0, "***", Input!H134/Input!H172)</f>
        <v>48.82450445826413</v>
      </c>
      <c r="M11" s="6">
        <f>IF(Input!I172 = 0, "***", Input!I134/Input!I172)</f>
        <v>45.358552644874962</v>
      </c>
      <c r="N11" s="6">
        <f>IF(Input!J172 = 0, "***", Input!J134/Input!J172)</f>
        <v>49.584739690765701</v>
      </c>
      <c r="O11" s="6">
        <f>AVERAGE(E11:N11)</f>
        <v>48.007325091513437</v>
      </c>
    </row>
    <row r="12" spans="1:15" ht="12" customHeight="1" x14ac:dyDescent="0.2">
      <c r="B12" t="s">
        <v>182</v>
      </c>
      <c r="E12" s="6">
        <f>IF(Input!A173 = 0, "***", Input!A135/Input!A173)</f>
        <v>114.78501773049645</v>
      </c>
      <c r="F12" s="6">
        <f>IF(Input!B173 = 0, "***", Input!B135/Input!B173)</f>
        <v>81.581356437935199</v>
      </c>
      <c r="G12" s="6">
        <f>IF(Input!C173 = 0, "***", Input!C135/Input!C173)</f>
        <v>80.206117377271099</v>
      </c>
      <c r="H12" s="6">
        <f>IF(Input!D173 = 0, "***", Input!D135/Input!D173)</f>
        <v>92.969095260781785</v>
      </c>
      <c r="I12" s="6">
        <f>IF(Input!E173 = 0, "***", Input!E135/Input!E173)</f>
        <v>68.693463168425339</v>
      </c>
      <c r="J12" s="6">
        <f>IF(Input!F173 = 0, "***", Input!F135/Input!F173)</f>
        <v>64.226269921271893</v>
      </c>
      <c r="K12" s="6">
        <f>IF(Input!G173 = 0, "***", Input!G135/Input!G173)</f>
        <v>87.144811598807678</v>
      </c>
      <c r="L12" s="6">
        <f>IF(Input!H173 = 0, "***", Input!H135/Input!H173)</f>
        <v>86.199657759325461</v>
      </c>
      <c r="M12" s="6">
        <f>IF(Input!I173 = 0, "***", Input!I135/Input!I173)</f>
        <v>79.691116081051945</v>
      </c>
      <c r="N12" s="6">
        <f>IF(Input!J173 = 0, "***", Input!J135/Input!J173)</f>
        <v>78.591156461574343</v>
      </c>
      <c r="O12" s="6">
        <f>AVERAGE(E12:N12)</f>
        <v>83.40880617969411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41.80895015119831</v>
      </c>
      <c r="F16" s="6">
        <f>IF(Input!B174 = 0, "***", Input!B188/Input!B174)</f>
        <v>44.433755391927754</v>
      </c>
      <c r="G16" s="6">
        <f>IF(Input!C174 = 0, "***", Input!C188/Input!C174)</f>
        <v>38.345605982574831</v>
      </c>
      <c r="H16" s="6">
        <f>IF(Input!D174 = 0, "***", Input!D188/Input!D174)</f>
        <v>36.872154323151115</v>
      </c>
      <c r="I16" s="6">
        <f>IF(Input!E174 = 0, "***", Input!E188/Input!E174)</f>
        <v>34.909495713221389</v>
      </c>
      <c r="J16" s="6">
        <f>IF(Input!F174 = 0, "***", Input!F188/Input!F174)</f>
        <v>39.597197491572373</v>
      </c>
      <c r="K16" s="6">
        <f>IF(Input!G174 = 0, "***", Input!G188/Input!G174)</f>
        <v>43.130730405567746</v>
      </c>
      <c r="L16" s="6">
        <f>IF(Input!H174 = 0, "***", Input!H188/Input!H174)</f>
        <v>44.302053670580293</v>
      </c>
      <c r="M16" s="6">
        <f>IF(Input!I174 = 0, "***", Input!I188/Input!I174)</f>
        <v>44.909776539807794</v>
      </c>
      <c r="N16" s="6">
        <f>IF(Input!J174 = 0, "***", Input!J188/Input!J174)</f>
        <v>47.978488055512891</v>
      </c>
      <c r="O16" s="6">
        <f t="shared" ref="O16:O22" si="1">AVERAGE(E16:N16)</f>
        <v>41.628820772511453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>
        <f>IF(Input!B175 = 0, "***", Input!B189/Input!B175)</f>
        <v>103.58886328363825</v>
      </c>
      <c r="G17" s="6">
        <f>IF(Input!C175 = 0, "***", Input!C189/Input!C175)</f>
        <v>16.982802738053486</v>
      </c>
      <c r="H17" s="6">
        <f>IF(Input!D175 = 0, "***", Input!D189/Input!D175)</f>
        <v>4.2661396812763419</v>
      </c>
      <c r="I17" s="6">
        <f>IF(Input!E175 = 0, "***", Input!E189/Input!E175)</f>
        <v>5.6403339604891816</v>
      </c>
      <c r="J17" s="6">
        <f>IF(Input!F175 = 0, "***", Input!F189/Input!F175)</f>
        <v>25.353921586767072</v>
      </c>
      <c r="K17" s="6">
        <f>IF(Input!G175 = 0, "***", Input!G189/Input!G175)</f>
        <v>35.176986257185312</v>
      </c>
      <c r="L17" s="6">
        <f>IF(Input!H175 = 0, "***", Input!H189/Input!H175)</f>
        <v>28.155686063861534</v>
      </c>
      <c r="M17" s="6">
        <f>IF(Input!I175 = 0, "***", Input!I189/Input!I175)</f>
        <v>35.970770678960193</v>
      </c>
      <c r="N17" s="6">
        <f>IF(Input!J175 = 0, "***", Input!J189/Input!J175)</f>
        <v>32.687880027910246</v>
      </c>
      <c r="O17" s="6">
        <f t="shared" si="1"/>
        <v>29.634621581327035</v>
      </c>
    </row>
    <row r="18" spans="1:15" ht="12" customHeight="1" x14ac:dyDescent="0.2">
      <c r="B18" t="s">
        <v>233</v>
      </c>
      <c r="E18" s="6">
        <f>IF(Input!A176 = 0, "***", Input!A190/Input!A176)</f>
        <v>84.869921661352038</v>
      </c>
      <c r="F18" s="6">
        <f>IF(Input!B176 = 0, "***", Input!B190/Input!B176)</f>
        <v>90.409801973869961</v>
      </c>
      <c r="G18" s="6">
        <f>IF(Input!C176 = 0, "***", Input!C190/Input!C176)</f>
        <v>95.952152690789816</v>
      </c>
      <c r="H18" s="6">
        <f>IF(Input!D176 = 0, "***", Input!D190/Input!D176)</f>
        <v>87.515443988764162</v>
      </c>
      <c r="I18" s="6">
        <f>IF(Input!E176 = 0, "***", Input!E190/Input!E176)</f>
        <v>72.496166521184392</v>
      </c>
      <c r="J18" s="6">
        <f>IF(Input!F176 = 0, "***", Input!F190/Input!F176)</f>
        <v>75.654978945713324</v>
      </c>
      <c r="K18" s="6">
        <f>IF(Input!G176 = 0, "***", Input!G190/Input!G176)</f>
        <v>85.84012733154384</v>
      </c>
      <c r="L18" s="6">
        <f>IF(Input!H176 = 0, "***", Input!H190/Input!H176)</f>
        <v>88.716442417376498</v>
      </c>
      <c r="M18" s="6">
        <f>IF(Input!I176 = 0, "***", Input!I190/Input!I176)</f>
        <v>89.749902224228791</v>
      </c>
      <c r="N18" s="6">
        <f>IF(Input!J176 = 0, "***", Input!J190/Input!J176)</f>
        <v>95.661107053599466</v>
      </c>
      <c r="O18" s="6">
        <f t="shared" si="1"/>
        <v>86.686604480842234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>
        <f>IF(Input!B177 = 0, "***", Input!B191/Input!B177)</f>
        <v>66.257659574468079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35.207187763911051</v>
      </c>
      <c r="L19" s="6">
        <f>IF(Input!H177 = 0, "***", Input!H191/Input!H177)</f>
        <v>58.833560709413376</v>
      </c>
      <c r="M19" s="6" t="str">
        <f>IF(Input!I177 = 0, "***", Input!I191/Input!I177)</f>
        <v>***</v>
      </c>
      <c r="N19" s="6">
        <f>IF(Input!J177 = 0, "***", Input!J191/Input!J177)</f>
        <v>39.481198989610675</v>
      </c>
      <c r="O19" s="6">
        <f t="shared" si="1"/>
        <v>53.351839001944562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78.445036291634281</v>
      </c>
      <c r="F21" s="6">
        <f>IF(Input!B179 = 0, "***", Input!B193/Input!B179)</f>
        <v>77.064977214297301</v>
      </c>
      <c r="G21" s="6">
        <f>IF(Input!C179 = 0, "***", Input!C193/Input!C179)</f>
        <v>67.806297542605691</v>
      </c>
      <c r="H21" s="6">
        <f>IF(Input!D179 = 0, "***", Input!D193/Input!D179)</f>
        <v>59.649109525597702</v>
      </c>
      <c r="I21" s="6">
        <f>IF(Input!E179 = 0, "***", Input!E193/Input!E179)</f>
        <v>62.750254149488505</v>
      </c>
      <c r="J21" s="6">
        <f>IF(Input!F179 = 0, "***", Input!F193/Input!F179)</f>
        <v>63.538411780851263</v>
      </c>
      <c r="K21" s="6">
        <f>IF(Input!G179 = 0, "***", Input!G193/Input!G179)</f>
        <v>64.530411805351221</v>
      </c>
      <c r="L21" s="6">
        <f>IF(Input!H179 = 0, "***", Input!H193/Input!H179)</f>
        <v>65.878995926451864</v>
      </c>
      <c r="M21" s="6">
        <f>IF(Input!I179 = 0, "***", Input!I193/Input!I179)</f>
        <v>64.059183316699901</v>
      </c>
      <c r="N21" s="6">
        <f>IF(Input!J179 = 0, "***", Input!J193/Input!J179)</f>
        <v>62.28571052858085</v>
      </c>
      <c r="O21" s="6">
        <f t="shared" si="1"/>
        <v>66.600838808155842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85.769460270400415</v>
      </c>
      <c r="F26" s="6">
        <f>IF(Input!B181 = 0, "***", Input!B195/Input!B181)</f>
        <v>91.099606739557075</v>
      </c>
      <c r="G26" s="6">
        <f>IF(Input!C181 = 0, "***", Input!C195/Input!C181)</f>
        <v>100.37439927458318</v>
      </c>
      <c r="H26" s="6">
        <f>IF(Input!D181 = 0, "***", Input!D195/Input!D181)</f>
        <v>90.278416172762377</v>
      </c>
      <c r="I26" s="6">
        <f>IF(Input!E181 = 0, "***", Input!E195/Input!E181)</f>
        <v>70.2194373750485</v>
      </c>
      <c r="J26" s="6">
        <f>IF(Input!F181 = 0, "***", Input!F195/Input!F181)</f>
        <v>74.210244066761319</v>
      </c>
      <c r="K26" s="6">
        <f>IF(Input!G181 = 0, "***", Input!G195/Input!G181)</f>
        <v>85.677459509360403</v>
      </c>
      <c r="L26" s="6">
        <f>IF(Input!H181 = 0, "***", Input!H195/Input!H181)</f>
        <v>89.038617054826005</v>
      </c>
      <c r="M26" s="6">
        <f>IF(Input!I181 = 0, "***", Input!I195/Input!I181)</f>
        <v>89.626076836877331</v>
      </c>
      <c r="N26" s="6">
        <f>IF(Input!J181 = 0, "***", Input!J195/Input!J181)</f>
        <v>96.132218248363003</v>
      </c>
      <c r="O26" s="6">
        <f>AVERAGE(E26:N26)</f>
        <v>87.242593554853968</v>
      </c>
    </row>
    <row r="27" spans="1:15" ht="12" customHeight="1" x14ac:dyDescent="0.2">
      <c r="B27" t="s">
        <v>239</v>
      </c>
      <c r="E27" s="6">
        <f>IF(Input!A182 = 0, "***", Input!A196/Input!A182)</f>
        <v>69.87286270436627</v>
      </c>
      <c r="F27" s="6">
        <f>IF(Input!B182 = 0, "***", Input!B196/Input!B182)</f>
        <v>80.878555109182969</v>
      </c>
      <c r="G27" s="6">
        <f>IF(Input!C182 = 0, "***", Input!C196/Input!C182)</f>
        <v>65.258759717572744</v>
      </c>
      <c r="H27" s="6">
        <f>IF(Input!D182 = 0, "***", Input!D196/Input!D182)</f>
        <v>60.902829175346405</v>
      </c>
      <c r="I27" s="6">
        <f>IF(Input!E182 = 0, "***", Input!E196/Input!E182)</f>
        <v>58.439790639280723</v>
      </c>
      <c r="J27" s="6">
        <f>IF(Input!F182 = 0, "***", Input!F196/Input!F182)</f>
        <v>63.453463875887458</v>
      </c>
      <c r="K27" s="6">
        <f>IF(Input!G182 = 0, "***", Input!G196/Input!G182)</f>
        <v>62.578702198665709</v>
      </c>
      <c r="L27" s="6">
        <f>IF(Input!H182 = 0, "***", Input!H196/Input!H182)</f>
        <v>60.367855993168106</v>
      </c>
      <c r="M27" s="6">
        <f>IF(Input!I182 = 0, "***", Input!I196/Input!I182)</f>
        <v>62.4729181469772</v>
      </c>
      <c r="N27" s="6">
        <f>IF(Input!J182 = 0, "***", Input!J196/Input!J182)</f>
        <v>63.557943812342991</v>
      </c>
      <c r="O27" s="6">
        <f>AVERAGE(E27:N27)</f>
        <v>64.77836813727906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107.09060515799783</v>
      </c>
      <c r="F31" s="6">
        <f>IF(Input!B183 = 0, "***", Input!B197/Input!B183)</f>
        <v>113.56554865980991</v>
      </c>
      <c r="G31" s="6">
        <f>IF(Input!C183 = 0, "***", Input!C197/Input!C183)</f>
        <v>127.72104246548909</v>
      </c>
      <c r="H31" s="6">
        <f>IF(Input!D183 = 0, "***", Input!D197/Input!D183)</f>
        <v>118.90189943192604</v>
      </c>
      <c r="I31" s="6">
        <f>IF(Input!E183 = 0, "***", Input!E197/Input!E183)</f>
        <v>88.538761813937143</v>
      </c>
      <c r="J31" s="6">
        <f>IF(Input!F183 = 0, "***", Input!F197/Input!F183)</f>
        <v>92.036752628469415</v>
      </c>
      <c r="K31" s="6">
        <f>IF(Input!G183 = 0, "***", Input!G197/Input!G183)</f>
        <v>106.53333697478068</v>
      </c>
      <c r="L31" s="6">
        <f>IF(Input!H183 = 0, "***", Input!H197/Input!H183)</f>
        <v>111.4204200295648</v>
      </c>
      <c r="M31" s="6">
        <f>IF(Input!I183 = 0, "***", Input!I197/Input!I183)</f>
        <v>112.24413992961691</v>
      </c>
      <c r="N31" s="6">
        <f>IF(Input!J183 = 0, "***", Input!J197/Input!J183)</f>
        <v>119.33598853111313</v>
      </c>
      <c r="O31" s="6">
        <f t="shared" ref="O31:O36" si="2">AVERAGE(E31:N31)</f>
        <v>109.7388495622705</v>
      </c>
    </row>
    <row r="32" spans="1:15" ht="12" customHeight="1" x14ac:dyDescent="0.2">
      <c r="B32" t="s">
        <v>7</v>
      </c>
      <c r="E32" s="6">
        <f>IF(Input!A184 = 0, "***", Input!A198/Input!A184)</f>
        <v>79.556316608725865</v>
      </c>
      <c r="F32" s="6">
        <f>IF(Input!B184 = 0, "***", Input!B198/Input!B184)</f>
        <v>69.736062916628612</v>
      </c>
      <c r="G32" s="6">
        <f>IF(Input!C184 = 0, "***", Input!C198/Input!C184)</f>
        <v>80.621741489388555</v>
      </c>
      <c r="H32" s="6">
        <f>IF(Input!D184 = 0, "***", Input!D198/Input!D184)</f>
        <v>71.932234668906531</v>
      </c>
      <c r="I32" s="6">
        <f>IF(Input!E184 = 0, "***", Input!E198/Input!E184)</f>
        <v>65.061088945777385</v>
      </c>
      <c r="J32" s="6">
        <f>IF(Input!F184 = 0, "***", Input!F198/Input!F184)</f>
        <v>62.936020702653039</v>
      </c>
      <c r="K32" s="6">
        <f>IF(Input!G184 = 0, "***", Input!G198/Input!G184)</f>
        <v>73.628607945118162</v>
      </c>
      <c r="L32" s="6">
        <f>IF(Input!H184 = 0, "***", Input!H198/Input!H184)</f>
        <v>75.204962763156487</v>
      </c>
      <c r="M32" s="6">
        <f>IF(Input!I184 = 0, "***", Input!I198/Input!I184)</f>
        <v>75.453990855628632</v>
      </c>
      <c r="N32" s="6">
        <f>IF(Input!J184 = 0, "***", Input!J198/Input!J184)</f>
        <v>77.386312111939432</v>
      </c>
      <c r="O32" s="6">
        <f t="shared" si="2"/>
        <v>73.151733900792266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107.00808745095452</v>
      </c>
      <c r="F33" s="15">
        <f>IF((Input!B183+Input!B184) = 0, "***", (Input!B197+Input!B198)/(Input!B183+Input!B184))</f>
        <v>113.50349258140537</v>
      </c>
      <c r="G33" s="15">
        <f>IF((Input!C183+Input!C184) = 0, "***", (Input!C197+Input!C198)/(Input!C183+Input!C184))</f>
        <v>127.61158632067078</v>
      </c>
      <c r="H33" s="15">
        <f>IF((Input!D183+Input!D184) = 0, "***", (Input!D197+Input!D198)/(Input!D183+Input!D184))</f>
        <v>118.73367158241687</v>
      </c>
      <c r="I33" s="15">
        <f>IF((Input!E183+Input!E184) = 0, "***", (Input!E197+Input!E198)/(Input!E183+Input!E184))</f>
        <v>88.490406372130707</v>
      </c>
      <c r="J33" s="15">
        <f>IF((Input!F183+Input!F184) = 0, "***", (Input!F197+Input!F198)/(Input!F183+Input!F184))</f>
        <v>91.948717126269784</v>
      </c>
      <c r="K33" s="15">
        <f>IF((Input!G183+Input!G184) = 0, "***", (Input!G197+Input!G198)/(Input!G183+Input!G184))</f>
        <v>106.4634338733448</v>
      </c>
      <c r="L33" s="15">
        <f>IF((Input!H183+Input!H184) = 0, "***", (Input!H197+Input!H198)/(Input!H183+Input!H184))</f>
        <v>111.28703349035227</v>
      </c>
      <c r="M33" s="15">
        <f>IF((Input!I183+Input!I184) = 0, "***", (Input!I197+Input!I198)/(Input!I183+Input!I184))</f>
        <v>112.0560327991693</v>
      </c>
      <c r="N33" s="15">
        <f>IF((Input!J183+Input!J184) = 0, "***", (Input!J197+Input!J198)/(Input!J183+Input!J184))</f>
        <v>119.14387746259268</v>
      </c>
      <c r="O33" s="15">
        <f t="shared" si="2"/>
        <v>109.62463390593072</v>
      </c>
    </row>
    <row r="34" spans="2:15" ht="12" customHeight="1" x14ac:dyDescent="0.2">
      <c r="B34" t="s">
        <v>8</v>
      </c>
      <c r="E34" s="6">
        <f>IF(Input!A185 = 0, "***", Input!A199/Input!A185)</f>
        <v>51.375974160258266</v>
      </c>
      <c r="F34" s="6">
        <f>IF(Input!B185 = 0, "***", Input!B199/Input!B185)</f>
        <v>62.881254076320779</v>
      </c>
      <c r="G34" s="6">
        <f>IF(Input!C185 = 0, "***", Input!C199/Input!C185)</f>
        <v>52.684359162272571</v>
      </c>
      <c r="H34" s="6">
        <f>IF(Input!D185 = 0, "***", Input!D199/Input!D185)</f>
        <v>43.339550490975491</v>
      </c>
      <c r="I34" s="6">
        <f>IF(Input!E185 = 0, "***", Input!E199/Input!E185)</f>
        <v>43.941722397352045</v>
      </c>
      <c r="J34" s="6">
        <f>IF(Input!F185 = 0, "***", Input!F199/Input!F185)</f>
        <v>50.034868407451803</v>
      </c>
      <c r="K34" s="6">
        <f>IF(Input!G185 = 0, "***", Input!G199/Input!G185)</f>
        <v>53.409752906230345</v>
      </c>
      <c r="L34" s="6">
        <f>IF(Input!H185 = 0, "***", Input!H199/Input!H185)</f>
        <v>53.269281172207414</v>
      </c>
      <c r="M34" s="6">
        <f>IF(Input!I185 = 0, "***", Input!I199/Input!I185)</f>
        <v>54.741966911542875</v>
      </c>
      <c r="N34" s="6">
        <f>IF(Input!J185 = 0, "***", Input!J199/Input!J185)</f>
        <v>55.45215970591078</v>
      </c>
      <c r="O34" s="6">
        <f t="shared" si="2"/>
        <v>52.113088939052226</v>
      </c>
    </row>
    <row r="35" spans="2:15" ht="12" customHeight="1" x14ac:dyDescent="0.2">
      <c r="B35" t="s">
        <v>243</v>
      </c>
      <c r="E35" s="6">
        <f>IF(Input!A186 = 0, "***", Input!A200/Input!A186)</f>
        <v>47.187432159505747</v>
      </c>
      <c r="F35" s="6">
        <f>IF(Input!B186 = 0, "***", Input!B200/Input!B186)</f>
        <v>52.368609560115999</v>
      </c>
      <c r="G35" s="6">
        <f>IF(Input!C186 = 0, "***", Input!C200/Input!C186)</f>
        <v>42.926809828814768</v>
      </c>
      <c r="H35" s="6">
        <f>IF(Input!D186 = 0, "***", Input!D200/Input!D186)</f>
        <v>36.748350617499931</v>
      </c>
      <c r="I35" s="6">
        <f>IF(Input!E186 = 0, "***", Input!E200/Input!E186)</f>
        <v>34.487829538431015</v>
      </c>
      <c r="J35" s="6">
        <f>IF(Input!F186 = 0, "***", Input!F200/Input!F186)</f>
        <v>36.182246705274459</v>
      </c>
      <c r="K35" s="6">
        <f>IF(Input!G186 = 0, "***", Input!G200/Input!G186)</f>
        <v>39.223204140919016</v>
      </c>
      <c r="L35" s="6">
        <f>IF(Input!H186 = 0, "***", Input!H200/Input!H186)</f>
        <v>38.245850527497801</v>
      </c>
      <c r="M35" s="6">
        <f>IF(Input!I186 = 0, "***", Input!I200/Input!I186)</f>
        <v>38.874942163348621</v>
      </c>
      <c r="N35" s="6">
        <f>IF(Input!J186 = 0, "***", Input!J200/Input!J186)</f>
        <v>41.26429292433631</v>
      </c>
      <c r="O35" s="6">
        <f t="shared" si="2"/>
        <v>40.750956816574366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62.201655422643015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62.201655422643015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98.660905761659421</v>
      </c>
      <c r="F9" s="22">
        <f>Input!B170/Input!B$34*100</f>
        <v>99.271689997218743</v>
      </c>
      <c r="G9" s="22">
        <f>Input!C170/Input!C$34*100</f>
        <v>99.741604763962286</v>
      </c>
      <c r="H9" s="22">
        <f>Input!D170/Input!D$34*100</f>
        <v>100.16229365803362</v>
      </c>
      <c r="I9" s="22">
        <f>Input!E170/Input!E$34*100</f>
        <v>98.939665774832989</v>
      </c>
      <c r="J9" s="22">
        <f>Input!F170/Input!F$34*100</f>
        <v>98.817062263155222</v>
      </c>
      <c r="K9" s="22">
        <f>Input!G170/Input!G$34*100</f>
        <v>99.612677851544078</v>
      </c>
      <c r="L9" s="22">
        <f>Input!H170/Input!H$34*100</f>
        <v>99.531332449407273</v>
      </c>
      <c r="M9" s="22">
        <f>Input!I170/Input!I$34*100</f>
        <v>99.49976891032415</v>
      </c>
      <c r="N9" s="22">
        <f>Input!J170/Input!J$34*100</f>
        <v>100.01654653099135</v>
      </c>
      <c r="O9" s="22">
        <f>AVERAGE(E9:N9)</f>
        <v>99.425354796112913</v>
      </c>
    </row>
    <row r="10" spans="1:15" ht="12" customHeight="1" x14ac:dyDescent="0.2">
      <c r="B10" t="s">
        <v>180</v>
      </c>
      <c r="E10" s="22">
        <f>Input!A171/Input!A$34*100</f>
        <v>0.81183934038846028</v>
      </c>
      <c r="F10" s="22">
        <f>Input!B171/Input!B$34*100</f>
        <v>7.5618500882837669E-2</v>
      </c>
      <c r="G10" s="22">
        <f>Input!C171/Input!C$34*100</f>
        <v>-0.39024147829437239</v>
      </c>
      <c r="H10" s="22">
        <f>Input!D171/Input!D$34*100</f>
        <v>-0.91015956181451896</v>
      </c>
      <c r="I10" s="22">
        <f>Input!E171/Input!E$34*100</f>
        <v>0.5498156132647174</v>
      </c>
      <c r="J10" s="22">
        <f>Input!F171/Input!F$34*100</f>
        <v>0.69007072226794997</v>
      </c>
      <c r="K10" s="22">
        <f>Input!G171/Input!G$34*100</f>
        <v>-0.10890485709417767</v>
      </c>
      <c r="L10" s="22">
        <f>Input!H171/Input!H$34*100</f>
        <v>0.17468458029485975</v>
      </c>
      <c r="M10" s="22">
        <f>Input!I171/Input!I$34*100</f>
        <v>0.15425712512360359</v>
      </c>
      <c r="N10" s="22">
        <f>Input!J171/Input!J$34*100</f>
        <v>-0.38409522274230162</v>
      </c>
      <c r="O10" s="22">
        <f>AVERAGE(E10:N10)</f>
        <v>6.6288476227705811E-2</v>
      </c>
    </row>
    <row r="11" spans="1:15" ht="12" customHeight="1" x14ac:dyDescent="0.2">
      <c r="B11" t="s">
        <v>181</v>
      </c>
      <c r="E11" s="22">
        <f>Input!A172/Input!A$34*100</f>
        <v>0.64854524491559395</v>
      </c>
      <c r="F11" s="22">
        <f>Input!B172/Input!B$34*100</f>
        <v>0.81330601831171478</v>
      </c>
      <c r="G11" s="22">
        <f>Input!C172/Input!C$34*100</f>
        <v>0.8158721411303903</v>
      </c>
      <c r="H11" s="22">
        <f>Input!D172/Input!D$34*100</f>
        <v>0.97013304883031215</v>
      </c>
      <c r="I11" s="22">
        <f>Input!E172/Input!E$34*100</f>
        <v>0.67059151705983844</v>
      </c>
      <c r="J11" s="22">
        <f>Input!F172/Input!F$34*100</f>
        <v>0.70551135992539182</v>
      </c>
      <c r="K11" s="22">
        <f>Input!G172/Input!G$34*100</f>
        <v>0.68700032410735645</v>
      </c>
      <c r="L11" s="22">
        <f>Input!H172/Input!H$34*100</f>
        <v>0.73735322817264293</v>
      </c>
      <c r="M11" s="22">
        <f>Input!I172/Input!I$34*100</f>
        <v>0.69197683104689911</v>
      </c>
      <c r="N11" s="22">
        <f>Input!J172/Input!J$34*100</f>
        <v>0.65920329116247156</v>
      </c>
      <c r="O11" s="22">
        <f>AVERAGE(E11:N11)</f>
        <v>0.73994930046626117</v>
      </c>
    </row>
    <row r="12" spans="1:15" ht="12" customHeight="1" x14ac:dyDescent="0.2">
      <c r="B12" t="s">
        <v>182</v>
      </c>
      <c r="E12" s="22">
        <f>Input!A173/Input!A$34*100</f>
        <v>-0.12129034696346387</v>
      </c>
      <c r="F12" s="22">
        <f>Input!B173/Input!B$34*100</f>
        <v>-0.16061451641327754</v>
      </c>
      <c r="G12" s="22">
        <f>Input!C173/Input!C$34*100</f>
        <v>-0.16723542679830022</v>
      </c>
      <c r="H12" s="22">
        <f>Input!D173/Input!D$34*100</f>
        <v>-0.22226714504939379</v>
      </c>
      <c r="I12" s="22">
        <f>Input!E173/Input!E$34*100</f>
        <v>-0.16007290515753803</v>
      </c>
      <c r="J12" s="22">
        <f>Input!F173/Input!F$34*100</f>
        <v>-0.21264434534855395</v>
      </c>
      <c r="K12" s="22">
        <f>Input!G173/Input!G$34*100</f>
        <v>-0.19077331855725466</v>
      </c>
      <c r="L12" s="22">
        <f>Input!H173/Input!H$34*100</f>
        <v>-0.44337025787478296</v>
      </c>
      <c r="M12" s="22">
        <f>Input!I173/Input!I$34*100</f>
        <v>-0.34600286649464662</v>
      </c>
      <c r="N12" s="22">
        <f>Input!J173/Input!J$34*100</f>
        <v>-0.29165459941152222</v>
      </c>
      <c r="O12" s="22">
        <f>AVERAGE(E12:N12)</f>
        <v>-0.23159257280687337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1.7779111096569069</v>
      </c>
      <c r="F16" s="22">
        <f>Input!B174/Input!B$170*100</f>
        <v>2.0223578624611851</v>
      </c>
      <c r="G16" s="22">
        <f>Input!C174/Input!C$170*100</f>
        <v>1.9519807271770526</v>
      </c>
      <c r="H16" s="22">
        <f>Input!D174/Input!D$170*100</f>
        <v>1.9008299869348113</v>
      </c>
      <c r="I16" s="22">
        <f>Input!E174/Input!E$170*100</f>
        <v>10.101414477929087</v>
      </c>
      <c r="J16" s="22">
        <f>Input!F174/Input!F$170*100</f>
        <v>8.077699059873062</v>
      </c>
      <c r="K16" s="22">
        <f>Input!G174/Input!G$170*100</f>
        <v>9.032731974251913</v>
      </c>
      <c r="L16" s="22">
        <f>Input!H174/Input!H$170*100</f>
        <v>10.520154285783093</v>
      </c>
      <c r="M16" s="22">
        <f>Input!I174/Input!I$170*100</f>
        <v>10.33475329700997</v>
      </c>
      <c r="N16" s="22">
        <f>Input!J174/Input!J$170*100</f>
        <v>9.8055176250647378</v>
      </c>
      <c r="O16" s="22">
        <f t="shared" ref="O16:O22" si="1">AVERAGE(E16:N16)</f>
        <v>6.5525350406141811</v>
      </c>
    </row>
    <row r="17" spans="1:15" ht="12" customHeight="1" x14ac:dyDescent="0.2">
      <c r="B17" t="s">
        <v>232</v>
      </c>
      <c r="E17" s="22">
        <f>Input!A175/Input!A$170*100</f>
        <v>0.11155461967359208</v>
      </c>
      <c r="F17" s="22">
        <f>Input!B175/Input!B$170*100</f>
        <v>9.5933971079104306E-3</v>
      </c>
      <c r="G17" s="22">
        <f>Input!C175/Input!C$170*100</f>
        <v>0.13040548744407635</v>
      </c>
      <c r="H17" s="22">
        <f>Input!D175/Input!D$170*100</f>
        <v>0.11596305218260575</v>
      </c>
      <c r="I17" s="22">
        <f>Input!E175/Input!E$170*100</f>
        <v>0.12104097712878603</v>
      </c>
      <c r="J17" s="22">
        <f>Input!F175/Input!F$170*100</f>
        <v>0.21200205171323402</v>
      </c>
      <c r="K17" s="22">
        <f>Input!G175/Input!G$170*100</f>
        <v>0.20851307781898906</v>
      </c>
      <c r="L17" s="22">
        <f>Input!H175/Input!H$170*100</f>
        <v>0.18694116307443445</v>
      </c>
      <c r="M17" s="22">
        <f>Input!I175/Input!I$170*100</f>
        <v>0.19410587719201175</v>
      </c>
      <c r="N17" s="22">
        <f>Input!J175/Input!J$170*100</f>
        <v>0.16516152703503728</v>
      </c>
      <c r="O17" s="22">
        <f t="shared" si="1"/>
        <v>0.14552812303706772</v>
      </c>
    </row>
    <row r="18" spans="1:15" ht="12" customHeight="1" x14ac:dyDescent="0.2">
      <c r="B18" t="s">
        <v>233</v>
      </c>
      <c r="E18" s="22">
        <f>Input!A176/Input!A$170*100</f>
        <v>96.614577912398531</v>
      </c>
      <c r="F18" s="22">
        <f>Input!B176/Input!B$170*100</f>
        <v>97.438323396687537</v>
      </c>
      <c r="G18" s="22">
        <f>Input!C176/Input!C$170*100</f>
        <v>97.511906695228589</v>
      </c>
      <c r="H18" s="22">
        <f>Input!D176/Input!D$170*100</f>
        <v>97.56425862962034</v>
      </c>
      <c r="I18" s="22">
        <f>Input!E176/Input!E$170*100</f>
        <v>89.357889735069591</v>
      </c>
      <c r="J18" s="22">
        <f>Input!F176/Input!F$170*100</f>
        <v>91.241544767284751</v>
      </c>
      <c r="K18" s="22">
        <f>Input!G176/Input!G$170*100</f>
        <v>90.265867204935475</v>
      </c>
      <c r="L18" s="22">
        <f>Input!H176/Input!H$170*100</f>
        <v>88.817318645292715</v>
      </c>
      <c r="M18" s="22">
        <f>Input!I176/Input!I$170*100</f>
        <v>89.259423416107325</v>
      </c>
      <c r="N18" s="22">
        <f>Input!J176/Input!J$170*100</f>
        <v>89.646243168802016</v>
      </c>
      <c r="O18" s="22">
        <f t="shared" si="1"/>
        <v>92.771735357142688</v>
      </c>
    </row>
    <row r="19" spans="1:15" ht="12" customHeight="1" x14ac:dyDescent="0.2">
      <c r="B19" t="s">
        <v>234</v>
      </c>
      <c r="E19" s="22">
        <f>Input!A177/Input!A$170*100</f>
        <v>4.4078811618710745E-2</v>
      </c>
      <c r="F19" s="22">
        <f>Input!B177/Input!B$170*100</f>
        <v>1.2723218663550495E-2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1.2240738514905454E-3</v>
      </c>
      <c r="J19" s="22">
        <f>Input!F177/Input!F$170*100</f>
        <v>0</v>
      </c>
      <c r="K19" s="22">
        <f>Input!G177/Input!G$170*100</f>
        <v>8.5326170877711091E-3</v>
      </c>
      <c r="L19" s="22">
        <f>Input!H177/Input!H$170*100</f>
        <v>1.9627985322622802E-3</v>
      </c>
      <c r="M19" s="22">
        <f>Input!I177/Input!I$170*100</f>
        <v>0</v>
      </c>
      <c r="N19" s="22">
        <f>Input!J177/Input!J$170*100</f>
        <v>0.2018731866883835</v>
      </c>
      <c r="O19" s="22">
        <f t="shared" si="1"/>
        <v>2.7039470644216867E-2</v>
      </c>
    </row>
    <row r="20" spans="1:15" ht="12" customHeight="1" x14ac:dyDescent="0.2">
      <c r="B20" t="s">
        <v>235</v>
      </c>
      <c r="E20" s="22">
        <f>Input!A178/Input!A$170*100</f>
        <v>0.32004642249163273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3.2004642249163273E-2</v>
      </c>
    </row>
    <row r="21" spans="1:15" ht="12" customHeight="1" x14ac:dyDescent="0.2">
      <c r="B21" t="s">
        <v>236</v>
      </c>
      <c r="E21" s="22">
        <f>Input!A179/Input!A$170*100</f>
        <v>1.1318311241606185</v>
      </c>
      <c r="F21" s="22">
        <f>Input!B179/Input!B$170*100</f>
        <v>0.51700212507980603</v>
      </c>
      <c r="G21" s="22">
        <f>Input!C179/Input!C$170*100</f>
        <v>0.40570709015028195</v>
      </c>
      <c r="H21" s="22">
        <f>Input!D179/Input!D$170*100</f>
        <v>0.4189483312622494</v>
      </c>
      <c r="I21" s="22">
        <f>Input!E179/Input!E$170*100</f>
        <v>0.41843073602104813</v>
      </c>
      <c r="J21" s="22">
        <f>Input!F179/Input!F$170*100</f>
        <v>0.46875412112893555</v>
      </c>
      <c r="K21" s="22">
        <f>Input!G179/Input!G$170*100</f>
        <v>0.48435512590586294</v>
      </c>
      <c r="L21" s="22">
        <f>Input!H179/Input!H$170*100</f>
        <v>0.47362310731751384</v>
      </c>
      <c r="M21" s="22">
        <f>Input!I179/Input!I$170*100</f>
        <v>0.21171740969068401</v>
      </c>
      <c r="N21" s="22">
        <f>Input!J179/Input!J$170*100</f>
        <v>0.18120449240982528</v>
      </c>
      <c r="O21" s="22">
        <f t="shared" si="1"/>
        <v>0.47115736631268251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88.395683980101268</v>
      </c>
      <c r="F26" s="22">
        <f>Input!B181/Input!B$170*100</f>
        <v>83.461519836564932</v>
      </c>
      <c r="G26" s="22">
        <f>Input!C181/Input!C$170*100</f>
        <v>83.58598778987178</v>
      </c>
      <c r="H26" s="22">
        <f>Input!D181/Input!D$170*100</f>
        <v>86.58857127159709</v>
      </c>
      <c r="I26" s="22">
        <f>Input!E181/Input!E$170*100</f>
        <v>86.055277483390043</v>
      </c>
      <c r="J26" s="22">
        <f>Input!F181/Input!F$170*100</f>
        <v>84.834305924338437</v>
      </c>
      <c r="K26" s="22">
        <f>Input!G181/Input!G$170*100</f>
        <v>83.079904384087001</v>
      </c>
      <c r="L26" s="22">
        <f>Input!H181/Input!H$170*100</f>
        <v>81.80515751511777</v>
      </c>
      <c r="M26" s="22">
        <f>Input!I181/Input!I$170*100</f>
        <v>82.8046850171486</v>
      </c>
      <c r="N26" s="22">
        <f>Input!J181/Input!J$170*100</f>
        <v>83.347177088174234</v>
      </c>
      <c r="O26" s="22">
        <f>AVERAGE(E26:N26)</f>
        <v>84.395827029039125</v>
      </c>
    </row>
    <row r="27" spans="1:15" ht="12" customHeight="1" x14ac:dyDescent="0.2">
      <c r="B27" t="s">
        <v>239</v>
      </c>
      <c r="E27" s="22">
        <f>Input!A182/Input!A$170*100</f>
        <v>11.604316019898725</v>
      </c>
      <c r="F27" s="22">
        <f>Input!B182/Input!B$170*100</f>
        <v>16.538480163435064</v>
      </c>
      <c r="G27" s="22">
        <f>Input!C182/Input!C$170*100</f>
        <v>16.414012210128213</v>
      </c>
      <c r="H27" s="22">
        <f>Input!D182/Input!D$170*100</f>
        <v>13.411428728402907</v>
      </c>
      <c r="I27" s="22">
        <f>Input!E182/Input!E$170*100</f>
        <v>13.94472251660995</v>
      </c>
      <c r="J27" s="22">
        <f>Input!F182/Input!F$170*100</f>
        <v>15.165694075661563</v>
      </c>
      <c r="K27" s="22">
        <f>Input!G182/Input!G$170*100</f>
        <v>16.920095615912999</v>
      </c>
      <c r="L27" s="22">
        <f>Input!H182/Input!H$170*100</f>
        <v>18.194842484882237</v>
      </c>
      <c r="M27" s="22">
        <f>Input!I182/Input!I$170*100</f>
        <v>17.195314982851396</v>
      </c>
      <c r="N27" s="22">
        <f>Input!J182/Input!J$170*100</f>
        <v>16.652822911825773</v>
      </c>
      <c r="O27" s="22">
        <f>AVERAGE(E27:N27)</f>
        <v>15.604172970960883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59.447598506290177</v>
      </c>
      <c r="F31" s="22">
        <f>Input!B183/Input!B$170*100</f>
        <v>55.75558280058879</v>
      </c>
      <c r="G31" s="22">
        <f>Input!C183/Input!C$170*100</f>
        <v>57.630480682453857</v>
      </c>
      <c r="H31" s="22">
        <f>Input!D183/Input!D$170*100</f>
        <v>57.804226360414859</v>
      </c>
      <c r="I31" s="22">
        <f>Input!E183/Input!E$170*100</f>
        <v>57.881028285150293</v>
      </c>
      <c r="J31" s="22">
        <f>Input!F183/Input!F$170*100</f>
        <v>58.095489784715241</v>
      </c>
      <c r="K31" s="22">
        <f>Input!G183/Input!G$170*100</f>
        <v>57.233120402489078</v>
      </c>
      <c r="L31" s="22">
        <f>Input!H183/Input!H$170*100</f>
        <v>56.169470756591366</v>
      </c>
      <c r="M31" s="22">
        <f>Input!I183/Input!I$170*100</f>
        <v>56.006857511256527</v>
      </c>
      <c r="N31" s="22">
        <f>Input!J183/Input!J$170*100</f>
        <v>58.195047600275437</v>
      </c>
      <c r="O31" s="22">
        <f>AVERAGE(E31:N31)</f>
        <v>57.421890269022562</v>
      </c>
    </row>
    <row r="32" spans="1:15" ht="12" customHeight="1" x14ac:dyDescent="0.2">
      <c r="B32" t="s">
        <v>7</v>
      </c>
      <c r="E32" s="22">
        <f>Input!A184/Input!A$170*100</f>
        <v>0.17869446551052859</v>
      </c>
      <c r="F32" s="22">
        <f>Input!B184/Input!B$170*100</f>
        <v>7.9053598629527086E-2</v>
      </c>
      <c r="G32" s="22">
        <f>Input!C184/Input!C$170*100</f>
        <v>0.13424198913991386</v>
      </c>
      <c r="H32" s="22">
        <f>Input!D184/Input!D$170*100</f>
        <v>0.20777739604715659</v>
      </c>
      <c r="I32" s="22">
        <f>Input!E184/Input!E$170*100</f>
        <v>0.11945984784818958</v>
      </c>
      <c r="J32" s="22">
        <f>Input!F184/Input!F$170*100</f>
        <v>0.1762837050391256</v>
      </c>
      <c r="K32" s="22">
        <f>Input!G184/Input!G$170*100</f>
        <v>0.12184540371048505</v>
      </c>
      <c r="L32" s="22">
        <f>Input!H184/Input!H$170*100</f>
        <v>0.20764471557821962</v>
      </c>
      <c r="M32" s="22">
        <f>Input!I184/Input!I$170*100</f>
        <v>0.28783337465382119</v>
      </c>
      <c r="N32" s="22">
        <f>Input!J184/Input!J$170*100</f>
        <v>0.26773382698934278</v>
      </c>
      <c r="O32" s="22">
        <f>AVERAGE(E32:N32)</f>
        <v>0.17805683231463101</v>
      </c>
    </row>
    <row r="33" spans="2:15" ht="12" customHeight="1" x14ac:dyDescent="0.2">
      <c r="B33" s="14" t="s">
        <v>294</v>
      </c>
      <c r="E33" s="32">
        <f>SUM(E31:E32)</f>
        <v>59.626292971800709</v>
      </c>
      <c r="F33" s="32">
        <f t="shared" ref="F33:O33" si="2">SUM(F31:F32)</f>
        <v>55.834636399218319</v>
      </c>
      <c r="G33" s="32">
        <f t="shared" si="2"/>
        <v>57.764722671593773</v>
      </c>
      <c r="H33" s="32">
        <f t="shared" si="2"/>
        <v>58.012003756462015</v>
      </c>
      <c r="I33" s="32">
        <f t="shared" si="2"/>
        <v>58.000488132998484</v>
      </c>
      <c r="J33" s="32">
        <f t="shared" si="2"/>
        <v>58.271773489754366</v>
      </c>
      <c r="K33" s="32">
        <f t="shared" si="2"/>
        <v>57.354965806199566</v>
      </c>
      <c r="L33" s="32">
        <f t="shared" si="2"/>
        <v>56.377115472169585</v>
      </c>
      <c r="M33" s="32">
        <f t="shared" si="2"/>
        <v>56.294690885910349</v>
      </c>
      <c r="N33" s="32">
        <f t="shared" si="2"/>
        <v>58.46278142726478</v>
      </c>
      <c r="O33" s="32">
        <f t="shared" si="2"/>
        <v>57.599947101337193</v>
      </c>
    </row>
    <row r="34" spans="2:15" ht="12" customHeight="1" x14ac:dyDescent="0.2">
      <c r="B34" t="s">
        <v>8</v>
      </c>
      <c r="E34" s="22">
        <f>Input!A185/Input!A$170*100</f>
        <v>25.510010667155807</v>
      </c>
      <c r="F34" s="22">
        <f>Input!B185/Input!B$170*100</f>
        <v>27.633997611527011</v>
      </c>
      <c r="G34" s="22">
        <f>Input!C185/Input!C$170*100</f>
        <v>28.345004435880984</v>
      </c>
      <c r="H34" s="22">
        <f>Input!D185/Input!D$170*100</f>
        <v>30.784260871898507</v>
      </c>
      <c r="I34" s="22">
        <f>Input!E185/Input!E$170*100</f>
        <v>29.228537906492765</v>
      </c>
      <c r="J34" s="22">
        <f>Input!F185/Input!F$170*100</f>
        <v>28.15745454004</v>
      </c>
      <c r="K34" s="22">
        <f>Input!G185/Input!G$170*100</f>
        <v>28.056949186099462</v>
      </c>
      <c r="L34" s="22">
        <f>Input!H185/Input!H$170*100</f>
        <v>29.271973656762306</v>
      </c>
      <c r="M34" s="22">
        <f>Input!I185/Input!I$170*100</f>
        <v>30.787087221186145</v>
      </c>
      <c r="N34" s="22">
        <f>Input!J185/Input!J$170*100</f>
        <v>27.578619552609052</v>
      </c>
      <c r="O34" s="22">
        <f>AVERAGE(E34:N34)</f>
        <v>28.535389564965204</v>
      </c>
    </row>
    <row r="35" spans="2:15" ht="12" customHeight="1" x14ac:dyDescent="0.2">
      <c r="B35" t="s">
        <v>243</v>
      </c>
      <c r="E35" s="22">
        <f>Input!A186/Input!A$170*100</f>
        <v>14.86369636104348</v>
      </c>
      <c r="F35" s="22">
        <f>Input!B186/Input!B$170*100</f>
        <v>16.531365989254681</v>
      </c>
      <c r="G35" s="22">
        <f>Input!C186/Input!C$170*100</f>
        <v>13.890272892525246</v>
      </c>
      <c r="H35" s="22">
        <f>Input!D186/Input!D$170*100</f>
        <v>11.203735371639484</v>
      </c>
      <c r="I35" s="22">
        <f>Input!E186/Input!E$170*100</f>
        <v>12.756627489634045</v>
      </c>
      <c r="J35" s="22">
        <f>Input!F186/Input!F$170*100</f>
        <v>13.570771970205628</v>
      </c>
      <c r="K35" s="22">
        <f>Input!G186/Input!G$170*100</f>
        <v>14.588085007700974</v>
      </c>
      <c r="L35" s="22">
        <f>Input!H186/Input!H$170*100</f>
        <v>14.35091087106812</v>
      </c>
      <c r="M35" s="22">
        <f>Input!I186/Input!I$170*100</f>
        <v>12.918221892903498</v>
      </c>
      <c r="N35" s="22">
        <f>Input!J186/Input!J$170*100</f>
        <v>13.958599020126176</v>
      </c>
      <c r="O35" s="22">
        <f>AVERAGE(E35:N35)</f>
        <v>13.863228686610134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1.4346470874712112E-2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1.4346470874712111E-3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99.022474197779331</v>
      </c>
      <c r="F9" s="22">
        <f>Input!B132/Input!B$27*100</f>
        <v>99.58138892505653</v>
      </c>
      <c r="G9" s="22">
        <f>Input!C132/Input!C$27*100</f>
        <v>99.842928041598839</v>
      </c>
      <c r="H9" s="22">
        <f>Input!D132/Input!D$27*100</f>
        <v>99.847726482698931</v>
      </c>
      <c r="I9" s="22">
        <f>Input!E132/Input!E$27*100</f>
        <v>99.296003637250223</v>
      </c>
      <c r="J9" s="22">
        <f>Input!F132/Input!F$27*100</f>
        <v>99.541276615311773</v>
      </c>
      <c r="K9" s="22">
        <f>Input!G132/Input!G$27*100</f>
        <v>100.02315923769352</v>
      </c>
      <c r="L9" s="22">
        <f>Input!H132/Input!H$27*100</f>
        <v>99.640375138635761</v>
      </c>
      <c r="M9" s="22">
        <f>Input!I132/Input!I$27*100</f>
        <v>99.908753463206693</v>
      </c>
      <c r="N9" s="22">
        <f>Input!J132/Input!J$27*100</f>
        <v>100.21112050151399</v>
      </c>
      <c r="O9" s="22">
        <f>AVERAGE(E9:N9)</f>
        <v>99.69152062407457</v>
      </c>
    </row>
    <row r="10" spans="1:15" ht="12" customHeight="1" x14ac:dyDescent="0.2">
      <c r="B10" t="s">
        <v>180</v>
      </c>
      <c r="E10" s="22">
        <f>Input!A133/Input!A$27*100</f>
        <v>0.7643070877967123</v>
      </c>
      <c r="F10" s="22">
        <f>Input!B133/Input!B$27*100</f>
        <v>6.296548940926977E-2</v>
      </c>
      <c r="G10" s="22">
        <f>Input!C133/Input!C$27*100</f>
        <v>-0.13589855802112474</v>
      </c>
      <c r="H10" s="22">
        <f>Input!D133/Input!D$27*100</f>
        <v>-0.10465162444553548</v>
      </c>
      <c r="I10" s="22">
        <f>Input!E133/Input!E$27*100</f>
        <v>0.44070534342110179</v>
      </c>
      <c r="J10" s="22">
        <f>Input!F133/Input!F$27*100</f>
        <v>0.20549007861436472</v>
      </c>
      <c r="K10" s="22">
        <f>Input!G133/Input!G$27*100</f>
        <v>-0.23406035297152927</v>
      </c>
      <c r="L10" s="22">
        <f>Input!H133/Input!H$27*100</f>
        <v>0.38610821201735823</v>
      </c>
      <c r="M10" s="22">
        <f>Input!I133/Input!I$27*100</f>
        <v>4.6172104095292495E-2</v>
      </c>
      <c r="N10" s="22">
        <f>Input!J133/Input!J$27*100</f>
        <v>-0.31898290118866834</v>
      </c>
      <c r="O10" s="22">
        <f>AVERAGE(E10:N10)</f>
        <v>0.11121548787272414</v>
      </c>
    </row>
    <row r="11" spans="1:15" ht="12" customHeight="1" x14ac:dyDescent="0.2">
      <c r="B11" t="s">
        <v>181</v>
      </c>
      <c r="E11" s="22">
        <f>Input!A134/Input!A$27*100</f>
        <v>0.37971707652564118</v>
      </c>
      <c r="F11" s="22">
        <f>Input!B134/Input!B$27*100</f>
        <v>0.50265538011679844</v>
      </c>
      <c r="G11" s="22">
        <f>Input!C134/Input!C$27*100</f>
        <v>0.43488846745758403</v>
      </c>
      <c r="H11" s="22">
        <f>Input!D134/Input!D$27*100</f>
        <v>0.49550959345546997</v>
      </c>
      <c r="I11" s="22">
        <f>Input!E134/Input!E$27*100</f>
        <v>0.42421373928680689</v>
      </c>
      <c r="J11" s="22">
        <f>Input!F134/Input!F$27*100</f>
        <v>0.44278488326681475</v>
      </c>
      <c r="K11" s="22">
        <f>Input!G134/Input!G$27*100</f>
        <v>0.41505411115848384</v>
      </c>
      <c r="L11" s="22">
        <f>Input!H134/Input!H$27*100</f>
        <v>0.42996277545028466</v>
      </c>
      <c r="M11" s="22">
        <f>Input!I134/Input!I$27*100</f>
        <v>0.37096506514879241</v>
      </c>
      <c r="N11" s="22">
        <f>Input!J134/Input!J$27*100</f>
        <v>0.36105004140481722</v>
      </c>
      <c r="O11" s="22">
        <f>AVERAGE(E11:N11)</f>
        <v>0.42568011332714939</v>
      </c>
    </row>
    <row r="12" spans="1:15" ht="12" customHeight="1" x14ac:dyDescent="0.2">
      <c r="B12" t="s">
        <v>182</v>
      </c>
      <c r="E12" s="22">
        <f>Input!A135/Input!A$27*100</f>
        <v>-0.16649836210167879</v>
      </c>
      <c r="F12" s="22">
        <f>Input!B135/Input!B$27*100</f>
        <v>-0.14700979458259633</v>
      </c>
      <c r="G12" s="22">
        <f>Input!C135/Input!C$27*100</f>
        <v>-0.14191795103529026</v>
      </c>
      <c r="H12" s="22">
        <f>Input!D135/Input!D$27*100</f>
        <v>-0.23858445170885637</v>
      </c>
      <c r="I12" s="22">
        <f>Input!E135/Input!E$27*100</f>
        <v>-0.16092271995812696</v>
      </c>
      <c r="J12" s="22">
        <f>Input!F135/Input!F$27*100</f>
        <v>-0.18955157719295856</v>
      </c>
      <c r="K12" s="22">
        <f>Input!G135/Input!G$27*100</f>
        <v>-0.20415299588046115</v>
      </c>
      <c r="L12" s="22">
        <f>Input!H135/Input!H$27*100</f>
        <v>-0.45644612610339919</v>
      </c>
      <c r="M12" s="22">
        <f>Input!I135/Input!I$27*100</f>
        <v>-0.3258906324507862</v>
      </c>
      <c r="N12" s="22">
        <f>Input!J135/Input!J$27*100</f>
        <v>-0.25318764173014102</v>
      </c>
      <c r="O12" s="22">
        <f>AVERAGE(E12:N12)</f>
        <v>-0.22841622527442945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0.88570511391713336</v>
      </c>
      <c r="F16" s="22">
        <f>Input!B188/Input!B$132*100</f>
        <v>1.0050526616013291</v>
      </c>
      <c r="G16" s="22">
        <f>Input!C188/Input!C$132*100</f>
        <v>0.79113706035292419</v>
      </c>
      <c r="H16" s="22">
        <f>Input!D188/Input!D$132*100</f>
        <v>0.81177585547800324</v>
      </c>
      <c r="I16" s="22">
        <f>Input!E188/Input!E$132*100</f>
        <v>5.1421952326657019</v>
      </c>
      <c r="J16" s="22">
        <f>Input!F188/Input!F$132*100</f>
        <v>4.4069864476695138</v>
      </c>
      <c r="K16" s="22">
        <f>Input!G188/Input!G$132*100</f>
        <v>4.7644916683316376</v>
      </c>
      <c r="L16" s="22">
        <f>Input!H188/Input!H$132*100</f>
        <v>5.5601673055067335</v>
      </c>
      <c r="M16" s="22">
        <f>Input!I188/Input!I$132*100</f>
        <v>5.4631334695660669</v>
      </c>
      <c r="N16" s="22">
        <f>Input!J188/Input!J$132*100</f>
        <v>5.186483656274028</v>
      </c>
      <c r="O16" s="22">
        <f t="shared" ref="O16:O22" si="1">AVERAGE(E16:N16)</f>
        <v>3.4017128471363072</v>
      </c>
    </row>
    <row r="17" spans="1:15" ht="12" customHeight="1" x14ac:dyDescent="0.2">
      <c r="B17" t="s">
        <v>232</v>
      </c>
      <c r="E17" s="22">
        <f>Input!A189/Input!A$132*100</f>
        <v>1.1328732190078511E-2</v>
      </c>
      <c r="F17" s="22">
        <f>Input!B189/Input!B$132*100</f>
        <v>1.1114841647678725E-2</v>
      </c>
      <c r="G17" s="22">
        <f>Input!C189/Input!C$132*100</f>
        <v>2.3408082017476271E-2</v>
      </c>
      <c r="H17" s="22">
        <f>Input!D189/Input!D$132*100</f>
        <v>5.7299264996107189E-3</v>
      </c>
      <c r="I17" s="22">
        <f>Input!E189/Input!E$132*100</f>
        <v>9.9554302707696076E-3</v>
      </c>
      <c r="J17" s="22">
        <f>Input!F189/Input!F$132*100</f>
        <v>7.4058481487721789E-2</v>
      </c>
      <c r="K17" s="22">
        <f>Input!G189/Input!G$132*100</f>
        <v>8.9702090263970399E-2</v>
      </c>
      <c r="L17" s="22">
        <f>Input!H189/Input!H$132*100</f>
        <v>6.2793247796439966E-2</v>
      </c>
      <c r="M17" s="22">
        <f>Input!I189/Input!I$132*100</f>
        <v>8.2184370089966693E-2</v>
      </c>
      <c r="N17" s="22">
        <f>Input!J189/Input!J$132*100</f>
        <v>5.951844497856499E-2</v>
      </c>
      <c r="O17" s="22">
        <f t="shared" si="1"/>
        <v>4.2979364724227767E-2</v>
      </c>
    </row>
    <row r="18" spans="1:15" ht="12" customHeight="1" x14ac:dyDescent="0.2">
      <c r="B18" t="s">
        <v>233</v>
      </c>
      <c r="E18" s="22">
        <f>Input!A190/Input!A$132*100</f>
        <v>97.702642150712364</v>
      </c>
      <c r="F18" s="22">
        <f>Input!B190/Input!B$132*100</f>
        <v>98.528781253536991</v>
      </c>
      <c r="G18" s="22">
        <f>Input!C190/Input!C$132*100</f>
        <v>98.894689122044781</v>
      </c>
      <c r="H18" s="22">
        <f>Input!D190/Input!D$132*100</f>
        <v>98.893965493493852</v>
      </c>
      <c r="I18" s="22">
        <f>Input!E190/Input!E$132*100</f>
        <v>94.464959177292329</v>
      </c>
      <c r="J18" s="22">
        <f>Input!F190/Input!F$132*100</f>
        <v>95.108589374231812</v>
      </c>
      <c r="K18" s="22">
        <f>Input!G190/Input!G$132*100</f>
        <v>94.759889868342668</v>
      </c>
      <c r="L18" s="22">
        <f>Input!H190/Input!H$132*100</f>
        <v>94.003422893290761</v>
      </c>
      <c r="M18" s="22">
        <f>Input!I190/Input!I$132*100</f>
        <v>94.295043249074979</v>
      </c>
      <c r="N18" s="22">
        <f>Input!J190/Input!J$132*100</f>
        <v>94.541704456913678</v>
      </c>
      <c r="O18" s="22">
        <f t="shared" si="1"/>
        <v>96.119368703893429</v>
      </c>
    </row>
    <row r="19" spans="1:15" ht="12" customHeight="1" x14ac:dyDescent="0.2">
      <c r="B19" t="s">
        <v>234</v>
      </c>
      <c r="E19" s="22">
        <f>Input!A191/Input!A$132*100</f>
        <v>6.32002491509501E-2</v>
      </c>
      <c r="F19" s="22">
        <f>Input!B191/Input!B$132*100</f>
        <v>9.4286794821015416E-3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3.6738737517720416E-3</v>
      </c>
      <c r="L19" s="22">
        <f>Input!H191/Input!H$132*100</f>
        <v>1.3776622228579615E-3</v>
      </c>
      <c r="M19" s="22">
        <f>Input!I191/Input!I$132*100</f>
        <v>0</v>
      </c>
      <c r="N19" s="22">
        <f>Input!J191/Input!J$132*100</f>
        <v>8.7866818747292602E-2</v>
      </c>
      <c r="O19" s="22">
        <f t="shared" si="1"/>
        <v>1.6554728335497426E-2</v>
      </c>
    </row>
    <row r="20" spans="1:15" ht="12" customHeight="1" x14ac:dyDescent="0.2">
      <c r="B20" t="s">
        <v>235</v>
      </c>
      <c r="E20" s="22">
        <f>Input!A192/Input!A$132*100</f>
        <v>0.27919371948979221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-9.1142869538169682E-4</v>
      </c>
      <c r="I20" s="22">
        <f>Input!E192/Input!E$132*100</f>
        <v>1.0881781180876353E-5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2.782931725755914E-2</v>
      </c>
    </row>
    <row r="21" spans="1:15" ht="12" customHeight="1" x14ac:dyDescent="0.2">
      <c r="B21" t="s">
        <v>236</v>
      </c>
      <c r="E21" s="22">
        <f>Input!A193/Input!A$132*100</f>
        <v>1.0579300345396676</v>
      </c>
      <c r="F21" s="22">
        <f>Input!B193/Input!B$132*100</f>
        <v>0.4456225637318903</v>
      </c>
      <c r="G21" s="22">
        <f>Input!C193/Input!C$132*100</f>
        <v>0.29076573558479951</v>
      </c>
      <c r="H21" s="22">
        <f>Input!D193/Input!D$132*100</f>
        <v>0.28944014836485799</v>
      </c>
      <c r="I21" s="22">
        <f>Input!E193/Input!E$132*100</f>
        <v>0.38287927799001625</v>
      </c>
      <c r="J21" s="22">
        <f>Input!F193/Input!F$132*100</f>
        <v>0.41036569661095257</v>
      </c>
      <c r="K21" s="22">
        <f>Input!G193/Input!G$132*100</f>
        <v>0.38224249930996101</v>
      </c>
      <c r="L21" s="22">
        <f>Input!H193/Input!H$132*100</f>
        <v>0.37223889118320957</v>
      </c>
      <c r="M21" s="22">
        <f>Input!I193/Input!I$132*100</f>
        <v>0.15963891678359282</v>
      </c>
      <c r="N21" s="22">
        <f>Input!J193/Input!J$132*100</f>
        <v>0.12442662308643793</v>
      </c>
      <c r="O21" s="22">
        <f t="shared" si="1"/>
        <v>0.39155503871853858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90.338647444329297</v>
      </c>
      <c r="F26" s="22">
        <f>Input!B195/Input!B$132*100</f>
        <v>85.039477177085061</v>
      </c>
      <c r="G26" s="22">
        <f>Input!C195/Input!C$132*100</f>
        <v>88.678234223892289</v>
      </c>
      <c r="H26" s="22">
        <f>Input!D195/Input!D$132*100</f>
        <v>90.539657569987966</v>
      </c>
      <c r="I26" s="22">
        <f>Input!E195/Input!E$132*100</f>
        <v>88.116583388164997</v>
      </c>
      <c r="J26" s="22">
        <f>Input!F195/Input!F$132*100</f>
        <v>86.741108335215969</v>
      </c>
      <c r="K26" s="22">
        <f>Input!G195/Input!G$132*100</f>
        <v>87.050887602326469</v>
      </c>
      <c r="L26" s="22">
        <f>Input!H195/Input!H$132*100</f>
        <v>86.89623958141334</v>
      </c>
      <c r="M26" s="22">
        <f>Input!I195/Input!I$132*100</f>
        <v>87.355468840579476</v>
      </c>
      <c r="N26" s="22">
        <f>Input!J195/Input!J$132*100</f>
        <v>88.331537533833568</v>
      </c>
      <c r="O26" s="22">
        <f>AVERAGE(E26:N26)</f>
        <v>87.908784169682846</v>
      </c>
    </row>
    <row r="27" spans="1:15" ht="12" customHeight="1" x14ac:dyDescent="0.2">
      <c r="B27" t="s">
        <v>239</v>
      </c>
      <c r="E27" s="22">
        <f>Input!A196/Input!A$132*100</f>
        <v>9.6613525556707032</v>
      </c>
      <c r="F27" s="22">
        <f>Input!B196/Input!B$132*100</f>
        <v>14.960522822914937</v>
      </c>
      <c r="G27" s="22">
        <f>Input!C196/Input!C$132*100</f>
        <v>11.321765780583478</v>
      </c>
      <c r="H27" s="22">
        <f>Input!D196/Input!D$132*100</f>
        <v>9.4603424251529766</v>
      </c>
      <c r="I27" s="22">
        <f>Input!E196/Input!E$132*100</f>
        <v>11.883416611834996</v>
      </c>
      <c r="J27" s="22">
        <f>Input!F196/Input!F$132*100</f>
        <v>13.258891664784031</v>
      </c>
      <c r="K27" s="22">
        <f>Input!G196/Input!G$132*100</f>
        <v>12.949112392777689</v>
      </c>
      <c r="L27" s="22">
        <f>Input!H196/Input!H$132*100</f>
        <v>13.10376040793807</v>
      </c>
      <c r="M27" s="22">
        <f>Input!I196/Input!I$132*100</f>
        <v>12.644531159420531</v>
      </c>
      <c r="N27" s="22">
        <f>Input!J196/Input!J$132*100</f>
        <v>11.668462466166437</v>
      </c>
      <c r="O27" s="22">
        <f>AVERAGE(E27:N27)</f>
        <v>12.091215828724383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75.856977460644543</v>
      </c>
      <c r="F31" s="22">
        <f>Input!B197/Input!B$132*100</f>
        <v>70.819483246208151</v>
      </c>
      <c r="G31" s="22">
        <f>Input!C197/Input!C$132*100</f>
        <v>77.799229352873084</v>
      </c>
      <c r="H31" s="22">
        <f>Input!D197/Input!D$132*100</f>
        <v>79.605436499821906</v>
      </c>
      <c r="I31" s="22">
        <f>Input!E197/Input!E$132*100</f>
        <v>74.729568922848003</v>
      </c>
      <c r="J31" s="22">
        <f>Input!F197/Input!F$132*100</f>
        <v>73.670446235143231</v>
      </c>
      <c r="K31" s="22">
        <f>Input!G197/Input!G$132*100</f>
        <v>74.566471163167094</v>
      </c>
      <c r="L31" s="22">
        <f>Input!H197/Input!H$132*100</f>
        <v>74.663271416139565</v>
      </c>
      <c r="M31" s="22">
        <f>Input!I197/Input!I$132*100</f>
        <v>73.995564012176146</v>
      </c>
      <c r="N31" s="22">
        <f>Input!J197/Input!J$132*100</f>
        <v>76.56202185936921</v>
      </c>
      <c r="O31" s="22">
        <f>AVERAGE(E31:N31)</f>
        <v>75.226847016839088</v>
      </c>
    </row>
    <row r="32" spans="1:15" ht="12" customHeight="1" x14ac:dyDescent="0.2">
      <c r="B32" t="s">
        <v>7</v>
      </c>
      <c r="E32" s="22">
        <f>Input!A198/Input!A$132*100</f>
        <v>0.16939306081832198</v>
      </c>
      <c r="F32" s="22">
        <f>Input!B198/Input!B$132*100</f>
        <v>6.1659054314172158E-2</v>
      </c>
      <c r="G32" s="22">
        <f>Input!C198/Input!C$132*100</f>
        <v>0.11439344845157191</v>
      </c>
      <c r="H32" s="22">
        <f>Input!D198/Input!D$132*100</f>
        <v>0.17310762349397493</v>
      </c>
      <c r="I32" s="22">
        <f>Input!E198/Input!E$132*100</f>
        <v>0.11333553003662244</v>
      </c>
      <c r="J32" s="22">
        <f>Input!F198/Input!F$132*100</f>
        <v>0.1528625309246209</v>
      </c>
      <c r="K32" s="22">
        <f>Input!G198/Input!G$132*100</f>
        <v>0.10971509313016038</v>
      </c>
      <c r="L32" s="22">
        <f>Input!H198/Input!H$132*100</f>
        <v>0.18629846447824885</v>
      </c>
      <c r="M32" s="22">
        <f>Input!I198/Input!I$132*100</f>
        <v>0.2556372679003342</v>
      </c>
      <c r="N32" s="22">
        <f>Input!J198/Input!J$132*100</f>
        <v>0.22841431992104219</v>
      </c>
      <c r="O32" s="22">
        <f>AVERAGE(E32:N32)</f>
        <v>0.15648163934690701</v>
      </c>
    </row>
    <row r="33" spans="2:15" ht="12" customHeight="1" x14ac:dyDescent="0.2">
      <c r="B33" s="14" t="s">
        <v>294</v>
      </c>
      <c r="E33" s="32">
        <f>SUM(E31:E32)</f>
        <v>76.026370521462866</v>
      </c>
      <c r="F33" s="32">
        <f t="shared" ref="F33:O33" si="2">SUM(F31:F32)</f>
        <v>70.881142300522328</v>
      </c>
      <c r="G33" s="32">
        <f t="shared" si="2"/>
        <v>77.913622801324649</v>
      </c>
      <c r="H33" s="32">
        <f t="shared" si="2"/>
        <v>79.778544123315882</v>
      </c>
      <c r="I33" s="32">
        <f t="shared" si="2"/>
        <v>74.842904452884625</v>
      </c>
      <c r="J33" s="32">
        <f t="shared" si="2"/>
        <v>73.823308766067854</v>
      </c>
      <c r="K33" s="32">
        <f t="shared" si="2"/>
        <v>74.676186256297257</v>
      </c>
      <c r="L33" s="32">
        <f t="shared" si="2"/>
        <v>74.849569880617821</v>
      </c>
      <c r="M33" s="32">
        <f t="shared" si="2"/>
        <v>74.251201280076486</v>
      </c>
      <c r="N33" s="32">
        <f t="shared" si="2"/>
        <v>76.790436179290253</v>
      </c>
      <c r="O33" s="32">
        <f t="shared" si="2"/>
        <v>75.383328656185995</v>
      </c>
    </row>
    <row r="34" spans="2:15" ht="12" customHeight="1" x14ac:dyDescent="0.2">
      <c r="B34" t="s">
        <v>8</v>
      </c>
      <c r="E34" s="22">
        <f>Input!A199/Input!A$132*100</f>
        <v>15.61638675667106</v>
      </c>
      <c r="F34" s="22">
        <f>Input!B199/Input!B$132*100</f>
        <v>19.434917460085899</v>
      </c>
      <c r="G34" s="22">
        <f>Input!C199/Input!C$132*100</f>
        <v>15.784063868874865</v>
      </c>
      <c r="H34" s="22">
        <f>Input!D199/Input!D$132*100</f>
        <v>15.452810393632923</v>
      </c>
      <c r="I34" s="22">
        <f>Input!E199/Input!E$132*100</f>
        <v>18.728671068802509</v>
      </c>
      <c r="J34" s="22">
        <f>Input!F199/Input!F$132*100</f>
        <v>19.411350419471091</v>
      </c>
      <c r="K34" s="22">
        <f>Input!G199/Input!G$132*100</f>
        <v>18.326167413791282</v>
      </c>
      <c r="L34" s="22">
        <f>Input!H199/Input!H$132*100</f>
        <v>18.602475177240009</v>
      </c>
      <c r="M34" s="22">
        <f>Input!I199/Input!I$132*100</f>
        <v>19.837630771317986</v>
      </c>
      <c r="N34" s="22">
        <f>Input!J199/Input!J$132*100</f>
        <v>16.859586553013546</v>
      </c>
      <c r="O34" s="22">
        <f>AVERAGE(E34:N34)</f>
        <v>17.805405988290119</v>
      </c>
    </row>
    <row r="35" spans="2:15" ht="12" customHeight="1" x14ac:dyDescent="0.2">
      <c r="B35" t="s">
        <v>243</v>
      </c>
      <c r="E35" s="22">
        <f>Input!A200/Input!A$132*100</f>
        <v>8.3572427218660685</v>
      </c>
      <c r="F35" s="22">
        <f>Input!B200/Input!B$132*100</f>
        <v>9.6827244802587717</v>
      </c>
      <c r="G35" s="22">
        <f>Input!C200/Input!C$132*100</f>
        <v>6.3023133298004606</v>
      </c>
      <c r="H35" s="22">
        <f>Input!D200/Input!D$132*100</f>
        <v>4.7686454781921341</v>
      </c>
      <c r="I35" s="22">
        <f>Input!E200/Input!E$132*100</f>
        <v>6.4154117004294626</v>
      </c>
      <c r="J35" s="22">
        <f>Input!F200/Input!F$132*100</f>
        <v>6.7653408144610596</v>
      </c>
      <c r="K35" s="22">
        <f>Input!G200/Input!G$132*100</f>
        <v>6.997646329911472</v>
      </c>
      <c r="L35" s="22">
        <f>Input!H200/Input!H$132*100</f>
        <v>6.5479549421421757</v>
      </c>
      <c r="M35" s="22">
        <f>Input!I200/Input!I$132*100</f>
        <v>5.9111679486055451</v>
      </c>
      <c r="N35" s="22">
        <f>Input!J200/Input!J$132*100</f>
        <v>6.3499772676961994</v>
      </c>
      <c r="O35" s="22">
        <f>AVERAGE(E35:N35)</f>
        <v>6.8098425013363357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1.2157591330135599E-3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1.3012771953273036E-2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1.4228531086286596E-3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2.1624028173047332E-4</v>
      </c>
      <c r="F7" s="6">
        <f>Input!B8/Input!B$6</f>
        <v>9.4948040556711022E-3</v>
      </c>
      <c r="G7" s="6">
        <f>Input!C8/Input!C$6</f>
        <v>4.1280515576089902E-2</v>
      </c>
      <c r="H7" s="6">
        <f>Input!D8/Input!D$6</f>
        <v>9.0617467863110257E-3</v>
      </c>
      <c r="I7" s="6">
        <f>Input!E8/Input!E$6</f>
        <v>1.1907295032323739E-2</v>
      </c>
      <c r="J7" s="6">
        <f>Input!F8/Input!F$6</f>
        <v>1.0996303845342694E-2</v>
      </c>
      <c r="K7" s="6">
        <f>Input!G8/Input!G$6</f>
        <v>5.342377666134953E-2</v>
      </c>
      <c r="L7" s="6">
        <f>Input!H8/Input!H$6</f>
        <v>3.5375920033695533E-3</v>
      </c>
      <c r="M7" s="6">
        <f>Input!I8/Input!I$6</f>
        <v>1.4636558866925272E-2</v>
      </c>
      <c r="N7" s="6">
        <f>Input!J8/Input!J$6</f>
        <v>2.0722546356265102E-2</v>
      </c>
      <c r="O7" s="6">
        <f t="shared" ref="O7:O13" si="1">AVERAGE(E7:N7)</f>
        <v>1.7527737946537843E-2</v>
      </c>
    </row>
    <row r="8" spans="1:15" ht="12" customHeight="1" x14ac:dyDescent="0.2">
      <c r="B8" t="s">
        <v>50</v>
      </c>
      <c r="E8" s="6">
        <f>Input!A9/Input!A$6</f>
        <v>2.5582251522483435</v>
      </c>
      <c r="F8" s="6">
        <f>Input!B9/Input!B$6</f>
        <v>2.8864681281035733</v>
      </c>
      <c r="G8" s="6">
        <f>Input!C9/Input!C$6</f>
        <v>2.9058726381405053</v>
      </c>
      <c r="H8" s="6">
        <f>Input!D9/Input!D$6</f>
        <v>2.8628585073789963</v>
      </c>
      <c r="I8" s="6">
        <f>Input!E9/Input!E$6</f>
        <v>2.5315907097527246</v>
      </c>
      <c r="J8" s="6">
        <f>Input!F9/Input!F$6</f>
        <v>2.8095274480590353</v>
      </c>
      <c r="K8" s="6">
        <f>Input!G9/Input!G$6</f>
        <v>2.7328829008750679</v>
      </c>
      <c r="L8" s="6">
        <f>Input!H9/Input!H$6</f>
        <v>2.6961817828606791</v>
      </c>
      <c r="M8" s="6">
        <f>Input!I9/Input!I$6</f>
        <v>3.0089803541054545</v>
      </c>
      <c r="N8" s="6">
        <f>Input!J9/Input!J$6</f>
        <v>2.4859196894159261</v>
      </c>
      <c r="O8" s="6">
        <f t="shared" si="1"/>
        <v>2.7478507310940308</v>
      </c>
    </row>
    <row r="9" spans="1:15" ht="12" customHeight="1" x14ac:dyDescent="0.2">
      <c r="B9" t="s">
        <v>51</v>
      </c>
      <c r="E9" s="6">
        <f>Input!A10/Input!A$6</f>
        <v>1.9711286909330863</v>
      </c>
      <c r="F9" s="6">
        <f>Input!B10/Input!B$6</f>
        <v>1.8400786494721215</v>
      </c>
      <c r="G9" s="6">
        <f>Input!C10/Input!C$6</f>
        <v>1.7146948624334433</v>
      </c>
      <c r="H9" s="6">
        <f>Input!D10/Input!D$6</f>
        <v>1.7916458688886245</v>
      </c>
      <c r="I9" s="6">
        <f>Input!E10/Input!E$6</f>
        <v>1.6078050540830839</v>
      </c>
      <c r="J9" s="6">
        <f>Input!F10/Input!F$6</f>
        <v>1.5571669076698005</v>
      </c>
      <c r="K9" s="6">
        <f>Input!G10/Input!G$6</f>
        <v>1.6652492794700957</v>
      </c>
      <c r="L9" s="6">
        <f>Input!H10/Input!H$6</f>
        <v>1.5224897686187329</v>
      </c>
      <c r="M9" s="6">
        <f>Input!I10/Input!I$6</f>
        <v>1.7206832640126764</v>
      </c>
      <c r="N9" s="6">
        <f>Input!J10/Input!J$6</f>
        <v>1.4411809002003206</v>
      </c>
      <c r="O9" s="6">
        <f t="shared" si="1"/>
        <v>1.6832123245781987</v>
      </c>
    </row>
    <row r="10" spans="1:15" ht="12" customHeight="1" x14ac:dyDescent="0.2">
      <c r="B10" t="s">
        <v>52</v>
      </c>
      <c r="E10" s="6">
        <f>Input!A11/Input!A$6</f>
        <v>2.3511224996579636</v>
      </c>
      <c r="F10" s="6">
        <f>Input!B11/Input!B$6</f>
        <v>2.0942068660315862</v>
      </c>
      <c r="G10" s="6">
        <f>Input!C11/Input!C$6</f>
        <v>2.0692245322442719</v>
      </c>
      <c r="H10" s="6">
        <f>Input!D11/Input!D$6</f>
        <v>2.0013635505399785</v>
      </c>
      <c r="I10" s="6">
        <f>Input!E11/Input!E$6</f>
        <v>2.0268758198854555</v>
      </c>
      <c r="J10" s="6">
        <f>Input!F11/Input!F$6</f>
        <v>1.7578181204487993</v>
      </c>
      <c r="K10" s="6">
        <f>Input!G11/Input!G$6</f>
        <v>1.5741979592972384</v>
      </c>
      <c r="L10" s="6">
        <f>Input!H11/Input!H$6</f>
        <v>1.7180733569188229</v>
      </c>
      <c r="M10" s="6">
        <f>Input!I11/Input!I$6</f>
        <v>1.7800793382693043</v>
      </c>
      <c r="N10" s="6">
        <f>Input!J11/Input!J$6</f>
        <v>1.4876400560368568</v>
      </c>
      <c r="O10" s="6">
        <f t="shared" si="1"/>
        <v>1.8860602099330275</v>
      </c>
    </row>
    <row r="11" spans="1:15" ht="12" customHeight="1" x14ac:dyDescent="0.2">
      <c r="B11" t="s">
        <v>53</v>
      </c>
      <c r="E11" s="6">
        <f>Input!A12/Input!A$6</f>
        <v>0.96573084270854415</v>
      </c>
      <c r="F11" s="6">
        <f>Input!B12/Input!B$6</f>
        <v>1.1525520868507713</v>
      </c>
      <c r="G11" s="6">
        <f>Input!C12/Input!C$6</f>
        <v>0.98108274314107358</v>
      </c>
      <c r="H11" s="6">
        <f>Input!D12/Input!D$6</f>
        <v>1.0037635011313479</v>
      </c>
      <c r="I11" s="6">
        <f>Input!E12/Input!E$6</f>
        <v>0.86394991103783936</v>
      </c>
      <c r="J11" s="6">
        <f>Input!F12/Input!F$6</f>
        <v>0.9265190060647609</v>
      </c>
      <c r="K11" s="6">
        <f>Input!G12/Input!G$6</f>
        <v>0.9376840132770754</v>
      </c>
      <c r="L11" s="6">
        <f>Input!H12/Input!H$6</f>
        <v>0.98989891340501668</v>
      </c>
      <c r="M11" s="6">
        <f>Input!I12/Input!I$6</f>
        <v>1.0806736206076808</v>
      </c>
      <c r="N11" s="6">
        <f>Input!J12/Input!J$6</f>
        <v>0.9516523657172542</v>
      </c>
      <c r="O11" s="6">
        <f t="shared" si="1"/>
        <v>0.98535070039413664</v>
      </c>
    </row>
    <row r="12" spans="1:15" ht="12" customHeight="1" x14ac:dyDescent="0.2">
      <c r="B12" t="s">
        <v>54</v>
      </c>
      <c r="E12" s="6">
        <f>Input!A13/Input!A$6</f>
        <v>0.2070479608067648</v>
      </c>
      <c r="F12" s="6">
        <f>Input!B13/Input!B$6</f>
        <v>0.19716585337215162</v>
      </c>
      <c r="G12" s="6">
        <f>Input!C13/Input!C$6</f>
        <v>0.21058706629425508</v>
      </c>
      <c r="H12" s="6">
        <f>Input!D13/Input!D$6</f>
        <v>0.19981287387516111</v>
      </c>
      <c r="I12" s="6">
        <f>Input!E13/Input!E$6</f>
        <v>0.18415832685379668</v>
      </c>
      <c r="J12" s="6">
        <f>Input!F13/Input!F$6</f>
        <v>0.179511907077128</v>
      </c>
      <c r="K12" s="6">
        <f>Input!G13/Input!G$6</f>
        <v>0.17170481104873253</v>
      </c>
      <c r="L12" s="6">
        <f>Input!H13/Input!H$6</f>
        <v>0.211449325389475</v>
      </c>
      <c r="M12" s="6">
        <f>Input!I13/Input!I$6</f>
        <v>0.21102098833844526</v>
      </c>
      <c r="N12" s="6">
        <f>Input!J13/Input!J$6</f>
        <v>0.1868328618356439</v>
      </c>
      <c r="O12" s="6">
        <f t="shared" si="1"/>
        <v>0.19592919748915538</v>
      </c>
    </row>
    <row r="13" spans="1:15" ht="13.5" customHeight="1" x14ac:dyDescent="0.2">
      <c r="B13" s="4" t="s">
        <v>55</v>
      </c>
      <c r="E13" s="8">
        <f>SUM(E7:E12)</f>
        <v>8.0534713866364331</v>
      </c>
      <c r="F13" s="8">
        <f t="shared" ref="F13:N13" si="2">SUM(F7:F12)</f>
        <v>8.179966387885873</v>
      </c>
      <c r="G13" s="8">
        <f t="shared" si="2"/>
        <v>7.9227423578296392</v>
      </c>
      <c r="H13" s="8">
        <f t="shared" si="2"/>
        <v>7.8685060486004197</v>
      </c>
      <c r="I13" s="8">
        <f t="shared" si="2"/>
        <v>7.2262871166452243</v>
      </c>
      <c r="J13" s="8">
        <f t="shared" si="2"/>
        <v>7.2415396931648663</v>
      </c>
      <c r="K13" s="8">
        <f t="shared" si="2"/>
        <v>7.1351427406295587</v>
      </c>
      <c r="L13" s="8">
        <f t="shared" si="2"/>
        <v>7.1416307391960965</v>
      </c>
      <c r="M13" s="8">
        <f t="shared" si="2"/>
        <v>7.8160741242004859</v>
      </c>
      <c r="N13" s="8">
        <f t="shared" si="2"/>
        <v>6.5739484195622664</v>
      </c>
      <c r="O13" s="8">
        <f t="shared" si="1"/>
        <v>7.5159309014350884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31.244680470846934</v>
      </c>
      <c r="F15" s="6">
        <f>Input!B14/Input!B$6</f>
        <v>30.42185271445528</v>
      </c>
      <c r="G15" s="6">
        <f>Input!C14/Input!C$6</f>
        <v>30.203108150995678</v>
      </c>
      <c r="H15" s="6">
        <f>Input!D14/Input!D$6</f>
        <v>29.951730403679882</v>
      </c>
      <c r="I15" s="6">
        <f>Input!E14/Input!E$6</f>
        <v>28.880706475696091</v>
      </c>
      <c r="J15" s="6">
        <f>Input!F14/Input!F$6</f>
        <v>31.348413681644438</v>
      </c>
      <c r="K15" s="6">
        <f>Input!G14/Input!G$6</f>
        <v>30.128633708262559</v>
      </c>
      <c r="L15" s="6">
        <f>Input!H14/Input!H$6</f>
        <v>30.014839409640896</v>
      </c>
      <c r="M15" s="6">
        <f>Input!I14/Input!I$6</f>
        <v>31.082603841574652</v>
      </c>
      <c r="N15" s="6">
        <f>Input!J14/Input!J$6</f>
        <v>31.854059932648347</v>
      </c>
      <c r="O15" s="6">
        <f>AVERAGE(E15:N15)</f>
        <v>30.513062878944474</v>
      </c>
    </row>
    <row r="16" spans="1:15" ht="12" customHeight="1" x14ac:dyDescent="0.2">
      <c r="B16" t="s">
        <v>57</v>
      </c>
      <c r="E16" s="6">
        <f>Input!A15/Input!A$6</f>
        <v>3.3984352998993952</v>
      </c>
      <c r="F16" s="6">
        <f>Input!B15/Input!B$6</f>
        <v>3.1545134545187499</v>
      </c>
      <c r="G16" s="6">
        <f>Input!C15/Input!C$6</f>
        <v>3.3494609034999732</v>
      </c>
      <c r="H16" s="6">
        <f>Input!D15/Input!D$6</f>
        <v>3.056813706789395</v>
      </c>
      <c r="I16" s="6">
        <f>Input!E15/Input!E$6</f>
        <v>3.0282277012704717</v>
      </c>
      <c r="J16" s="6">
        <f>Input!F15/Input!F$6</f>
        <v>3.2951209669711958</v>
      </c>
      <c r="K16" s="6">
        <f>Input!G15/Input!G$6</f>
        <v>3.4395765204172557</v>
      </c>
      <c r="L16" s="6">
        <f>Input!H15/Input!H$6</f>
        <v>3.2109849064444633</v>
      </c>
      <c r="M16" s="6">
        <f>Input!I15/Input!I$6</f>
        <v>3.331269130305293</v>
      </c>
      <c r="N16" s="6">
        <f>Input!J15/Input!J$6</f>
        <v>3.4524996030313035</v>
      </c>
      <c r="O16" s="6">
        <f>AVERAGE(E16:N16)</f>
        <v>3.2716902193147499</v>
      </c>
    </row>
    <row r="17" spans="2:15" ht="12" customHeight="1" x14ac:dyDescent="0.2">
      <c r="B17" t="s">
        <v>58</v>
      </c>
      <c r="E17" s="6">
        <f>Input!A16/Input!A$6</f>
        <v>0.45963053671396747</v>
      </c>
      <c r="F17" s="6">
        <f>Input!B16/Input!B$6</f>
        <v>0.5045716243901921</v>
      </c>
      <c r="G17" s="6">
        <f>Input!C16/Input!C$6</f>
        <v>0.47017874564405426</v>
      </c>
      <c r="H17" s="6">
        <f>Input!D16/Input!D$6</f>
        <v>0.38941472475790784</v>
      </c>
      <c r="I17" s="6">
        <f>Input!E16/Input!E$6</f>
        <v>0.37895549281414592</v>
      </c>
      <c r="J17" s="6">
        <f>Input!F16/Input!F$6</f>
        <v>0.45251384634844327</v>
      </c>
      <c r="K17" s="6">
        <f>Input!G16/Input!G$6</f>
        <v>0.56278377535108592</v>
      </c>
      <c r="L17" s="6">
        <f>Input!H16/Input!H$6</f>
        <v>0.54975782632714487</v>
      </c>
      <c r="M17" s="6">
        <f>Input!I16/Input!I$6</f>
        <v>0.40630915015912217</v>
      </c>
      <c r="N17" s="6">
        <f>Input!J16/Input!J$6</f>
        <v>0.42652736879173209</v>
      </c>
      <c r="O17" s="6">
        <f>AVERAGE(E17:N17)</f>
        <v>0.46006430912977958</v>
      </c>
    </row>
    <row r="18" spans="2:15" ht="12" customHeight="1" x14ac:dyDescent="0.2">
      <c r="B18" t="s">
        <v>59</v>
      </c>
      <c r="E18" s="6">
        <f>Input!A17/Input!A$6</f>
        <v>0.3578268522273928</v>
      </c>
      <c r="F18" s="6">
        <f>Input!B17/Input!B$6</f>
        <v>0.3871007898109467</v>
      </c>
      <c r="G18" s="6">
        <f>Input!C17/Input!C$6</f>
        <v>0.36858114393396751</v>
      </c>
      <c r="H18" s="6">
        <f>Input!D17/Input!D$6</f>
        <v>0.31506319167567437</v>
      </c>
      <c r="I18" s="6">
        <f>Input!E17/Input!E$6</f>
        <v>0.29198495421348097</v>
      </c>
      <c r="J18" s="6">
        <f>Input!F17/Input!F$6</f>
        <v>0.31620233634920786</v>
      </c>
      <c r="K18" s="6">
        <f>Input!G17/Input!G$6</f>
        <v>0.35530219287620435</v>
      </c>
      <c r="L18" s="6">
        <f>Input!H17/Input!H$6</f>
        <v>0.37656036526057046</v>
      </c>
      <c r="M18" s="6">
        <f>Input!I17/Input!I$6</f>
        <v>0.4043127785857103</v>
      </c>
      <c r="N18" s="6">
        <f>Input!J17/Input!J$6</f>
        <v>0.38342914432134911</v>
      </c>
      <c r="O18" s="6">
        <f>AVERAGE(E18:N18)</f>
        <v>0.35563637492545042</v>
      </c>
    </row>
    <row r="19" spans="2:15" ht="13.5" customHeight="1" x14ac:dyDescent="0.2">
      <c r="B19" s="4" t="s">
        <v>60</v>
      </c>
      <c r="E19" s="8">
        <f t="shared" ref="E19:N19" si="3">SUM(E15:E18)</f>
        <v>35.460573159687684</v>
      </c>
      <c r="F19" s="8">
        <f t="shared" si="3"/>
        <v>34.468038583175172</v>
      </c>
      <c r="G19" s="8">
        <f t="shared" si="3"/>
        <v>34.39132894407367</v>
      </c>
      <c r="H19" s="8">
        <f t="shared" si="3"/>
        <v>33.713022026902856</v>
      </c>
      <c r="I19" s="8">
        <f t="shared" si="3"/>
        <v>32.579874623994186</v>
      </c>
      <c r="J19" s="8">
        <f t="shared" si="3"/>
        <v>35.412250831313287</v>
      </c>
      <c r="K19" s="8">
        <f t="shared" si="3"/>
        <v>34.486296196907105</v>
      </c>
      <c r="L19" s="8">
        <f t="shared" si="3"/>
        <v>34.152142507673076</v>
      </c>
      <c r="M19" s="8">
        <f t="shared" si="3"/>
        <v>35.224494900624784</v>
      </c>
      <c r="N19" s="8">
        <f t="shared" si="3"/>
        <v>36.116516048792732</v>
      </c>
      <c r="O19" s="8">
        <f>AVERAGE(E19:N19)</f>
        <v>34.60045378231446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6.8106568799068778</v>
      </c>
      <c r="F21" s="6">
        <f>Input!B18/Input!B$6</f>
        <v>6.4562589444754188</v>
      </c>
      <c r="G21" s="6">
        <f>Input!C18/Input!C$6</f>
        <v>6.4117413837214219</v>
      </c>
      <c r="H21" s="6">
        <f>Input!D18/Input!D$6</f>
        <v>5.9123239075507223</v>
      </c>
      <c r="I21" s="6">
        <f>Input!E18/Input!E$6</f>
        <v>5.0839635798263396</v>
      </c>
      <c r="J21" s="6">
        <f>Input!F18/Input!F$6</f>
        <v>5.3805343541073238</v>
      </c>
      <c r="K21" s="6">
        <f>Input!G18/Input!G$6</f>
        <v>5.8166205514591915</v>
      </c>
      <c r="L21" s="6">
        <f>Input!H18/Input!H$6</f>
        <v>6.4494080341061348</v>
      </c>
      <c r="M21" s="6">
        <f>Input!I18/Input!I$6</f>
        <v>7.1295676339136733</v>
      </c>
      <c r="N21" s="6">
        <f>Input!J18/Input!J$6</f>
        <v>6.2040204447803946</v>
      </c>
      <c r="O21" s="6">
        <f>AVERAGE(E21:N21)</f>
        <v>6.1655095713847503</v>
      </c>
    </row>
    <row r="22" spans="2:15" ht="12" customHeight="1" x14ac:dyDescent="0.2">
      <c r="B22" t="s">
        <v>255</v>
      </c>
      <c r="E22" s="6">
        <f>Input!A19/Input!A$6</f>
        <v>5.1014316783120162</v>
      </c>
      <c r="F22" s="6">
        <f>Input!B19/Input!B$6</f>
        <v>5.0249538749535727</v>
      </c>
      <c r="G22" s="6">
        <f>Input!C19/Input!C$6</f>
        <v>4.6971122137079702</v>
      </c>
      <c r="H22" s="6">
        <f>Input!D19/Input!D$6</f>
        <v>4.5400352502635108</v>
      </c>
      <c r="I22" s="6">
        <f>Input!E19/Input!E$6</f>
        <v>3.9389222098135135</v>
      </c>
      <c r="J22" s="6">
        <f>Input!F19/Input!F$6</f>
        <v>4.1081154822790857</v>
      </c>
      <c r="K22" s="6">
        <f>Input!G19/Input!G$6</f>
        <v>4.4568811929608589</v>
      </c>
      <c r="L22" s="6">
        <f>Input!H19/Input!H$6</f>
        <v>4.8008715106412811</v>
      </c>
      <c r="M22" s="6">
        <f>Input!I19/Input!I$6</f>
        <v>5.1122719489176829</v>
      </c>
      <c r="N22" s="6">
        <f>Input!J19/Input!J$6</f>
        <v>5.2137559282706851</v>
      </c>
      <c r="O22" s="6">
        <f>AVERAGE(E22:N22)</f>
        <v>4.6994351290120173</v>
      </c>
    </row>
    <row r="23" spans="2:15" ht="12" customHeight="1" x14ac:dyDescent="0.2">
      <c r="B23" t="s">
        <v>62</v>
      </c>
      <c r="E23" s="6">
        <f>Input!A20/Input!A$6</f>
        <v>2.3717676299426123E-2</v>
      </c>
      <c r="F23" s="6">
        <f>Input!B20/Input!B$6</f>
        <v>1.7121275370032385E-2</v>
      </c>
      <c r="G23" s="6">
        <f>Input!C20/Input!C$6</f>
        <v>2.2265462758100436E-2</v>
      </c>
      <c r="H23" s="6">
        <f>Input!D20/Input!D$6</f>
        <v>1.8510110988554582E-2</v>
      </c>
      <c r="I23" s="6">
        <f>Input!E20/Input!E$6</f>
        <v>4.020535254252601E-2</v>
      </c>
      <c r="J23" s="6">
        <f>Input!F20/Input!F$6</f>
        <v>4.0785428134199574E-2</v>
      </c>
      <c r="K23" s="6">
        <f>Input!G20/Input!G$6</f>
        <v>5.4677686486136634E-2</v>
      </c>
      <c r="L23" s="6">
        <f>Input!H20/Input!H$6</f>
        <v>2.9483701297436465E-2</v>
      </c>
      <c r="M23" s="6">
        <f>Input!I20/Input!I$6</f>
        <v>2.0529073395562512E-2</v>
      </c>
      <c r="N23" s="6">
        <f>Input!J20/Input!J$6</f>
        <v>2.0147105449219934E-2</v>
      </c>
      <c r="O23" s="6">
        <f>AVERAGE(E23:N23)</f>
        <v>2.8744287272119466E-2</v>
      </c>
    </row>
    <row r="24" spans="2:15" ht="13.5" customHeight="1" x14ac:dyDescent="0.2">
      <c r="B24" s="4" t="s">
        <v>63</v>
      </c>
      <c r="E24" s="8">
        <f t="shared" ref="E24:N24" si="4">SUM(E21:E23)</f>
        <v>11.935806234518321</v>
      </c>
      <c r="F24" s="8">
        <f t="shared" si="4"/>
        <v>11.498334094799024</v>
      </c>
      <c r="G24" s="8">
        <f t="shared" si="4"/>
        <v>11.131119060187492</v>
      </c>
      <c r="H24" s="8">
        <f t="shared" si="4"/>
        <v>10.470869268802787</v>
      </c>
      <c r="I24" s="8">
        <f t="shared" si="4"/>
        <v>9.0630911421823779</v>
      </c>
      <c r="J24" s="8">
        <f t="shared" si="4"/>
        <v>9.5294352645206093</v>
      </c>
      <c r="K24" s="8">
        <f t="shared" si="4"/>
        <v>10.328179430906188</v>
      </c>
      <c r="L24" s="8">
        <f t="shared" si="4"/>
        <v>11.279763246044853</v>
      </c>
      <c r="M24" s="8">
        <f t="shared" si="4"/>
        <v>12.26236865622692</v>
      </c>
      <c r="N24" s="8">
        <f t="shared" si="4"/>
        <v>11.4379234785003</v>
      </c>
      <c r="O24" s="8">
        <f>AVERAGE(E24:N24)</f>
        <v>10.893688987668886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1.3749799449287026</v>
      </c>
      <c r="F26" s="6">
        <f>Input!B21/Input!B$6</f>
        <v>1.4299508401697201</v>
      </c>
      <c r="G26" s="6">
        <f>Input!C21/Input!C$6</f>
        <v>1.3805084915788719</v>
      </c>
      <c r="H26" s="6">
        <f>Input!D21/Input!D$6</f>
        <v>1.328097952757147</v>
      </c>
      <c r="I26" s="6">
        <f>Input!E21/Input!E$6</f>
        <v>1.173895145404626</v>
      </c>
      <c r="J26" s="6">
        <f>Input!F21/Input!F$6</f>
        <v>1.2706646022755552</v>
      </c>
      <c r="K26" s="6">
        <f>Input!G21/Input!G$6</f>
        <v>1.3649549988235912</v>
      </c>
      <c r="L26" s="6">
        <f>Input!H21/Input!H$6</f>
        <v>1.4161317755914327</v>
      </c>
      <c r="M26" s="6">
        <f>Input!I21/Input!I$6</f>
        <v>1.5063881582826373</v>
      </c>
      <c r="N26" s="6">
        <f>Input!J21/Input!J$6</f>
        <v>1.4310973346792446</v>
      </c>
      <c r="O26" s="6">
        <f>AVERAGE(E26:N26)</f>
        <v>1.3676669244491528</v>
      </c>
    </row>
    <row r="27" spans="2:15" ht="12" customHeight="1" x14ac:dyDescent="0.2">
      <c r="B27" t="s">
        <v>65</v>
      </c>
      <c r="E27" s="6">
        <f>Input!A22/Input!A$6</f>
        <v>14.332415543166796</v>
      </c>
      <c r="F27" s="6">
        <f>Input!B22/Input!B$6</f>
        <v>14.966943749312573</v>
      </c>
      <c r="G27" s="6">
        <f>Input!C22/Input!C$6</f>
        <v>14.687417159604086</v>
      </c>
      <c r="H27" s="6">
        <f>Input!D22/Input!D$6</f>
        <v>14.975550489799733</v>
      </c>
      <c r="I27" s="6">
        <f>Input!E22/Input!E$6</f>
        <v>13.975941816493954</v>
      </c>
      <c r="J27" s="6">
        <f>Input!F22/Input!F$6</f>
        <v>14.680662226934384</v>
      </c>
      <c r="K27" s="6">
        <f>Input!G22/Input!G$6</f>
        <v>15.26012954837277</v>
      </c>
      <c r="L27" s="6">
        <f>Input!H22/Input!H$6</f>
        <v>16.393703099380119</v>
      </c>
      <c r="M27" s="6">
        <f>Input!I22/Input!I$6</f>
        <v>17.42741419582104</v>
      </c>
      <c r="N27" s="6">
        <f>Input!J22/Input!J$6</f>
        <v>16.12528683242051</v>
      </c>
      <c r="O27" s="6">
        <f>AVERAGE(E27:N27)</f>
        <v>15.282546466130597</v>
      </c>
    </row>
    <row r="28" spans="2:15" ht="12" customHeight="1" x14ac:dyDescent="0.2">
      <c r="B28" t="s">
        <v>66</v>
      </c>
      <c r="E28" s="6">
        <f>Input!A23/Input!A$6</f>
        <v>1.8424971000113004</v>
      </c>
      <c r="F28" s="6">
        <f>Input!B23/Input!B$6</f>
        <v>2.0566317833638208</v>
      </c>
      <c r="G28" s="6">
        <f>Input!C23/Input!C$6</f>
        <v>2.1875620636838433</v>
      </c>
      <c r="H28" s="6">
        <f>Input!D23/Input!D$6</f>
        <v>2.4449798255391944</v>
      </c>
      <c r="I28" s="6">
        <f>Input!E23/Input!E$6</f>
        <v>2.3657423676788083</v>
      </c>
      <c r="J28" s="6">
        <f>Input!F23/Input!F$6</f>
        <v>2.2619786235971486</v>
      </c>
      <c r="K28" s="6">
        <f>Input!G23/Input!G$6</f>
        <v>2.4450334199453572</v>
      </c>
      <c r="L28" s="6">
        <f>Input!H23/Input!H$6</f>
        <v>2.5396332063332134</v>
      </c>
      <c r="M28" s="6">
        <f>Input!I23/Input!I$6</f>
        <v>2.5631623279675559</v>
      </c>
      <c r="N28" s="6">
        <f>Input!J23/Input!J$6</f>
        <v>2.4368791382226256</v>
      </c>
      <c r="O28" s="6">
        <f>AVERAGE(E28:N28)</f>
        <v>2.314409985634287</v>
      </c>
    </row>
    <row r="29" spans="2:15" ht="13.5" customHeight="1" x14ac:dyDescent="0.2">
      <c r="B29" s="4" t="s">
        <v>15</v>
      </c>
      <c r="E29" s="8">
        <f t="shared" ref="E29:N29" si="5">SUM(E26:E28)</f>
        <v>17.5498925881068</v>
      </c>
      <c r="F29" s="8">
        <f t="shared" si="5"/>
        <v>18.453526372846113</v>
      </c>
      <c r="G29" s="8">
        <f t="shared" si="5"/>
        <v>18.255487714866799</v>
      </c>
      <c r="H29" s="8">
        <f t="shared" si="5"/>
        <v>18.748628268096077</v>
      </c>
      <c r="I29" s="8">
        <f t="shared" si="5"/>
        <v>17.515579329577388</v>
      </c>
      <c r="J29" s="8">
        <f t="shared" si="5"/>
        <v>18.213305452807088</v>
      </c>
      <c r="K29" s="8">
        <f t="shared" si="5"/>
        <v>19.070117967141719</v>
      </c>
      <c r="L29" s="8">
        <f t="shared" si="5"/>
        <v>20.349468081304764</v>
      </c>
      <c r="M29" s="8">
        <f t="shared" si="5"/>
        <v>21.496964682071233</v>
      </c>
      <c r="N29" s="8">
        <f t="shared" si="5"/>
        <v>19.99326330532238</v>
      </c>
      <c r="O29" s="8">
        <f>AVERAGE(E29:N29)</f>
        <v>18.964623376214039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72.99974336894924</v>
      </c>
      <c r="F31" s="7">
        <f t="shared" si="6"/>
        <v>72.599865438706175</v>
      </c>
      <c r="G31" s="7">
        <f t="shared" si="6"/>
        <v>71.700678076957601</v>
      </c>
      <c r="H31" s="7">
        <f t="shared" si="6"/>
        <v>70.801025612402128</v>
      </c>
      <c r="I31" s="7">
        <f t="shared" si="6"/>
        <v>66.384832212399175</v>
      </c>
      <c r="J31" s="7">
        <f t="shared" si="6"/>
        <v>70.396531241805846</v>
      </c>
      <c r="K31" s="7">
        <f t="shared" si="6"/>
        <v>71.019736335584582</v>
      </c>
      <c r="L31" s="7">
        <f t="shared" si="6"/>
        <v>72.923004574218794</v>
      </c>
      <c r="M31" s="7">
        <f t="shared" si="6"/>
        <v>76.799902363123422</v>
      </c>
      <c r="N31" s="7">
        <f t="shared" si="6"/>
        <v>74.121651252177685</v>
      </c>
      <c r="O31" s="7">
        <f>AVERAGE(E31:N31)</f>
        <v>71.974697047632475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87.534094922702593</v>
      </c>
      <c r="F33" s="6">
        <f>(Input!B27+Input!B203+Input!B207)/Input!B$34</f>
        <v>92.622236136335331</v>
      </c>
      <c r="G33" s="6">
        <f>(Input!C27+Input!C203+Input!C207)/Input!C$34</f>
        <v>98.146751809130521</v>
      </c>
      <c r="H33" s="6">
        <f>(Input!D27+Input!D203+Input!D207)/Input!D$34</f>
        <v>90.157930646102244</v>
      </c>
      <c r="I33" s="6">
        <f>(Input!E27+Input!E203+Input!E207)/Input!E$34</f>
        <v>72.203238605311071</v>
      </c>
      <c r="J33" s="6">
        <f>(Input!F27+Input!F203+Input!F207)/Input!F$34</f>
        <v>75.790957054018591</v>
      </c>
      <c r="K33" s="6">
        <f>(Input!G27+Input!G203+Input!G207)/Input!G$34</f>
        <v>84.999327691080524</v>
      </c>
      <c r="L33" s="6">
        <f>(Input!H27+Input!H203+Input!H207)/Input!H$34</f>
        <v>86.896379206266815</v>
      </c>
      <c r="M33" s="6">
        <f>(Input!I27+Input!I203+Input!I207)/Input!I$34</f>
        <v>87.91297500680291</v>
      </c>
      <c r="N33" s="6">
        <f>(Input!J27+Input!J203+Input!J207)/Input!J$34</f>
        <v>94.1172601121648</v>
      </c>
      <c r="O33" s="6">
        <f>AVERAGE(E33:N33)</f>
        <v>87.038115118991541</v>
      </c>
    </row>
    <row r="34" spans="2:15" ht="12" customHeight="1" x14ac:dyDescent="0.2">
      <c r="B34" t="s">
        <v>69</v>
      </c>
      <c r="E34" s="6">
        <f>Input!A28/Input!A$34</f>
        <v>5.9604252281359744E-2</v>
      </c>
      <c r="F34" s="6">
        <f>Input!B28/Input!B$34</f>
        <v>5.7185049080430039E-2</v>
      </c>
      <c r="G34" s="6">
        <f>Input!C28/Input!C$34</f>
        <v>8.0004269391364263E-2</v>
      </c>
      <c r="H34" s="6">
        <f>Input!D28/Input!D$34</f>
        <v>6.4360106122531444E-2</v>
      </c>
      <c r="I34" s="6">
        <f>Input!E28/Input!E$34</f>
        <v>6.4547747932817479E-2</v>
      </c>
      <c r="J34" s="6">
        <f>Input!F28/Input!F$34</f>
        <v>6.7850890768002631E-2</v>
      </c>
      <c r="K34" s="6">
        <f>Input!G28/Input!G$34</f>
        <v>0.12640823350324962</v>
      </c>
      <c r="L34" s="6">
        <f>Input!H28/Input!H$34</f>
        <v>8.5339868394732496E-2</v>
      </c>
      <c r="M34" s="6">
        <f>Input!I28/Input!I$34</f>
        <v>0.13179162199257691</v>
      </c>
      <c r="N34" s="6">
        <f>Input!J28/Input!J$34</f>
        <v>0.1406352742150731</v>
      </c>
      <c r="O34" s="6">
        <f>AVERAGE(E34:N34)</f>
        <v>8.7772731368213772E-2</v>
      </c>
    </row>
    <row r="35" spans="2:15" ht="12" customHeight="1" x14ac:dyDescent="0.2">
      <c r="B35" t="s">
        <v>75</v>
      </c>
      <c r="E35" s="6">
        <f>(Input!A29-Input!A203-Input!A207)/Input!A$34</f>
        <v>5.831114720607447</v>
      </c>
      <c r="F35" s="6">
        <f>(Input!B29-Input!B203-Input!B207)/Input!B$34</f>
        <v>6.4008060568864131</v>
      </c>
      <c r="G35" s="6">
        <f>(Input!C29-Input!C203-Input!C207)/Input!C$34</f>
        <v>6.1455938057789403</v>
      </c>
      <c r="H35" s="6">
        <f>(Input!D29-Input!D203-Input!D207)/Input!D$34</f>
        <v>5.9016391489698155</v>
      </c>
      <c r="I35" s="6">
        <f>(Input!E29-Input!E203-Input!E207)/Input!E$34</f>
        <v>5.3845636170539386</v>
      </c>
      <c r="J35" s="6">
        <f>(Input!F29-Input!F203-Input!F207)/Input!F$34</f>
        <v>4.3202478138037783</v>
      </c>
      <c r="K35" s="6">
        <f>(Input!G29-Input!G203-Input!G207)/Input!G$34</f>
        <v>4.1688581302046224</v>
      </c>
      <c r="L35" s="6">
        <f>(Input!H29-Input!H203-Input!H207)/Input!H$34</f>
        <v>4.3275667588225479</v>
      </c>
      <c r="M35" s="6">
        <f>(Input!I29-Input!I203-Input!I207)/Input!I$34</f>
        <v>4.3897816315607043</v>
      </c>
      <c r="N35" s="6">
        <f>(Input!J29-Input!J203-Input!J207)/Input!J$34</f>
        <v>4.3150627756605981</v>
      </c>
      <c r="O35" s="6">
        <f>AVERAGE(E35:N35)</f>
        <v>5.1185234459348798</v>
      </c>
    </row>
    <row r="36" spans="2:15" ht="13.5" customHeight="1" x14ac:dyDescent="0.2">
      <c r="B36" s="1" t="s">
        <v>71</v>
      </c>
      <c r="E36" s="7">
        <f t="shared" ref="E36:N36" si="7">SUM(E33:E35)</f>
        <v>93.424813895591399</v>
      </c>
      <c r="F36" s="7">
        <f t="shared" si="7"/>
        <v>99.080227242302172</v>
      </c>
      <c r="G36" s="7">
        <f t="shared" si="7"/>
        <v>104.37234988430083</v>
      </c>
      <c r="H36" s="7">
        <f t="shared" si="7"/>
        <v>96.1239299011946</v>
      </c>
      <c r="I36" s="7">
        <f t="shared" si="7"/>
        <v>77.652349970297834</v>
      </c>
      <c r="J36" s="7">
        <f t="shared" si="7"/>
        <v>80.179055758590366</v>
      </c>
      <c r="K36" s="7">
        <f t="shared" si="7"/>
        <v>89.294594054788405</v>
      </c>
      <c r="L36" s="7">
        <f t="shared" si="7"/>
        <v>91.309285833484083</v>
      </c>
      <c r="M36" s="7">
        <f t="shared" si="7"/>
        <v>92.434548260356195</v>
      </c>
      <c r="N36" s="7">
        <f t="shared" si="7"/>
        <v>98.572958162040464</v>
      </c>
      <c r="O36" s="7">
        <f>AVERAGE(E36:N36)</f>
        <v>92.244411296294629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20.425070526642159</v>
      </c>
      <c r="F38" s="11">
        <f t="shared" si="8"/>
        <v>26.480361803595997</v>
      </c>
      <c r="G38" s="11">
        <f t="shared" si="8"/>
        <v>32.67167180734323</v>
      </c>
      <c r="H38" s="11">
        <f t="shared" si="8"/>
        <v>25.322904288792472</v>
      </c>
      <c r="I38" s="11">
        <f t="shared" si="8"/>
        <v>11.267517757898659</v>
      </c>
      <c r="J38" s="11">
        <f t="shared" si="8"/>
        <v>9.7825245167845196</v>
      </c>
      <c r="K38" s="11">
        <f t="shared" si="8"/>
        <v>18.274857719203823</v>
      </c>
      <c r="L38" s="11">
        <f t="shared" si="8"/>
        <v>18.386281259265289</v>
      </c>
      <c r="M38" s="11">
        <f t="shared" si="8"/>
        <v>15.634645897232772</v>
      </c>
      <c r="N38" s="11">
        <f t="shared" si="8"/>
        <v>24.45130690986278</v>
      </c>
      <c r="O38" s="11">
        <f>AVERAGE(E38:N38)</f>
        <v>20.269714248662169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2.3717447862220635</v>
      </c>
      <c r="F40" s="8">
        <f>(Input!B25 + Input!B26) / Input!B$6</f>
        <v>2.7755485844065118</v>
      </c>
      <c r="G40" s="8">
        <f>(Input!C25 + Input!C26) / Input!C$6</f>
        <v>3.0823119800720225</v>
      </c>
      <c r="H40" s="8">
        <f>(Input!D25 + Input!D26) / Input!D$6</f>
        <v>3.1144077684846456</v>
      </c>
      <c r="I40" s="8">
        <f>(Input!E25 + Input!E26) / Input!E$6</f>
        <v>2.9620141527946018</v>
      </c>
      <c r="J40" s="8">
        <f>(Input!F25 + Input!F26) / Input!F$6</f>
        <v>2.8875048210782639</v>
      </c>
      <c r="K40" s="8">
        <f>(Input!G25 + Input!G26) / Input!G$6</f>
        <v>2.911817455079893</v>
      </c>
      <c r="L40" s="8">
        <f>(Input!H25 + Input!H26) / Input!H$6</f>
        <v>3.2717408149569769</v>
      </c>
      <c r="M40" s="8">
        <f>(Input!I25 + Input!I26) / Input!I$6</f>
        <v>3.4118257036403374</v>
      </c>
      <c r="N40" s="8">
        <f>(Input!J25 + Input!J26) / Input!J$6</f>
        <v>3.1994285830486056</v>
      </c>
      <c r="O40" s="8">
        <f>AVERAGE(E40:N40)</f>
        <v>2.9988344649783922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18.053325740420096</v>
      </c>
      <c r="F42" s="11">
        <f t="shared" si="9"/>
        <v>23.704813219189486</v>
      </c>
      <c r="G42" s="11">
        <f t="shared" si="9"/>
        <v>29.58935982727121</v>
      </c>
      <c r="H42" s="11">
        <f t="shared" si="9"/>
        <v>22.208496520307826</v>
      </c>
      <c r="I42" s="11">
        <f t="shared" si="9"/>
        <v>8.3055036051040574</v>
      </c>
      <c r="J42" s="11">
        <f t="shared" si="9"/>
        <v>6.8950196957062557</v>
      </c>
      <c r="K42" s="11">
        <f t="shared" si="9"/>
        <v>15.36304026412393</v>
      </c>
      <c r="L42" s="11">
        <f t="shared" si="9"/>
        <v>15.114540444308311</v>
      </c>
      <c r="M42" s="11">
        <f t="shared" si="9"/>
        <v>12.222820193592435</v>
      </c>
      <c r="N42" s="11">
        <f t="shared" si="9"/>
        <v>21.251878326814175</v>
      </c>
      <c r="O42" s="11">
        <f>AVERAGE(E42:N42)</f>
        <v>17.270879783683778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2.6599703159267663E-4</v>
      </c>
      <c r="F7" s="6">
        <f>Input!B8/Input!B5</f>
        <v>1.0875384827018456E-2</v>
      </c>
      <c r="G7" s="6">
        <f>Input!C8/Input!C5</f>
        <v>4.903748442442999E-2</v>
      </c>
      <c r="H7" s="6">
        <f>Input!D8/Input!D5</f>
        <v>1.0576762481640552E-2</v>
      </c>
      <c r="I7" s="6">
        <f>Input!E8/Input!E5</f>
        <v>1.478805940211045E-2</v>
      </c>
      <c r="J7" s="6">
        <f>Input!F8/Input!F5</f>
        <v>1.3756396779894603E-2</v>
      </c>
      <c r="K7" s="6">
        <f>Input!G8/Input!G5</f>
        <v>6.5626960688263444E-2</v>
      </c>
      <c r="L7" s="6">
        <f>Input!H8/Input!H5</f>
        <v>4.011491127602327E-3</v>
      </c>
      <c r="M7" s="6">
        <f>Input!I8/Input!I5</f>
        <v>1.6061382587529868E-2</v>
      </c>
      <c r="N7" s="6">
        <f>Input!J8/Input!J5</f>
        <v>2.4829265068379416E-2</v>
      </c>
      <c r="O7" s="6">
        <f>AVERAGE(E7:N7)</f>
        <v>2.0982918441846177E-2</v>
      </c>
    </row>
    <row r="8" spans="1:15" ht="12" customHeight="1" x14ac:dyDescent="0.2">
      <c r="B8" t="s">
        <v>50</v>
      </c>
      <c r="E8" s="6">
        <f>Input!A9/Input!A5</f>
        <v>3.1468711157708742</v>
      </c>
      <c r="F8" s="6">
        <f>Input!B9/Input!B5</f>
        <v>3.3061716176544294</v>
      </c>
      <c r="G8" s="6">
        <f>Input!C9/Input!C5</f>
        <v>3.4519114464434608</v>
      </c>
      <c r="H8" s="6">
        <f>Input!D9/Input!D5</f>
        <v>3.3414942135475769</v>
      </c>
      <c r="I8" s="6">
        <f>Input!E9/Input!E5</f>
        <v>3.1440653562397083</v>
      </c>
      <c r="J8" s="6">
        <f>Input!F9/Input!F5</f>
        <v>3.5147241184931386</v>
      </c>
      <c r="K8" s="6">
        <f>Input!G9/Input!G5</f>
        <v>3.3571344054960881</v>
      </c>
      <c r="L8" s="6">
        <f>Input!H9/Input!H5</f>
        <v>3.0573648091828241</v>
      </c>
      <c r="M8" s="6">
        <f>Input!I9/Input!I5</f>
        <v>3.3018952818792733</v>
      </c>
      <c r="N8" s="6">
        <f>Input!J9/Input!J5</f>
        <v>2.978570193356108</v>
      </c>
      <c r="O8" s="6">
        <f t="shared" ref="O8:O42" si="1">AVERAGE(E8:N8)</f>
        <v>3.260020255806348</v>
      </c>
    </row>
    <row r="9" spans="1:15" ht="12" customHeight="1" x14ac:dyDescent="0.2">
      <c r="B9" t="s">
        <v>51</v>
      </c>
      <c r="E9" s="6">
        <f>Input!A10/Input!A5</f>
        <v>2.4246841359968103</v>
      </c>
      <c r="F9" s="6">
        <f>Input!B10/Input!B5</f>
        <v>2.1076331125587702</v>
      </c>
      <c r="G9" s="6">
        <f>Input!C10/Input!C5</f>
        <v>2.0369009794522186</v>
      </c>
      <c r="H9" s="6">
        <f>Input!D10/Input!D5</f>
        <v>2.0911876322867138</v>
      </c>
      <c r="I9" s="6">
        <f>Input!E10/Input!E5</f>
        <v>1.9967857168442091</v>
      </c>
      <c r="J9" s="6">
        <f>Input!F10/Input!F5</f>
        <v>1.9480187284475408</v>
      </c>
      <c r="K9" s="6">
        <f>Input!G10/Input!G5</f>
        <v>2.0456294150205134</v>
      </c>
      <c r="L9" s="6">
        <f>Input!H10/Input!H5</f>
        <v>1.726443918027297</v>
      </c>
      <c r="M9" s="6">
        <f>Input!I10/Input!I5</f>
        <v>1.8881864560199673</v>
      </c>
      <c r="N9" s="6">
        <f>Input!J10/Input!J5</f>
        <v>1.7267888785173793</v>
      </c>
      <c r="O9" s="6">
        <f t="shared" si="1"/>
        <v>1.9992258973171417</v>
      </c>
    </row>
    <row r="10" spans="1:15" ht="12" customHeight="1" x14ac:dyDescent="0.2">
      <c r="B10" t="s">
        <v>52</v>
      </c>
      <c r="E10" s="6">
        <f>Input!A11/Input!A5</f>
        <v>2.8921142759112488</v>
      </c>
      <c r="F10" s="6">
        <f>Input!B11/Input!B5</f>
        <v>2.3987125423483007</v>
      </c>
      <c r="G10" s="6">
        <f>Input!C11/Input!C5</f>
        <v>2.4580498657664327</v>
      </c>
      <c r="H10" s="6">
        <f>Input!D11/Input!D5</f>
        <v>2.3359676023447453</v>
      </c>
      <c r="I10" s="6">
        <f>Input!E11/Input!E5</f>
        <v>2.5172434162251558</v>
      </c>
      <c r="J10" s="6">
        <f>Input!F11/Input!F5</f>
        <v>2.1990337727911924</v>
      </c>
      <c r="K10" s="6">
        <f>Input!G11/Input!G5</f>
        <v>1.9337799393184028</v>
      </c>
      <c r="L10" s="6">
        <f>Input!H11/Input!H5</f>
        <v>1.9482280662340783</v>
      </c>
      <c r="M10" s="6">
        <f>Input!I11/Input!I5</f>
        <v>1.953364554335739</v>
      </c>
      <c r="N10" s="6">
        <f>Input!J11/Input!J5</f>
        <v>1.7824551405339555</v>
      </c>
      <c r="O10" s="6">
        <f t="shared" si="1"/>
        <v>2.2418949175809253</v>
      </c>
    </row>
    <row r="11" spans="1:15" ht="12" customHeight="1" x14ac:dyDescent="0.2">
      <c r="B11" t="s">
        <v>53</v>
      </c>
      <c r="E11" s="6">
        <f>Input!A12/Input!A5</f>
        <v>1.1879448890015309</v>
      </c>
      <c r="F11" s="6">
        <f>Input!B12/Input!B5</f>
        <v>1.3201375619962057</v>
      </c>
      <c r="G11" s="6">
        <f>Input!C12/Input!C5</f>
        <v>1.1654367457494439</v>
      </c>
      <c r="H11" s="6">
        <f>Input!D12/Input!D5</f>
        <v>1.1715807547441013</v>
      </c>
      <c r="I11" s="6">
        <f>Input!E12/Input!E5</f>
        <v>1.0729676698354478</v>
      </c>
      <c r="J11" s="6">
        <f>Input!F12/Input!F5</f>
        <v>1.159077018132652</v>
      </c>
      <c r="K11" s="6">
        <f>Input!G12/Input!G5</f>
        <v>1.1518719888979343</v>
      </c>
      <c r="L11" s="6">
        <f>Input!H12/Input!H5</f>
        <v>1.1225066951092897</v>
      </c>
      <c r="M11" s="6">
        <f>Input!I12/Input!I5</f>
        <v>1.1858738540008551</v>
      </c>
      <c r="N11" s="6">
        <f>Input!J12/Input!J5</f>
        <v>1.1402473631914585</v>
      </c>
      <c r="O11" s="6">
        <f t="shared" si="1"/>
        <v>1.1677644540658918</v>
      </c>
    </row>
    <row r="12" spans="1:15" ht="12" customHeight="1" x14ac:dyDescent="0.2">
      <c r="B12" t="s">
        <v>54</v>
      </c>
      <c r="E12" s="6">
        <f>Input!A13/Input!A5</f>
        <v>0.25468956353174715</v>
      </c>
      <c r="F12" s="6">
        <f>Input!B13/Input!B5</f>
        <v>0.22583452144954089</v>
      </c>
      <c r="G12" s="6">
        <f>Input!C13/Input!C5</f>
        <v>0.25015821239820574</v>
      </c>
      <c r="H12" s="6">
        <f>Input!D13/Input!D5</f>
        <v>0.2332191968709732</v>
      </c>
      <c r="I12" s="6">
        <f>Input!E13/Input!E5</f>
        <v>0.22871225324596242</v>
      </c>
      <c r="J12" s="6">
        <f>Input!F13/Input!F5</f>
        <v>0.22456973317579185</v>
      </c>
      <c r="K12" s="6">
        <f>Input!G13/Input!G5</f>
        <v>0.21092602561797663</v>
      </c>
      <c r="L12" s="6">
        <f>Input!H13/Input!H5</f>
        <v>0.23977527423440601</v>
      </c>
      <c r="M12" s="6">
        <f>Input!I13/Input!I5</f>
        <v>0.23156322866034712</v>
      </c>
      <c r="N12" s="6">
        <f>Input!J13/Input!J5</f>
        <v>0.22385871746879277</v>
      </c>
      <c r="O12" s="6">
        <f t="shared" si="1"/>
        <v>0.23233067266537435</v>
      </c>
    </row>
    <row r="13" spans="1:15" ht="13.5" customHeight="1" x14ac:dyDescent="0.2">
      <c r="B13" s="4" t="s">
        <v>55</v>
      </c>
      <c r="E13" s="8">
        <f>SUM(E7:E12)</f>
        <v>9.9065699772438034</v>
      </c>
      <c r="F13" s="8">
        <f t="shared" ref="F13:N13" si="2">SUM(F7:F12)</f>
        <v>9.3693647408342642</v>
      </c>
      <c r="G13" s="8">
        <f t="shared" si="2"/>
        <v>9.4114947342341928</v>
      </c>
      <c r="H13" s="8">
        <f t="shared" si="2"/>
        <v>9.1840261622757495</v>
      </c>
      <c r="I13" s="8">
        <f t="shared" si="2"/>
        <v>8.9745624717925949</v>
      </c>
      <c r="J13" s="8">
        <f t="shared" si="2"/>
        <v>9.0591797678202095</v>
      </c>
      <c r="K13" s="8">
        <f t="shared" si="2"/>
        <v>8.7649687350391794</v>
      </c>
      <c r="L13" s="8">
        <f t="shared" si="2"/>
        <v>8.0983302539154973</v>
      </c>
      <c r="M13" s="8">
        <f t="shared" si="2"/>
        <v>8.5769447574837105</v>
      </c>
      <c r="N13" s="8">
        <f t="shared" si="2"/>
        <v>7.8767495581360736</v>
      </c>
      <c r="O13" s="8">
        <f t="shared" si="1"/>
        <v>8.9222191158775281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31.463570457233953</v>
      </c>
      <c r="F15" s="6">
        <f>Input!B30/Input!B5</f>
        <v>30.610652225145266</v>
      </c>
      <c r="G15" s="6">
        <f>Input!C30/Input!C5</f>
        <v>30.493774956044884</v>
      </c>
      <c r="H15" s="6">
        <f>Input!D30/Input!D5</f>
        <v>30.209640777357475</v>
      </c>
      <c r="I15" s="6">
        <f>Input!E30/Input!E5</f>
        <v>30.204434291199696</v>
      </c>
      <c r="J15" s="6">
        <f>Input!F30/Input!F5</f>
        <v>32.373996741177912</v>
      </c>
      <c r="K15" s="6">
        <f>Input!G30/Input!G5</f>
        <v>30.706417735429042</v>
      </c>
      <c r="L15" s="6">
        <f>Input!H30/Input!H5</f>
        <v>30.900296332728299</v>
      </c>
      <c r="M15" s="6">
        <f>Input!I30/Input!I5</f>
        <v>31.839543092979593</v>
      </c>
      <c r="N15" s="6">
        <f>Input!J30/Input!J5</f>
        <v>32.281971822811627</v>
      </c>
      <c r="O15" s="6">
        <f t="shared" si="1"/>
        <v>31.108429843210775</v>
      </c>
    </row>
    <row r="16" spans="1:15" ht="12" customHeight="1" x14ac:dyDescent="0.2">
      <c r="B16" t="s">
        <v>57</v>
      </c>
      <c r="E16" s="6">
        <f>Input!A31/Input!A5</f>
        <v>3.8163236161728586</v>
      </c>
      <c r="F16" s="6">
        <f>Input!B31/Input!B5</f>
        <v>3.50124237144085</v>
      </c>
      <c r="G16" s="6">
        <f>Input!C31/Input!C5</f>
        <v>3.4838626580848788</v>
      </c>
      <c r="H16" s="6">
        <f>Input!D31/Input!D5</f>
        <v>3.3275298179694324</v>
      </c>
      <c r="I16" s="6">
        <f>Input!E31/Input!E5</f>
        <v>3.4711355009584124</v>
      </c>
      <c r="J16" s="6">
        <f>Input!F31/Input!F5</f>
        <v>3.6253130786189574</v>
      </c>
      <c r="K16" s="6">
        <f>Input!G31/Input!G5</f>
        <v>3.5727402922574405</v>
      </c>
      <c r="L16" s="6">
        <f>Input!H31/Input!H5</f>
        <v>3.40058276582812</v>
      </c>
      <c r="M16" s="6">
        <f>Input!I31/Input!I5</f>
        <v>3.3372203996643699</v>
      </c>
      <c r="N16" s="6">
        <f>Input!J31/Input!J5</f>
        <v>3.5425815869699444</v>
      </c>
      <c r="O16" s="6">
        <f t="shared" si="1"/>
        <v>3.5078532087965266</v>
      </c>
    </row>
    <row r="17" spans="2:15" ht="12" customHeight="1" x14ac:dyDescent="0.2">
      <c r="B17" t="s">
        <v>58</v>
      </c>
      <c r="E17" s="6">
        <f>Input!A32/Input!A5</f>
        <v>0.50140738730542611</v>
      </c>
      <c r="F17" s="6">
        <f>Input!B32/Input!B5</f>
        <v>0.5619575232015902</v>
      </c>
      <c r="G17" s="6">
        <f>Input!C32/Input!C5</f>
        <v>0.50745778070638392</v>
      </c>
      <c r="H17" s="6">
        <f>Input!D32/Input!D5</f>
        <v>0.41407415748989534</v>
      </c>
      <c r="I17" s="6">
        <f>Input!E32/Input!E5</f>
        <v>0.45260493666701807</v>
      </c>
      <c r="J17" s="6">
        <f>Input!F32/Input!F5</f>
        <v>0.51857355068175481</v>
      </c>
      <c r="K17" s="6">
        <f>Input!G32/Input!G5</f>
        <v>0.60037869942611055</v>
      </c>
      <c r="L17" s="6">
        <f>Input!H32/Input!H5</f>
        <v>0.54839988725131505</v>
      </c>
      <c r="M17" s="6">
        <f>Input!I32/Input!I5</f>
        <v>0.39803027282216186</v>
      </c>
      <c r="N17" s="6">
        <f>Input!J32/Input!J5</f>
        <v>0.43373264182770721</v>
      </c>
      <c r="O17" s="6">
        <f t="shared" si="1"/>
        <v>0.49366168373793629</v>
      </c>
    </row>
    <row r="18" spans="2:15" ht="12" customHeight="1" x14ac:dyDescent="0.2">
      <c r="B18" t="s">
        <v>59</v>
      </c>
      <c r="E18" s="6">
        <f>Input!A33/Input!A5</f>
        <v>0.36971449851191096</v>
      </c>
      <c r="F18" s="6">
        <f>Input!B33/Input!B5</f>
        <v>0.4007424508855687</v>
      </c>
      <c r="G18" s="6">
        <f>Input!C33/Input!C5</f>
        <v>0.38883421868152346</v>
      </c>
      <c r="H18" s="6">
        <f>Input!D33/Input!D5</f>
        <v>0.33436498328290704</v>
      </c>
      <c r="I18" s="6">
        <f>Input!E33/Input!E5</f>
        <v>0.33104068825558747</v>
      </c>
      <c r="J18" s="6">
        <f>Input!F33/Input!F5</f>
        <v>0.37140276794257893</v>
      </c>
      <c r="K18" s="6">
        <f>Input!G33/Input!G5</f>
        <v>0.38195225970269253</v>
      </c>
      <c r="L18" s="6">
        <f>Input!H33/Input!H5</f>
        <v>0.39398932456819036</v>
      </c>
      <c r="M18" s="6">
        <f>Input!I33/Input!I5</f>
        <v>0.42072398785845955</v>
      </c>
      <c r="N18" s="6">
        <f>Input!J33/Input!J5</f>
        <v>0.42471497963046256</v>
      </c>
      <c r="O18" s="6">
        <f t="shared" si="1"/>
        <v>0.38174801593198826</v>
      </c>
    </row>
    <row r="19" spans="2:15" ht="13.5" customHeight="1" x14ac:dyDescent="0.2">
      <c r="B19" s="4" t="s">
        <v>60</v>
      </c>
      <c r="E19" s="8">
        <f>SUM(E15:E18)</f>
        <v>36.151015959224146</v>
      </c>
      <c r="F19" s="8">
        <f t="shared" ref="F19:N19" si="3">SUM(F15:F18)</f>
        <v>35.074594570673277</v>
      </c>
      <c r="G19" s="8">
        <f t="shared" si="3"/>
        <v>34.873929613517667</v>
      </c>
      <c r="H19" s="8">
        <f t="shared" si="3"/>
        <v>34.285609736099708</v>
      </c>
      <c r="I19" s="8">
        <f t="shared" si="3"/>
        <v>34.459215417080713</v>
      </c>
      <c r="J19" s="8">
        <f t="shared" si="3"/>
        <v>36.889286138421205</v>
      </c>
      <c r="K19" s="8">
        <f t="shared" si="3"/>
        <v>35.261488986815287</v>
      </c>
      <c r="L19" s="8">
        <f t="shared" si="3"/>
        <v>35.243268310375925</v>
      </c>
      <c r="M19" s="8">
        <f t="shared" si="3"/>
        <v>35.995517753324584</v>
      </c>
      <c r="N19" s="8">
        <f t="shared" si="3"/>
        <v>36.683001031239748</v>
      </c>
      <c r="O19" s="8">
        <f t="shared" si="1"/>
        <v>35.491692751677228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8.377784651194208</v>
      </c>
      <c r="F21" s="6">
        <f>Input!B18/Input!B5</f>
        <v>7.3950236521323713</v>
      </c>
      <c r="G21" s="6">
        <f>Input!C18/Input!C5</f>
        <v>7.6165635009613393</v>
      </c>
      <c r="H21" s="6">
        <f>Input!D18/Input!D5</f>
        <v>6.9007937607739969</v>
      </c>
      <c r="I21" s="6">
        <f>Input!E18/Input!E5</f>
        <v>6.313940757539628</v>
      </c>
      <c r="J21" s="6">
        <f>Input!F18/Input!F5</f>
        <v>6.7310585905920437</v>
      </c>
      <c r="K21" s="6">
        <f>Input!G18/Input!G5</f>
        <v>7.1452666233034305</v>
      </c>
      <c r="L21" s="6">
        <f>Input!H18/Input!H5</f>
        <v>7.3133767496254833</v>
      </c>
      <c r="M21" s="6">
        <f>Input!I18/Input!I5</f>
        <v>7.8236089843987386</v>
      </c>
      <c r="N21" s="6">
        <f>Input!J18/Input!J5</f>
        <v>7.4335106055403211</v>
      </c>
      <c r="O21" s="6">
        <f t="shared" si="1"/>
        <v>7.3050927876061547</v>
      </c>
    </row>
    <row r="22" spans="2:15" ht="12" customHeight="1" x14ac:dyDescent="0.2">
      <c r="B22" t="s">
        <v>255</v>
      </c>
      <c r="E22" s="6">
        <f>Input!A19/Input!A5</f>
        <v>6.2752678291235071</v>
      </c>
      <c r="F22" s="6">
        <f>Input!B19/Input!B5</f>
        <v>5.7556013591978319</v>
      </c>
      <c r="G22" s="6">
        <f>Input!C19/Input!C5</f>
        <v>5.5797405581076758</v>
      </c>
      <c r="H22" s="6">
        <f>Input!D19/Input!D5</f>
        <v>5.2990748508721941</v>
      </c>
      <c r="I22" s="6">
        <f>Input!E19/Input!E5</f>
        <v>4.8918764052533064</v>
      </c>
      <c r="J22" s="6">
        <f>Input!F19/Input!F5</f>
        <v>5.139260190213303</v>
      </c>
      <c r="K22" s="6">
        <f>Input!G19/Input!G5</f>
        <v>5.4749324200119993</v>
      </c>
      <c r="L22" s="6">
        <f>Input!H19/Input!H5</f>
        <v>5.4440007359108762</v>
      </c>
      <c r="M22" s="6">
        <f>Input!I19/Input!I5</f>
        <v>5.6099358059229996</v>
      </c>
      <c r="N22" s="6">
        <f>Input!J19/Input!J5</f>
        <v>6.246999076237044</v>
      </c>
      <c r="O22" s="6">
        <f t="shared" si="1"/>
        <v>5.5716689230850749</v>
      </c>
    </row>
    <row r="23" spans="2:15" ht="12" customHeight="1" x14ac:dyDescent="0.2">
      <c r="B23" t="s">
        <v>62</v>
      </c>
      <c r="E23" s="6">
        <f>Input!A20/Input!A5</f>
        <v>2.9175098374070729E-2</v>
      </c>
      <c r="F23" s="6">
        <f>Input!B20/Input!B5</f>
        <v>1.9610774196781904E-2</v>
      </c>
      <c r="G23" s="6">
        <f>Input!C20/Input!C5</f>
        <v>2.6449337368147658E-2</v>
      </c>
      <c r="H23" s="6">
        <f>Input!D20/Input!D5</f>
        <v>2.1604780187688969E-2</v>
      </c>
      <c r="I23" s="6">
        <f>Input!E20/Input!E5</f>
        <v>4.9932343161706083E-2</v>
      </c>
      <c r="J23" s="6">
        <f>Input!F20/Input!F5</f>
        <v>5.1022647258838136E-2</v>
      </c>
      <c r="K23" s="6">
        <f>Input!G20/Input!G5</f>
        <v>6.7167291528210687E-2</v>
      </c>
      <c r="L23" s="6">
        <f>Input!H20/Input!H5</f>
        <v>3.3433365422266922E-2</v>
      </c>
      <c r="M23" s="6">
        <f>Input!I20/Input!I5</f>
        <v>2.2527515174260104E-2</v>
      </c>
      <c r="N23" s="6">
        <f>Input!J20/Input!J5</f>
        <v>2.4139785379610687E-2</v>
      </c>
      <c r="O23" s="6">
        <f t="shared" si="1"/>
        <v>3.4506293805158197E-2</v>
      </c>
    </row>
    <row r="24" spans="2:15" ht="13.5" customHeight="1" x14ac:dyDescent="0.2">
      <c r="B24" s="4" t="s">
        <v>63</v>
      </c>
      <c r="E24" s="8">
        <f>SUM(E21:E23)</f>
        <v>14.682227578691785</v>
      </c>
      <c r="F24" s="8">
        <f t="shared" ref="F24:N24" si="4">SUM(F21:F23)</f>
        <v>13.170235785526984</v>
      </c>
      <c r="G24" s="8">
        <f t="shared" si="4"/>
        <v>13.222753396437161</v>
      </c>
      <c r="H24" s="8">
        <f t="shared" si="4"/>
        <v>12.22147339183388</v>
      </c>
      <c r="I24" s="8">
        <f t="shared" si="4"/>
        <v>11.25574950595464</v>
      </c>
      <c r="J24" s="8">
        <f t="shared" si="4"/>
        <v>11.921341428064185</v>
      </c>
      <c r="K24" s="8">
        <f t="shared" si="4"/>
        <v>12.687366334843642</v>
      </c>
      <c r="L24" s="8">
        <f t="shared" si="4"/>
        <v>12.790810850958627</v>
      </c>
      <c r="M24" s="8">
        <f t="shared" si="4"/>
        <v>13.456072305495999</v>
      </c>
      <c r="N24" s="8">
        <f t="shared" si="4"/>
        <v>13.704649467156976</v>
      </c>
      <c r="O24" s="8">
        <f t="shared" si="1"/>
        <v>12.911268004496387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1.6913619466439842</v>
      </c>
      <c r="F26" s="6">
        <f>Input!B21/Input!B5</f>
        <v>1.63787115346267</v>
      </c>
      <c r="G26" s="6">
        <f>Input!C21/Input!C5</f>
        <v>1.6399180753644189</v>
      </c>
      <c r="H26" s="6">
        <f>Input!D21/Input!D5</f>
        <v>1.5501400480407648</v>
      </c>
      <c r="I26" s="6">
        <f>Input!E21/Input!E5</f>
        <v>1.4578988002705866</v>
      </c>
      <c r="J26" s="6">
        <f>Input!F21/Input!F5</f>
        <v>1.5896038058708948</v>
      </c>
      <c r="K26" s="6">
        <f>Input!G21/Input!G5</f>
        <v>1.6767412123795307</v>
      </c>
      <c r="L26" s="6">
        <f>Input!H21/Input!H5</f>
        <v>1.605838109055483</v>
      </c>
      <c r="M26" s="6">
        <f>Input!I21/Input!I5</f>
        <v>1.6530303847699794</v>
      </c>
      <c r="N26" s="6">
        <f>Input!J21/Input!J5</f>
        <v>1.7147069887315967</v>
      </c>
      <c r="O26" s="6">
        <f t="shared" si="1"/>
        <v>1.6217110524589908</v>
      </c>
    </row>
    <row r="27" spans="2:15" ht="12" customHeight="1" x14ac:dyDescent="0.2">
      <c r="B27" t="s">
        <v>65</v>
      </c>
      <c r="E27" s="6">
        <f>Input!A22/Input!A5</f>
        <v>17.630295149110761</v>
      </c>
      <c r="F27" s="6">
        <f>Input!B22/Input!B5</f>
        <v>17.143194530790961</v>
      </c>
      <c r="G27" s="6">
        <f>Input!C22/Input!C5</f>
        <v>17.447310920127123</v>
      </c>
      <c r="H27" s="6">
        <f>Input!D22/Input!D5</f>
        <v>17.479283442536829</v>
      </c>
      <c r="I27" s="6">
        <f>Input!E22/Input!E5</f>
        <v>17.357179545959269</v>
      </c>
      <c r="J27" s="6">
        <f>Input!F22/Input!F5</f>
        <v>18.365536040626449</v>
      </c>
      <c r="K27" s="6">
        <f>Input!G22/Input!G5</f>
        <v>18.745884034316212</v>
      </c>
      <c r="L27" s="6">
        <f>Input!H22/Input!H5</f>
        <v>18.589818856745133</v>
      </c>
      <c r="M27" s="6">
        <f>Input!I22/Input!I5</f>
        <v>19.123919047867822</v>
      </c>
      <c r="N27" s="6">
        <f>Input!J22/Input!J5</f>
        <v>19.320937407133339</v>
      </c>
      <c r="O27" s="6">
        <f t="shared" si="1"/>
        <v>18.12033589752139</v>
      </c>
    </row>
    <row r="28" spans="2:15" ht="12" customHeight="1" x14ac:dyDescent="0.2">
      <c r="B28" t="s">
        <v>66</v>
      </c>
      <c r="E28" s="6">
        <f>Input!A23/Input!A5</f>
        <v>2.2664544986673247</v>
      </c>
      <c r="F28" s="6">
        <f>Input!B23/Input!B5</f>
        <v>2.3556738991574595</v>
      </c>
      <c r="G28" s="6">
        <f>Input!C23/Input!C5</f>
        <v>2.5986240512825316</v>
      </c>
      <c r="H28" s="6">
        <f>Input!D23/Input!D5</f>
        <v>2.8537512134190224</v>
      </c>
      <c r="I28" s="6">
        <f>Input!E23/Input!E5</f>
        <v>2.9380928723403166</v>
      </c>
      <c r="J28" s="6">
        <f>Input!F23/Input!F5</f>
        <v>2.8297395098827867</v>
      </c>
      <c r="K28" s="6">
        <f>Input!G23/Input!G5</f>
        <v>3.0035336728324613</v>
      </c>
      <c r="L28" s="6">
        <f>Input!H23/Input!H5</f>
        <v>2.8798448393331237</v>
      </c>
      <c r="M28" s="6">
        <f>Input!I23/Input!I5</f>
        <v>2.8126782502449523</v>
      </c>
      <c r="N28" s="6">
        <f>Input!J23/Input!J5</f>
        <v>2.9198109644590398</v>
      </c>
      <c r="O28" s="6">
        <f t="shared" si="1"/>
        <v>2.7458203771619019</v>
      </c>
    </row>
    <row r="29" spans="2:15" ht="13.5" customHeight="1" x14ac:dyDescent="0.2">
      <c r="B29" s="4" t="s">
        <v>15</v>
      </c>
      <c r="E29" s="8">
        <f>SUM(E26:E28)</f>
        <v>21.58811159442207</v>
      </c>
      <c r="F29" s="8">
        <f t="shared" ref="F29:N29" si="5">SUM(F26:F28)</f>
        <v>21.136739583411089</v>
      </c>
      <c r="G29" s="8">
        <f t="shared" si="5"/>
        <v>21.685853046774074</v>
      </c>
      <c r="H29" s="8">
        <f t="shared" si="5"/>
        <v>21.883174703996616</v>
      </c>
      <c r="I29" s="8">
        <f t="shared" si="5"/>
        <v>21.753171218570174</v>
      </c>
      <c r="J29" s="8">
        <f t="shared" si="5"/>
        <v>22.784879356380131</v>
      </c>
      <c r="K29" s="8">
        <f t="shared" si="5"/>
        <v>23.426158919528206</v>
      </c>
      <c r="L29" s="8">
        <f t="shared" si="5"/>
        <v>23.07550180513374</v>
      </c>
      <c r="M29" s="8">
        <f t="shared" si="5"/>
        <v>23.589627682882757</v>
      </c>
      <c r="N29" s="8">
        <f t="shared" si="5"/>
        <v>23.955455360323974</v>
      </c>
      <c r="O29" s="8">
        <f t="shared" si="1"/>
        <v>22.487867327142283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82.327925109581813</v>
      </c>
      <c r="F31" s="7">
        <f t="shared" ref="F31:N31" si="6">SUM(F13,F19,F24,F29)</f>
        <v>78.75093468044561</v>
      </c>
      <c r="G31" s="7">
        <f t="shared" si="6"/>
        <v>79.194030790963097</v>
      </c>
      <c r="H31" s="7">
        <f t="shared" si="6"/>
        <v>77.574283994205956</v>
      </c>
      <c r="I31" s="7">
        <f t="shared" si="6"/>
        <v>76.442698613398122</v>
      </c>
      <c r="J31" s="7">
        <f t="shared" si="6"/>
        <v>80.654686690685736</v>
      </c>
      <c r="K31" s="7">
        <f t="shared" si="6"/>
        <v>80.139982976226321</v>
      </c>
      <c r="L31" s="7">
        <f t="shared" si="6"/>
        <v>79.207911220383792</v>
      </c>
      <c r="M31" s="7">
        <f t="shared" si="6"/>
        <v>81.618162499187051</v>
      </c>
      <c r="N31" s="7">
        <f t="shared" si="6"/>
        <v>82.219855416856774</v>
      </c>
      <c r="O31" s="7">
        <f t="shared" si="1"/>
        <v>79.813047199193448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87.70874840696068</v>
      </c>
      <c r="F33" s="6">
        <f>(Input!B35+Input!B209)/Input!B36</f>
        <v>93.166630900535566</v>
      </c>
      <c r="G33" s="6">
        <f>(Input!C35+Input!C209)/Input!C36</f>
        <v>98.135155698571339</v>
      </c>
      <c r="H33" s="6">
        <f>(Input!D35+Input!D209)/Input!D36</f>
        <v>91.498641480169013</v>
      </c>
      <c r="I33" s="6">
        <f>(Input!E35+Input!E209)/Input!E36</f>
        <v>75.634439054798804</v>
      </c>
      <c r="J33" s="6">
        <f>(Input!F35+Input!F209)/Input!F36</f>
        <v>78.580450625477354</v>
      </c>
      <c r="K33" s="6">
        <f>(Input!G35+Input!G209)/Input!G36</f>
        <v>86.689815140023342</v>
      </c>
      <c r="L33" s="6">
        <f>(Input!H35+Input!H209)/Input!H36</f>
        <v>88.602683904428375</v>
      </c>
      <c r="M33" s="6">
        <f>(Input!I35+Input!I209)/Input!I36</f>
        <v>88.939825206804883</v>
      </c>
      <c r="N33" s="6">
        <f>(Input!J35+Input!J209)/Input!J36</f>
        <v>94.519378352850737</v>
      </c>
      <c r="O33" s="6">
        <f t="shared" si="1"/>
        <v>88.347576877062011</v>
      </c>
    </row>
    <row r="34" spans="2:15" ht="12" customHeight="1" x14ac:dyDescent="0.2">
      <c r="B34" t="s">
        <v>69</v>
      </c>
      <c r="E34" s="6">
        <f>Input!A28/Input!A5*Input!A6/Input!A34</f>
        <v>7.3319152427410286E-2</v>
      </c>
      <c r="F34" s="6">
        <f>Input!B28/Input!B5*Input!B6/Input!B34</f>
        <v>6.549997361242621E-2</v>
      </c>
      <c r="G34" s="6">
        <f>Input!C28/Input!C5*Input!C6/Input!C34</f>
        <v>9.503776925788418E-2</v>
      </c>
      <c r="H34" s="6">
        <f>Input!D28/Input!D5*Input!D6/Input!D34</f>
        <v>7.5120346198540383E-2</v>
      </c>
      <c r="I34" s="6">
        <f>Input!E28/Input!E5*Input!E6/Input!E34</f>
        <v>8.016396067383548E-2</v>
      </c>
      <c r="J34" s="6">
        <f>Input!F28/Input!F5*Input!F6/Input!F34</f>
        <v>8.4881591887737001E-2</v>
      </c>
      <c r="K34" s="6">
        <f>Input!G28/Input!G5*Input!G6/Input!G34</f>
        <v>0.1552826978777099</v>
      </c>
      <c r="L34" s="6">
        <f>Input!H28/Input!H5*Input!H6/Input!H34</f>
        <v>9.6772076760163694E-2</v>
      </c>
      <c r="M34" s="6">
        <f>Input!I28/Input!I5*Input!I6/Input!I34</f>
        <v>0.14462112863408061</v>
      </c>
      <c r="N34" s="6">
        <f>Input!J28/Input!J5*Input!J6/Input!J34</f>
        <v>0.16850586030391815</v>
      </c>
      <c r="O34" s="6">
        <f t="shared" si="1"/>
        <v>0.10392045576337058</v>
      </c>
    </row>
    <row r="35" spans="2:15" ht="12" customHeight="1" x14ac:dyDescent="0.2">
      <c r="B35" t="s">
        <v>75</v>
      </c>
      <c r="E35" s="6">
        <f>(Input!A29-Input!A203-Input!A207)/Input!A5*Input!A6/Input!A34</f>
        <v>7.1728504705298874</v>
      </c>
      <c r="F35" s="6">
        <f>(Input!B29-Input!B203-Input!B207)/Input!B5*Input!B6/Input!B34</f>
        <v>7.3315077029075288</v>
      </c>
      <c r="G35" s="6">
        <f>(Input!C29-Input!C203-Input!C207)/Input!C5*Input!C6/Input!C34</f>
        <v>7.3004044722811452</v>
      </c>
      <c r="H35" s="6">
        <f>(Input!D29-Input!D203-Input!D207)/Input!D5*Input!D6/Input!D34</f>
        <v>6.8883226383349285</v>
      </c>
      <c r="I35" s="6">
        <f>(Input!E29-Input!E203-Input!E207)/Input!E5*Input!E6/Input!E34</f>
        <v>6.6872657817983781</v>
      </c>
      <c r="J35" s="6">
        <f>(Input!F29-Input!F203-Input!F207)/Input!F5*Input!F6/Input!F34</f>
        <v>5.4046381356884785</v>
      </c>
      <c r="K35" s="6">
        <f>(Input!G29-Input!G203-Input!G207)/Input!G5*Input!G6/Input!G34</f>
        <v>5.1211184555550116</v>
      </c>
      <c r="L35" s="6">
        <f>(Input!H29-Input!H203-Input!H207)/Input!H5*Input!H6/Input!H34</f>
        <v>4.9072916380939438</v>
      </c>
      <c r="M35" s="6">
        <f>(Input!I29-Input!I203-Input!I207)/Input!I5*Input!I6/Input!I34</f>
        <v>4.8171132915355024</v>
      </c>
      <c r="N35" s="6">
        <f>(Input!J29-Input!J203-Input!J207)/Input!J5*Input!J6/Input!J34</f>
        <v>5.170206189992772</v>
      </c>
      <c r="O35" s="6">
        <f t="shared" si="1"/>
        <v>6.0800718776717577</v>
      </c>
    </row>
    <row r="36" spans="2:15" ht="13.5" customHeight="1" x14ac:dyDescent="0.2">
      <c r="B36" s="1" t="s">
        <v>71</v>
      </c>
      <c r="E36" s="7">
        <f>SUM(E33:E35)</f>
        <v>94.954918029917991</v>
      </c>
      <c r="F36" s="7">
        <f t="shared" ref="F36:N36" si="7">SUM(F33:F35)</f>
        <v>100.56363857705553</v>
      </c>
      <c r="G36" s="7">
        <f t="shared" si="7"/>
        <v>105.53059794011037</v>
      </c>
      <c r="H36" s="7">
        <f t="shared" si="7"/>
        <v>98.462084464702485</v>
      </c>
      <c r="I36" s="7">
        <f t="shared" si="7"/>
        <v>82.401868797271007</v>
      </c>
      <c r="J36" s="7">
        <f t="shared" si="7"/>
        <v>84.069970353053563</v>
      </c>
      <c r="K36" s="7">
        <f t="shared" si="7"/>
        <v>91.966216293456057</v>
      </c>
      <c r="L36" s="7">
        <f t="shared" si="7"/>
        <v>93.606747619282473</v>
      </c>
      <c r="M36" s="7">
        <f t="shared" si="7"/>
        <v>93.901559626974475</v>
      </c>
      <c r="N36" s="7">
        <f t="shared" si="7"/>
        <v>99.858090403147429</v>
      </c>
      <c r="O36" s="7">
        <f t="shared" si="1"/>
        <v>94.531569210497125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12.626992920336178</v>
      </c>
      <c r="F38" s="11">
        <f t="shared" ref="F38:N38" si="8">F36-F31</f>
        <v>21.812703896609918</v>
      </c>
      <c r="G38" s="11">
        <f t="shared" si="8"/>
        <v>26.336567149147271</v>
      </c>
      <c r="H38" s="11">
        <f t="shared" si="8"/>
        <v>20.887800470496529</v>
      </c>
      <c r="I38" s="11">
        <f t="shared" si="8"/>
        <v>5.9591701838728852</v>
      </c>
      <c r="J38" s="11">
        <f t="shared" si="8"/>
        <v>3.4152836623678269</v>
      </c>
      <c r="K38" s="11">
        <f t="shared" si="8"/>
        <v>11.826233317229736</v>
      </c>
      <c r="L38" s="11">
        <f t="shared" si="8"/>
        <v>14.39883639889868</v>
      </c>
      <c r="M38" s="11">
        <f t="shared" si="8"/>
        <v>12.283397127787424</v>
      </c>
      <c r="N38" s="11">
        <f t="shared" si="8"/>
        <v>17.638234986290655</v>
      </c>
      <c r="O38" s="11">
        <f t="shared" si="1"/>
        <v>14.71852201130371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2.9174817373611064</v>
      </c>
      <c r="F40" s="8">
        <f>(Input!B25 + Input!B26) / Input!B5</f>
        <v>3.1791239486904415</v>
      </c>
      <c r="G40" s="8">
        <f>(Input!C25 + Input!C26) / Input!C5</f>
        <v>3.661505279298467</v>
      </c>
      <c r="H40" s="8">
        <f>(Input!D25 + Input!D26) / Input!D5</f>
        <v>3.6350995028904429</v>
      </c>
      <c r="I40" s="8">
        <f>(Input!E25 + Input!E26) / Input!E5</f>
        <v>3.6786223170343559</v>
      </c>
      <c r="J40" s="8">
        <f>(Input!F25 + Input!F26) / Input!F5</f>
        <v>3.6122739587115564</v>
      </c>
      <c r="K40" s="8">
        <f>(Input!G25 + Input!G26) / Input!G5</f>
        <v>3.5769416091127439</v>
      </c>
      <c r="L40" s="8">
        <f>(Input!H25 + Input!H26) / Input!H5</f>
        <v>3.7100262660344061</v>
      </c>
      <c r="M40" s="8">
        <f>(Input!I25 + Input!I26) / Input!I5</f>
        <v>3.7439563797994961</v>
      </c>
      <c r="N40" s="8">
        <f>(Input!J25 + Input!J26) / Input!J5</f>
        <v>3.8334796790958192</v>
      </c>
      <c r="O40" s="8">
        <f t="shared" si="1"/>
        <v>3.5548510678028835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9.7095111829750724</v>
      </c>
      <c r="F42" s="11">
        <f t="shared" ref="F42:N42" si="9">+F38-F40</f>
        <v>18.633579947919475</v>
      </c>
      <c r="G42" s="11">
        <f t="shared" si="9"/>
        <v>22.675061869848804</v>
      </c>
      <c r="H42" s="11">
        <f t="shared" si="9"/>
        <v>17.252700967606085</v>
      </c>
      <c r="I42" s="11">
        <f t="shared" si="9"/>
        <v>2.2805478668385293</v>
      </c>
      <c r="J42" s="11">
        <f t="shared" si="9"/>
        <v>-0.19699029634372955</v>
      </c>
      <c r="K42" s="11">
        <f t="shared" si="9"/>
        <v>8.2492917081169921</v>
      </c>
      <c r="L42" s="11">
        <f t="shared" si="9"/>
        <v>10.688810132864274</v>
      </c>
      <c r="M42" s="11">
        <f t="shared" si="9"/>
        <v>8.5394407479879284</v>
      </c>
      <c r="N42" s="11">
        <f t="shared" si="9"/>
        <v>13.804755307194835</v>
      </c>
      <c r="O42" s="11">
        <f t="shared" si="1"/>
        <v>11.163670943500827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1.5876329317026357E-3</v>
      </c>
      <c r="F7" s="6">
        <f>Input!B8/Input!B$7</f>
        <v>6.5029860777234647E-2</v>
      </c>
      <c r="G7" s="6">
        <f>Input!C8/Input!C$7</f>
        <v>0.28845513719390847</v>
      </c>
      <c r="H7" s="6">
        <f>Input!D8/Input!D$7</f>
        <v>6.3193827496375879E-2</v>
      </c>
      <c r="I7" s="6">
        <f>Input!E8/Input!E$7</f>
        <v>8.7336612464528465E-2</v>
      </c>
      <c r="J7" s="6">
        <f>Input!F8/Input!F$7</f>
        <v>8.1317185752722787E-2</v>
      </c>
      <c r="K7" s="6">
        <f>Input!G8/Input!G$7</f>
        <v>0.39134827597536248</v>
      </c>
      <c r="L7" s="6">
        <f>Input!H8/Input!H$7</f>
        <v>2.3652535593176066E-2</v>
      </c>
      <c r="M7" s="6">
        <f>Input!I8/Input!I$7</f>
        <v>9.4148350148605897E-2</v>
      </c>
      <c r="N7" s="6">
        <f>Input!J8/Input!J$7</f>
        <v>0.14584347626705024</v>
      </c>
      <c r="O7" s="6">
        <f>AVERAGE(E7:N7)</f>
        <v>0.12419128946006677</v>
      </c>
    </row>
    <row r="8" spans="1:15" ht="12" customHeight="1" x14ac:dyDescent="0.2">
      <c r="B8" t="s">
        <v>50</v>
      </c>
      <c r="E8" s="6">
        <f>Input!A9/Input!A$7</f>
        <v>18.78245101198042</v>
      </c>
      <c r="F8" s="6">
        <f>Input!B9/Input!B$7</f>
        <v>19.769404340301911</v>
      </c>
      <c r="G8" s="6">
        <f>Input!C9/Input!C$7</f>
        <v>20.305315444954044</v>
      </c>
      <c r="H8" s="6">
        <f>Input!D9/Input!D$7</f>
        <v>19.964692341120873</v>
      </c>
      <c r="I8" s="6">
        <f>Input!E9/Input!E$7</f>
        <v>18.568495710929398</v>
      </c>
      <c r="J8" s="6">
        <f>Input!F9/Input!F$7</f>
        <v>20.776332537223542</v>
      </c>
      <c r="K8" s="6">
        <f>Input!G9/Input!G$7</f>
        <v>20.019344916020554</v>
      </c>
      <c r="L8" s="6">
        <f>Input!H9/Input!H$7</f>
        <v>18.026820369348073</v>
      </c>
      <c r="M8" s="6">
        <f>Input!I9/Input!I$7</f>
        <v>19.354995839135228</v>
      </c>
      <c r="N8" s="6">
        <f>Input!J9/Input!J$7</f>
        <v>17.495686243959696</v>
      </c>
      <c r="O8" s="6">
        <f t="shared" ref="O8:O42" si="1">AVERAGE(E8:N8)</f>
        <v>19.306353875497372</v>
      </c>
    </row>
    <row r="9" spans="1:15" ht="12" customHeight="1" x14ac:dyDescent="0.2">
      <c r="B9" t="s">
        <v>51</v>
      </c>
      <c r="E9" s="6">
        <f>Input!A10/Input!A$7</f>
        <v>14.471997526574924</v>
      </c>
      <c r="F9" s="6">
        <f>Input!B10/Input!B$7</f>
        <v>12.602688553942604</v>
      </c>
      <c r="G9" s="6">
        <f>Input!C10/Input!C$7</f>
        <v>11.981743320943732</v>
      </c>
      <c r="H9" s="6">
        <f>Input!D10/Input!D$7</f>
        <v>12.494385756196316</v>
      </c>
      <c r="I9" s="6">
        <f>Input!E10/Input!E$7</f>
        <v>11.792791439682766</v>
      </c>
      <c r="J9" s="6">
        <f>Input!F10/Input!F$7</f>
        <v>11.515181142671665</v>
      </c>
      <c r="K9" s="6">
        <f>Input!G10/Input!G$7</f>
        <v>12.198546701796843</v>
      </c>
      <c r="L9" s="6">
        <f>Input!H10/Input!H$7</f>
        <v>10.179450713423359</v>
      </c>
      <c r="M9" s="6">
        <f>Input!I10/Input!I$7</f>
        <v>11.068140531391382</v>
      </c>
      <c r="N9" s="6">
        <f>Input!J10/Input!J$7</f>
        <v>10.142905644959272</v>
      </c>
      <c r="O9" s="6">
        <f t="shared" si="1"/>
        <v>11.844783133158286</v>
      </c>
    </row>
    <row r="10" spans="1:15" ht="12" customHeight="1" x14ac:dyDescent="0.2">
      <c r="B10" t="s">
        <v>52</v>
      </c>
      <c r="E10" s="6">
        <f>Input!A11/Input!A$7</f>
        <v>17.26190641749416</v>
      </c>
      <c r="F10" s="6">
        <f>Input!B11/Input!B$7</f>
        <v>14.343211312025037</v>
      </c>
      <c r="G10" s="6">
        <f>Input!C11/Input!C$7</f>
        <v>14.459084098243208</v>
      </c>
      <c r="H10" s="6">
        <f>Input!D11/Input!D$7</f>
        <v>13.956892192288276</v>
      </c>
      <c r="I10" s="6">
        <f>Input!E11/Input!E$7</f>
        <v>14.86655596544108</v>
      </c>
      <c r="J10" s="6">
        <f>Input!F11/Input!F$7</f>
        <v>12.99898808094297</v>
      </c>
      <c r="K10" s="6">
        <f>Input!G11/Input!G$7</f>
        <v>11.531563208645419</v>
      </c>
      <c r="L10" s="6">
        <f>Input!H11/Input!H$7</f>
        <v>11.487133391160834</v>
      </c>
      <c r="M10" s="6">
        <f>Input!I11/Input!I$7</f>
        <v>11.450200443656835</v>
      </c>
      <c r="N10" s="6">
        <f>Input!J11/Input!J$7</f>
        <v>10.469881137022028</v>
      </c>
      <c r="O10" s="6">
        <f t="shared" si="1"/>
        <v>13.282541624691987</v>
      </c>
    </row>
    <row r="11" spans="1:15" ht="12" customHeight="1" x14ac:dyDescent="0.2">
      <c r="B11" t="s">
        <v>53</v>
      </c>
      <c r="E11" s="6">
        <f>Input!A12/Input!A$7</f>
        <v>7.0903814810788592</v>
      </c>
      <c r="F11" s="6">
        <f>Input!B12/Input!B$7</f>
        <v>7.8938229063979728</v>
      </c>
      <c r="G11" s="6">
        <f>Input!C12/Input!C$7</f>
        <v>6.8554947369710177</v>
      </c>
      <c r="H11" s="6">
        <f>Input!D12/Input!D$7</f>
        <v>6.9999371019144627</v>
      </c>
      <c r="I11" s="6">
        <f>Input!E12/Input!E$7</f>
        <v>6.3368261527278609</v>
      </c>
      <c r="J11" s="6">
        <f>Input!F12/Input!F$7</f>
        <v>6.8515675066132422</v>
      </c>
      <c r="K11" s="6">
        <f>Input!G12/Input!G$7</f>
        <v>6.8688708462486412</v>
      </c>
      <c r="L11" s="6">
        <f>Input!H12/Input!H$7</f>
        <v>6.6185188288126549</v>
      </c>
      <c r="M11" s="6">
        <f>Input!I12/Input!I$7</f>
        <v>6.9513359905412715</v>
      </c>
      <c r="N11" s="6">
        <f>Input!J12/Input!J$7</f>
        <v>6.6976464584915796</v>
      </c>
      <c r="O11" s="6">
        <f t="shared" si="1"/>
        <v>6.916440200979757</v>
      </c>
    </row>
    <row r="12" spans="1:15" ht="12" customHeight="1" x14ac:dyDescent="0.2">
      <c r="B12" t="s">
        <v>54</v>
      </c>
      <c r="E12" s="6">
        <f>Input!A13/Input!A$7</f>
        <v>1.5201430482245464</v>
      </c>
      <c r="F12" s="6">
        <f>Input!B13/Input!B$7</f>
        <v>1.3503878457773433</v>
      </c>
      <c r="G12" s="6">
        <f>Input!C13/Input!C$7</f>
        <v>1.4715155625225798</v>
      </c>
      <c r="H12" s="6">
        <f>Input!D13/Input!D$7</f>
        <v>1.3934333612473828</v>
      </c>
      <c r="I12" s="6">
        <f>Input!E13/Input!E$7</f>
        <v>1.3507487956655777</v>
      </c>
      <c r="J12" s="6">
        <f>Input!F13/Input!F$7</f>
        <v>1.3274826976337892</v>
      </c>
      <c r="K12" s="6">
        <f>Input!G13/Input!G$7</f>
        <v>1.2577991669617654</v>
      </c>
      <c r="L12" s="6">
        <f>Input!H13/Input!H$7</f>
        <v>1.4137618725290759</v>
      </c>
      <c r="M12" s="6">
        <f>Input!I13/Input!I$7</f>
        <v>1.3573735520367145</v>
      </c>
      <c r="N12" s="6">
        <f>Input!J13/Input!J$7</f>
        <v>1.3149134079651237</v>
      </c>
      <c r="O12" s="6">
        <f t="shared" si="1"/>
        <v>1.3757559310563898</v>
      </c>
    </row>
    <row r="13" spans="1:15" ht="13.5" customHeight="1" x14ac:dyDescent="0.2">
      <c r="B13" s="4" t="s">
        <v>55</v>
      </c>
      <c r="E13" s="8">
        <f>SUM(E7:E12)</f>
        <v>59.128467118284611</v>
      </c>
      <c r="F13" s="8">
        <f t="shared" ref="F13:N13" si="2">SUM(F7:F12)</f>
        <v>56.024544819222093</v>
      </c>
      <c r="G13" s="8">
        <f t="shared" si="2"/>
        <v>55.361608300828493</v>
      </c>
      <c r="H13" s="8">
        <f t="shared" si="2"/>
        <v>54.872534580263689</v>
      </c>
      <c r="I13" s="8">
        <f t="shared" si="2"/>
        <v>53.002754676911216</v>
      </c>
      <c r="J13" s="8">
        <f t="shared" si="2"/>
        <v>53.550869150837933</v>
      </c>
      <c r="K13" s="8">
        <f t="shared" si="2"/>
        <v>52.267473115648592</v>
      </c>
      <c r="L13" s="8">
        <f t="shared" si="2"/>
        <v>47.749337710867174</v>
      </c>
      <c r="M13" s="8">
        <f t="shared" si="2"/>
        <v>50.27619470691004</v>
      </c>
      <c r="N13" s="8">
        <f t="shared" si="2"/>
        <v>46.266876368664754</v>
      </c>
      <c r="O13" s="8">
        <f t="shared" si="1"/>
        <v>52.85006605484385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229.39797922512739</v>
      </c>
      <c r="F15" s="6">
        <f>Input!B14/Input!B$7</f>
        <v>208.35910198957075</v>
      </c>
      <c r="G15" s="6">
        <f>Input!C14/Input!C$7</f>
        <v>211.0497309395073</v>
      </c>
      <c r="H15" s="6">
        <f>Input!D14/Input!D$7</f>
        <v>208.87413089133938</v>
      </c>
      <c r="I15" s="6">
        <f>Input!E14/Input!E$7</f>
        <v>211.83174367666822</v>
      </c>
      <c r="J15" s="6">
        <f>Input!F14/Input!F$7</f>
        <v>231.82014741099889</v>
      </c>
      <c r="K15" s="6">
        <f>Input!G14/Input!G$7</f>
        <v>220.70302019198166</v>
      </c>
      <c r="L15" s="6">
        <f>Input!H14/Input!H$7</f>
        <v>200.6808746694899</v>
      </c>
      <c r="M15" s="6">
        <f>Input!I14/Input!I$7</f>
        <v>199.93605714385529</v>
      </c>
      <c r="N15" s="6">
        <f>Input!J14/Input!J$7</f>
        <v>224.18609923349723</v>
      </c>
      <c r="O15" s="6">
        <f t="shared" si="1"/>
        <v>214.68388853720361</v>
      </c>
    </row>
    <row r="16" spans="1:15" ht="12" customHeight="1" x14ac:dyDescent="0.2">
      <c r="B16" t="s">
        <v>57</v>
      </c>
      <c r="E16" s="6">
        <f>Input!A15/Input!A$7</f>
        <v>24.951261417176813</v>
      </c>
      <c r="F16" s="6">
        <f>Input!B15/Input!B$7</f>
        <v>21.605245307273329</v>
      </c>
      <c r="G16" s="6">
        <f>Input!C15/Input!C$7</f>
        <v>23.40496941381063</v>
      </c>
      <c r="H16" s="6">
        <f>Input!D15/Input!D$7</f>
        <v>21.317276087124615</v>
      </c>
      <c r="I16" s="6">
        <f>Input!E15/Input!E$7</f>
        <v>22.211186376272735</v>
      </c>
      <c r="J16" s="6">
        <f>Input!F15/Input!F$7</f>
        <v>24.3672753606544</v>
      </c>
      <c r="K16" s="6">
        <f>Input!G15/Input!G$7</f>
        <v>25.196128493185906</v>
      </c>
      <c r="L16" s="6">
        <f>Input!H15/Input!H$7</f>
        <v>21.468822497475244</v>
      </c>
      <c r="M16" s="6">
        <f>Input!I15/Input!I$7</f>
        <v>21.428089441702912</v>
      </c>
      <c r="N16" s="6">
        <f>Input!J15/Input!J$7</f>
        <v>24.298391484329546</v>
      </c>
      <c r="O16" s="6">
        <f t="shared" si="1"/>
        <v>23.024864587900616</v>
      </c>
    </row>
    <row r="17" spans="2:15" ht="12" customHeight="1" x14ac:dyDescent="0.2">
      <c r="B17" t="s">
        <v>58</v>
      </c>
      <c r="E17" s="6">
        <f>Input!A16/Input!A$7</f>
        <v>3.3746005631494556</v>
      </c>
      <c r="F17" s="6">
        <f>Input!B16/Input!B$7</f>
        <v>3.4558082814398983</v>
      </c>
      <c r="G17" s="6">
        <f>Input!C16/Input!C$7</f>
        <v>3.2854598031951703</v>
      </c>
      <c r="H17" s="6">
        <f>Input!D16/Input!D$7</f>
        <v>2.715658197167294</v>
      </c>
      <c r="I17" s="6">
        <f>Input!E16/Input!E$7</f>
        <v>2.7795304414116426</v>
      </c>
      <c r="J17" s="6">
        <f>Input!F16/Input!F$7</f>
        <v>3.3463200923445067</v>
      </c>
      <c r="K17" s="6">
        <f>Input!G16/Input!G$7</f>
        <v>4.1225924858639447</v>
      </c>
      <c r="L17" s="6">
        <f>Input!H16/Input!H$7</f>
        <v>3.6757112019827032</v>
      </c>
      <c r="M17" s="6">
        <f>Input!I16/Input!I$7</f>
        <v>2.6135471107355626</v>
      </c>
      <c r="N17" s="6">
        <f>Input!J16/Input!J$7</f>
        <v>3.0018624698994767</v>
      </c>
      <c r="O17" s="6">
        <f t="shared" si="1"/>
        <v>3.2371090647189655</v>
      </c>
    </row>
    <row r="18" spans="2:15" ht="12" customHeight="1" x14ac:dyDescent="0.2">
      <c r="B18" t="s">
        <v>59</v>
      </c>
      <c r="E18" s="6">
        <f>Input!A17/Input!A$7</f>
        <v>2.6271594260674846</v>
      </c>
      <c r="F18" s="6">
        <f>Input!B17/Input!B$7</f>
        <v>2.6512511812318991</v>
      </c>
      <c r="G18" s="6">
        <f>Input!C17/Input!C$7</f>
        <v>2.5755280174393329</v>
      </c>
      <c r="H18" s="6">
        <f>Input!D17/Input!D$7</f>
        <v>2.1971535350432605</v>
      </c>
      <c r="I18" s="6">
        <f>Input!E17/Input!E$7</f>
        <v>2.1416263494261711</v>
      </c>
      <c r="J18" s="6">
        <f>Input!F17/Input!F$7</f>
        <v>2.3383024407099895</v>
      </c>
      <c r="K18" s="6">
        <f>Input!G17/Input!G$7</f>
        <v>2.6027156693503564</v>
      </c>
      <c r="L18" s="6">
        <f>Input!H17/Input!H$7</f>
        <v>2.517703407804373</v>
      </c>
      <c r="M18" s="6">
        <f>Input!I17/Input!I$7</f>
        <v>2.6007056299183038</v>
      </c>
      <c r="N18" s="6">
        <f>Input!J17/Input!J$7</f>
        <v>2.6985409200457364</v>
      </c>
      <c r="O18" s="6">
        <f t="shared" si="1"/>
        <v>2.4950686577036914</v>
      </c>
    </row>
    <row r="19" spans="2:15" ht="13.5" customHeight="1" x14ac:dyDescent="0.2">
      <c r="B19" s="4" t="s">
        <v>60</v>
      </c>
      <c r="E19" s="8">
        <f>SUM(E15:E18)</f>
        <v>260.35100063152112</v>
      </c>
      <c r="F19" s="8">
        <f t="shared" ref="F19:N19" si="3">SUM(F15:F18)</f>
        <v>236.07140675951587</v>
      </c>
      <c r="G19" s="8">
        <f t="shared" si="3"/>
        <v>240.31568817395242</v>
      </c>
      <c r="H19" s="8">
        <f t="shared" si="3"/>
        <v>235.10421871067456</v>
      </c>
      <c r="I19" s="8">
        <f t="shared" si="3"/>
        <v>238.96408684377877</v>
      </c>
      <c r="J19" s="8">
        <f t="shared" si="3"/>
        <v>261.8720453047078</v>
      </c>
      <c r="K19" s="8">
        <f t="shared" si="3"/>
        <v>252.62445684038187</v>
      </c>
      <c r="L19" s="8">
        <f t="shared" si="3"/>
        <v>228.34311177675221</v>
      </c>
      <c r="M19" s="8">
        <f t="shared" si="3"/>
        <v>226.57839932621209</v>
      </c>
      <c r="N19" s="8">
        <f t="shared" si="3"/>
        <v>254.18489410777198</v>
      </c>
      <c r="O19" s="8">
        <f t="shared" si="1"/>
        <v>243.44093084752689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50.003741497824286</v>
      </c>
      <c r="F21" s="6">
        <f>Input!B18/Input!B$7</f>
        <v>44.218882015816078</v>
      </c>
      <c r="G21" s="6">
        <f>Input!C18/Input!C$7</f>
        <v>44.803213203191497</v>
      </c>
      <c r="H21" s="6">
        <f>Input!D18/Input!D$7</f>
        <v>41.230723604069979</v>
      </c>
      <c r="I21" s="6">
        <f>Input!E18/Input!E$7</f>
        <v>37.289422639628583</v>
      </c>
      <c r="J21" s="6">
        <f>Input!F18/Input!F$7</f>
        <v>39.788816103618331</v>
      </c>
      <c r="K21" s="6">
        <f>Input!G18/Input!G$7</f>
        <v>42.608826389154693</v>
      </c>
      <c r="L21" s="6">
        <f>Input!H18/Input!H$7</f>
        <v>43.121098458022345</v>
      </c>
      <c r="M21" s="6">
        <f>Input!I18/Input!I$7</f>
        <v>45.860303375179889</v>
      </c>
      <c r="N21" s="6">
        <f>Input!J18/Input!J$7</f>
        <v>43.663355503850447</v>
      </c>
      <c r="O21" s="6">
        <f t="shared" si="1"/>
        <v>43.258838279035608</v>
      </c>
    </row>
    <row r="22" spans="2:15" ht="12" customHeight="1" x14ac:dyDescent="0.2">
      <c r="B22" t="s">
        <v>255</v>
      </c>
      <c r="E22" s="6">
        <f>Input!A19/Input!A$7</f>
        <v>37.454635493928123</v>
      </c>
      <c r="F22" s="6">
        <f>Input!B19/Input!B$7</f>
        <v>34.415881463618057</v>
      </c>
      <c r="G22" s="6">
        <f>Input!C19/Input!C$7</f>
        <v>32.821928920022778</v>
      </c>
      <c r="H22" s="6">
        <f>Input!D19/Input!D$7</f>
        <v>31.660805714194304</v>
      </c>
      <c r="I22" s="6">
        <f>Input!E19/Input!E$7</f>
        <v>28.890870817641279</v>
      </c>
      <c r="J22" s="6">
        <f>Input!F19/Input!F$7</f>
        <v>30.379334225800843</v>
      </c>
      <c r="K22" s="6">
        <f>Input!G19/Input!G$7</f>
        <v>32.64824915221913</v>
      </c>
      <c r="L22" s="6">
        <f>Input!H19/Input!H$7</f>
        <v>32.098892177376285</v>
      </c>
      <c r="M22" s="6">
        <f>Input!I19/Input!I$7</f>
        <v>32.884230089712879</v>
      </c>
      <c r="N22" s="6">
        <f>Input!J19/Input!J$7</f>
        <v>36.693960091301555</v>
      </c>
      <c r="O22" s="6">
        <f t="shared" si="1"/>
        <v>32.994878814581526</v>
      </c>
    </row>
    <row r="23" spans="2:15" ht="12" customHeight="1" x14ac:dyDescent="0.2">
      <c r="B23" t="s">
        <v>62</v>
      </c>
      <c r="E23" s="6">
        <f>Input!A20/Input!A$7</f>
        <v>0.17413482656929757</v>
      </c>
      <c r="F23" s="6">
        <f>Input!B20/Input!B$7</f>
        <v>0.11726352088086424</v>
      </c>
      <c r="G23" s="6">
        <f>Input!C20/Input!C$7</f>
        <v>0.1555839849610248</v>
      </c>
      <c r="H23" s="6">
        <f>Input!D20/Input!D$7</f>
        <v>0.12908380562084507</v>
      </c>
      <c r="I23" s="6">
        <f>Input!E20/Input!E$7</f>
        <v>0.29489479218195536</v>
      </c>
      <c r="J23" s="6">
        <f>Input!F20/Input!F$7</f>
        <v>0.30160645633648125</v>
      </c>
      <c r="K23" s="6">
        <f>Input!G20/Input!G$7</f>
        <v>0.40053361401818971</v>
      </c>
      <c r="L23" s="6">
        <f>Input!H20/Input!H$7</f>
        <v>0.19712965590490605</v>
      </c>
      <c r="M23" s="6">
        <f>Input!I20/Input!I$7</f>
        <v>0.13205142054526312</v>
      </c>
      <c r="N23" s="6">
        <f>Input!J20/Input!J$7</f>
        <v>0.14179357328568429</v>
      </c>
      <c r="O23" s="6">
        <f t="shared" si="1"/>
        <v>0.20440756503045115</v>
      </c>
    </row>
    <row r="24" spans="2:15" ht="14.25" customHeight="1" x14ac:dyDescent="0.2">
      <c r="B24" s="4" t="s">
        <v>63</v>
      </c>
      <c r="E24" s="8">
        <f>SUM(E21:E23)</f>
        <v>87.632511818321703</v>
      </c>
      <c r="F24" s="8">
        <f t="shared" ref="F24:N24" si="4">SUM(F21:F23)</f>
        <v>78.752027000314996</v>
      </c>
      <c r="G24" s="8">
        <f t="shared" si="4"/>
        <v>77.780726108175301</v>
      </c>
      <c r="H24" s="8">
        <f t="shared" si="4"/>
        <v>73.020613123885127</v>
      </c>
      <c r="I24" s="8">
        <f t="shared" si="4"/>
        <v>66.475188249451818</v>
      </c>
      <c r="J24" s="8">
        <f t="shared" si="4"/>
        <v>70.469756785755663</v>
      </c>
      <c r="K24" s="8">
        <f t="shared" si="4"/>
        <v>75.657609155392009</v>
      </c>
      <c r="L24" s="8">
        <f t="shared" si="4"/>
        <v>75.417120291303533</v>
      </c>
      <c r="M24" s="8">
        <f t="shared" si="4"/>
        <v>78.876584885438035</v>
      </c>
      <c r="N24" s="8">
        <f t="shared" si="4"/>
        <v>80.499109168437684</v>
      </c>
      <c r="O24" s="8">
        <f t="shared" si="1"/>
        <v>76.458124658647591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10.09508230164248</v>
      </c>
      <c r="F26" s="6">
        <f>Input!B21/Input!B$7</f>
        <v>9.7937254428105227</v>
      </c>
      <c r="G26" s="6">
        <f>Input!C21/Input!C$7</f>
        <v>9.6465550582025479</v>
      </c>
      <c r="H26" s="6">
        <f>Input!D21/Input!D$7</f>
        <v>9.2617455446458621</v>
      </c>
      <c r="I26" s="6">
        <f>Input!E21/Input!E$7</f>
        <v>8.6101860338457819</v>
      </c>
      <c r="J26" s="6">
        <f>Input!F21/Input!F$7</f>
        <v>9.3965091312398901</v>
      </c>
      <c r="K26" s="6">
        <f>Input!G21/Input!G$7</f>
        <v>9.9987836681719084</v>
      </c>
      <c r="L26" s="6">
        <f>Input!H21/Input!H$7</f>
        <v>9.4683352955626088</v>
      </c>
      <c r="M26" s="6">
        <f>Input!I21/Input!I$7</f>
        <v>9.6897065133384395</v>
      </c>
      <c r="N26" s="6">
        <f>Input!J21/Input!J$7</f>
        <v>10.071938389127045</v>
      </c>
      <c r="O26" s="6">
        <f t="shared" si="1"/>
        <v>9.6032567378587075</v>
      </c>
    </row>
    <row r="27" spans="2:15" ht="12" customHeight="1" x14ac:dyDescent="0.2">
      <c r="B27" t="s">
        <v>65</v>
      </c>
      <c r="E27" s="6">
        <f>Input!A22/Input!A$7</f>
        <v>105.22838171076832</v>
      </c>
      <c r="F27" s="6">
        <f>Input!B22/Input!B$7</f>
        <v>102.5085154545304</v>
      </c>
      <c r="G27" s="6">
        <f>Input!C22/Input!C$7</f>
        <v>102.63100818081061</v>
      </c>
      <c r="H27" s="6">
        <f>Input!D22/Input!D$7</f>
        <v>104.4348707409567</v>
      </c>
      <c r="I27" s="6">
        <f>Input!E22/Input!E$7</f>
        <v>102.50954653768454</v>
      </c>
      <c r="J27" s="6">
        <f>Input!F22/Input!F$7</f>
        <v>108.56285476198573</v>
      </c>
      <c r="K27" s="6">
        <f>Input!G22/Input!G$7</f>
        <v>111.78590813174293</v>
      </c>
      <c r="L27" s="6">
        <f>Input!H22/Input!H$7</f>
        <v>109.6092047055497</v>
      </c>
      <c r="M27" s="6">
        <f>Input!I22/Input!I$7</f>
        <v>112.10027635666677</v>
      </c>
      <c r="N27" s="6">
        <f>Input!J22/Input!J$7</f>
        <v>113.48836417163965</v>
      </c>
      <c r="O27" s="6">
        <f t="shared" si="1"/>
        <v>107.28589307523353</v>
      </c>
    </row>
    <row r="28" spans="2:15" ht="12" customHeight="1" x14ac:dyDescent="0.2">
      <c r="B28" t="s">
        <v>66</v>
      </c>
      <c r="E28" s="6">
        <f>Input!A23/Input!A$7</f>
        <v>13.527586299534102</v>
      </c>
      <c r="F28" s="6">
        <f>Input!B23/Input!B$7</f>
        <v>14.085859777411914</v>
      </c>
      <c r="G28" s="6">
        <f>Input!C23/Input!C$7</f>
        <v>15.28598919839078</v>
      </c>
      <c r="H28" s="6">
        <f>Input!D23/Input!D$7</f>
        <v>17.050535285387511</v>
      </c>
      <c r="I28" s="6">
        <f>Input!E23/Input!E$7</f>
        <v>17.352045430637023</v>
      </c>
      <c r="J28" s="6">
        <f>Input!F23/Input!F$7</f>
        <v>16.72723294033398</v>
      </c>
      <c r="K28" s="6">
        <f>Input!G23/Input!G$7</f>
        <v>17.910744492349203</v>
      </c>
      <c r="L28" s="6">
        <f>Input!H23/Input!H$7</f>
        <v>16.980127937080574</v>
      </c>
      <c r="M28" s="6">
        <f>Input!I23/Input!I$7</f>
        <v>16.487311432642723</v>
      </c>
      <c r="N28" s="6">
        <f>Input!J23/Input!J$7</f>
        <v>17.150543116222366</v>
      </c>
      <c r="O28" s="6">
        <f t="shared" si="1"/>
        <v>16.255797590999016</v>
      </c>
    </row>
    <row r="29" spans="2:15" ht="14.25" customHeight="1" x14ac:dyDescent="0.2">
      <c r="B29" s="4" t="s">
        <v>15</v>
      </c>
      <c r="E29" s="8">
        <f>SUM(E26:E28)</f>
        <v>128.8510503119449</v>
      </c>
      <c r="F29" s="8">
        <f t="shared" ref="F29:N29" si="5">SUM(F26:F28)</f>
        <v>126.38810067475283</v>
      </c>
      <c r="G29" s="8">
        <f t="shared" si="5"/>
        <v>127.56355243740394</v>
      </c>
      <c r="H29" s="8">
        <f t="shared" si="5"/>
        <v>130.74715157099007</v>
      </c>
      <c r="I29" s="8">
        <f t="shared" si="5"/>
        <v>128.47177800216735</v>
      </c>
      <c r="J29" s="8">
        <f t="shared" si="5"/>
        <v>134.68659683355961</v>
      </c>
      <c r="K29" s="8">
        <f t="shared" si="5"/>
        <v>139.69543629226405</v>
      </c>
      <c r="L29" s="8">
        <f t="shared" si="5"/>
        <v>136.05766793819288</v>
      </c>
      <c r="M29" s="8">
        <f t="shared" si="5"/>
        <v>138.27729430264793</v>
      </c>
      <c r="N29" s="8">
        <f t="shared" si="5"/>
        <v>140.71084567698904</v>
      </c>
      <c r="O29" s="8">
        <f t="shared" si="1"/>
        <v>133.14494740409128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535.96302988007233</v>
      </c>
      <c r="F31" s="7">
        <f t="shared" ref="F31:N31" si="6">SUM(F13,F19,F24,F29)</f>
        <v>497.23607925380583</v>
      </c>
      <c r="G31" s="7">
        <f t="shared" si="6"/>
        <v>501.02157502036016</v>
      </c>
      <c r="H31" s="7">
        <f t="shared" si="6"/>
        <v>493.74451798581345</v>
      </c>
      <c r="I31" s="7">
        <f t="shared" si="6"/>
        <v>486.91380777230916</v>
      </c>
      <c r="J31" s="7">
        <f t="shared" si="6"/>
        <v>520.57926807486103</v>
      </c>
      <c r="K31" s="7">
        <f t="shared" si="6"/>
        <v>520.24497540368657</v>
      </c>
      <c r="L31" s="7">
        <f t="shared" si="6"/>
        <v>487.5672377171158</v>
      </c>
      <c r="M31" s="7">
        <f t="shared" si="6"/>
        <v>494.00847322120808</v>
      </c>
      <c r="N31" s="7">
        <f t="shared" si="6"/>
        <v>521.66172532186351</v>
      </c>
      <c r="O31" s="7">
        <f t="shared" si="1"/>
        <v>505.89406896510962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668.00241206038766</v>
      </c>
      <c r="F33" s="6">
        <f>(Input!B27+Input!B203+Input!B207)/Input!B$7</f>
        <v>659.30886883575499</v>
      </c>
      <c r="G33" s="6">
        <f>(Input!C27+Input!C203+Input!C207)/Input!C$7</f>
        <v>711.46291551598506</v>
      </c>
      <c r="H33" s="6">
        <f>(Input!D27+Input!D203+Input!D207)/Input!D$7</f>
        <v>648.80731098921171</v>
      </c>
      <c r="I33" s="6">
        <f>(Input!E27+Input!E203+Input!E207)/Input!E$7</f>
        <v>542.30650784374109</v>
      </c>
      <c r="J33" s="6">
        <f>(Input!F27+Input!F203+Input!F207)/Input!F$7</f>
        <v>579.66298885741764</v>
      </c>
      <c r="K33" s="6">
        <f>(Input!G27+Input!G203+Input!G207)/Input!G$7</f>
        <v>641.89175655571682</v>
      </c>
      <c r="L33" s="6">
        <f>(Input!H27+Input!H203+Input!H207)/Input!H$7</f>
        <v>605.4390647728784</v>
      </c>
      <c r="M33" s="6">
        <f>(Input!I27+Input!I203+Input!I207)/Input!I$7</f>
        <v>589.30992844425032</v>
      </c>
      <c r="N33" s="6">
        <f>(Input!J27+Input!J203+Input!J207)/Input!J$7</f>
        <v>685.60550356635645</v>
      </c>
      <c r="O33" s="6">
        <f t="shared" si="1"/>
        <v>633.17972574417013</v>
      </c>
    </row>
    <row r="34" spans="2:15" ht="12" customHeight="1" x14ac:dyDescent="0.2">
      <c r="B34" t="s">
        <v>69</v>
      </c>
      <c r="E34" s="6">
        <f>Input!A28/Input!A$7</f>
        <v>0.45486029561582481</v>
      </c>
      <c r="F34" s="6">
        <f>Input!B28/Input!B$7</f>
        <v>0.40705786856666998</v>
      </c>
      <c r="G34" s="6">
        <f>Input!C28/Input!C$7</f>
        <v>0.57994859438242841</v>
      </c>
      <c r="H34" s="6">
        <f>Input!D28/Input!D$7</f>
        <v>0.46315734055887187</v>
      </c>
      <c r="I34" s="6">
        <f>Input!E28/Input!E$7</f>
        <v>0.48480739156275826</v>
      </c>
      <c r="J34" s="6">
        <f>Input!F28/Input!F$7</f>
        <v>0.51893592148712919</v>
      </c>
      <c r="K34" s="6">
        <f>Input!G28/Input!G$7</f>
        <v>0.95460052744653234</v>
      </c>
      <c r="L34" s="6">
        <f>Input!H28/Input!H$7</f>
        <v>0.5945942809205238</v>
      </c>
      <c r="M34" s="6">
        <f>Input!I28/Input!I$7</f>
        <v>0.88344310177180563</v>
      </c>
      <c r="N34" s="6">
        <f>Input!J28/Input!J$7</f>
        <v>1.0244700906348989</v>
      </c>
      <c r="O34" s="6">
        <f t="shared" si="1"/>
        <v>0.63658754129474437</v>
      </c>
    </row>
    <row r="35" spans="2:15" ht="12" customHeight="1" x14ac:dyDescent="0.2">
      <c r="B35" t="s">
        <v>75</v>
      </c>
      <c r="E35" s="6">
        <f>(Input!A29-Input!A203-Input!A207)/Input!A$7</f>
        <v>44.499217154256087</v>
      </c>
      <c r="F35" s="6">
        <f>(Input!B29-Input!B203-Input!B207)/Input!B$7</f>
        <v>45.562581697887751</v>
      </c>
      <c r="G35" s="6">
        <f>(Input!C29-Input!C203-Input!C207)/Input!C$7</f>
        <v>44.54922864018517</v>
      </c>
      <c r="H35" s="6">
        <f>(Input!D29-Input!D203-Input!D207)/Input!D$7</f>
        <v>42.470214203361422</v>
      </c>
      <c r="I35" s="6">
        <f>(Input!E29-Input!E203-Input!E207)/Input!E$7</f>
        <v>40.442561134815797</v>
      </c>
      <c r="J35" s="6">
        <f>(Input!F29-Input!F203-Input!F207)/Input!F$7</f>
        <v>33.042039020160914</v>
      </c>
      <c r="K35" s="6">
        <f>(Input!G29-Input!G203-Input!G207)/Input!G$7</f>
        <v>31.482080396612716</v>
      </c>
      <c r="L35" s="6">
        <f>(Input!H29-Input!H203-Input!H207)/Input!H$7</f>
        <v>30.151750799471341</v>
      </c>
      <c r="M35" s="6">
        <f>(Input!I29-Input!I203-Input!I207)/Input!I$7</f>
        <v>29.426167172487787</v>
      </c>
      <c r="N35" s="6">
        <f>(Input!J29-Input!J203-Input!J207)/Input!J$7</f>
        <v>31.433456346917627</v>
      </c>
      <c r="O35" s="6">
        <f t="shared" si="1"/>
        <v>37.305929656615668</v>
      </c>
    </row>
    <row r="36" spans="2:15" ht="13.5" customHeight="1" x14ac:dyDescent="0.2">
      <c r="B36" s="1" t="s">
        <v>71</v>
      </c>
      <c r="E36" s="7">
        <f>SUM(E33:E35)</f>
        <v>712.95648951025964</v>
      </c>
      <c r="F36" s="7">
        <f t="shared" ref="F36:N36" si="7">SUM(F33:F35)</f>
        <v>705.27850840220935</v>
      </c>
      <c r="G36" s="7">
        <f t="shared" si="7"/>
        <v>756.59209275055275</v>
      </c>
      <c r="H36" s="7">
        <f t="shared" si="7"/>
        <v>691.74068253313203</v>
      </c>
      <c r="I36" s="7">
        <f t="shared" si="7"/>
        <v>583.23387637011967</v>
      </c>
      <c r="J36" s="7">
        <f t="shared" si="7"/>
        <v>613.2239637990657</v>
      </c>
      <c r="K36" s="7">
        <f t="shared" si="7"/>
        <v>674.32843747977608</v>
      </c>
      <c r="L36" s="7">
        <f t="shared" si="7"/>
        <v>636.18540985327024</v>
      </c>
      <c r="M36" s="7">
        <f t="shared" si="7"/>
        <v>619.61953871850994</v>
      </c>
      <c r="N36" s="7">
        <f t="shared" si="7"/>
        <v>718.06343000390893</v>
      </c>
      <c r="O36" s="7">
        <f t="shared" si="1"/>
        <v>671.12224294208045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176.99345963018732</v>
      </c>
      <c r="F38" s="11">
        <f t="shared" ref="F38:N38" si="8">F36-F31</f>
        <v>208.04242914840353</v>
      </c>
      <c r="G38" s="11">
        <f t="shared" si="8"/>
        <v>255.57051773019259</v>
      </c>
      <c r="H38" s="11">
        <f t="shared" si="8"/>
        <v>197.99616454731859</v>
      </c>
      <c r="I38" s="11">
        <f t="shared" si="8"/>
        <v>96.320068597810518</v>
      </c>
      <c r="J38" s="11">
        <f t="shared" si="8"/>
        <v>92.644695724204666</v>
      </c>
      <c r="K38" s="11">
        <f t="shared" si="8"/>
        <v>154.08346207608952</v>
      </c>
      <c r="L38" s="11">
        <f t="shared" si="8"/>
        <v>148.61817213615444</v>
      </c>
      <c r="M38" s="11">
        <f t="shared" si="8"/>
        <v>125.61106549730187</v>
      </c>
      <c r="N38" s="11">
        <f t="shared" si="8"/>
        <v>196.40170468204542</v>
      </c>
      <c r="O38" s="11">
        <f t="shared" si="1"/>
        <v>165.22817397697085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17.413314938673309</v>
      </c>
      <c r="F40" s="8">
        <f>(Input!B25 + Input!B26) / Input!B$7</f>
        <v>19.009716995328635</v>
      </c>
      <c r="G40" s="8">
        <f>(Input!C25 + Input!C26) / Input!C$7</f>
        <v>21.538217550777972</v>
      </c>
      <c r="H40" s="8">
        <f>(Input!D25 + Input!D26) / Input!D$7</f>
        <v>21.71891931170504</v>
      </c>
      <c r="I40" s="8">
        <f>(Input!E25 + Input!E26) / Input!E$7</f>
        <v>21.725528885848583</v>
      </c>
      <c r="J40" s="8">
        <f>(Input!F25 + Input!F26) / Input!F$7</f>
        <v>21.352971798514922</v>
      </c>
      <c r="K40" s="8">
        <f>(Input!G25 + Input!G26) / Input!G$7</f>
        <v>21.330104537983779</v>
      </c>
      <c r="L40" s="8">
        <f>(Input!H25 + Input!H26) / Input!H$7</f>
        <v>21.875039858668735</v>
      </c>
      <c r="M40" s="8">
        <f>(Input!I25 + Input!I26) / Input!I$7</f>
        <v>21.946262363499308</v>
      </c>
      <c r="N40" s="8">
        <f>(Input!J25 + Input!J26) / Input!J$7</f>
        <v>22.517299688843412</v>
      </c>
      <c r="O40" s="8">
        <f t="shared" si="1"/>
        <v>21.04273759298437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159.58014469151402</v>
      </c>
      <c r="F42" s="11">
        <f t="shared" ref="F42:N42" si="9">+F38-F40</f>
        <v>189.0327121530749</v>
      </c>
      <c r="G42" s="11">
        <f t="shared" si="9"/>
        <v>234.03230017941462</v>
      </c>
      <c r="H42" s="11">
        <f t="shared" si="9"/>
        <v>176.27724523561355</v>
      </c>
      <c r="I42" s="11">
        <f t="shared" si="9"/>
        <v>74.594539711961943</v>
      </c>
      <c r="J42" s="11">
        <f t="shared" si="9"/>
        <v>71.291723925689752</v>
      </c>
      <c r="K42" s="11">
        <f t="shared" si="9"/>
        <v>132.75335753810575</v>
      </c>
      <c r="L42" s="11">
        <f t="shared" si="9"/>
        <v>126.7431322774857</v>
      </c>
      <c r="M42" s="11">
        <f t="shared" si="9"/>
        <v>103.66480313380256</v>
      </c>
      <c r="N42" s="11">
        <f t="shared" si="9"/>
        <v>173.884404993202</v>
      </c>
      <c r="O42" s="11">
        <f t="shared" si="1"/>
        <v>144.18543638398648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1.5876329317026357E-3</v>
      </c>
      <c r="F7" s="6">
        <f>Input!B8/Input!B$7</f>
        <v>6.5029860777234647E-2</v>
      </c>
      <c r="G7" s="6">
        <f>Input!C8/Input!C$7</f>
        <v>0.28845513719390847</v>
      </c>
      <c r="H7" s="6">
        <f>Input!D8/Input!D$7</f>
        <v>6.3193827496375879E-2</v>
      </c>
      <c r="I7" s="6">
        <f>Input!E8/Input!E$7</f>
        <v>8.7336612464528465E-2</v>
      </c>
      <c r="J7" s="6">
        <f>Input!F8/Input!F$7</f>
        <v>8.1317185752722787E-2</v>
      </c>
      <c r="K7" s="6">
        <f>Input!G8/Input!G$7</f>
        <v>0.39134827597536248</v>
      </c>
      <c r="L7" s="6">
        <f>Input!H8/Input!H$7</f>
        <v>2.3652535593176066E-2</v>
      </c>
      <c r="M7" s="6">
        <f>Input!I8/Input!I$7</f>
        <v>9.4148350148605897E-2</v>
      </c>
      <c r="N7" s="6">
        <f>Input!J8/Input!J$7</f>
        <v>0.14584347626705024</v>
      </c>
      <c r="O7" s="6">
        <f>AVERAGE(E7:N7)</f>
        <v>0.12419128946006677</v>
      </c>
    </row>
    <row r="8" spans="1:15" ht="12" customHeight="1" x14ac:dyDescent="0.2">
      <c r="B8" t="s">
        <v>50</v>
      </c>
      <c r="E8" s="6">
        <f>Input!A9/Input!A$7</f>
        <v>18.78245101198042</v>
      </c>
      <c r="F8" s="6">
        <f>Input!B9/Input!B$7</f>
        <v>19.769404340301911</v>
      </c>
      <c r="G8" s="6">
        <f>Input!C9/Input!C$7</f>
        <v>20.305315444954044</v>
      </c>
      <c r="H8" s="6">
        <f>Input!D9/Input!D$7</f>
        <v>19.964692341120873</v>
      </c>
      <c r="I8" s="6">
        <f>Input!E9/Input!E$7</f>
        <v>18.568495710929398</v>
      </c>
      <c r="J8" s="6">
        <f>Input!F9/Input!F$7</f>
        <v>20.776332537223542</v>
      </c>
      <c r="K8" s="6">
        <f>Input!G9/Input!G$7</f>
        <v>20.019344916020554</v>
      </c>
      <c r="L8" s="6">
        <f>Input!H9/Input!H$7</f>
        <v>18.026820369348073</v>
      </c>
      <c r="M8" s="6">
        <f>Input!I9/Input!I$7</f>
        <v>19.354995839135228</v>
      </c>
      <c r="N8" s="6">
        <f>Input!J9/Input!J$7</f>
        <v>17.495686243959696</v>
      </c>
      <c r="O8" s="6">
        <f t="shared" ref="O8:O42" si="1">AVERAGE(E8:N8)</f>
        <v>19.306353875497372</v>
      </c>
    </row>
    <row r="9" spans="1:15" ht="12" customHeight="1" x14ac:dyDescent="0.2">
      <c r="B9" t="s">
        <v>51</v>
      </c>
      <c r="E9" s="6">
        <f>Input!A10/Input!A$7</f>
        <v>14.471997526574924</v>
      </c>
      <c r="F9" s="6">
        <f>Input!B10/Input!B$7</f>
        <v>12.602688553942604</v>
      </c>
      <c r="G9" s="6">
        <f>Input!C10/Input!C$7</f>
        <v>11.981743320943732</v>
      </c>
      <c r="H9" s="6">
        <f>Input!D10/Input!D$7</f>
        <v>12.494385756196316</v>
      </c>
      <c r="I9" s="6">
        <f>Input!E10/Input!E$7</f>
        <v>11.792791439682766</v>
      </c>
      <c r="J9" s="6">
        <f>Input!F10/Input!F$7</f>
        <v>11.515181142671665</v>
      </c>
      <c r="K9" s="6">
        <f>Input!G10/Input!G$7</f>
        <v>12.198546701796843</v>
      </c>
      <c r="L9" s="6">
        <f>Input!H10/Input!H$7</f>
        <v>10.179450713423359</v>
      </c>
      <c r="M9" s="6">
        <f>Input!I10/Input!I$7</f>
        <v>11.068140531391382</v>
      </c>
      <c r="N9" s="6">
        <f>Input!J10/Input!J$7</f>
        <v>10.142905644959272</v>
      </c>
      <c r="O9" s="6">
        <f t="shared" si="1"/>
        <v>11.844783133158286</v>
      </c>
    </row>
    <row r="10" spans="1:15" ht="12" customHeight="1" x14ac:dyDescent="0.2">
      <c r="B10" t="s">
        <v>52</v>
      </c>
      <c r="E10" s="6">
        <f>Input!A11/Input!A$7</f>
        <v>17.26190641749416</v>
      </c>
      <c r="F10" s="6">
        <f>Input!B11/Input!B$7</f>
        <v>14.343211312025037</v>
      </c>
      <c r="G10" s="6">
        <f>Input!C11/Input!C$7</f>
        <v>14.459084098243208</v>
      </c>
      <c r="H10" s="6">
        <f>Input!D11/Input!D$7</f>
        <v>13.956892192288276</v>
      </c>
      <c r="I10" s="6">
        <f>Input!E11/Input!E$7</f>
        <v>14.86655596544108</v>
      </c>
      <c r="J10" s="6">
        <f>Input!F11/Input!F$7</f>
        <v>12.99898808094297</v>
      </c>
      <c r="K10" s="6">
        <f>Input!G11/Input!G$7</f>
        <v>11.531563208645419</v>
      </c>
      <c r="L10" s="6">
        <f>Input!H11/Input!H$7</f>
        <v>11.487133391160834</v>
      </c>
      <c r="M10" s="6">
        <f>Input!I11/Input!I$7</f>
        <v>11.450200443656835</v>
      </c>
      <c r="N10" s="6">
        <f>Input!J11/Input!J$7</f>
        <v>10.469881137022028</v>
      </c>
      <c r="O10" s="6">
        <f t="shared" si="1"/>
        <v>13.282541624691987</v>
      </c>
    </row>
    <row r="11" spans="1:15" ht="12" customHeight="1" x14ac:dyDescent="0.2">
      <c r="B11" t="s">
        <v>53</v>
      </c>
      <c r="E11" s="6">
        <f>Input!A12/Input!A$7</f>
        <v>7.0903814810788592</v>
      </c>
      <c r="F11" s="6">
        <f>Input!B12/Input!B$7</f>
        <v>7.8938229063979728</v>
      </c>
      <c r="G11" s="6">
        <f>Input!C12/Input!C$7</f>
        <v>6.8554947369710177</v>
      </c>
      <c r="H11" s="6">
        <f>Input!D12/Input!D$7</f>
        <v>6.9999371019144627</v>
      </c>
      <c r="I11" s="6">
        <f>Input!E12/Input!E$7</f>
        <v>6.3368261527278609</v>
      </c>
      <c r="J11" s="6">
        <f>Input!F12/Input!F$7</f>
        <v>6.8515675066132422</v>
      </c>
      <c r="K11" s="6">
        <f>Input!G12/Input!G$7</f>
        <v>6.8688708462486412</v>
      </c>
      <c r="L11" s="6">
        <f>Input!H12/Input!H$7</f>
        <v>6.6185188288126549</v>
      </c>
      <c r="M11" s="6">
        <f>Input!I12/Input!I$7</f>
        <v>6.9513359905412715</v>
      </c>
      <c r="N11" s="6">
        <f>Input!J12/Input!J$7</f>
        <v>6.6976464584915796</v>
      </c>
      <c r="O11" s="6">
        <f t="shared" si="1"/>
        <v>6.916440200979757</v>
      </c>
    </row>
    <row r="12" spans="1:15" ht="12" customHeight="1" x14ac:dyDescent="0.2">
      <c r="B12" t="s">
        <v>54</v>
      </c>
      <c r="E12" s="6">
        <f>Input!A13/Input!A$7</f>
        <v>1.5201430482245464</v>
      </c>
      <c r="F12" s="6">
        <f>Input!B13/Input!B$7</f>
        <v>1.3503878457773433</v>
      </c>
      <c r="G12" s="6">
        <f>Input!C13/Input!C$7</f>
        <v>1.4715155625225798</v>
      </c>
      <c r="H12" s="6">
        <f>Input!D13/Input!D$7</f>
        <v>1.3934333612473828</v>
      </c>
      <c r="I12" s="6">
        <f>Input!E13/Input!E$7</f>
        <v>1.3507487956655777</v>
      </c>
      <c r="J12" s="6">
        <f>Input!F13/Input!F$7</f>
        <v>1.3274826976337892</v>
      </c>
      <c r="K12" s="6">
        <f>Input!G13/Input!G$7</f>
        <v>1.2577991669617654</v>
      </c>
      <c r="L12" s="6">
        <f>Input!H13/Input!H$7</f>
        <v>1.4137618725290759</v>
      </c>
      <c r="M12" s="6">
        <f>Input!I13/Input!I$7</f>
        <v>1.3573735520367145</v>
      </c>
      <c r="N12" s="6">
        <f>Input!J13/Input!J$7</f>
        <v>1.3149134079651237</v>
      </c>
      <c r="O12" s="6">
        <f t="shared" si="1"/>
        <v>1.3757559310563898</v>
      </c>
    </row>
    <row r="13" spans="1:15" ht="13.5" customHeight="1" x14ac:dyDescent="0.2">
      <c r="B13" s="4" t="s">
        <v>55</v>
      </c>
      <c r="E13" s="8">
        <f>SUM(E7:E12)</f>
        <v>59.128467118284611</v>
      </c>
      <c r="F13" s="8">
        <f t="shared" ref="F13:N13" si="2">SUM(F7:F12)</f>
        <v>56.024544819222093</v>
      </c>
      <c r="G13" s="8">
        <f t="shared" si="2"/>
        <v>55.361608300828493</v>
      </c>
      <c r="H13" s="8">
        <f t="shared" si="2"/>
        <v>54.872534580263689</v>
      </c>
      <c r="I13" s="8">
        <f t="shared" si="2"/>
        <v>53.002754676911216</v>
      </c>
      <c r="J13" s="8">
        <f t="shared" si="2"/>
        <v>53.550869150837933</v>
      </c>
      <c r="K13" s="8">
        <f t="shared" si="2"/>
        <v>52.267473115648592</v>
      </c>
      <c r="L13" s="8">
        <f t="shared" si="2"/>
        <v>47.749337710867174</v>
      </c>
      <c r="M13" s="8">
        <f t="shared" si="2"/>
        <v>50.27619470691004</v>
      </c>
      <c r="N13" s="8">
        <f t="shared" si="2"/>
        <v>46.266876368664754</v>
      </c>
      <c r="O13" s="8">
        <f t="shared" si="1"/>
        <v>52.85006605484385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187.79382727602609</v>
      </c>
      <c r="F15" s="6">
        <f>Input!B30/Input!B$7</f>
        <v>183.03779444715798</v>
      </c>
      <c r="G15" s="6">
        <f>Input!C30/Input!C$7</f>
        <v>179.37474040010042</v>
      </c>
      <c r="H15" s="6">
        <f>Input!D30/Input!D$7</f>
        <v>180.49595340025991</v>
      </c>
      <c r="I15" s="6">
        <f>Input!E30/Input!E$7</f>
        <v>178.38398539461858</v>
      </c>
      <c r="J15" s="6">
        <f>Input!F30/Input!F$7</f>
        <v>191.37004759909058</v>
      </c>
      <c r="K15" s="6">
        <f>Input!G30/Input!G$7</f>
        <v>183.10925138254225</v>
      </c>
      <c r="L15" s="6">
        <f>Input!H30/Input!H$7</f>
        <v>182.19418555373599</v>
      </c>
      <c r="M15" s="6">
        <f>Input!I30/Input!I$7</f>
        <v>186.63651372185427</v>
      </c>
      <c r="N15" s="6">
        <f>Input!J30/Input!J$7</f>
        <v>189.6195871455613</v>
      </c>
      <c r="O15" s="6">
        <f t="shared" si="1"/>
        <v>184.20158863209474</v>
      </c>
    </row>
    <row r="16" spans="1:15" ht="12" customHeight="1" x14ac:dyDescent="0.2">
      <c r="B16" t="s">
        <v>57</v>
      </c>
      <c r="E16" s="6">
        <f>Input!A31/Input!A$7</f>
        <v>22.77815287934714</v>
      </c>
      <c r="F16" s="6">
        <f>Input!B31/Input!B$7</f>
        <v>20.935838830870548</v>
      </c>
      <c r="G16" s="6">
        <f>Input!C31/Input!C$7</f>
        <v>20.493263322903207</v>
      </c>
      <c r="H16" s="6">
        <f>Input!D31/Input!D$7</f>
        <v>19.881258151614567</v>
      </c>
      <c r="I16" s="6">
        <f>Input!E31/Input!E$7</f>
        <v>20.500135130361134</v>
      </c>
      <c r="J16" s="6">
        <f>Input!F31/Input!F$7</f>
        <v>21.430048997764644</v>
      </c>
      <c r="K16" s="6">
        <f>Input!G31/Input!G$7</f>
        <v>21.305051143907534</v>
      </c>
      <c r="L16" s="6">
        <f>Input!H31/Input!H$7</f>
        <v>20.050500511605335</v>
      </c>
      <c r="M16" s="6">
        <f>Input!I31/Input!I$7</f>
        <v>19.562064037663429</v>
      </c>
      <c r="N16" s="6">
        <f>Input!J31/Input!J$7</f>
        <v>20.808606786405473</v>
      </c>
      <c r="O16" s="6">
        <f t="shared" si="1"/>
        <v>20.774491979244299</v>
      </c>
    </row>
    <row r="17" spans="2:15" ht="12" customHeight="1" x14ac:dyDescent="0.2">
      <c r="B17" t="s">
        <v>58</v>
      </c>
      <c r="E17" s="6">
        <f>Input!A32/Input!A$7</f>
        <v>2.99270587915459</v>
      </c>
      <c r="F17" s="6">
        <f>Input!B32/Input!B$7</f>
        <v>3.3602507017250769</v>
      </c>
      <c r="G17" s="6">
        <f>Input!C32/Input!C$7</f>
        <v>2.9850390058110698</v>
      </c>
      <c r="H17" s="6">
        <f>Input!D32/Input!D$7</f>
        <v>2.4740019381682181</v>
      </c>
      <c r="I17" s="6">
        <f>Input!E32/Input!E$7</f>
        <v>2.6730337550293108</v>
      </c>
      <c r="J17" s="6">
        <f>Input!F32/Input!F$7</f>
        <v>3.0654060377837071</v>
      </c>
      <c r="K17" s="6">
        <f>Input!G32/Input!G$7</f>
        <v>3.5801927514031262</v>
      </c>
      <c r="L17" s="6">
        <f>Input!H32/Input!H$7</f>
        <v>3.2334729007012122</v>
      </c>
      <c r="M17" s="6">
        <f>Input!I32/Input!I$7</f>
        <v>2.3331673528841117</v>
      </c>
      <c r="N17" s="6">
        <f>Input!J32/Input!J$7</f>
        <v>2.5476821839243002</v>
      </c>
      <c r="O17" s="6">
        <f t="shared" si="1"/>
        <v>2.924495250658472</v>
      </c>
    </row>
    <row r="18" spans="2:15" ht="12" customHeight="1" x14ac:dyDescent="0.2">
      <c r="B18" t="s">
        <v>59</v>
      </c>
      <c r="E18" s="6">
        <f>Input!A33/Input!A$7</f>
        <v>2.2066821935978149</v>
      </c>
      <c r="F18" s="6">
        <f>Input!B33/Input!B$7</f>
        <v>2.3962578063328062</v>
      </c>
      <c r="G18" s="6">
        <f>Input!C33/Input!C$7</f>
        <v>2.2872549277749541</v>
      </c>
      <c r="H18" s="6">
        <f>Input!D33/Input!D$7</f>
        <v>1.9977571691797322</v>
      </c>
      <c r="I18" s="6">
        <f>Input!E33/Input!E$7</f>
        <v>1.9550890021474288</v>
      </c>
      <c r="J18" s="6">
        <f>Input!F33/Input!F$7</f>
        <v>2.195446115221277</v>
      </c>
      <c r="K18" s="6">
        <f>Input!G33/Input!G$7</f>
        <v>2.2776669340147362</v>
      </c>
      <c r="L18" s="6">
        <f>Input!H33/Input!H$7</f>
        <v>2.3230380490085754</v>
      </c>
      <c r="M18" s="6">
        <f>Input!I33/Input!I$7</f>
        <v>2.4661930010664102</v>
      </c>
      <c r="N18" s="6">
        <f>Input!J33/Input!J$7</f>
        <v>2.4947137533635821</v>
      </c>
      <c r="O18" s="6">
        <f t="shared" si="1"/>
        <v>2.2600098951707315</v>
      </c>
    </row>
    <row r="19" spans="2:15" ht="13.5" customHeight="1" x14ac:dyDescent="0.2">
      <c r="B19" s="4" t="s">
        <v>60</v>
      </c>
      <c r="E19" s="8">
        <f>SUM(E15:E18)</f>
        <v>215.77136822812565</v>
      </c>
      <c r="F19" s="8">
        <f t="shared" ref="F19:N19" si="3">SUM(F15:F18)</f>
        <v>209.73014178608642</v>
      </c>
      <c r="G19" s="8">
        <f t="shared" si="3"/>
        <v>205.14029765658967</v>
      </c>
      <c r="H19" s="8">
        <f t="shared" si="3"/>
        <v>204.8489706592224</v>
      </c>
      <c r="I19" s="8">
        <f t="shared" si="3"/>
        <v>203.51224328215645</v>
      </c>
      <c r="J19" s="8">
        <f t="shared" si="3"/>
        <v>218.06094874986019</v>
      </c>
      <c r="K19" s="8">
        <f t="shared" si="3"/>
        <v>210.27216221186765</v>
      </c>
      <c r="L19" s="8">
        <f t="shared" si="3"/>
        <v>207.80119701505112</v>
      </c>
      <c r="M19" s="8">
        <f t="shared" si="3"/>
        <v>210.99793811346822</v>
      </c>
      <c r="N19" s="8">
        <f t="shared" si="3"/>
        <v>215.47058986925467</v>
      </c>
      <c r="O19" s="8">
        <f t="shared" si="1"/>
        <v>210.16058575716829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50.003741497824286</v>
      </c>
      <c r="F21" s="6">
        <f>Input!B18/Input!B$7</f>
        <v>44.218882015816078</v>
      </c>
      <c r="G21" s="6">
        <f>Input!C18/Input!C$7</f>
        <v>44.803213203191497</v>
      </c>
      <c r="H21" s="6">
        <f>Input!D18/Input!D$7</f>
        <v>41.230723604069979</v>
      </c>
      <c r="I21" s="6">
        <f>Input!E18/Input!E$7</f>
        <v>37.289422639628583</v>
      </c>
      <c r="J21" s="6">
        <f>Input!F18/Input!F$7</f>
        <v>39.788816103618331</v>
      </c>
      <c r="K21" s="6">
        <f>Input!G18/Input!G$7</f>
        <v>42.608826389154693</v>
      </c>
      <c r="L21" s="6">
        <f>Input!H18/Input!H$7</f>
        <v>43.121098458022345</v>
      </c>
      <c r="M21" s="6">
        <f>Input!I18/Input!I$7</f>
        <v>45.860303375179889</v>
      </c>
      <c r="N21" s="6">
        <f>Input!J18/Input!J$7</f>
        <v>43.663355503850447</v>
      </c>
      <c r="O21" s="6">
        <f t="shared" si="1"/>
        <v>43.258838279035608</v>
      </c>
    </row>
    <row r="22" spans="2:15" ht="12" customHeight="1" x14ac:dyDescent="0.2">
      <c r="B22" t="s">
        <v>255</v>
      </c>
      <c r="E22" s="6">
        <f>Input!A19/Input!A$7</f>
        <v>37.454635493928123</v>
      </c>
      <c r="F22" s="6">
        <f>Input!B19/Input!B$7</f>
        <v>34.415881463618057</v>
      </c>
      <c r="G22" s="6">
        <f>Input!C19/Input!C$7</f>
        <v>32.821928920022778</v>
      </c>
      <c r="H22" s="6">
        <f>Input!D19/Input!D$7</f>
        <v>31.660805714194304</v>
      </c>
      <c r="I22" s="6">
        <f>Input!E19/Input!E$7</f>
        <v>28.890870817641279</v>
      </c>
      <c r="J22" s="6">
        <f>Input!F19/Input!F$7</f>
        <v>30.379334225800843</v>
      </c>
      <c r="K22" s="6">
        <f>Input!G19/Input!G$7</f>
        <v>32.64824915221913</v>
      </c>
      <c r="L22" s="6">
        <f>Input!H19/Input!H$7</f>
        <v>32.098892177376285</v>
      </c>
      <c r="M22" s="6">
        <f>Input!I19/Input!I$7</f>
        <v>32.884230089712879</v>
      </c>
      <c r="N22" s="6">
        <f>Input!J19/Input!J$7</f>
        <v>36.693960091301555</v>
      </c>
      <c r="O22" s="6">
        <f t="shared" si="1"/>
        <v>32.994878814581526</v>
      </c>
    </row>
    <row r="23" spans="2:15" ht="12" customHeight="1" x14ac:dyDescent="0.2">
      <c r="B23" t="s">
        <v>62</v>
      </c>
      <c r="E23" s="6">
        <f>Input!A20/Input!A$7</f>
        <v>0.17413482656929757</v>
      </c>
      <c r="F23" s="6">
        <f>Input!B20/Input!B$7</f>
        <v>0.11726352088086424</v>
      </c>
      <c r="G23" s="6">
        <f>Input!C20/Input!C$7</f>
        <v>0.1555839849610248</v>
      </c>
      <c r="H23" s="6">
        <f>Input!D20/Input!D$7</f>
        <v>0.12908380562084507</v>
      </c>
      <c r="I23" s="6">
        <f>Input!E20/Input!E$7</f>
        <v>0.29489479218195536</v>
      </c>
      <c r="J23" s="6">
        <f>Input!F20/Input!F$7</f>
        <v>0.30160645633648125</v>
      </c>
      <c r="K23" s="6">
        <f>Input!G20/Input!G$7</f>
        <v>0.40053361401818971</v>
      </c>
      <c r="L23" s="6">
        <f>Input!H20/Input!H$7</f>
        <v>0.19712965590490605</v>
      </c>
      <c r="M23" s="6">
        <f>Input!I20/Input!I$7</f>
        <v>0.13205142054526312</v>
      </c>
      <c r="N23" s="6">
        <f>Input!J20/Input!J$7</f>
        <v>0.14179357328568429</v>
      </c>
      <c r="O23" s="6">
        <f t="shared" si="1"/>
        <v>0.20440756503045115</v>
      </c>
    </row>
    <row r="24" spans="2:15" ht="13.5" customHeight="1" x14ac:dyDescent="0.2">
      <c r="B24" s="4" t="s">
        <v>63</v>
      </c>
      <c r="E24" s="8">
        <f>SUM(E21:E23)</f>
        <v>87.632511818321703</v>
      </c>
      <c r="F24" s="8">
        <f t="shared" ref="F24:N24" si="4">SUM(F21:F23)</f>
        <v>78.752027000314996</v>
      </c>
      <c r="G24" s="8">
        <f t="shared" si="4"/>
        <v>77.780726108175301</v>
      </c>
      <c r="H24" s="8">
        <f t="shared" si="4"/>
        <v>73.020613123885127</v>
      </c>
      <c r="I24" s="8">
        <f t="shared" si="4"/>
        <v>66.475188249451818</v>
      </c>
      <c r="J24" s="8">
        <f t="shared" si="4"/>
        <v>70.469756785755663</v>
      </c>
      <c r="K24" s="8">
        <f t="shared" si="4"/>
        <v>75.657609155392009</v>
      </c>
      <c r="L24" s="8">
        <f t="shared" si="4"/>
        <v>75.417120291303533</v>
      </c>
      <c r="M24" s="8">
        <f t="shared" si="4"/>
        <v>78.876584885438035</v>
      </c>
      <c r="N24" s="8">
        <f t="shared" si="4"/>
        <v>80.499109168437684</v>
      </c>
      <c r="O24" s="8">
        <f t="shared" si="1"/>
        <v>76.458124658647591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10.09508230164248</v>
      </c>
      <c r="F26" s="6">
        <f>Input!B21/Input!B$7</f>
        <v>9.7937254428105227</v>
      </c>
      <c r="G26" s="6">
        <f>Input!C21/Input!C$7</f>
        <v>9.6465550582025479</v>
      </c>
      <c r="H26" s="6">
        <f>Input!D21/Input!D$7</f>
        <v>9.2617455446458621</v>
      </c>
      <c r="I26" s="6">
        <f>Input!E21/Input!E$7</f>
        <v>8.6101860338457819</v>
      </c>
      <c r="J26" s="6">
        <f>Input!F21/Input!F$7</f>
        <v>9.3965091312398901</v>
      </c>
      <c r="K26" s="6">
        <f>Input!G21/Input!G$7</f>
        <v>9.9987836681719084</v>
      </c>
      <c r="L26" s="6">
        <f>Input!H21/Input!H$7</f>
        <v>9.4683352955626088</v>
      </c>
      <c r="M26" s="6">
        <f>Input!I21/Input!I$7</f>
        <v>9.6897065133384395</v>
      </c>
      <c r="N26" s="6">
        <f>Input!J21/Input!J$7</f>
        <v>10.071938389127045</v>
      </c>
      <c r="O26" s="6">
        <f t="shared" si="1"/>
        <v>9.6032567378587075</v>
      </c>
    </row>
    <row r="27" spans="2:15" ht="12" customHeight="1" x14ac:dyDescent="0.2">
      <c r="B27" t="s">
        <v>65</v>
      </c>
      <c r="E27" s="6">
        <f>Input!A22/Input!A$7</f>
        <v>105.22838171076832</v>
      </c>
      <c r="F27" s="6">
        <f>Input!B22/Input!B$7</f>
        <v>102.5085154545304</v>
      </c>
      <c r="G27" s="6">
        <f>Input!C22/Input!C$7</f>
        <v>102.63100818081061</v>
      </c>
      <c r="H27" s="6">
        <f>Input!D22/Input!D$7</f>
        <v>104.4348707409567</v>
      </c>
      <c r="I27" s="6">
        <f>Input!E22/Input!E$7</f>
        <v>102.50954653768454</v>
      </c>
      <c r="J27" s="6">
        <f>Input!F22/Input!F$7</f>
        <v>108.56285476198573</v>
      </c>
      <c r="K27" s="6">
        <f>Input!G22/Input!G$7</f>
        <v>111.78590813174293</v>
      </c>
      <c r="L27" s="6">
        <f>Input!H22/Input!H$7</f>
        <v>109.6092047055497</v>
      </c>
      <c r="M27" s="6">
        <f>Input!I22/Input!I$7</f>
        <v>112.10027635666677</v>
      </c>
      <c r="N27" s="6">
        <f>Input!J22/Input!J$7</f>
        <v>113.48836417163965</v>
      </c>
      <c r="O27" s="6">
        <f t="shared" si="1"/>
        <v>107.28589307523353</v>
      </c>
    </row>
    <row r="28" spans="2:15" ht="12" customHeight="1" x14ac:dyDescent="0.2">
      <c r="B28" t="s">
        <v>66</v>
      </c>
      <c r="E28" s="6">
        <f>Input!A23/Input!A$7</f>
        <v>13.527586299534102</v>
      </c>
      <c r="F28" s="6">
        <f>Input!B23/Input!B$7</f>
        <v>14.085859777411914</v>
      </c>
      <c r="G28" s="6">
        <f>Input!C23/Input!C$7</f>
        <v>15.28598919839078</v>
      </c>
      <c r="H28" s="6">
        <f>Input!D23/Input!D$7</f>
        <v>17.050535285387511</v>
      </c>
      <c r="I28" s="6">
        <f>Input!E23/Input!E$7</f>
        <v>17.352045430637023</v>
      </c>
      <c r="J28" s="6">
        <f>Input!F23/Input!F$7</f>
        <v>16.72723294033398</v>
      </c>
      <c r="K28" s="6">
        <f>Input!G23/Input!G$7</f>
        <v>17.910744492349203</v>
      </c>
      <c r="L28" s="6">
        <f>Input!H23/Input!H$7</f>
        <v>16.980127937080574</v>
      </c>
      <c r="M28" s="6">
        <f>Input!I23/Input!I$7</f>
        <v>16.487311432642723</v>
      </c>
      <c r="N28" s="6">
        <f>Input!J23/Input!J$7</f>
        <v>17.150543116222366</v>
      </c>
      <c r="O28" s="6">
        <f t="shared" si="1"/>
        <v>16.255797590999016</v>
      </c>
    </row>
    <row r="29" spans="2:15" ht="13.5" customHeight="1" x14ac:dyDescent="0.2">
      <c r="B29" s="4" t="s">
        <v>15</v>
      </c>
      <c r="E29" s="8">
        <f>SUM(E26:E28)</f>
        <v>128.8510503119449</v>
      </c>
      <c r="F29" s="8">
        <f t="shared" ref="F29:N29" si="5">SUM(F26:F28)</f>
        <v>126.38810067475283</v>
      </c>
      <c r="G29" s="8">
        <f t="shared" si="5"/>
        <v>127.56355243740394</v>
      </c>
      <c r="H29" s="8">
        <f t="shared" si="5"/>
        <v>130.74715157099007</v>
      </c>
      <c r="I29" s="8">
        <f t="shared" si="5"/>
        <v>128.47177800216735</v>
      </c>
      <c r="J29" s="8">
        <f t="shared" si="5"/>
        <v>134.68659683355961</v>
      </c>
      <c r="K29" s="8">
        <f t="shared" si="5"/>
        <v>139.69543629226405</v>
      </c>
      <c r="L29" s="8">
        <f t="shared" si="5"/>
        <v>136.05766793819288</v>
      </c>
      <c r="M29" s="8">
        <f t="shared" si="5"/>
        <v>138.27729430264793</v>
      </c>
      <c r="N29" s="8">
        <f t="shared" si="5"/>
        <v>140.71084567698904</v>
      </c>
      <c r="O29" s="8">
        <f t="shared" si="1"/>
        <v>133.14494740409128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491.38339747667686</v>
      </c>
      <c r="F31" s="7">
        <f t="shared" ref="F31:N31" si="6">SUM(F13,F19,F24,F29)</f>
        <v>470.89481428037635</v>
      </c>
      <c r="G31" s="7">
        <f t="shared" si="6"/>
        <v>465.8461845029974</v>
      </c>
      <c r="H31" s="7">
        <f t="shared" si="6"/>
        <v>463.48926993436129</v>
      </c>
      <c r="I31" s="7">
        <f t="shared" si="6"/>
        <v>451.46196421068686</v>
      </c>
      <c r="J31" s="7">
        <f t="shared" si="6"/>
        <v>476.76817152001342</v>
      </c>
      <c r="K31" s="7">
        <f t="shared" si="6"/>
        <v>477.89268077517227</v>
      </c>
      <c r="L31" s="7">
        <f t="shared" si="6"/>
        <v>467.02532295541471</v>
      </c>
      <c r="M31" s="7">
        <f t="shared" si="6"/>
        <v>478.42801200846424</v>
      </c>
      <c r="N31" s="7">
        <f t="shared" si="6"/>
        <v>482.94742108334617</v>
      </c>
      <c r="O31" s="7">
        <f t="shared" si="1"/>
        <v>472.61372387475092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546.03200824969758</v>
      </c>
      <c r="F33" s="6">
        <f>(Input!B35+Input!B209)/Input!B$7</f>
        <v>579.36496411988185</v>
      </c>
      <c r="G33" s="6">
        <f>(Input!C35+Input!C209)/Input!C$7</f>
        <v>598.91317536081908</v>
      </c>
      <c r="H33" s="6">
        <f>(Input!D35+Input!D209)/Input!D$7</f>
        <v>562.76314138319367</v>
      </c>
      <c r="I33" s="6">
        <f>(Input!E35+Input!E209)/Input!E$7</f>
        <v>458.37548416424181</v>
      </c>
      <c r="J33" s="6">
        <f>(Input!F35+Input!F209)/Input!F$7</f>
        <v>480.51013524360155</v>
      </c>
      <c r="K33" s="6">
        <f>(Input!G35+Input!G209)/Input!G$7</f>
        <v>532.45863536723755</v>
      </c>
      <c r="L33" s="6">
        <f>(Input!H35+Input!H209)/Input!H$7</f>
        <v>544.73934861704686</v>
      </c>
      <c r="M33" s="6">
        <f>(Input!I35+Input!I209)/Input!I$7</f>
        <v>544.5886588553675</v>
      </c>
      <c r="N33" s="6">
        <f>(Input!J35+Input!J209)/Input!J$7</f>
        <v>574.40729000844431</v>
      </c>
      <c r="O33" s="6">
        <f t="shared" si="1"/>
        <v>542.21528413695319</v>
      </c>
    </row>
    <row r="34" spans="2:15" ht="12" customHeight="1" x14ac:dyDescent="0.2">
      <c r="B34" t="s">
        <v>69</v>
      </c>
      <c r="E34" s="6">
        <f>Input!A28/Input!A$7</f>
        <v>0.45486029561582481</v>
      </c>
      <c r="F34" s="6">
        <f>Input!B28/Input!B$7</f>
        <v>0.40705786856666998</v>
      </c>
      <c r="G34" s="6">
        <f>Input!C28/Input!C$7</f>
        <v>0.57994859438242841</v>
      </c>
      <c r="H34" s="6">
        <f>Input!D28/Input!D$7</f>
        <v>0.46315734055887187</v>
      </c>
      <c r="I34" s="6">
        <f>Input!E28/Input!E$7</f>
        <v>0.48480739156275826</v>
      </c>
      <c r="J34" s="6">
        <f>Input!F28/Input!F$7</f>
        <v>0.51893592148712919</v>
      </c>
      <c r="K34" s="6">
        <f>Input!G28/Input!G$7</f>
        <v>0.95460052744653234</v>
      </c>
      <c r="L34" s="6">
        <f>Input!H28/Input!H$7</f>
        <v>0.5945942809205238</v>
      </c>
      <c r="M34" s="6">
        <f>Input!I28/Input!I$7</f>
        <v>0.88344310177180563</v>
      </c>
      <c r="N34" s="6">
        <f>Input!J28/Input!J$7</f>
        <v>1.0244700906348989</v>
      </c>
      <c r="O34" s="6">
        <f t="shared" si="1"/>
        <v>0.63658754129474437</v>
      </c>
    </row>
    <row r="35" spans="2:15" ht="12" customHeight="1" x14ac:dyDescent="0.2">
      <c r="B35" t="s">
        <v>75</v>
      </c>
      <c r="E35" s="6">
        <f>(Input!A29-Input!A203-Input!A207)/Input!A$7</f>
        <v>44.499217154256087</v>
      </c>
      <c r="F35" s="6">
        <f>(Input!B29-Input!B203-Input!B207)/Input!B$7</f>
        <v>45.562581697887751</v>
      </c>
      <c r="G35" s="6">
        <f>(Input!C29-Input!C203-Input!C207)/Input!C$7</f>
        <v>44.54922864018517</v>
      </c>
      <c r="H35" s="6">
        <f>(Input!D29-Input!D203-Input!D207)/Input!D$7</f>
        <v>42.470214203361422</v>
      </c>
      <c r="I35" s="6">
        <f>(Input!E29-Input!E203-Input!E207)/Input!E$7</f>
        <v>40.442561134815797</v>
      </c>
      <c r="J35" s="6">
        <f>(Input!F29-Input!F203-Input!F207)/Input!F$7</f>
        <v>33.042039020160914</v>
      </c>
      <c r="K35" s="6">
        <f>(Input!G29-Input!G203-Input!G207)/Input!G$7</f>
        <v>31.482080396612716</v>
      </c>
      <c r="L35" s="6">
        <f>(Input!H29-Input!H203-Input!H207)/Input!H$7</f>
        <v>30.151750799471341</v>
      </c>
      <c r="M35" s="6">
        <f>(Input!I29-Input!I203-Input!I207)/Input!I$7</f>
        <v>29.426167172487787</v>
      </c>
      <c r="N35" s="6">
        <f>(Input!J29-Input!J203-Input!J207)/Input!J$7</f>
        <v>31.433456346917627</v>
      </c>
      <c r="O35" s="6">
        <f t="shared" si="1"/>
        <v>37.305929656615668</v>
      </c>
    </row>
    <row r="36" spans="2:15" ht="13.5" customHeight="1" x14ac:dyDescent="0.2">
      <c r="B36" s="1" t="s">
        <v>71</v>
      </c>
      <c r="E36" s="7">
        <f>SUM(E33:E35)</f>
        <v>590.98608569956946</v>
      </c>
      <c r="F36" s="7">
        <f t="shared" ref="F36:N36" si="7">SUM(F33:F35)</f>
        <v>625.33460368633621</v>
      </c>
      <c r="G36" s="7">
        <f t="shared" si="7"/>
        <v>644.04235259538677</v>
      </c>
      <c r="H36" s="7">
        <f t="shared" si="7"/>
        <v>605.69651292711387</v>
      </c>
      <c r="I36" s="7">
        <f t="shared" si="7"/>
        <v>499.30285269062034</v>
      </c>
      <c r="J36" s="7">
        <f t="shared" si="7"/>
        <v>514.07111018524961</v>
      </c>
      <c r="K36" s="7">
        <f t="shared" si="7"/>
        <v>564.89531629129681</v>
      </c>
      <c r="L36" s="7">
        <f t="shared" si="7"/>
        <v>575.48569369743871</v>
      </c>
      <c r="M36" s="7">
        <f t="shared" si="7"/>
        <v>574.89826912962712</v>
      </c>
      <c r="N36" s="7">
        <f t="shared" si="7"/>
        <v>606.86521644599679</v>
      </c>
      <c r="O36" s="7">
        <f t="shared" si="1"/>
        <v>580.15780133486351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99.602688222892596</v>
      </c>
      <c r="F38" s="11">
        <f t="shared" ref="F38:N38" si="8">F36-F31</f>
        <v>154.43978940595986</v>
      </c>
      <c r="G38" s="11">
        <f t="shared" si="8"/>
        <v>178.19616809238937</v>
      </c>
      <c r="H38" s="11">
        <f t="shared" si="8"/>
        <v>142.20724299275258</v>
      </c>
      <c r="I38" s="11">
        <f t="shared" si="8"/>
        <v>47.840888479933483</v>
      </c>
      <c r="J38" s="11">
        <f t="shared" si="8"/>
        <v>37.302938665236184</v>
      </c>
      <c r="K38" s="11">
        <f t="shared" si="8"/>
        <v>87.002635516124542</v>
      </c>
      <c r="L38" s="11">
        <f t="shared" si="8"/>
        <v>108.460370742024</v>
      </c>
      <c r="M38" s="11">
        <f t="shared" si="8"/>
        <v>96.470257121162888</v>
      </c>
      <c r="N38" s="11">
        <f t="shared" si="8"/>
        <v>123.91779536265062</v>
      </c>
      <c r="O38" s="11">
        <f t="shared" si="1"/>
        <v>107.54407746011262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17.413314938673309</v>
      </c>
      <c r="F40" s="8">
        <f>(Input!B25 + Input!B26) / Input!B$7</f>
        <v>19.009716995328635</v>
      </c>
      <c r="G40" s="8">
        <f>(Input!C25 + Input!C26) / Input!C$7</f>
        <v>21.538217550777972</v>
      </c>
      <c r="H40" s="8">
        <f>(Input!D25 + Input!D26) / Input!D$7</f>
        <v>21.71891931170504</v>
      </c>
      <c r="I40" s="8">
        <f>(Input!E25 + Input!E26) / Input!E$7</f>
        <v>21.725528885848583</v>
      </c>
      <c r="J40" s="8">
        <f>(Input!F25 + Input!F26) / Input!F$7</f>
        <v>21.352971798514922</v>
      </c>
      <c r="K40" s="8">
        <f>(Input!G25 + Input!G26) / Input!G$7</f>
        <v>21.330104537983779</v>
      </c>
      <c r="L40" s="8">
        <f>(Input!H25 + Input!H26) / Input!H$7</f>
        <v>21.875039858668735</v>
      </c>
      <c r="M40" s="8">
        <f>(Input!I25 + Input!I26) / Input!I$7</f>
        <v>21.946262363499308</v>
      </c>
      <c r="N40" s="8">
        <f>(Input!J25 + Input!J26) / Input!J$7</f>
        <v>22.517299688843412</v>
      </c>
      <c r="O40" s="8">
        <f t="shared" si="1"/>
        <v>21.04273759298437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82.189373284219286</v>
      </c>
      <c r="F42" s="11">
        <f t="shared" ref="F42:N42" si="9">+F38-F40</f>
        <v>135.43007241063123</v>
      </c>
      <c r="G42" s="11">
        <f t="shared" si="9"/>
        <v>156.6579505416114</v>
      </c>
      <c r="H42" s="11">
        <f t="shared" si="9"/>
        <v>120.48832368104755</v>
      </c>
      <c r="I42" s="11">
        <f t="shared" si="9"/>
        <v>26.1153595940849</v>
      </c>
      <c r="J42" s="11">
        <f t="shared" si="9"/>
        <v>15.949966866721262</v>
      </c>
      <c r="K42" s="11">
        <f t="shared" si="9"/>
        <v>65.67253097814077</v>
      </c>
      <c r="L42" s="11">
        <f t="shared" si="9"/>
        <v>86.585330883355255</v>
      </c>
      <c r="M42" s="11">
        <f t="shared" si="9"/>
        <v>74.523994757663587</v>
      </c>
      <c r="N42" s="11">
        <f t="shared" si="9"/>
        <v>101.40049567380721</v>
      </c>
      <c r="O42" s="11">
        <f t="shared" si="1"/>
        <v>86.501339867128252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2.9223993370510302</v>
      </c>
      <c r="F7" s="6">
        <f>Input!B37/Input!B$6</f>
        <v>3.0315950167391184</v>
      </c>
      <c r="G7" s="6">
        <f>Input!C37/Input!C$6</f>
        <v>3.0351483540381445</v>
      </c>
      <c r="H7" s="6">
        <f>Input!D37/Input!D$6</f>
        <v>3.3059144733156605</v>
      </c>
      <c r="I7" s="6">
        <f>Input!E37/Input!E$6</f>
        <v>3.1302281636868163</v>
      </c>
      <c r="J7" s="6">
        <f>Input!F37/Input!F$6</f>
        <v>3.3880146342696187</v>
      </c>
      <c r="K7" s="6">
        <f>Input!G37/Input!G$6</f>
        <v>3.6761616314479588</v>
      </c>
      <c r="L7" s="6">
        <f>Input!H37/Input!H$6</f>
        <v>3.9270571653108148</v>
      </c>
      <c r="M7" s="6">
        <f>Input!I37/Input!I$6</f>
        <v>4.4442773393103909</v>
      </c>
      <c r="N7" s="6">
        <f>Input!J37/Input!J$6</f>
        <v>4.350169917492404</v>
      </c>
      <c r="O7" s="6">
        <f>AVERAGE(E7:N7)</f>
        <v>3.5210966032661952</v>
      </c>
    </row>
    <row r="8" spans="1:15" ht="12" customHeight="1" x14ac:dyDescent="0.2">
      <c r="B8" t="s">
        <v>121</v>
      </c>
      <c r="E8" s="6">
        <f>Input!A38/Input!A$6</f>
        <v>2.8085955609174507</v>
      </c>
      <c r="F8" s="6">
        <f>Input!B38/Input!B$6</f>
        <v>2.9753148398556375</v>
      </c>
      <c r="G8" s="6">
        <f>Input!C38/Input!C$6</f>
        <v>2.9910026271753964</v>
      </c>
      <c r="H8" s="6">
        <f>Input!D38/Input!D$6</f>
        <v>3.0477298409425337</v>
      </c>
      <c r="I8" s="6">
        <f>Input!E38/Input!E$6</f>
        <v>2.9625055834655818</v>
      </c>
      <c r="J8" s="6">
        <f>Input!F38/Input!F$6</f>
        <v>3.3190481636061491</v>
      </c>
      <c r="K8" s="6">
        <f>Input!G38/Input!G$6</f>
        <v>3.444429190740514</v>
      </c>
      <c r="L8" s="6">
        <f>Input!H38/Input!H$6</f>
        <v>3.7320104060579671</v>
      </c>
      <c r="M8" s="6">
        <f>Input!I38/Input!I$6</f>
        <v>4.1699842310692512</v>
      </c>
      <c r="N8" s="6">
        <f>Input!J38/Input!J$6</f>
        <v>4.0234228035862394</v>
      </c>
      <c r="O8" s="6">
        <f t="shared" ref="O8:O40" si="1">AVERAGE(E8:N8)</f>
        <v>3.3474043247416718</v>
      </c>
    </row>
    <row r="9" spans="1:15" ht="12" customHeight="1" x14ac:dyDescent="0.2">
      <c r="B9" t="s">
        <v>122</v>
      </c>
      <c r="E9" s="6">
        <f>Input!A39/Input!A$6</f>
        <v>0.10080049479663926</v>
      </c>
      <c r="F9" s="6">
        <f>Input!B39/Input!B$6</f>
        <v>0.11641932484666367</v>
      </c>
      <c r="G9" s="6">
        <f>Input!C39/Input!C$6</f>
        <v>0.12946559866994692</v>
      </c>
      <c r="H9" s="6">
        <f>Input!D39/Input!D$6</f>
        <v>0.13080542463433986</v>
      </c>
      <c r="I9" s="6">
        <f>Input!E39/Input!E$6</f>
        <v>0.11866297978435655</v>
      </c>
      <c r="J9" s="6">
        <f>Input!F39/Input!F$6</f>
        <v>9.7205497623151477E-2</v>
      </c>
      <c r="K9" s="6">
        <f>Input!G39/Input!G$6</f>
        <v>0.11436824966731998</v>
      </c>
      <c r="L9" s="6">
        <f>Input!H39/Input!H$6</f>
        <v>0.1281230033179315</v>
      </c>
      <c r="M9" s="6">
        <f>Input!I39/Input!I$6</f>
        <v>0.14342389058420565</v>
      </c>
      <c r="N9" s="6">
        <f>Input!J39/Input!J$6</f>
        <v>0.16539440389582055</v>
      </c>
      <c r="O9" s="6">
        <f t="shared" si="1"/>
        <v>0.12446688678203754</v>
      </c>
    </row>
    <row r="10" spans="1:15" ht="13.5" customHeight="1" x14ac:dyDescent="0.2">
      <c r="B10" s="4" t="s">
        <v>123</v>
      </c>
      <c r="E10" s="8">
        <f>SUM(E7:E9)</f>
        <v>5.8317953927651205</v>
      </c>
      <c r="F10" s="8">
        <f t="shared" ref="F10:N10" si="2">SUM(F7:F9)</f>
        <v>6.1233291814414201</v>
      </c>
      <c r="G10" s="8">
        <f t="shared" si="2"/>
        <v>6.1556165798834881</v>
      </c>
      <c r="H10" s="8">
        <f t="shared" si="2"/>
        <v>6.4844497388925335</v>
      </c>
      <c r="I10" s="8">
        <f t="shared" si="2"/>
        <v>6.211396726936754</v>
      </c>
      <c r="J10" s="8">
        <f t="shared" si="2"/>
        <v>6.8042682954989191</v>
      </c>
      <c r="K10" s="8">
        <f t="shared" si="2"/>
        <v>7.2349590718557932</v>
      </c>
      <c r="L10" s="8">
        <f t="shared" si="2"/>
        <v>7.7871905746867132</v>
      </c>
      <c r="M10" s="8">
        <f t="shared" si="2"/>
        <v>8.7576854609638488</v>
      </c>
      <c r="N10" s="8">
        <f t="shared" si="2"/>
        <v>8.5389871249744651</v>
      </c>
      <c r="O10" s="8">
        <f t="shared" si="1"/>
        <v>6.992967814789905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7.8218711057767516</v>
      </c>
      <c r="F12" s="6">
        <f>Input!B40/Input!B$6</f>
        <v>7.9639994727182923</v>
      </c>
      <c r="G12" s="6">
        <f>Input!C40/Input!C$6</f>
        <v>7.7724627470458136</v>
      </c>
      <c r="H12" s="6">
        <f>Input!D40/Input!D$6</f>
        <v>7.9529190527677311</v>
      </c>
      <c r="I12" s="6">
        <f>Input!E40/Input!E$6</f>
        <v>7.3312493476720748</v>
      </c>
      <c r="J12" s="6">
        <f>Input!F40/Input!F$6</f>
        <v>7.7313648447710603</v>
      </c>
      <c r="K12" s="6">
        <f>Input!G40/Input!G$6</f>
        <v>7.9324570758743294</v>
      </c>
      <c r="L12" s="6">
        <f>Input!H40/Input!H$6</f>
        <v>8.6042848227833222</v>
      </c>
      <c r="M12" s="6">
        <f>Input!I40/Input!I$6</f>
        <v>9.1107670942759036</v>
      </c>
      <c r="N12" s="6">
        <f>Input!J40/Input!J$6</f>
        <v>8.3796834614400186</v>
      </c>
      <c r="O12" s="6">
        <f t="shared" si="1"/>
        <v>8.0601059025125306</v>
      </c>
    </row>
    <row r="13" spans="1:15" ht="12" customHeight="1" x14ac:dyDescent="0.2">
      <c r="B13" t="s">
        <v>125</v>
      </c>
      <c r="E13" s="6">
        <f>Input!A41/Input!A$6</f>
        <v>2.0463510072022837</v>
      </c>
      <c r="F13" s="6">
        <f>Input!B41/Input!B$6</f>
        <v>2.1511377055261445</v>
      </c>
      <c r="G13" s="6">
        <f>Input!C41/Input!C$6</f>
        <v>2.1215772854758992</v>
      </c>
      <c r="H13" s="6">
        <f>Input!D41/Input!D$6</f>
        <v>2.2030854281263847</v>
      </c>
      <c r="I13" s="6">
        <f>Input!E41/Input!E$6</f>
        <v>2.0274286206777039</v>
      </c>
      <c r="J13" s="6">
        <f>Input!F41/Input!F$6</f>
        <v>2.1546630169722478</v>
      </c>
      <c r="K13" s="6">
        <f>Input!G41/Input!G$6</f>
        <v>2.2506606282609005</v>
      </c>
      <c r="L13" s="6">
        <f>Input!H41/Input!H$6</f>
        <v>2.4513296675913878</v>
      </c>
      <c r="M13" s="6">
        <f>Input!I41/Input!I$6</f>
        <v>2.6074282326522997</v>
      </c>
      <c r="N13" s="6">
        <f>Input!J41/Input!J$6</f>
        <v>2.445402353495588</v>
      </c>
      <c r="O13" s="6">
        <f t="shared" si="1"/>
        <v>2.2459063945980842</v>
      </c>
    </row>
    <row r="14" spans="1:15" ht="12" customHeight="1" x14ac:dyDescent="0.2">
      <c r="B14" t="s">
        <v>126</v>
      </c>
      <c r="E14" s="6">
        <f>Input!A42/Input!A$6</f>
        <v>0.31800167058980799</v>
      </c>
      <c r="F14" s="6">
        <f>Input!B42/Input!B$6</f>
        <v>0.35625102072618559</v>
      </c>
      <c r="G14" s="6">
        <f>Input!C42/Input!C$6</f>
        <v>0.32971719630079421</v>
      </c>
      <c r="H14" s="6">
        <f>Input!D42/Input!D$6</f>
        <v>0.34544714045145114</v>
      </c>
      <c r="I14" s="6">
        <f>Input!E42/Input!E$6</f>
        <v>0.38946079679949486</v>
      </c>
      <c r="J14" s="6">
        <f>Input!F42/Input!F$6</f>
        <v>0.39843077310050956</v>
      </c>
      <c r="K14" s="6">
        <f>Input!G42/Input!G$6</f>
        <v>0.38873159768564813</v>
      </c>
      <c r="L14" s="6">
        <f>Input!H42/Input!H$6</f>
        <v>0.4581916114153316</v>
      </c>
      <c r="M14" s="6">
        <f>Input!I42/Input!I$6</f>
        <v>0.49340312992296326</v>
      </c>
      <c r="N14" s="6">
        <f>Input!J42/Input!J$6</f>
        <v>0.42517717738653177</v>
      </c>
      <c r="O14" s="6">
        <f t="shared" si="1"/>
        <v>0.39028121143787181</v>
      </c>
    </row>
    <row r="15" spans="1:15" ht="13.5" customHeight="1" x14ac:dyDescent="0.2">
      <c r="B15" s="4" t="s">
        <v>130</v>
      </c>
      <c r="E15" s="8">
        <f>SUM(E12:E14)</f>
        <v>10.186223783568844</v>
      </c>
      <c r="F15" s="8">
        <f t="shared" ref="F15:N15" si="3">SUM(F12:F14)</f>
        <v>10.471388198970622</v>
      </c>
      <c r="G15" s="8">
        <f t="shared" si="3"/>
        <v>10.223757228822507</v>
      </c>
      <c r="H15" s="8">
        <f t="shared" si="3"/>
        <v>10.501451621345566</v>
      </c>
      <c r="I15" s="8">
        <f t="shared" si="3"/>
        <v>9.7481387651492746</v>
      </c>
      <c r="J15" s="8">
        <f t="shared" si="3"/>
        <v>10.284458634843817</v>
      </c>
      <c r="K15" s="8">
        <f t="shared" si="3"/>
        <v>10.571849301820878</v>
      </c>
      <c r="L15" s="8">
        <f t="shared" si="3"/>
        <v>11.513806101790042</v>
      </c>
      <c r="M15" s="8">
        <f t="shared" si="3"/>
        <v>12.211598456851167</v>
      </c>
      <c r="N15" s="8">
        <f t="shared" si="3"/>
        <v>11.250262992322138</v>
      </c>
      <c r="O15" s="8">
        <f t="shared" si="1"/>
        <v>10.696293508548484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1.5446423372377014</v>
      </c>
      <c r="F17" s="6">
        <f>Input!B43/Input!B$6</f>
        <v>1.7647046156439778</v>
      </c>
      <c r="G17" s="6">
        <f>Input!C43/Input!C$6</f>
        <v>1.7379587947680335</v>
      </c>
      <c r="H17" s="6">
        <f>Input!D43/Input!D$6</f>
        <v>1.4324210860670337</v>
      </c>
      <c r="I17" s="6">
        <f>Input!E43/Input!E$6</f>
        <v>1.2275885834747613</v>
      </c>
      <c r="J17" s="6">
        <f>Input!F43/Input!F$6</f>
        <v>1.3890592760592548</v>
      </c>
      <c r="K17" s="6">
        <f>Input!G43/Input!G$6</f>
        <v>1.4298740410392732</v>
      </c>
      <c r="L17" s="6">
        <f>Input!H43/Input!H$6</f>
        <v>1.4996614690010515</v>
      </c>
      <c r="M17" s="6">
        <f>Input!I43/Input!I$6</f>
        <v>1.5310155816424815</v>
      </c>
      <c r="N17" s="6">
        <f>Input!J43/Input!J$6</f>
        <v>1.5167174681349986</v>
      </c>
      <c r="O17" s="6">
        <f t="shared" si="1"/>
        <v>1.5073643253068567</v>
      </c>
    </row>
    <row r="18" spans="2:15" ht="12" customHeight="1" x14ac:dyDescent="0.2">
      <c r="B18" t="s">
        <v>128</v>
      </c>
      <c r="E18" s="6">
        <f>Input!A44/Input!A$6</f>
        <v>2.6231443625709066</v>
      </c>
      <c r="F18" s="6">
        <f>Input!B44/Input!B$6</f>
        <v>2.8691612763107162</v>
      </c>
      <c r="G18" s="6">
        <f>Input!C44/Input!C$6</f>
        <v>2.8907286227902902</v>
      </c>
      <c r="H18" s="6">
        <f>Input!D44/Input!D$6</f>
        <v>2.9880509287878514</v>
      </c>
      <c r="I18" s="6">
        <f>Input!E44/Input!E$6</f>
        <v>2.7641111560357521</v>
      </c>
      <c r="J18" s="6">
        <f>Input!F44/Input!F$6</f>
        <v>2.6283685169686559</v>
      </c>
      <c r="K18" s="6">
        <f>Input!G44/Input!G$6</f>
        <v>2.6566929108026831</v>
      </c>
      <c r="L18" s="6">
        <f>Input!H44/Input!H$6</f>
        <v>2.6015875221734239</v>
      </c>
      <c r="M18" s="6">
        <f>Input!I44/Input!I$6</f>
        <v>3.1322178019963061</v>
      </c>
      <c r="N18" s="6">
        <f>Input!J44/Input!J$6</f>
        <v>2.7450866254675561</v>
      </c>
      <c r="O18" s="6">
        <f t="shared" si="1"/>
        <v>2.789914972390414</v>
      </c>
    </row>
    <row r="19" spans="2:15" ht="13.5" customHeight="1" x14ac:dyDescent="0.2">
      <c r="B19" s="4" t="s">
        <v>129</v>
      </c>
      <c r="E19" s="8">
        <f>SUM(E17:E18)</f>
        <v>4.1677866998086079</v>
      </c>
      <c r="F19" s="8">
        <f t="shared" ref="F19:N19" si="4">SUM(F17:F18)</f>
        <v>4.6338658919546942</v>
      </c>
      <c r="G19" s="8">
        <f t="shared" si="4"/>
        <v>4.6286874175583232</v>
      </c>
      <c r="H19" s="8">
        <f t="shared" si="4"/>
        <v>4.4204720148548855</v>
      </c>
      <c r="I19" s="8">
        <f t="shared" si="4"/>
        <v>3.9916997395105134</v>
      </c>
      <c r="J19" s="8">
        <f t="shared" si="4"/>
        <v>4.0174277930279105</v>
      </c>
      <c r="K19" s="8">
        <f t="shared" si="4"/>
        <v>4.0865669518419558</v>
      </c>
      <c r="L19" s="8">
        <f t="shared" si="4"/>
        <v>4.1012489911744758</v>
      </c>
      <c r="M19" s="8">
        <f t="shared" si="4"/>
        <v>4.6632333836387874</v>
      </c>
      <c r="N19" s="8">
        <f t="shared" si="4"/>
        <v>4.2618040936025547</v>
      </c>
      <c r="O19" s="8">
        <f t="shared" si="1"/>
        <v>4.2972792976972709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34.925435156233242</v>
      </c>
      <c r="F21" s="6">
        <f>Input!B45/Input!B$6</f>
        <v>33.561768725506411</v>
      </c>
      <c r="G21" s="6">
        <f>Input!C45/Input!C$6</f>
        <v>33.444752896054034</v>
      </c>
      <c r="H21" s="6">
        <f>Input!D45/Input!D$6</f>
        <v>32.463984534505499</v>
      </c>
      <c r="I21" s="6">
        <f>Input!E45/Input!E$6</f>
        <v>31.205466230727168</v>
      </c>
      <c r="J21" s="6">
        <f>Input!F45/Input!F$6</f>
        <v>33.573361168532514</v>
      </c>
      <c r="K21" s="6">
        <f>Input!G45/Input!G$6</f>
        <v>31.936940420561747</v>
      </c>
      <c r="L21" s="6">
        <f>Input!H45/Input!H$6</f>
        <v>31.040783181333378</v>
      </c>
      <c r="M21" s="6">
        <f>Input!I45/Input!I$6</f>
        <v>31.477648316356305</v>
      </c>
      <c r="N21" s="6">
        <f>Input!J45/Input!J$6</f>
        <v>31.921072401762064</v>
      </c>
      <c r="O21" s="6">
        <f t="shared" si="1"/>
        <v>32.555121303157236</v>
      </c>
    </row>
    <row r="22" spans="2:15" ht="12" customHeight="1" x14ac:dyDescent="0.2">
      <c r="B22" t="s">
        <v>132</v>
      </c>
      <c r="E22" s="6">
        <f>Input!A46/Input!A$6</f>
        <v>7.524076841688716</v>
      </c>
      <c r="F22" s="6">
        <f>Input!B46/Input!B$6</f>
        <v>6.4303115145994818</v>
      </c>
      <c r="G22" s="6">
        <f>Input!C46/Input!C$6</f>
        <v>6.1565611258547719</v>
      </c>
      <c r="H22" s="6">
        <f>Input!D46/Input!D$6</f>
        <v>5.3273731578440051</v>
      </c>
      <c r="I22" s="6">
        <f>Input!E46/Input!E$6</f>
        <v>4.3698931097706817</v>
      </c>
      <c r="J22" s="6">
        <f>Input!F46/Input!F$6</f>
        <v>4.7319623241352744</v>
      </c>
      <c r="K22" s="6">
        <f>Input!G46/Input!G$6</f>
        <v>5.2656276937445501</v>
      </c>
      <c r="L22" s="6">
        <f>Input!H46/Input!H$6</f>
        <v>5.5136997524901155</v>
      </c>
      <c r="M22" s="6">
        <f>Input!I46/Input!I$6</f>
        <v>5.9139780564685616</v>
      </c>
      <c r="N22" s="6">
        <f>Input!J46/Input!J$6</f>
        <v>5.2881895322938233</v>
      </c>
      <c r="O22" s="6">
        <f t="shared" si="1"/>
        <v>5.6521673108889976</v>
      </c>
    </row>
    <row r="23" spans="2:15" ht="12" customHeight="1" x14ac:dyDescent="0.2">
      <c r="B23" t="s">
        <v>133</v>
      </c>
      <c r="E23" s="6">
        <f>Input!A47/Input!A$6</f>
        <v>0.58550847529487582</v>
      </c>
      <c r="F23" s="6">
        <f>Input!B47/Input!B$6</f>
        <v>0.56144450441952676</v>
      </c>
      <c r="G23" s="6">
        <f>Input!C47/Input!C$6</f>
        <v>0.47841576803156038</v>
      </c>
      <c r="H23" s="6">
        <f>Input!D47/Input!D$6</f>
        <v>0.38644385437252826</v>
      </c>
      <c r="I23" s="6">
        <f>Input!E47/Input!E$6</f>
        <v>0.41414170471833933</v>
      </c>
      <c r="J23" s="6">
        <f>Input!F47/Input!F$6</f>
        <v>0.37589959251826377</v>
      </c>
      <c r="K23" s="6">
        <f>Input!G47/Input!G$6</f>
        <v>0.42879123178399697</v>
      </c>
      <c r="L23" s="6">
        <f>Input!H47/Input!H$6</f>
        <v>0.4719246735708339</v>
      </c>
      <c r="M23" s="6">
        <f>Input!I47/Input!I$6</f>
        <v>0.71708821634914111</v>
      </c>
      <c r="N23" s="6">
        <f>Input!J47/Input!J$6</f>
        <v>0.55956224888063444</v>
      </c>
      <c r="O23" s="6">
        <f t="shared" si="1"/>
        <v>0.49792202699397003</v>
      </c>
    </row>
    <row r="24" spans="2:15" ht="12" customHeight="1" x14ac:dyDescent="0.2">
      <c r="B24" t="s">
        <v>134</v>
      </c>
      <c r="E24" s="6">
        <f>Input!A48/Input!A$6</f>
        <v>0.44623919882829838</v>
      </c>
      <c r="F24" s="6">
        <f>Input!B48/Input!B$6</f>
        <v>0.46147399294416708</v>
      </c>
      <c r="G24" s="6">
        <f>Input!C48/Input!C$6</f>
        <v>0.42319782980251142</v>
      </c>
      <c r="H24" s="6">
        <f>Input!D48/Input!D$6</f>
        <v>0.42773290326814473</v>
      </c>
      <c r="I24" s="6">
        <f>Input!E48/Input!E$6</f>
        <v>0.38891882796755628</v>
      </c>
      <c r="J24" s="6">
        <f>Input!F48/Input!F$6</f>
        <v>0.43171617734178841</v>
      </c>
      <c r="K24" s="6">
        <f>Input!G48/Input!G$6</f>
        <v>0.37791970665485675</v>
      </c>
      <c r="L24" s="6">
        <f>Input!H48/Input!H$6</f>
        <v>0.44566916766274722</v>
      </c>
      <c r="M24" s="6">
        <f>Input!I48/Input!I$6</f>
        <v>0.39355772569250252</v>
      </c>
      <c r="N24" s="6">
        <f>Input!J48/Input!J$6</f>
        <v>0.3597106391970129</v>
      </c>
      <c r="O24" s="6">
        <f t="shared" si="1"/>
        <v>0.41561361693595861</v>
      </c>
    </row>
    <row r="25" spans="2:15" ht="12" customHeight="1" x14ac:dyDescent="0.2">
      <c r="B25" t="s">
        <v>135</v>
      </c>
      <c r="E25" s="6">
        <f>Input!A49/Input!A$6</f>
        <v>2.4210199888871937</v>
      </c>
      <c r="F25" s="6">
        <f>Input!B49/Input!B$6</f>
        <v>3.0522744474662877</v>
      </c>
      <c r="G25" s="6">
        <f>Input!C49/Input!C$6</f>
        <v>2.7202509829885022</v>
      </c>
      <c r="H25" s="6">
        <f>Input!D49/Input!D$6</f>
        <v>2.6777047297597814</v>
      </c>
      <c r="I25" s="6">
        <f>Input!E49/Input!E$6</f>
        <v>2.3152573405957759</v>
      </c>
      <c r="J25" s="6">
        <f>Input!F49/Input!F$6</f>
        <v>2.3601993578801608</v>
      </c>
      <c r="K25" s="6">
        <f>Input!G49/Input!G$6</f>
        <v>2.8979496963667875</v>
      </c>
      <c r="L25" s="6">
        <f>Input!H49/Input!H$6</f>
        <v>2.9787558906634213</v>
      </c>
      <c r="M25" s="6">
        <f>Input!I49/Input!I$6</f>
        <v>3.007086771742705</v>
      </c>
      <c r="N25" s="6">
        <f>Input!J49/Input!J$6</f>
        <v>2.8759656170481245</v>
      </c>
      <c r="O25" s="6">
        <f t="shared" si="1"/>
        <v>2.7306464823398739</v>
      </c>
    </row>
    <row r="26" spans="2:15" ht="14.25" customHeight="1" x14ac:dyDescent="0.2">
      <c r="B26" s="4" t="s">
        <v>136</v>
      </c>
      <c r="E26" s="8">
        <f>SUM(E21:E25)</f>
        <v>45.902279660932329</v>
      </c>
      <c r="F26" s="8">
        <f t="shared" ref="F26:N26" si="5">SUM(F21:F25)</f>
        <v>44.067273184935871</v>
      </c>
      <c r="G26" s="8">
        <f t="shared" si="5"/>
        <v>43.22317860273138</v>
      </c>
      <c r="H26" s="8">
        <f t="shared" si="5"/>
        <v>41.283239179749962</v>
      </c>
      <c r="I26" s="8">
        <f t="shared" si="5"/>
        <v>38.693677213779523</v>
      </c>
      <c r="J26" s="8">
        <f t="shared" si="5"/>
        <v>41.473138620408008</v>
      </c>
      <c r="K26" s="8">
        <f t="shared" si="5"/>
        <v>40.907228749111937</v>
      </c>
      <c r="L26" s="8">
        <f t="shared" si="5"/>
        <v>40.450832665720498</v>
      </c>
      <c r="M26" s="8">
        <f t="shared" si="5"/>
        <v>41.509359086609216</v>
      </c>
      <c r="N26" s="8">
        <f t="shared" si="5"/>
        <v>41.004500439181655</v>
      </c>
      <c r="O26" s="8">
        <f t="shared" si="1"/>
        <v>41.851470740316032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1.7559203515610204</v>
      </c>
      <c r="F28" s="6">
        <f>Input!B50/Input!B$6</f>
        <v>1.9621957142040789</v>
      </c>
      <c r="G28" s="6">
        <f>Input!C50/Input!C$6</f>
        <v>2.0527359363769633</v>
      </c>
      <c r="H28" s="6">
        <f>Input!D50/Input!D$6</f>
        <v>2.2259932298329832</v>
      </c>
      <c r="I28" s="6">
        <f>Input!E50/Input!E$6</f>
        <v>2.2175567132023724</v>
      </c>
      <c r="J28" s="6">
        <f>Input!F50/Input!F$6</f>
        <v>2.1257758704848473</v>
      </c>
      <c r="K28" s="6">
        <f>Input!G50/Input!G$6</f>
        <v>2.2691042994539186</v>
      </c>
      <c r="L28" s="6">
        <f>Input!H50/Input!H$6</f>
        <v>2.3829230159011714</v>
      </c>
      <c r="M28" s="6">
        <f>Input!I50/Input!I$6</f>
        <v>2.3606897448969413</v>
      </c>
      <c r="N28" s="6">
        <f>Input!J50/Input!J$6</f>
        <v>2.199782082977769</v>
      </c>
      <c r="O28" s="6">
        <f t="shared" si="1"/>
        <v>2.1552676958892065</v>
      </c>
    </row>
    <row r="29" spans="2:15" ht="12" customHeight="1" x14ac:dyDescent="0.2">
      <c r="B29" t="s">
        <v>138</v>
      </c>
      <c r="E29" s="6">
        <f>Input!A51/Input!A$6</f>
        <v>0.13318729258396181</v>
      </c>
      <c r="F29" s="6">
        <f>Input!B51/Input!B$6</f>
        <v>0.12175351350920575</v>
      </c>
      <c r="G29" s="6">
        <f>Input!C51/Input!C$6</f>
        <v>0.11848463724286833</v>
      </c>
      <c r="H29" s="6">
        <f>Input!D51/Input!D$6</f>
        <v>0.12861311829576685</v>
      </c>
      <c r="I29" s="6">
        <f>Input!E51/Input!E$6</f>
        <v>0.12167790287183491</v>
      </c>
      <c r="J29" s="6">
        <f>Input!F51/Input!F$6</f>
        <v>0.14133432308821997</v>
      </c>
      <c r="K29" s="6">
        <f>Input!G51/Input!G$6</f>
        <v>0.12749635402034867</v>
      </c>
      <c r="L29" s="6">
        <f>Input!H51/Input!H$6</f>
        <v>0.14847618094150927</v>
      </c>
      <c r="M29" s="6">
        <f>Input!I51/Input!I$6</f>
        <v>0.16527802130239957</v>
      </c>
      <c r="N29" s="6">
        <f>Input!J51/Input!J$6</f>
        <v>0.15343329888064247</v>
      </c>
      <c r="O29" s="6">
        <f t="shared" si="1"/>
        <v>0.13597346427367574</v>
      </c>
    </row>
    <row r="30" spans="2:15" ht="13.5" customHeight="1" x14ac:dyDescent="0.2">
      <c r="B30" s="4" t="s">
        <v>139</v>
      </c>
      <c r="E30" s="8">
        <f>SUM(E28:E29)</f>
        <v>1.8891076441449823</v>
      </c>
      <c r="F30" s="8">
        <f t="shared" ref="F30:N30" si="6">SUM(F28:F29)</f>
        <v>2.0839492277132847</v>
      </c>
      <c r="G30" s="8">
        <f t="shared" si="6"/>
        <v>2.1712205736198316</v>
      </c>
      <c r="H30" s="8">
        <f t="shared" si="6"/>
        <v>2.3546063481287502</v>
      </c>
      <c r="I30" s="8">
        <f t="shared" si="6"/>
        <v>2.3392346160742075</v>
      </c>
      <c r="J30" s="8">
        <f t="shared" si="6"/>
        <v>2.2671101935730671</v>
      </c>
      <c r="K30" s="8">
        <f t="shared" si="6"/>
        <v>2.3966006534742674</v>
      </c>
      <c r="L30" s="8">
        <f t="shared" si="6"/>
        <v>2.5313991968426808</v>
      </c>
      <c r="M30" s="8">
        <f t="shared" si="6"/>
        <v>2.5259677661993409</v>
      </c>
      <c r="N30" s="8">
        <f t="shared" si="6"/>
        <v>2.3532153818584116</v>
      </c>
      <c r="O30" s="8">
        <f t="shared" si="1"/>
        <v>2.2912411601628824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6.474991118963036E-2</v>
      </c>
      <c r="F32" s="6">
        <f>Input!B52/Input!B$6</f>
        <v>8.1746023234022913E-2</v>
      </c>
      <c r="G32" s="6">
        <f>Input!C52/Input!C$6</f>
        <v>8.7232168382348235E-2</v>
      </c>
      <c r="H32" s="6">
        <f>Input!D52/Input!D$6</f>
        <v>0.10358755855268946</v>
      </c>
      <c r="I32" s="6">
        <f>Input!E52/Input!E$6</f>
        <v>0.1034141918638225</v>
      </c>
      <c r="J32" s="6">
        <f>Input!F52/Input!F$6</f>
        <v>0.1198558942584638</v>
      </c>
      <c r="K32" s="6">
        <f>Input!G52/Input!G$6</f>
        <v>0.13309440124075125</v>
      </c>
      <c r="L32" s="6">
        <f>Input!H52/Input!H$6</f>
        <v>0.15503259329465141</v>
      </c>
      <c r="M32" s="6">
        <f>Input!I52/Input!I$6</f>
        <v>0.16509758273480929</v>
      </c>
      <c r="N32" s="6">
        <f>Input!J52/Input!J$6</f>
        <v>0.15540161508268277</v>
      </c>
      <c r="O32" s="6">
        <f t="shared" si="1"/>
        <v>0.11692119398338718</v>
      </c>
    </row>
    <row r="33" spans="2:15" ht="12" customHeight="1" x14ac:dyDescent="0.2">
      <c r="B33" t="s">
        <v>141</v>
      </c>
      <c r="E33" s="6">
        <f>Input!A53/Input!A$6</f>
        <v>0.59387991409381025</v>
      </c>
      <c r="F33" s="6">
        <f>Input!B53/Input!B$6</f>
        <v>0.5894051354423</v>
      </c>
      <c r="G33" s="6">
        <f>Input!C53/Input!C$6</f>
        <v>0.59850477602471064</v>
      </c>
      <c r="H33" s="6">
        <f>Input!D53/Input!D$6</f>
        <v>0.58063393817263376</v>
      </c>
      <c r="I33" s="6">
        <f>Input!E53/Input!E$6</f>
        <v>0.56604474047059838</v>
      </c>
      <c r="J33" s="6">
        <f>Input!F53/Input!F$6</f>
        <v>0.57580503347831147</v>
      </c>
      <c r="K33" s="6">
        <f>Input!G53/Input!G$6</f>
        <v>0.57432309046337882</v>
      </c>
      <c r="L33" s="6">
        <f>Input!H53/Input!H$6</f>
        <v>0.64739662561054445</v>
      </c>
      <c r="M33" s="6">
        <f>Input!I53/Input!I$6</f>
        <v>0.69223357243301709</v>
      </c>
      <c r="N33" s="6">
        <f>Input!J53/Input!J$6</f>
        <v>0.61508322995223763</v>
      </c>
      <c r="O33" s="6">
        <f t="shared" si="1"/>
        <v>0.60333100561415431</v>
      </c>
    </row>
    <row r="34" spans="2:15" ht="12" customHeight="1" x14ac:dyDescent="0.2">
      <c r="B34" t="s">
        <v>142</v>
      </c>
      <c r="E34" s="6">
        <f>Input!A54/Input!A$6</f>
        <v>0.16859653667135116</v>
      </c>
      <c r="F34" s="6">
        <f>Input!B54/Input!B$6</f>
        <v>0.17963482120135732</v>
      </c>
      <c r="G34" s="6">
        <f>Input!C54/Input!C$6</f>
        <v>0.15841327265725014</v>
      </c>
      <c r="H34" s="6">
        <f>Input!D54/Input!D$6</f>
        <v>0.16898841279939364</v>
      </c>
      <c r="I34" s="6">
        <f>Input!E54/Input!E$6</f>
        <v>0.17093141558715547</v>
      </c>
      <c r="J34" s="6">
        <f>Input!F54/Input!F$6</f>
        <v>0.17348136195036018</v>
      </c>
      <c r="K34" s="6">
        <f>Input!G54/Input!G$6</f>
        <v>0.18039256785169447</v>
      </c>
      <c r="L34" s="6">
        <f>Input!H54/Input!H$6</f>
        <v>0.20456627371753716</v>
      </c>
      <c r="M34" s="6">
        <f>Input!I54/Input!I$6</f>
        <v>0.2164091706824729</v>
      </c>
      <c r="N34" s="6">
        <f>Input!J54/Input!J$6</f>
        <v>0.19140223570114809</v>
      </c>
      <c r="O34" s="6">
        <f t="shared" si="1"/>
        <v>0.18128160688197203</v>
      </c>
    </row>
    <row r="35" spans="2:15" ht="12" customHeight="1" x14ac:dyDescent="0.2">
      <c r="B35" t="s">
        <v>143</v>
      </c>
      <c r="E35" s="6">
        <f>Input!A55/Input!A$6</f>
        <v>0.98309667697241931</v>
      </c>
      <c r="F35" s="6">
        <f>Input!B55/Input!B$6</f>
        <v>1.0154706013448829</v>
      </c>
      <c r="G35" s="6">
        <f>Input!C55/Input!C$6</f>
        <v>1.0277599175278616</v>
      </c>
      <c r="H35" s="6">
        <f>Input!D55/Input!D$6</f>
        <v>1.1528722554093167</v>
      </c>
      <c r="I35" s="6">
        <f>Input!E55/Input!E$6</f>
        <v>0.98220985867097643</v>
      </c>
      <c r="J35" s="6">
        <f>Input!F55/Input!F$6</f>
        <v>1.0958383575281494</v>
      </c>
      <c r="K35" s="6">
        <f>Input!G55/Input!G$6</f>
        <v>1.1217090355308379</v>
      </c>
      <c r="L35" s="6">
        <f>Input!H55/Input!H$6</f>
        <v>1.1379171975413875</v>
      </c>
      <c r="M35" s="6">
        <f>Input!I55/Input!I$6</f>
        <v>1.2523292074485495</v>
      </c>
      <c r="N35" s="6">
        <f>Input!J55/Input!J$6</f>
        <v>1.2519091095161958</v>
      </c>
      <c r="O35" s="6">
        <f t="shared" si="1"/>
        <v>1.1021112217490576</v>
      </c>
    </row>
    <row r="36" spans="2:15" ht="13.5" customHeight="1" x14ac:dyDescent="0.2">
      <c r="B36" s="4" t="s">
        <v>144</v>
      </c>
      <c r="E36" s="8">
        <f>SUM(E32:E35)</f>
        <v>1.8103230389272111</v>
      </c>
      <c r="F36" s="8">
        <f t="shared" ref="F36:N36" si="7">SUM(F32:F35)</f>
        <v>1.8662565812225631</v>
      </c>
      <c r="G36" s="8">
        <f t="shared" si="7"/>
        <v>1.8719101345921705</v>
      </c>
      <c r="H36" s="8">
        <f t="shared" si="7"/>
        <v>2.0060821649340337</v>
      </c>
      <c r="I36" s="8">
        <f t="shared" si="7"/>
        <v>1.8226002065925528</v>
      </c>
      <c r="J36" s="8">
        <f t="shared" si="7"/>
        <v>1.9649806472152849</v>
      </c>
      <c r="K36" s="8">
        <f t="shared" si="7"/>
        <v>2.0095190950866622</v>
      </c>
      <c r="L36" s="8">
        <f t="shared" si="7"/>
        <v>2.1449126901641202</v>
      </c>
      <c r="M36" s="8">
        <f t="shared" si="7"/>
        <v>2.326069533298849</v>
      </c>
      <c r="N36" s="8">
        <f t="shared" si="7"/>
        <v>2.2137961902522645</v>
      </c>
      <c r="O36" s="8">
        <f t="shared" si="1"/>
        <v>2.0036450282285712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3.2122271488021541</v>
      </c>
      <c r="F38" s="8">
        <f>Input!B56/Input!B$6</f>
        <v>3.353803163157715</v>
      </c>
      <c r="G38" s="8">
        <f>Input!C56/Input!C$6</f>
        <v>3.4263075397499057</v>
      </c>
      <c r="H38" s="8">
        <f>Input!D56/Input!D$6</f>
        <v>3.7507245575050718</v>
      </c>
      <c r="I38" s="8">
        <f>Input!E56/Input!E$6</f>
        <v>3.5780849402361734</v>
      </c>
      <c r="J38" s="8">
        <f>Input!F56/Input!F$6</f>
        <v>3.5851470652566011</v>
      </c>
      <c r="K38" s="8">
        <f>Input!G56/Input!G$6</f>
        <v>3.8130125123930747</v>
      </c>
      <c r="L38" s="8">
        <f>Input!H56/Input!H$6</f>
        <v>4.3936143584691765</v>
      </c>
      <c r="M38" s="8">
        <f>Input!I56/Input!I$6</f>
        <v>4.8059886804201533</v>
      </c>
      <c r="N38" s="8">
        <f>Input!J56/Input!J$6</f>
        <v>4.4990850299861842</v>
      </c>
      <c r="O38" s="8">
        <f t="shared" si="1"/>
        <v>3.841799499597621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72.999743368949254</v>
      </c>
      <c r="F40" s="11">
        <f t="shared" ref="F40:N40" si="8">SUM(F10,F15,F19,F26,F30,F36,F38)</f>
        <v>72.599865429396175</v>
      </c>
      <c r="G40" s="11">
        <f t="shared" si="8"/>
        <v>71.700678076957601</v>
      </c>
      <c r="H40" s="11">
        <f t="shared" si="8"/>
        <v>70.801025625410787</v>
      </c>
      <c r="I40" s="11">
        <f t="shared" si="8"/>
        <v>66.384832208278993</v>
      </c>
      <c r="J40" s="11">
        <f t="shared" si="8"/>
        <v>70.39653124982361</v>
      </c>
      <c r="K40" s="11">
        <f t="shared" si="8"/>
        <v>71.019736335584568</v>
      </c>
      <c r="L40" s="11">
        <f t="shared" si="8"/>
        <v>72.92300457884771</v>
      </c>
      <c r="M40" s="11">
        <f t="shared" si="8"/>
        <v>76.799902367981375</v>
      </c>
      <c r="N40" s="11">
        <f t="shared" si="8"/>
        <v>74.121651252177671</v>
      </c>
      <c r="O40" s="11">
        <f t="shared" si="1"/>
        <v>71.97469704934079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3.2831560338587322</v>
      </c>
      <c r="F7" s="6">
        <f>(Input!B37-Input!B57+Input!B77)/Input!B$5</f>
        <v>3.3041638256737609</v>
      </c>
      <c r="G7" s="6">
        <f>(Input!C37-Input!C57+Input!C77)/Input!C$5</f>
        <v>3.3534704764224652</v>
      </c>
      <c r="H7" s="6">
        <f>(Input!D37-Input!D57+Input!D77)/Input!D$5</f>
        <v>3.6845522218094544</v>
      </c>
      <c r="I7" s="6">
        <f>(Input!E37-Input!E57+Input!E77)/Input!E$5</f>
        <v>3.7557876070602179</v>
      </c>
      <c r="J7" s="6">
        <f>(Input!F37-Input!F57+Input!F77)/Input!F$5</f>
        <v>4.108330899330582</v>
      </c>
      <c r="K7" s="6">
        <f>(Input!G37-Input!G57+Input!G77)/Input!G$5</f>
        <v>4.2123293532077009</v>
      </c>
      <c r="L7" s="6">
        <f>(Input!H37-Input!H57+Input!H77)/Input!H$5</f>
        <v>4.2771818340242778</v>
      </c>
      <c r="M7" s="6">
        <f>(Input!I37-Input!I57+Input!I77)/Input!I$5</f>
        <v>4.7669938919138497</v>
      </c>
      <c r="N7" s="6">
        <f>(Input!J37-Input!J57+Input!J77)/Input!J$5</f>
        <v>4.9156472869904189</v>
      </c>
      <c r="O7" s="6">
        <f>AVERAGE(E7:N7)</f>
        <v>3.966161343029146</v>
      </c>
    </row>
    <row r="8" spans="1:15" ht="12" customHeight="1" x14ac:dyDescent="0.2">
      <c r="B8" t="s">
        <v>121</v>
      </c>
      <c r="E8" s="6">
        <f>(Input!A38-Input!A58+Input!A78)/Input!A$5</f>
        <v>3.1585815304811677</v>
      </c>
      <c r="F8" s="6">
        <f>(Input!B38-Input!B58+Input!B78)/Input!B$5</f>
        <v>3.2346826956606121</v>
      </c>
      <c r="G8" s="6">
        <f>(Input!C38-Input!C58+Input!C78)/Input!C$5</f>
        <v>3.3254486805137002</v>
      </c>
      <c r="H8" s="6">
        <f>(Input!D38-Input!D58+Input!D78)/Input!D$5</f>
        <v>3.4051066037325226</v>
      </c>
      <c r="I8" s="6">
        <f>(Input!E38-Input!E58+Input!E78)/Input!E$5</f>
        <v>3.543793408703181</v>
      </c>
      <c r="J8" s="6">
        <f>(Input!F38-Input!F58+Input!F78)/Input!F$5</f>
        <v>4.0079355627862379</v>
      </c>
      <c r="K8" s="6">
        <f>(Input!G38-Input!G58+Input!G78)/Input!G$5</f>
        <v>3.9360561456277532</v>
      </c>
      <c r="L8" s="6">
        <f>(Input!H38-Input!H58+Input!H78)/Input!H$5</f>
        <v>4.070046737164339</v>
      </c>
      <c r="M8" s="6">
        <f>(Input!I38-Input!I58+Input!I78)/Input!I$5</f>
        <v>4.4878396789976298</v>
      </c>
      <c r="N8" s="6">
        <f>(Input!J38-Input!J58+Input!J78)/Input!J$5</f>
        <v>4.5624517012768768</v>
      </c>
      <c r="O8" s="6">
        <f t="shared" ref="O8:O40" si="1">AVERAGE(E8:N8)</f>
        <v>3.773194274494402</v>
      </c>
    </row>
    <row r="9" spans="1:15" ht="12" customHeight="1" x14ac:dyDescent="0.2">
      <c r="B9" t="s">
        <v>122</v>
      </c>
      <c r="E9" s="6">
        <f>(Input!A39-Input!A59+Input!A79)/Input!A$5</f>
        <v>0.10113181438069613</v>
      </c>
      <c r="F9" s="6">
        <f>(Input!B39-Input!B59+Input!B79)/Input!B$5</f>
        <v>0.12412871537356612</v>
      </c>
      <c r="G9" s="6">
        <f>(Input!C39-Input!C59+Input!C79)/Input!C$5</f>
        <v>0.13262931756882659</v>
      </c>
      <c r="H9" s="6">
        <f>(Input!D39-Input!D59+Input!D79)/Input!D$5</f>
        <v>0.13238644473034514</v>
      </c>
      <c r="I9" s="6">
        <f>(Input!E39-Input!E59+Input!E79)/Input!E$5</f>
        <v>0.13379494380010173</v>
      </c>
      <c r="J9" s="6">
        <f>(Input!F39-Input!F59+Input!F79)/Input!F$5</f>
        <v>0.10260052297625043</v>
      </c>
      <c r="K9" s="6">
        <f>(Input!G39-Input!G59+Input!G79)/Input!G$5</f>
        <v>0.12205309437766014</v>
      </c>
      <c r="L9" s="6">
        <f>(Input!H39-Input!H59+Input!H79)/Input!H$5</f>
        <v>0.13266218121464135</v>
      </c>
      <c r="M9" s="6">
        <f>(Input!I39-Input!I59+Input!I79)/Input!I$5</f>
        <v>0.1486243479039637</v>
      </c>
      <c r="N9" s="6">
        <f>(Input!J39-Input!J59+Input!J79)/Input!J$5</f>
        <v>0.17893450740971817</v>
      </c>
      <c r="O9" s="6">
        <f t="shared" si="1"/>
        <v>0.13089458897357692</v>
      </c>
    </row>
    <row r="10" spans="1:15" ht="13.5" customHeight="1" x14ac:dyDescent="0.2">
      <c r="B10" s="4" t="s">
        <v>123</v>
      </c>
      <c r="E10" s="8">
        <f>SUM(E7:E9)</f>
        <v>6.5428693787205958</v>
      </c>
      <c r="F10" s="8">
        <f t="shared" ref="F10:N10" si="2">SUM(F7:F9)</f>
        <v>6.6629752367079389</v>
      </c>
      <c r="G10" s="8">
        <f t="shared" si="2"/>
        <v>6.8115484745049928</v>
      </c>
      <c r="H10" s="8">
        <f t="shared" si="2"/>
        <v>7.2220452702723223</v>
      </c>
      <c r="I10" s="8">
        <f t="shared" si="2"/>
        <v>7.4333759595635014</v>
      </c>
      <c r="J10" s="8">
        <f t="shared" si="2"/>
        <v>8.2188669850930687</v>
      </c>
      <c r="K10" s="8">
        <f t="shared" si="2"/>
        <v>8.2704385932131146</v>
      </c>
      <c r="L10" s="8">
        <f t="shared" si="2"/>
        <v>8.4798907524032572</v>
      </c>
      <c r="M10" s="8">
        <f t="shared" si="2"/>
        <v>9.4034579188154428</v>
      </c>
      <c r="N10" s="8">
        <f t="shared" si="2"/>
        <v>9.6570334956770125</v>
      </c>
      <c r="O10" s="8">
        <f t="shared" si="1"/>
        <v>7.8702502064971238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9.6055667201250952</v>
      </c>
      <c r="F12" s="6">
        <f>(Input!B40-Input!B60+Input!B80)/Input!B$5</f>
        <v>9.1201022064304365</v>
      </c>
      <c r="G12" s="6">
        <f>(Input!C40-Input!C60+Input!C80)/Input!C$5</f>
        <v>9.2300305681947137</v>
      </c>
      <c r="H12" s="6">
        <f>(Input!D40-Input!D60+Input!D80)/Input!D$5</f>
        <v>9.2731021468533097</v>
      </c>
      <c r="I12" s="6">
        <f>(Input!E40-Input!E60+Input!E80)/Input!E$5</f>
        <v>9.0904196750302155</v>
      </c>
      <c r="J12" s="6">
        <f>(Input!F40-Input!F60+Input!F80)/Input!F$5</f>
        <v>9.6553912592553957</v>
      </c>
      <c r="K12" s="6">
        <f>(Input!G40-Input!G60+Input!G80)/Input!G$5</f>
        <v>9.7352364289566768</v>
      </c>
      <c r="L12" s="6">
        <f>(Input!H40-Input!H60+Input!H80)/Input!H$5</f>
        <v>9.7563857905163012</v>
      </c>
      <c r="M12" s="6">
        <f>(Input!I40-Input!I60+Input!I80)/Input!I$5</f>
        <v>9.9952558753946175</v>
      </c>
      <c r="N12" s="6">
        <f>(Input!J40-Input!J60+Input!J80)/Input!J$5</f>
        <v>10.034143412721061</v>
      </c>
      <c r="O12" s="6">
        <f t="shared" si="1"/>
        <v>9.5495634083477832</v>
      </c>
    </row>
    <row r="13" spans="1:15" ht="12" customHeight="1" x14ac:dyDescent="0.2">
      <c r="B13" t="s">
        <v>125</v>
      </c>
      <c r="E13" s="6">
        <f>(Input!A41-Input!A61+Input!A81)/Input!A$5</f>
        <v>2.5133074847978216</v>
      </c>
      <c r="F13" s="6">
        <f>(Input!B41-Input!B61+Input!B81)/Input!B$5</f>
        <v>2.4623163520691356</v>
      </c>
      <c r="G13" s="6">
        <f>(Input!C41-Input!C61+Input!C81)/Input!C$5</f>
        <v>2.518194738085795</v>
      </c>
      <c r="H13" s="6">
        <f>(Input!D41-Input!D61+Input!D81)/Input!D$5</f>
        <v>2.5692235889670223</v>
      </c>
      <c r="I13" s="6">
        <f>(Input!E41-Input!E61+Input!E81)/Input!E$5</f>
        <v>2.5135402098170467</v>
      </c>
      <c r="J13" s="6">
        <f>(Input!F41-Input!F61+Input!F81)/Input!F$5</f>
        <v>2.6906421955774706</v>
      </c>
      <c r="K13" s="6">
        <f>(Input!G41-Input!G61+Input!G81)/Input!G$5</f>
        <v>2.7620358181006495</v>
      </c>
      <c r="L13" s="6">
        <f>(Input!H41-Input!H61+Input!H81)/Input!H$5</f>
        <v>2.779897329409875</v>
      </c>
      <c r="M13" s="6">
        <f>(Input!I41-Input!I61+Input!I81)/Input!I$5</f>
        <v>2.8603970522540423</v>
      </c>
      <c r="N13" s="6">
        <f>(Input!J41-Input!J61+Input!J81)/Input!J$5</f>
        <v>2.9284843623966674</v>
      </c>
      <c r="O13" s="6">
        <f t="shared" si="1"/>
        <v>2.6598039131475524</v>
      </c>
    </row>
    <row r="14" spans="1:15" ht="12" customHeight="1" x14ac:dyDescent="0.2">
      <c r="B14" t="s">
        <v>126</v>
      </c>
      <c r="E14" s="6">
        <f>(Input!A42-Input!A62+Input!A82)/Input!A$5</f>
        <v>0.39117365063292348</v>
      </c>
      <c r="F14" s="6">
        <f>(Input!B42-Input!B62+Input!B82)/Input!B$5</f>
        <v>0.40805127969979493</v>
      </c>
      <c r="G14" s="6">
        <f>(Input!C42-Input!C62+Input!C82)/Input!C$5</f>
        <v>0.39167393266357081</v>
      </c>
      <c r="H14" s="6">
        <f>(Input!D42-Input!D62+Input!D82)/Input!D$5</f>
        <v>0.40320177121218415</v>
      </c>
      <c r="I14" s="6">
        <f>(Input!E42-Input!E62+Input!E82)/Input!E$5</f>
        <v>0.48368410980241255</v>
      </c>
      <c r="J14" s="6">
        <f>(Input!F42-Input!F62+Input!F82)/Input!F$5</f>
        <v>0.4984376460652406</v>
      </c>
      <c r="K14" s="6">
        <f>(Input!G42-Input!G62+Input!G82)/Input!G$5</f>
        <v>0.47752657849924146</v>
      </c>
      <c r="L14" s="6">
        <f>(Input!H42-Input!H62+Input!H82)/Input!H$5</f>
        <v>0.51957138702928207</v>
      </c>
      <c r="M14" s="6">
        <f>(Input!I42-Input!I62+Input!I82)/Input!I$5</f>
        <v>0.54143439804592419</v>
      </c>
      <c r="N14" s="6">
        <f>(Input!J42-Input!J62+Input!J82)/Input!J$5</f>
        <v>0.50943724081301889</v>
      </c>
      <c r="O14" s="6">
        <f t="shared" si="1"/>
        <v>0.46241919944635929</v>
      </c>
    </row>
    <row r="15" spans="1:15" ht="13.5" customHeight="1" x14ac:dyDescent="0.2">
      <c r="B15" s="4" t="s">
        <v>130</v>
      </c>
      <c r="E15" s="8">
        <f>SUM(E12:E14)</f>
        <v>12.510047855555841</v>
      </c>
      <c r="F15" s="8">
        <f t="shared" ref="F15:N15" si="3">SUM(F12:F14)</f>
        <v>11.990469838199367</v>
      </c>
      <c r="G15" s="8">
        <f t="shared" si="3"/>
        <v>12.139899238944079</v>
      </c>
      <c r="H15" s="8">
        <f t="shared" si="3"/>
        <v>12.245527507032516</v>
      </c>
      <c r="I15" s="8">
        <f t="shared" si="3"/>
        <v>12.087643994649675</v>
      </c>
      <c r="J15" s="8">
        <f t="shared" si="3"/>
        <v>12.844471100898108</v>
      </c>
      <c r="K15" s="8">
        <f t="shared" si="3"/>
        <v>12.974798825556567</v>
      </c>
      <c r="L15" s="8">
        <f t="shared" si="3"/>
        <v>13.055854506955459</v>
      </c>
      <c r="M15" s="8">
        <f t="shared" si="3"/>
        <v>13.397087325694583</v>
      </c>
      <c r="N15" s="8">
        <f t="shared" si="3"/>
        <v>13.472065015930747</v>
      </c>
      <c r="O15" s="8">
        <f t="shared" si="1"/>
        <v>12.671786520941694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1.8046542725997354</v>
      </c>
      <c r="F17" s="6">
        <f>(Input!B43-Input!B63+Input!B83)/Input!B$5</f>
        <v>1.9830781736032392</v>
      </c>
      <c r="G17" s="6">
        <f>(Input!C43-Input!C63+Input!C83)/Input!C$5</f>
        <v>1.9860357376704463</v>
      </c>
      <c r="H17" s="6">
        <f>(Input!D43-Input!D63+Input!D83)/Input!D$5</f>
        <v>1.6345673345068534</v>
      </c>
      <c r="I17" s="6">
        <f>(Input!E43-Input!E63+Input!E83)/Input!E$5</f>
        <v>1.4963392134368056</v>
      </c>
      <c r="J17" s="6">
        <f>(Input!F43-Input!F63+Input!F83)/Input!F$5</f>
        <v>1.7134175053611587</v>
      </c>
      <c r="K17" s="6">
        <f>(Input!G43-Input!G63+Input!G83)/Input!G$5</f>
        <v>1.6868403956827991</v>
      </c>
      <c r="L17" s="6">
        <f>(Input!H43-Input!H63+Input!H83)/Input!H$5</f>
        <v>1.6724697473442647</v>
      </c>
      <c r="M17" s="6">
        <f>(Input!I43-Input!I63+Input!I83)/Input!I$5</f>
        <v>1.6686846824466888</v>
      </c>
      <c r="N17" s="6">
        <f>(Input!J43-Input!J63+Input!J83)/Input!J$5</f>
        <v>1.7924724281746089</v>
      </c>
      <c r="O17" s="6">
        <f t="shared" si="1"/>
        <v>1.74385594908266</v>
      </c>
    </row>
    <row r="18" spans="2:15" ht="12" customHeight="1" x14ac:dyDescent="0.2">
      <c r="B18" t="s">
        <v>128</v>
      </c>
      <c r="E18" s="6">
        <f>(Input!A44-Input!A64+Input!A84)/Input!A$5</f>
        <v>3.1721353763499356</v>
      </c>
      <c r="F18" s="6">
        <f>(Input!B44-Input!B64+Input!B84)/Input!B$5</f>
        <v>3.2518392358804338</v>
      </c>
      <c r="G18" s="6">
        <f>(Input!C44-Input!C64+Input!C84)/Input!C$5</f>
        <v>3.3842374554853594</v>
      </c>
      <c r="H18" s="6">
        <f>(Input!D44-Input!D64+Input!D84)/Input!D$5</f>
        <v>3.4628496595341072</v>
      </c>
      <c r="I18" s="6">
        <f>(Input!E44-Input!E64+Input!E84)/Input!E$5</f>
        <v>3.4117810399155899</v>
      </c>
      <c r="J18" s="6">
        <f>(Input!F44-Input!F64+Input!F84)/Input!F$5</f>
        <v>3.2708112200171318</v>
      </c>
      <c r="K18" s="6">
        <f>(Input!G44-Input!G64+Input!G84)/Input!G$5</f>
        <v>3.2328127607096757</v>
      </c>
      <c r="L18" s="6">
        <f>(Input!H44-Input!H64+Input!H84)/Input!H$5</f>
        <v>2.9267479720458844</v>
      </c>
      <c r="M18" s="6">
        <f>(Input!I44-Input!I64+Input!I84)/Input!I$5</f>
        <v>3.4207527957634678</v>
      </c>
      <c r="N18" s="6">
        <f>(Input!J44-Input!J64+Input!J84)/Input!J$5</f>
        <v>3.2562925614780633</v>
      </c>
      <c r="O18" s="6">
        <f t="shared" si="1"/>
        <v>3.2790260077179645</v>
      </c>
    </row>
    <row r="19" spans="2:15" ht="13.5" customHeight="1" x14ac:dyDescent="0.2">
      <c r="B19" s="4" t="s">
        <v>129</v>
      </c>
      <c r="E19" s="8">
        <f>SUM(E17:E18)</f>
        <v>4.976789648949671</v>
      </c>
      <c r="F19" s="8">
        <f t="shared" ref="F19:N19" si="4">SUM(F17:F18)</f>
        <v>5.234917409483673</v>
      </c>
      <c r="G19" s="8">
        <f t="shared" si="4"/>
        <v>5.3702731931558052</v>
      </c>
      <c r="H19" s="8">
        <f t="shared" si="4"/>
        <v>5.0974169940409606</v>
      </c>
      <c r="I19" s="8">
        <f t="shared" si="4"/>
        <v>4.9081202533523953</v>
      </c>
      <c r="J19" s="8">
        <f t="shared" si="4"/>
        <v>4.9842287253782906</v>
      </c>
      <c r="K19" s="8">
        <f t="shared" si="4"/>
        <v>4.9196531563924744</v>
      </c>
      <c r="L19" s="8">
        <f t="shared" si="4"/>
        <v>4.5992177193901487</v>
      </c>
      <c r="M19" s="8">
        <f t="shared" si="4"/>
        <v>5.0894374782101561</v>
      </c>
      <c r="N19" s="8">
        <f t="shared" si="4"/>
        <v>5.0487649896526721</v>
      </c>
      <c r="O19" s="8">
        <f t="shared" si="1"/>
        <v>5.0228819568006253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36.53255404372274</v>
      </c>
      <c r="F21" s="6">
        <f>(Input!B45-Input!B65+Input!B85)/Input!B$5</f>
        <v>34.549068134776633</v>
      </c>
      <c r="G21" s="6">
        <f>(Input!C45-Input!C65+Input!C85)/Input!C$5</f>
        <v>34.499881870296747</v>
      </c>
      <c r="H21" s="6">
        <f>(Input!D45-Input!D65+Input!D85)/Input!D$5</f>
        <v>33.367252065216398</v>
      </c>
      <c r="I21" s="6">
        <f>(Input!E45-Input!E65+Input!E85)/Input!E$5</f>
        <v>33.109267876459498</v>
      </c>
      <c r="J21" s="6">
        <f>(Input!F45-Input!F65+Input!F85)/Input!F$5</f>
        <v>35.056929590786623</v>
      </c>
      <c r="K21" s="6">
        <f>(Input!G45-Input!G65+Input!G85)/Input!G$5</f>
        <v>33.079581940356697</v>
      </c>
      <c r="L21" s="6">
        <f>(Input!H45-Input!H65+Input!H85)/Input!H$5</f>
        <v>32.237668354047671</v>
      </c>
      <c r="M21" s="6">
        <f>(Input!I45-Input!I65+Input!I85)/Input!I$5</f>
        <v>32.183782972630361</v>
      </c>
      <c r="N21" s="6">
        <f>(Input!J45-Input!J65+Input!J85)/Input!J$5</f>
        <v>32.41489303104413</v>
      </c>
      <c r="O21" s="6">
        <f t="shared" si="1"/>
        <v>33.703087987933749</v>
      </c>
    </row>
    <row r="22" spans="2:15" ht="12" customHeight="1" x14ac:dyDescent="0.2">
      <c r="B22" t="s">
        <v>132</v>
      </c>
      <c r="E22" s="6">
        <f>(Input!A46-Input!A66+Input!A86)/Input!A$5</f>
        <v>9.1892831409885876</v>
      </c>
      <c r="F22" s="6">
        <f>(Input!B46-Input!B66+Input!B86)/Input!B$5</f>
        <v>7.3444389230068694</v>
      </c>
      <c r="G22" s="6">
        <f>(Input!C46-Input!C66+Input!C86)/Input!C$5</f>
        <v>7.2787971912445775</v>
      </c>
      <c r="H22" s="6">
        <f>(Input!D46-Input!D66+Input!D86)/Input!D$5</f>
        <v>6.1865890702705002</v>
      </c>
      <c r="I22" s="6">
        <f>(Input!E46-Input!E66+Input!E86)/Input!E$5</f>
        <v>5.4173159137357398</v>
      </c>
      <c r="J22" s="6">
        <f>(Input!F46-Input!F66+Input!F86)/Input!F$5</f>
        <v>5.8899750548152126</v>
      </c>
      <c r="K22" s="6">
        <f>(Input!G46-Input!G66+Input!G86)/Input!G$5</f>
        <v>6.3988987269792723</v>
      </c>
      <c r="L22" s="6">
        <f>(Input!H46-Input!H66+Input!H86)/Input!H$5</f>
        <v>6.224308836914382</v>
      </c>
      <c r="M22" s="6">
        <f>(Input!I46-Input!I66+Input!I86)/Input!I$5</f>
        <v>6.4878950505204509</v>
      </c>
      <c r="N22" s="6">
        <f>(Input!J46-Input!J66+Input!J86)/Input!J$5</f>
        <v>6.3230621317912563</v>
      </c>
      <c r="O22" s="6">
        <f t="shared" si="1"/>
        <v>6.6740564040266843</v>
      </c>
    </row>
    <row r="23" spans="2:15" ht="12" customHeight="1" x14ac:dyDescent="0.2">
      <c r="B23" t="s">
        <v>133</v>
      </c>
      <c r="E23" s="6">
        <f>(Input!A47-Input!A67+Input!A87)/Input!A$5</f>
        <v>0.71997650857676054</v>
      </c>
      <c r="F23" s="6">
        <f>(Input!B47-Input!B67+Input!B87)/Input!B$5</f>
        <v>0.64277773926989767</v>
      </c>
      <c r="G23" s="6">
        <f>(Input!C47-Input!C67+Input!C87)/Input!C$5</f>
        <v>0.56836934582085463</v>
      </c>
      <c r="H23" s="6">
        <f>(Input!D47-Input!D67+Input!D87)/Input!D$5</f>
        <v>0.44809484862502796</v>
      </c>
      <c r="I23" s="6">
        <f>(Input!E47-Input!E67+Input!E87)/Input!E$5</f>
        <v>0.51432169695754026</v>
      </c>
      <c r="J23" s="6">
        <f>(Input!F47-Input!F67+Input!F87)/Input!F$5</f>
        <v>0.4703684705702989</v>
      </c>
      <c r="K23" s="6">
        <f>(Input!G47-Input!G67+Input!G87)/Input!G$5</f>
        <v>0.52668115194033649</v>
      </c>
      <c r="L23" s="6">
        <f>(Input!H47-Input!H67+Input!H87)/Input!H$5</f>
        <v>0.53510593022389119</v>
      </c>
      <c r="M23" s="6">
        <f>(Input!I47-Input!I67+Input!I87)/Input!I$5</f>
        <v>0.78684380720666747</v>
      </c>
      <c r="N23" s="6">
        <f>(Input!J47-Input!J67+Input!J87)/Input!J$5</f>
        <v>0.67007496505661068</v>
      </c>
      <c r="O23" s="6">
        <f t="shared" si="1"/>
        <v>0.5882614464247885</v>
      </c>
    </row>
    <row r="24" spans="2:15" ht="12" customHeight="1" x14ac:dyDescent="0.2">
      <c r="B24" t="s">
        <v>134</v>
      </c>
      <c r="E24" s="6">
        <f>(Input!A48-Input!A68+Input!A88)/Input!A$5</f>
        <v>0.53614466293394125</v>
      </c>
      <c r="F24" s="6">
        <f>(Input!B48-Input!B68+Input!B88)/Input!B$5</f>
        <v>0.51426252907196834</v>
      </c>
      <c r="G24" s="6">
        <f>(Input!C48-Input!C68+Input!C88)/Input!C$5</f>
        <v>0.49728687363307134</v>
      </c>
      <c r="H24" s="6">
        <f>(Input!D48-Input!D68+Input!D88)/Input!D$5</f>
        <v>0.49287537035218759</v>
      </c>
      <c r="I24" s="6">
        <f>(Input!E48-Input!E68+Input!E88)/Input!E$5</f>
        <v>0.48374603561220181</v>
      </c>
      <c r="J24" s="6">
        <f>(Input!F48-Input!F68+Input!F88)/Input!F$5</f>
        <v>0.53768152712274797</v>
      </c>
      <c r="K24" s="6">
        <f>(Input!G48-Input!G68+Input!G88)/Input!G$5</f>
        <v>0.46213326418109135</v>
      </c>
      <c r="L24" s="6">
        <f>(Input!H48-Input!H68+Input!H88)/Input!H$5</f>
        <v>0.5023478863820795</v>
      </c>
      <c r="M24" s="6">
        <f>(Input!I48-Input!I68+Input!I88)/Input!I$5</f>
        <v>0.42567907012944367</v>
      </c>
      <c r="N24" s="6">
        <f>(Input!J48-Input!J68+Input!J88)/Input!J$5</f>
        <v>0.42391872713095563</v>
      </c>
      <c r="O24" s="6">
        <f t="shared" si="1"/>
        <v>0.48760759465496883</v>
      </c>
    </row>
    <row r="25" spans="2:15" ht="12" customHeight="1" x14ac:dyDescent="0.2">
      <c r="B25" t="s">
        <v>135</v>
      </c>
      <c r="E25" s="6">
        <f>(Input!A49-Input!A69+Input!A89)/Input!A$5</f>
        <v>2.9784813362734472</v>
      </c>
      <c r="F25" s="6">
        <f>(Input!B49-Input!B69+Input!B89)/Input!B$5</f>
        <v>3.4803127296032348</v>
      </c>
      <c r="G25" s="6">
        <f>(Input!C49-Input!C69+Input!C89)/Input!C$5</f>
        <v>3.2156613514546044</v>
      </c>
      <c r="H25" s="6">
        <f>(Input!D49-Input!D69+Input!D89)/Input!D$5</f>
        <v>3.0989743559895584</v>
      </c>
      <c r="I25" s="6">
        <f>(Input!E49-Input!E69+Input!E89)/Input!E$5</f>
        <v>2.9155753492089644</v>
      </c>
      <c r="J25" s="6">
        <f>(Input!F49-Input!F69+Input!F89)/Input!F$5</f>
        <v>2.921592875928047</v>
      </c>
      <c r="K25" s="6">
        <f>(Input!G49-Input!G69+Input!G89)/Input!G$5</f>
        <v>3.5130212627993931</v>
      </c>
      <c r="L25" s="6">
        <f>(Input!H49-Input!H69+Input!H89)/Input!H$5</f>
        <v>3.3430582555867812</v>
      </c>
      <c r="M25" s="6">
        <f>(Input!I49-Input!I69+Input!I89)/Input!I$5</f>
        <v>3.2561543099376604</v>
      </c>
      <c r="N25" s="6">
        <f>(Input!J49-Input!J69+Input!J89)/Input!J$5</f>
        <v>3.3852573236023855</v>
      </c>
      <c r="O25" s="6">
        <f t="shared" si="1"/>
        <v>3.2108089150384074</v>
      </c>
    </row>
    <row r="26" spans="2:15" ht="13.5" customHeight="1" x14ac:dyDescent="0.2">
      <c r="B26" s="4" t="s">
        <v>136</v>
      </c>
      <c r="E26" s="8">
        <f>SUM(E21:E25)</f>
        <v>49.956439692495479</v>
      </c>
      <c r="F26" s="8">
        <f t="shared" ref="F26:N26" si="5">SUM(F21:F25)</f>
        <v>46.530860055728603</v>
      </c>
      <c r="G26" s="8">
        <f t="shared" si="5"/>
        <v>46.05999663244986</v>
      </c>
      <c r="H26" s="8">
        <f t="shared" si="5"/>
        <v>43.593785710453673</v>
      </c>
      <c r="I26" s="8">
        <f t="shared" si="5"/>
        <v>42.440226871973941</v>
      </c>
      <c r="J26" s="8">
        <f t="shared" si="5"/>
        <v>44.876547519222932</v>
      </c>
      <c r="K26" s="8">
        <f t="shared" si="5"/>
        <v>43.980316346256792</v>
      </c>
      <c r="L26" s="8">
        <f t="shared" si="5"/>
        <v>42.84248926315481</v>
      </c>
      <c r="M26" s="8">
        <f t="shared" si="5"/>
        <v>43.14035521042458</v>
      </c>
      <c r="N26" s="8">
        <f t="shared" si="5"/>
        <v>43.217206178625339</v>
      </c>
      <c r="O26" s="8">
        <f t="shared" si="1"/>
        <v>44.663822348078597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2.1599564960360462</v>
      </c>
      <c r="F28" s="6">
        <f>(Input!B50-Input!B70+Input!B90)/Input!B$5</f>
        <v>2.2475064648806358</v>
      </c>
      <c r="G28" s="6">
        <f>(Input!C50-Input!C70+Input!C90)/Input!C$5</f>
        <v>2.4384629189529052</v>
      </c>
      <c r="H28" s="6">
        <f>(Input!D50-Input!D70+Input!D90)/Input!D$5</f>
        <v>2.5981511188760931</v>
      </c>
      <c r="I28" s="6">
        <f>(Input!E50-Input!E70+Input!E90)/Input!E$5</f>
        <v>2.7540679812554432</v>
      </c>
      <c r="J28" s="6">
        <f>(Input!F50-Input!F70+Input!F90)/Input!F$5</f>
        <v>2.6593599107710642</v>
      </c>
      <c r="K28" s="6">
        <f>(Input!G50-Input!G70+Input!G90)/Input!G$5</f>
        <v>2.7874184464783869</v>
      </c>
      <c r="L28" s="6">
        <f>(Input!H50-Input!H70+Input!H90)/Input!H$5</f>
        <v>2.7021435215172573</v>
      </c>
      <c r="M28" s="6">
        <f>(Input!I50-Input!I70+Input!I90)/Input!I$5</f>
        <v>2.590497170918729</v>
      </c>
      <c r="N28" s="6">
        <f>(Input!J50-Input!J70+Input!J90)/Input!J$5</f>
        <v>2.6357304149087497</v>
      </c>
      <c r="O28" s="6">
        <f t="shared" si="1"/>
        <v>2.5573294444595311</v>
      </c>
    </row>
    <row r="29" spans="2:15" ht="12" customHeight="1" x14ac:dyDescent="0.2">
      <c r="B29" t="s">
        <v>138</v>
      </c>
      <c r="E29" s="6">
        <f>(Input!A51-Input!A71+Input!A91)/Input!A$5</f>
        <v>0.15810528222285053</v>
      </c>
      <c r="F29" s="6">
        <f>(Input!B51-Input!B71+Input!B91)/Input!B$5</f>
        <v>0.1423981961250172</v>
      </c>
      <c r="G29" s="6">
        <f>(Input!C51-Input!C71+Input!C91)/Input!C$5</f>
        <v>0.13636044341318643</v>
      </c>
      <c r="H29" s="6">
        <f>(Input!D51-Input!D71+Input!D91)/Input!D$5</f>
        <v>0.14665923347346069</v>
      </c>
      <c r="I29" s="6">
        <f>(Input!E51-Input!E71+Input!E91)/Input!E$5</f>
        <v>0.15034865121267538</v>
      </c>
      <c r="J29" s="6">
        <f>(Input!F51-Input!F71+Input!F91)/Input!F$5</f>
        <v>0.17514868313095672</v>
      </c>
      <c r="K29" s="6">
        <f>(Input!G51-Input!G71+Input!G91)/Input!G$5</f>
        <v>0.15147696260728863</v>
      </c>
      <c r="L29" s="6">
        <f>(Input!H51-Input!H71+Input!H91)/Input!H$5</f>
        <v>0.16571108306974566</v>
      </c>
      <c r="M29" s="6">
        <f>(Input!I51-Input!I71+Input!I91)/Input!I$5</f>
        <v>0.17920646589269856</v>
      </c>
      <c r="N29" s="6">
        <f>(Input!J51-Input!J71+Input!J91)/Input!J$5</f>
        <v>0.183559824533403</v>
      </c>
      <c r="O29" s="6">
        <f t="shared" si="1"/>
        <v>0.15889748256812827</v>
      </c>
    </row>
    <row r="30" spans="2:15" ht="13.5" customHeight="1" x14ac:dyDescent="0.2">
      <c r="B30" s="4" t="s">
        <v>139</v>
      </c>
      <c r="E30" s="8">
        <f>SUM(E28:E29)</f>
        <v>2.3180617782588966</v>
      </c>
      <c r="F30" s="8">
        <f t="shared" ref="F30:N30" si="6">SUM(F28:F29)</f>
        <v>2.3899046610056529</v>
      </c>
      <c r="G30" s="8">
        <f t="shared" si="6"/>
        <v>2.5748233623660917</v>
      </c>
      <c r="H30" s="8">
        <f t="shared" si="6"/>
        <v>2.7448103523495537</v>
      </c>
      <c r="I30" s="8">
        <f t="shared" si="6"/>
        <v>2.9044166324681187</v>
      </c>
      <c r="J30" s="8">
        <f t="shared" si="6"/>
        <v>2.8345085939020209</v>
      </c>
      <c r="K30" s="8">
        <f t="shared" si="6"/>
        <v>2.9388954090856756</v>
      </c>
      <c r="L30" s="8">
        <f t="shared" si="6"/>
        <v>2.867854604587003</v>
      </c>
      <c r="M30" s="8">
        <f t="shared" si="6"/>
        <v>2.7697036368114274</v>
      </c>
      <c r="N30" s="8">
        <f t="shared" si="6"/>
        <v>2.8192902394421528</v>
      </c>
      <c r="O30" s="8">
        <f t="shared" si="1"/>
        <v>2.7162269270276593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7.9415398299173129E-2</v>
      </c>
      <c r="F32" s="6">
        <f>(Input!B52-Input!B72+Input!B92)/Input!B$5</f>
        <v>9.3591813035118834E-2</v>
      </c>
      <c r="G32" s="6">
        <f>(Input!C52-Input!C72+Input!C92)/Input!C$5</f>
        <v>0.1033900924280609</v>
      </c>
      <c r="H32" s="6">
        <f>(Input!D52-Input!D72+Input!D92)/Input!D$5</f>
        <v>0.12081305907111065</v>
      </c>
      <c r="I32" s="6">
        <f>(Input!E52-Input!E72+Input!E92)/Input!E$5</f>
        <v>0.1284802642822859</v>
      </c>
      <c r="J32" s="6">
        <f>(Input!F52-Input!F72+Input!F92)/Input!F$5</f>
        <v>0.14994435729288072</v>
      </c>
      <c r="K32" s="6">
        <f>(Input!G52-Input!G72+Input!G92)/Input!G$5</f>
        <v>0.16330147583139243</v>
      </c>
      <c r="L32" s="6">
        <f>(Input!H52-Input!H72+Input!H92)/Input!H$5</f>
        <v>0.17574020981333477</v>
      </c>
      <c r="M32" s="6">
        <f>(Input!I52-Input!I72+Input!I92)/Input!I$5</f>
        <v>0.1809805935793129</v>
      </c>
      <c r="N32" s="6">
        <f>(Input!J52-Input!J72+Input!J92)/Input!J$5</f>
        <v>0.1860220907781158</v>
      </c>
      <c r="O32" s="6">
        <f t="shared" si="1"/>
        <v>0.13816793544107861</v>
      </c>
    </row>
    <row r="33" spans="2:15" ht="12" customHeight="1" x14ac:dyDescent="0.2">
      <c r="B33" t="s">
        <v>141</v>
      </c>
      <c r="E33" s="6">
        <f>(Input!A53-Input!A73+Input!A93)/Input!A$5</f>
        <v>0.7188649279028495</v>
      </c>
      <c r="F33" s="6">
        <f>(Input!B53-Input!B73+Input!B93)/Input!B$5</f>
        <v>0.67016341085502784</v>
      </c>
      <c r="G33" s="6">
        <f>(Input!C53-Input!C73+Input!C93)/Input!C$5</f>
        <v>0.70357979948763283</v>
      </c>
      <c r="H33" s="6">
        <f>(Input!D53-Input!D73+Input!D93)/Input!D$5</f>
        <v>0.67083699847455891</v>
      </c>
      <c r="I33" s="6">
        <f>(Input!E53-Input!E73+Input!E93)/Input!E$5</f>
        <v>0.69959514888905039</v>
      </c>
      <c r="J33" s="6">
        <f>(Input!F53-Input!F73+Input!F93)/Input!F$5</f>
        <v>0.71649633996866546</v>
      </c>
      <c r="K33" s="6">
        <f>(Input!G53-Input!G73+Input!G93)/Input!G$5</f>
        <v>0.69631425451930451</v>
      </c>
      <c r="L33" s="6">
        <f>(Input!H53-Input!H73+Input!H93)/Input!H$5</f>
        <v>0.72779817250548773</v>
      </c>
      <c r="M33" s="6">
        <f>(Input!I53-Input!I73+Input!I93)/Input!I$5</f>
        <v>0.75567937398780527</v>
      </c>
      <c r="N33" s="6">
        <f>(Input!J53-Input!J73+Input!J93)/Input!J$5</f>
        <v>0.73088807528963651</v>
      </c>
      <c r="O33" s="6">
        <f t="shared" si="1"/>
        <v>0.70902165018800201</v>
      </c>
    </row>
    <row r="34" spans="2:15" ht="12" customHeight="1" x14ac:dyDescent="0.2">
      <c r="B34" t="s">
        <v>142</v>
      </c>
      <c r="E34" s="6">
        <f>(Input!A54-Input!A74+Input!A94)/Input!A$5</f>
        <v>0.20692339464813972</v>
      </c>
      <c r="F34" s="6">
        <f>(Input!B54-Input!B74+Input!B94)/Input!B$5</f>
        <v>0.2054311608846196</v>
      </c>
      <c r="G34" s="6">
        <f>(Input!C54-Input!C74+Input!C94)/Input!C$5</f>
        <v>0.18778460483074286</v>
      </c>
      <c r="H34" s="6">
        <f>(Input!D54-Input!D74+Input!D94)/Input!D$5</f>
        <v>0.19712339471875504</v>
      </c>
      <c r="I34" s="6">
        <f>(Input!E54-Input!E74+Input!E94)/Input!E$5</f>
        <v>0.21140229568627528</v>
      </c>
      <c r="J34" s="6">
        <f>(Input!F54-Input!F74+Input!F94)/Input!F$5</f>
        <v>0.21648116924410171</v>
      </c>
      <c r="K34" s="6">
        <f>(Input!G54-Input!G74+Input!G94)/Input!G$5</f>
        <v>0.22070514076554965</v>
      </c>
      <c r="L34" s="6">
        <f>(Input!H54-Input!H74+Input!H94)/Input!H$5</f>
        <v>0.23105089857762393</v>
      </c>
      <c r="M34" s="6">
        <f>(Input!I54-Input!I74+Input!I94)/Input!I$5</f>
        <v>0.23656054724357817</v>
      </c>
      <c r="N34" s="6">
        <f>(Input!J54-Input!J74+Input!J94)/Input!J$5</f>
        <v>0.22841336323337455</v>
      </c>
      <c r="O34" s="6">
        <f t="shared" si="1"/>
        <v>0.21418759698327605</v>
      </c>
    </row>
    <row r="35" spans="2:15" ht="12" customHeight="1" x14ac:dyDescent="0.2">
      <c r="B35" t="s">
        <v>143</v>
      </c>
      <c r="E35" s="6">
        <f>(Input!A55-Input!A75+Input!A95)/Input!A$5</f>
        <v>1.2064981460903517</v>
      </c>
      <c r="F35" s="6">
        <f>(Input!B55-Input!B75+Input!B95)/Input!B$5</f>
        <v>1.1608535881820381</v>
      </c>
      <c r="G35" s="6">
        <f>(Input!C55-Input!C75+Input!C95)/Input!C$5</f>
        <v>1.2199665535128181</v>
      </c>
      <c r="H35" s="6">
        <f>(Input!D55-Input!D75+Input!D95)/Input!D$5</f>
        <v>1.344087286202907</v>
      </c>
      <c r="I35" s="6">
        <f>(Input!E55-Input!E75+Input!E95)/Input!E$5</f>
        <v>1.2176752696909439</v>
      </c>
      <c r="J35" s="6">
        <f>(Input!F55-Input!F75+Input!F95)/Input!F$5</f>
        <v>1.3638500289873678</v>
      </c>
      <c r="K35" s="6">
        <f>(Input!G55-Input!G75+Input!G95)/Input!G$5</f>
        <v>1.3752332120644066</v>
      </c>
      <c r="L35" s="6">
        <f>(Input!H55-Input!H75+Input!H95)/Input!H$5</f>
        <v>1.2882128756058668</v>
      </c>
      <c r="M35" s="6">
        <f>(Input!I55-Input!I75+Input!I95)/Input!I$5</f>
        <v>1.3715992811883955</v>
      </c>
      <c r="N35" s="6">
        <f>(Input!J55-Input!J75+Input!J95)/Input!J$5</f>
        <v>1.4978168294671246</v>
      </c>
      <c r="O35" s="6">
        <f t="shared" si="1"/>
        <v>1.304579307099222</v>
      </c>
    </row>
    <row r="36" spans="2:15" ht="13.5" customHeight="1" x14ac:dyDescent="0.2">
      <c r="B36" s="4" t="s">
        <v>144</v>
      </c>
      <c r="E36" s="8">
        <f>SUM(E32:E35)</f>
        <v>2.2117018669405137</v>
      </c>
      <c r="F36" s="8">
        <f t="shared" ref="F36:N36" si="7">SUM(F32:F35)</f>
        <v>2.1300399729568045</v>
      </c>
      <c r="G36" s="8">
        <f t="shared" si="7"/>
        <v>2.2147210502592545</v>
      </c>
      <c r="H36" s="8">
        <f t="shared" si="7"/>
        <v>2.3328607384673314</v>
      </c>
      <c r="I36" s="8">
        <f t="shared" si="7"/>
        <v>2.2571529785485556</v>
      </c>
      <c r="J36" s="8">
        <f t="shared" si="7"/>
        <v>2.4467718954930158</v>
      </c>
      <c r="K36" s="8">
        <f t="shared" si="7"/>
        <v>2.4555540831806533</v>
      </c>
      <c r="L36" s="8">
        <f t="shared" si="7"/>
        <v>2.4228021565023132</v>
      </c>
      <c r="M36" s="8">
        <f t="shared" si="7"/>
        <v>2.5448197959990919</v>
      </c>
      <c r="N36" s="8">
        <f t="shared" si="7"/>
        <v>2.6431403587682514</v>
      </c>
      <c r="O36" s="8">
        <f t="shared" si="1"/>
        <v>2.3659564897115786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3.8120148826833544</v>
      </c>
      <c r="F38" s="8">
        <f>(Input!B56-Input!B76+Input!B96)/Input!B$5</f>
        <v>3.8117675063635756</v>
      </c>
      <c r="G38" s="8">
        <f>(Input!C56-Input!C76+Input!C96)/Input!C$5</f>
        <v>4.0227688444878877</v>
      </c>
      <c r="H38" s="8">
        <f>(Input!D56-Input!D76+Input!D96)/Input!D$5</f>
        <v>4.3378374418343357</v>
      </c>
      <c r="I38" s="8">
        <f>(Input!E56-Input!E76+Input!E96)/Input!E$5</f>
        <v>4.4117619074909662</v>
      </c>
      <c r="J38" s="8">
        <f>(Input!F56-Input!F76+Input!F96)/Input!F$5</f>
        <v>4.4492918757134001</v>
      </c>
      <c r="K38" s="8">
        <f>(Input!G56-Input!G76+Input!G96)/Input!G$5</f>
        <v>4.6003265726411637</v>
      </c>
      <c r="L38" s="8">
        <f>(Input!H56-Input!H76+Input!H96)/Input!H$5</f>
        <v>4.9398022226398099</v>
      </c>
      <c r="M38" s="8">
        <f>(Input!I56-Input!I76+Input!I96)/Input!I$5</f>
        <v>5.2733011332317634</v>
      </c>
      <c r="N38" s="8">
        <f>(Input!J56-Input!J76+Input!J96)/Input!J$5</f>
        <v>5.3623551280129105</v>
      </c>
      <c r="O38" s="8">
        <f t="shared" si="1"/>
        <v>4.5021227515099165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82.327925103604358</v>
      </c>
      <c r="F40" s="11">
        <f t="shared" ref="F40:N40" si="8">SUM(F10,F15,F19,F26,F30,F36,F38)</f>
        <v>78.750934680445638</v>
      </c>
      <c r="G40" s="11">
        <f t="shared" si="8"/>
        <v>79.194030796167965</v>
      </c>
      <c r="H40" s="11">
        <f t="shared" si="8"/>
        <v>77.574284014450697</v>
      </c>
      <c r="I40" s="11">
        <f t="shared" si="8"/>
        <v>76.442698598047158</v>
      </c>
      <c r="J40" s="11">
        <f t="shared" si="8"/>
        <v>80.654686695700832</v>
      </c>
      <c r="K40" s="11">
        <f t="shared" si="8"/>
        <v>80.139982986326444</v>
      </c>
      <c r="L40" s="11">
        <f t="shared" si="8"/>
        <v>79.207911225632813</v>
      </c>
      <c r="M40" s="11">
        <f t="shared" si="8"/>
        <v>81.618162499187051</v>
      </c>
      <c r="N40" s="11">
        <f t="shared" si="8"/>
        <v>82.219855406109076</v>
      </c>
      <c r="O40" s="11">
        <f t="shared" si="1"/>
        <v>79.813047200567198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21.456212459393612</v>
      </c>
      <c r="F7" s="6">
        <f>Input!B37/Input!B$7</f>
        <v>20.763377602695442</v>
      </c>
      <c r="G7" s="6">
        <f>Input!C37/Input!C$7</f>
        <v>21.208653105462652</v>
      </c>
      <c r="H7" s="6">
        <f>Input!D37/Input!D$7</f>
        <v>23.054428011614011</v>
      </c>
      <c r="I7" s="6">
        <f>Input!E37/Input!E$7</f>
        <v>22.959330672107864</v>
      </c>
      <c r="J7" s="6">
        <f>Input!F37/Input!F$7</f>
        <v>25.054219965423282</v>
      </c>
      <c r="K7" s="6">
        <f>Input!G37/Input!G$7</f>
        <v>26.929199067926636</v>
      </c>
      <c r="L7" s="6">
        <f>Input!H37/Input!H$7</f>
        <v>26.256521184601958</v>
      </c>
      <c r="M7" s="6">
        <f>Input!I37/Input!I$7</f>
        <v>28.587414767581073</v>
      </c>
      <c r="N7" s="6">
        <f>Input!J37/Input!J$7</f>
        <v>30.616116968059099</v>
      </c>
      <c r="O7" s="6">
        <f>AVERAGE(E7:N7)</f>
        <v>24.688547380486561</v>
      </c>
    </row>
    <row r="8" spans="1:15" ht="12" customHeight="1" x14ac:dyDescent="0.2">
      <c r="B8" t="s">
        <v>121</v>
      </c>
      <c r="E8" s="6">
        <f>Input!A38/Input!A$7</f>
        <v>20.620666827951144</v>
      </c>
      <c r="F8" s="6">
        <f>Input!B38/Input!B$7</f>
        <v>20.377914980634813</v>
      </c>
      <c r="G8" s="6">
        <f>Input!C38/Input!C$7</f>
        <v>20.900176781438869</v>
      </c>
      <c r="H8" s="6">
        <f>Input!D38/Input!D$7</f>
        <v>21.253928008121353</v>
      </c>
      <c r="I8" s="6">
        <f>Input!E38/Input!E$7</f>
        <v>21.729133389637905</v>
      </c>
      <c r="J8" s="6">
        <f>Input!F38/Input!F$7</f>
        <v>24.544215932747672</v>
      </c>
      <c r="K8" s="6">
        <f>Input!G38/Input!G$7</f>
        <v>25.231676039307967</v>
      </c>
      <c r="L8" s="6">
        <f>Input!H38/Input!H$7</f>
        <v>24.952427775535163</v>
      </c>
      <c r="M8" s="6">
        <f>Input!I38/Input!I$7</f>
        <v>26.823048987835389</v>
      </c>
      <c r="N8" s="6">
        <f>Input!J38/Input!J$7</f>
        <v>28.316499240921356</v>
      </c>
      <c r="O8" s="6">
        <f t="shared" ref="O8:O40" si="1">AVERAGE(E8:N8)</f>
        <v>23.474968796413162</v>
      </c>
    </row>
    <row r="9" spans="1:15" ht="12" customHeight="1" x14ac:dyDescent="0.2">
      <c r="B9" t="s">
        <v>122</v>
      </c>
      <c r="E9" s="6">
        <f>Input!A39/Input!A$7</f>
        <v>0.74007573330178522</v>
      </c>
      <c r="F9" s="6">
        <f>Input!B39/Input!B$7</f>
        <v>0.79735531583048413</v>
      </c>
      <c r="G9" s="6">
        <f>Input!C39/Input!C$7</f>
        <v>0.90466450103790974</v>
      </c>
      <c r="H9" s="6">
        <f>Input!D39/Input!D$7</f>
        <v>0.91219669174818541</v>
      </c>
      <c r="I9" s="6">
        <f>Input!E39/Input!E$7</f>
        <v>0.87035910768812419</v>
      </c>
      <c r="J9" s="6">
        <f>Input!F39/Input!F$7</f>
        <v>0.71883040134030807</v>
      </c>
      <c r="K9" s="6">
        <f>Input!G39/Input!G$7</f>
        <v>0.83778834314434403</v>
      </c>
      <c r="L9" s="6">
        <f>Input!H39/Input!H$7</f>
        <v>0.85663747922188438</v>
      </c>
      <c r="M9" s="6">
        <f>Input!I39/Input!I$7</f>
        <v>0.92256129279885568</v>
      </c>
      <c r="N9" s="6">
        <f>Input!J39/Input!J$7</f>
        <v>1.1640314083307743</v>
      </c>
      <c r="O9" s="6">
        <f t="shared" si="1"/>
        <v>0.87245002744426547</v>
      </c>
    </row>
    <row r="10" spans="1:15" ht="13.5" customHeight="1" x14ac:dyDescent="0.2">
      <c r="B10" s="4" t="s">
        <v>123</v>
      </c>
      <c r="E10" s="8">
        <f>SUM(E7:E9)</f>
        <v>42.816955020646539</v>
      </c>
      <c r="F10" s="8">
        <f t="shared" ref="F10:N10" si="2">SUM(F7:F9)</f>
        <v>41.938647899160742</v>
      </c>
      <c r="G10" s="8">
        <f t="shared" si="2"/>
        <v>43.013494387939424</v>
      </c>
      <c r="H10" s="8">
        <f t="shared" si="2"/>
        <v>45.220552711483549</v>
      </c>
      <c r="I10" s="8">
        <f t="shared" si="2"/>
        <v>45.558823169433893</v>
      </c>
      <c r="J10" s="8">
        <f t="shared" si="2"/>
        <v>50.31726629951126</v>
      </c>
      <c r="K10" s="8">
        <f t="shared" si="2"/>
        <v>52.998663450378949</v>
      </c>
      <c r="L10" s="8">
        <f t="shared" si="2"/>
        <v>52.065586439359002</v>
      </c>
      <c r="M10" s="8">
        <f t="shared" si="2"/>
        <v>56.333025048215312</v>
      </c>
      <c r="N10" s="8">
        <f t="shared" si="2"/>
        <v>60.096647617311227</v>
      </c>
      <c r="O10" s="8">
        <f t="shared" si="1"/>
        <v>49.035966204343993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57.428061301468695</v>
      </c>
      <c r="F12" s="6">
        <f>Input!B40/Input!B$7</f>
        <v>54.545388604571386</v>
      </c>
      <c r="G12" s="6">
        <f>Input!C40/Input!C$7</f>
        <v>54.311502091127863</v>
      </c>
      <c r="H12" s="6">
        <f>Input!D40/Input!D$7</f>
        <v>55.461204838834391</v>
      </c>
      <c r="I12" s="6">
        <f>Input!E40/Input!E$7</f>
        <v>53.772622700649549</v>
      </c>
      <c r="J12" s="6">
        <f>Input!F40/Input!F$7</f>
        <v>57.173104712870561</v>
      </c>
      <c r="K12" s="6">
        <f>Input!G40/Input!G$7</f>
        <v>58.108085854175279</v>
      </c>
      <c r="L12" s="6">
        <f>Input!H40/Input!H$7</f>
        <v>57.528723728135141</v>
      </c>
      <c r="M12" s="6">
        <f>Input!I40/Input!I$7</f>
        <v>58.604190938117441</v>
      </c>
      <c r="N12" s="6">
        <f>Input!J40/Input!J$7</f>
        <v>58.975482309124295</v>
      </c>
      <c r="O12" s="6">
        <f t="shared" si="1"/>
        <v>56.590836707907464</v>
      </c>
    </row>
    <row r="13" spans="1:15" ht="12" customHeight="1" x14ac:dyDescent="0.2">
      <c r="B13" t="s">
        <v>125</v>
      </c>
      <c r="E13" s="6">
        <f>Input!A41/Input!A$7</f>
        <v>15.02427865362591</v>
      </c>
      <c r="F13" s="6">
        <f>Input!B41/Input!B$7</f>
        <v>14.733130318731757</v>
      </c>
      <c r="G13" s="6">
        <f>Input!C41/Input!C$7</f>
        <v>14.824908516983141</v>
      </c>
      <c r="H13" s="6">
        <f>Input!D41/Input!D$7</f>
        <v>15.363638356691958</v>
      </c>
      <c r="I13" s="6">
        <f>Input!E41/Input!E$7</f>
        <v>14.870610601563861</v>
      </c>
      <c r="J13" s="6">
        <f>Input!F41/Input!F$7</f>
        <v>15.933638725330621</v>
      </c>
      <c r="K13" s="6">
        <f>Input!G41/Input!G$7</f>
        <v>16.486894257941067</v>
      </c>
      <c r="L13" s="6">
        <f>Input!H41/Input!H$7</f>
        <v>16.389725598115245</v>
      </c>
      <c r="M13" s="6">
        <f>Input!I41/Input!I$7</f>
        <v>16.772047888239651</v>
      </c>
      <c r="N13" s="6">
        <f>Input!J41/Input!J$7</f>
        <v>17.210528762918983</v>
      </c>
      <c r="O13" s="6">
        <f t="shared" si="1"/>
        <v>15.760940168014219</v>
      </c>
    </row>
    <row r="14" spans="1:15" ht="12" customHeight="1" x14ac:dyDescent="0.2">
      <c r="B14" t="s">
        <v>126</v>
      </c>
      <c r="E14" s="6">
        <f>Input!A42/Input!A$7</f>
        <v>2.3347635349185949</v>
      </c>
      <c r="F14" s="6">
        <f>Input!B42/Input!B$7</f>
        <v>2.4399612823746812</v>
      </c>
      <c r="G14" s="6">
        <f>Input!C42/Input!C$7</f>
        <v>2.3039590898235858</v>
      </c>
      <c r="H14" s="6">
        <f>Input!D42/Input!D$7</f>
        <v>2.4090418235679065</v>
      </c>
      <c r="I14" s="6">
        <f>Input!E42/Input!E$7</f>
        <v>2.856583849469462</v>
      </c>
      <c r="J14" s="6">
        <f>Input!F42/Input!F$7</f>
        <v>2.9463781322791718</v>
      </c>
      <c r="K14" s="6">
        <f>Input!G42/Input!G$7</f>
        <v>2.8475980186830858</v>
      </c>
      <c r="L14" s="6">
        <f>Input!H42/Input!H$7</f>
        <v>3.0634944298758078</v>
      </c>
      <c r="M14" s="6">
        <f>Input!I42/Input!I$7</f>
        <v>3.1737713121474784</v>
      </c>
      <c r="N14" s="6">
        <f>Input!J42/Input!J$7</f>
        <v>2.9923599403949024</v>
      </c>
      <c r="O14" s="6">
        <f t="shared" si="1"/>
        <v>2.7367911413534678</v>
      </c>
    </row>
    <row r="15" spans="1:15" ht="13.5" customHeight="1" x14ac:dyDescent="0.2">
      <c r="B15" s="4" t="s">
        <v>130</v>
      </c>
      <c r="E15" s="8">
        <f>SUM(E12:E14)</f>
        <v>74.787103490013195</v>
      </c>
      <c r="F15" s="8">
        <f t="shared" ref="F15:N15" si="3">SUM(F12:F14)</f>
        <v>71.718480205677821</v>
      </c>
      <c r="G15" s="8">
        <f t="shared" si="3"/>
        <v>71.440369697934585</v>
      </c>
      <c r="H15" s="8">
        <f t="shared" si="3"/>
        <v>73.233885019094245</v>
      </c>
      <c r="I15" s="8">
        <f t="shared" si="3"/>
        <v>71.499817151682876</v>
      </c>
      <c r="J15" s="8">
        <f t="shared" si="3"/>
        <v>76.053121570480357</v>
      </c>
      <c r="K15" s="8">
        <f t="shared" si="3"/>
        <v>77.442578130799433</v>
      </c>
      <c r="L15" s="8">
        <f t="shared" si="3"/>
        <v>76.981943756126185</v>
      </c>
      <c r="M15" s="8">
        <f t="shared" si="3"/>
        <v>78.550010138504575</v>
      </c>
      <c r="N15" s="8">
        <f t="shared" si="3"/>
        <v>79.178371012438177</v>
      </c>
      <c r="O15" s="8">
        <f t="shared" si="1"/>
        <v>75.088568017275151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11.340741062099317</v>
      </c>
      <c r="F17" s="6">
        <f>Input!B43/Input!B$7</f>
        <v>12.086452210641227</v>
      </c>
      <c r="G17" s="6">
        <f>Input!C43/Input!C$7</f>
        <v>12.144304294313233</v>
      </c>
      <c r="H17" s="6">
        <f>Input!D43/Input!D$7</f>
        <v>9.9892629036858853</v>
      </c>
      <c r="I17" s="6">
        <f>Input!E43/Input!E$7</f>
        <v>9.0040120858491655</v>
      </c>
      <c r="J17" s="6">
        <f>Input!F43/Input!F$7</f>
        <v>10.272032563077371</v>
      </c>
      <c r="K17" s="6">
        <f>Input!G43/Input!G$7</f>
        <v>10.474338876672535</v>
      </c>
      <c r="L17" s="6">
        <f>Input!H43/Input!H$7</f>
        <v>10.026819440872824</v>
      </c>
      <c r="M17" s="6">
        <f>Input!I43/Input!I$7</f>
        <v>9.8481202018851413</v>
      </c>
      <c r="N17" s="6">
        <f>Input!J43/Input!J$7</f>
        <v>10.674525430649606</v>
      </c>
      <c r="O17" s="6">
        <f t="shared" si="1"/>
        <v>10.586060906974632</v>
      </c>
    </row>
    <row r="18" spans="2:15" ht="12" customHeight="1" x14ac:dyDescent="0.2">
      <c r="B18" t="s">
        <v>128</v>
      </c>
      <c r="E18" s="6">
        <f>Input!A44/Input!A$7</f>
        <v>19.25908688843889</v>
      </c>
      <c r="F18" s="6">
        <f>Input!B44/Input!B$7</f>
        <v>19.650869807521374</v>
      </c>
      <c r="G18" s="6">
        <f>Input!C44/Input!C$7</f>
        <v>20.199493873577083</v>
      </c>
      <c r="H18" s="6">
        <f>Input!D44/Input!D$7</f>
        <v>20.837745679392913</v>
      </c>
      <c r="I18" s="6">
        <f>Input!E44/Input!E$7</f>
        <v>20.273966857144618</v>
      </c>
      <c r="J18" s="6">
        <f>Input!F44/Input!F$7</f>
        <v>19.436670169083335</v>
      </c>
      <c r="K18" s="6">
        <f>Input!G44/Input!G$7</f>
        <v>19.461225982377673</v>
      </c>
      <c r="L18" s="6">
        <f>Input!H44/Input!H$7</f>
        <v>17.394357915881315</v>
      </c>
      <c r="M18" s="6">
        <f>Input!I44/Input!I$7</f>
        <v>20.147709652603179</v>
      </c>
      <c r="N18" s="6">
        <f>Input!J44/Input!J$7</f>
        <v>19.319680565768632</v>
      </c>
      <c r="O18" s="6">
        <f t="shared" si="1"/>
        <v>19.598080739178897</v>
      </c>
    </row>
    <row r="19" spans="2:15" ht="13.5" customHeight="1" x14ac:dyDescent="0.2">
      <c r="B19" s="4" t="s">
        <v>129</v>
      </c>
      <c r="E19" s="8">
        <f>SUM(E17:E18)</f>
        <v>30.599827950538206</v>
      </c>
      <c r="F19" s="8">
        <f t="shared" ref="F19:N19" si="4">SUM(F17:F18)</f>
        <v>31.737322018162601</v>
      </c>
      <c r="G19" s="8">
        <f t="shared" si="4"/>
        <v>32.343798167890313</v>
      </c>
      <c r="H19" s="8">
        <f t="shared" si="4"/>
        <v>30.827008583078801</v>
      </c>
      <c r="I19" s="8">
        <f t="shared" si="4"/>
        <v>29.277978942993784</v>
      </c>
      <c r="J19" s="8">
        <f t="shared" si="4"/>
        <v>29.708702732160706</v>
      </c>
      <c r="K19" s="8">
        <f t="shared" si="4"/>
        <v>29.93556485905021</v>
      </c>
      <c r="L19" s="8">
        <f t="shared" si="4"/>
        <v>27.421177356754139</v>
      </c>
      <c r="M19" s="8">
        <f t="shared" si="4"/>
        <v>29.995829854488321</v>
      </c>
      <c r="N19" s="8">
        <f t="shared" si="4"/>
        <v>29.994205996418238</v>
      </c>
      <c r="O19" s="8">
        <f t="shared" si="1"/>
        <v>30.184141646153527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256.42202537080237</v>
      </c>
      <c r="F21" s="6">
        <f>Input!B45/Input!B$7</f>
        <v>229.86436948678744</v>
      </c>
      <c r="G21" s="6">
        <f>Input!C45/Input!C$7</f>
        <v>233.70131526737657</v>
      </c>
      <c r="H21" s="6">
        <f>Input!D45/Input!D$7</f>
        <v>226.39381643477986</v>
      </c>
      <c r="I21" s="6">
        <f>Input!E45/Input!E$7</f>
        <v>228.88319333396777</v>
      </c>
      <c r="J21" s="6">
        <f>Input!F45/Input!F$7</f>
        <v>248.27353671580238</v>
      </c>
      <c r="K21" s="6">
        <f>Input!G45/Input!G$7</f>
        <v>233.9495137669098</v>
      </c>
      <c r="L21" s="6">
        <f>Input!H45/Input!H$7</f>
        <v>207.5403914123591</v>
      </c>
      <c r="M21" s="6">
        <f>Input!I45/Input!I$7</f>
        <v>202.4771452421009</v>
      </c>
      <c r="N21" s="6">
        <f>Input!J45/Input!J$7</f>
        <v>224.6577271541571</v>
      </c>
      <c r="O21" s="6">
        <f t="shared" si="1"/>
        <v>229.21630341850431</v>
      </c>
    </row>
    <row r="22" spans="2:15" ht="12" customHeight="1" x14ac:dyDescent="0.2">
      <c r="B22" t="s">
        <v>132</v>
      </c>
      <c r="E22" s="6">
        <f>Input!A46/Input!A$7</f>
        <v>55.241660244483342</v>
      </c>
      <c r="F22" s="6">
        <f>Input!B46/Input!B$7</f>
        <v>44.041168211248262</v>
      </c>
      <c r="G22" s="6">
        <f>Input!C46/Input!C$7</f>
        <v>43.020094575314282</v>
      </c>
      <c r="H22" s="6">
        <f>Input!D46/Input!D$7</f>
        <v>37.151457471111712</v>
      </c>
      <c r="I22" s="6">
        <f>Input!E46/Input!E$7</f>
        <v>32.051919432870129</v>
      </c>
      <c r="J22" s="6">
        <f>Input!F46/Input!F$7</f>
        <v>34.992654322621817</v>
      </c>
      <c r="K22" s="6">
        <f>Input!G46/Input!G$7</f>
        <v>38.572606593084664</v>
      </c>
      <c r="L22" s="6">
        <f>Input!H46/Input!H$7</f>
        <v>36.864901187485799</v>
      </c>
      <c r="M22" s="6">
        <f>Input!I46/Input!I$7</f>
        <v>38.041132611420977</v>
      </c>
      <c r="N22" s="6">
        <f>Input!J46/Input!J$7</f>
        <v>37.21781731305353</v>
      </c>
      <c r="O22" s="6">
        <f t="shared" si="1"/>
        <v>39.719541196269446</v>
      </c>
    </row>
    <row r="23" spans="2:15" ht="12" customHeight="1" x14ac:dyDescent="0.2">
      <c r="B23" t="s">
        <v>133</v>
      </c>
      <c r="E23" s="6">
        <f>Input!A47/Input!A$7</f>
        <v>4.2987945156665299</v>
      </c>
      <c r="F23" s="6">
        <f>Input!B47/Input!B$7</f>
        <v>3.8453303240879486</v>
      </c>
      <c r="G23" s="6">
        <f>Input!C47/Input!C$7</f>
        <v>3.3430175005664107</v>
      </c>
      <c r="H23" s="6">
        <f>Input!D47/Input!D$7</f>
        <v>2.6949402632992481</v>
      </c>
      <c r="I23" s="6">
        <f>Input!E47/Input!E$7</f>
        <v>3.0376112687388548</v>
      </c>
      <c r="J23" s="6">
        <f>Input!F47/Input!F$7</f>
        <v>2.7797610378078681</v>
      </c>
      <c r="K23" s="6">
        <f>Input!G47/Input!G$7</f>
        <v>3.1410491694688121</v>
      </c>
      <c r="L23" s="6">
        <f>Input!H47/Input!H$7</f>
        <v>3.1553144422251478</v>
      </c>
      <c r="M23" s="6">
        <f>Input!I47/Input!I$7</f>
        <v>4.612605537551512</v>
      </c>
      <c r="N23" s="6">
        <f>Input!J47/Input!J$7</f>
        <v>3.9381503682768764</v>
      </c>
      <c r="O23" s="6">
        <f t="shared" si="1"/>
        <v>3.4846574427689214</v>
      </c>
    </row>
    <row r="24" spans="2:15" ht="12" customHeight="1" x14ac:dyDescent="0.2">
      <c r="B24" t="s">
        <v>134</v>
      </c>
      <c r="E24" s="6">
        <f>Input!A48/Input!A$7</f>
        <v>3.2762815596006858</v>
      </c>
      <c r="F24" s="6">
        <f>Input!B48/Input!B$7</f>
        <v>3.1606328406060662</v>
      </c>
      <c r="G24" s="6">
        <f>Input!C48/Input!C$7</f>
        <v>2.9571720786974387</v>
      </c>
      <c r="H24" s="6">
        <f>Input!D48/Input!D$7</f>
        <v>2.9828773569885776</v>
      </c>
      <c r="I24" s="6">
        <f>Input!E48/Input!E$7</f>
        <v>2.8526086626856979</v>
      </c>
      <c r="J24" s="6">
        <f>Input!F48/Input!F$7</f>
        <v>3.192522240118544</v>
      </c>
      <c r="K24" s="6">
        <f>Input!G48/Input!G$7</f>
        <v>2.7683970490145589</v>
      </c>
      <c r="L24" s="6">
        <f>Input!H48/Input!H$7</f>
        <v>2.9797686790573339</v>
      </c>
      <c r="M24" s="6">
        <f>Input!I48/Input!I$7</f>
        <v>2.5315247182803473</v>
      </c>
      <c r="N24" s="6">
        <f>Input!J48/Input!J$7</f>
        <v>2.531612146924898</v>
      </c>
      <c r="O24" s="6">
        <f t="shared" si="1"/>
        <v>2.9233397331974151</v>
      </c>
    </row>
    <row r="25" spans="2:15" ht="12" customHeight="1" x14ac:dyDescent="0.2">
      <c r="B25" t="s">
        <v>135</v>
      </c>
      <c r="E25" s="6">
        <f>Input!A49/Input!A$7</f>
        <v>17.775092743629145</v>
      </c>
      <c r="F25" s="6">
        <f>Input!B49/Input!B$7</f>
        <v>20.905010910055491</v>
      </c>
      <c r="G25" s="6">
        <f>Input!C49/Input!C$7</f>
        <v>19.00825024952697</v>
      </c>
      <c r="H25" s="6">
        <f>Input!D49/Input!D$7</f>
        <v>18.673486996380245</v>
      </c>
      <c r="I25" s="6">
        <f>Input!E49/Input!E$7</f>
        <v>16.981752158013585</v>
      </c>
      <c r="J25" s="6">
        <f>Input!F49/Input!F$7</f>
        <v>17.453570972348558</v>
      </c>
      <c r="K25" s="6">
        <f>Input!G49/Input!G$7</f>
        <v>21.228518244329955</v>
      </c>
      <c r="L25" s="6">
        <f>Input!H49/Input!H$7</f>
        <v>19.916126466870963</v>
      </c>
      <c r="M25" s="6">
        <f>Input!I49/Input!I$7</f>
        <v>19.342815540682277</v>
      </c>
      <c r="N25" s="6">
        <f>Input!J49/Input!J$7</f>
        <v>20.240795508607942</v>
      </c>
      <c r="O25" s="6">
        <f t="shared" si="1"/>
        <v>19.152541979044511</v>
      </c>
    </row>
    <row r="26" spans="2:15" ht="13.5" customHeight="1" x14ac:dyDescent="0.2">
      <c r="B26" s="4" t="s">
        <v>136</v>
      </c>
      <c r="E26" s="8">
        <f>SUM(E21:E25)</f>
        <v>337.01385443418212</v>
      </c>
      <c r="F26" s="8">
        <f t="shared" ref="F26:N26" si="5">SUM(F21:F25)</f>
        <v>301.81651177278519</v>
      </c>
      <c r="G26" s="8">
        <f t="shared" si="5"/>
        <v>302.02984967148166</v>
      </c>
      <c r="H26" s="8">
        <f t="shared" si="5"/>
        <v>287.89657852255965</v>
      </c>
      <c r="I26" s="8">
        <f t="shared" si="5"/>
        <v>283.80708485627605</v>
      </c>
      <c r="J26" s="8">
        <f t="shared" si="5"/>
        <v>306.69204528869921</v>
      </c>
      <c r="K26" s="8">
        <f t="shared" si="5"/>
        <v>299.66008482280779</v>
      </c>
      <c r="L26" s="8">
        <f t="shared" si="5"/>
        <v>270.45650218799835</v>
      </c>
      <c r="M26" s="8">
        <f t="shared" si="5"/>
        <v>267.00522365003599</v>
      </c>
      <c r="N26" s="8">
        <f t="shared" si="5"/>
        <v>288.58610249102031</v>
      </c>
      <c r="O26" s="8">
        <f t="shared" si="1"/>
        <v>294.49638376978464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12.891941100316673</v>
      </c>
      <c r="F28" s="6">
        <f>Input!B50/Input!B$7</f>
        <v>13.439067658922717</v>
      </c>
      <c r="G28" s="6">
        <f>Input!C50/Input!C$7</f>
        <v>14.343867025087411</v>
      </c>
      <c r="H28" s="6">
        <f>Input!D50/Input!D$7</f>
        <v>15.523390301157544</v>
      </c>
      <c r="I28" s="6">
        <f>Input!E50/Input!E$7</f>
        <v>16.265145925528742</v>
      </c>
      <c r="J28" s="6">
        <f>Input!F50/Input!F$7</f>
        <v>15.720019541119285</v>
      </c>
      <c r="K28" s="6">
        <f>Input!G50/Input!G$7</f>
        <v>16.622000747506526</v>
      </c>
      <c r="L28" s="6">
        <f>Input!H50/Input!H$7</f>
        <v>15.932354945317604</v>
      </c>
      <c r="M28" s="6">
        <f>Input!I50/Input!I$7</f>
        <v>15.184924729610975</v>
      </c>
      <c r="N28" s="6">
        <f>Input!J50/Input!J$7</f>
        <v>15.481874693186777</v>
      </c>
      <c r="O28" s="6">
        <f t="shared" si="1"/>
        <v>15.140458666775425</v>
      </c>
    </row>
    <row r="29" spans="2:15" ht="12" customHeight="1" x14ac:dyDescent="0.2">
      <c r="B29" t="s">
        <v>138</v>
      </c>
      <c r="E29" s="6">
        <f>Input!A51/Input!A$7</f>
        <v>0.9778591208744869</v>
      </c>
      <c r="F29" s="6">
        <f>Input!B51/Input!B$7</f>
        <v>0.83388914465420039</v>
      </c>
      <c r="G29" s="6">
        <f>Input!C51/Input!C$7</f>
        <v>0.82793302879816799</v>
      </c>
      <c r="H29" s="6">
        <f>Input!D51/Input!D$7</f>
        <v>0.89690822343782861</v>
      </c>
      <c r="I29" s="6">
        <f>Input!E51/Input!E$7</f>
        <v>0.89247270851741944</v>
      </c>
      <c r="J29" s="6">
        <f>Input!F51/Input!F$7</f>
        <v>1.0451611346359582</v>
      </c>
      <c r="K29" s="6">
        <f>Input!G51/Input!G$7</f>
        <v>0.93395640400514368</v>
      </c>
      <c r="L29" s="6">
        <f>Input!H51/Input!H$7</f>
        <v>0.99271994936467378</v>
      </c>
      <c r="M29" s="6">
        <f>Input!I51/Input!I$7</f>
        <v>1.0631360255455942</v>
      </c>
      <c r="N29" s="6">
        <f>Input!J51/Input!J$7</f>
        <v>1.0798501930776876</v>
      </c>
      <c r="O29" s="6">
        <f t="shared" si="1"/>
        <v>0.95438859329111614</v>
      </c>
    </row>
    <row r="30" spans="2:15" ht="13.5" customHeight="1" x14ac:dyDescent="0.2">
      <c r="B30" s="4" t="s">
        <v>139</v>
      </c>
      <c r="E30" s="8">
        <f>SUM(E28:E29)</f>
        <v>13.869800221191159</v>
      </c>
      <c r="F30" s="8">
        <f t="shared" ref="F30:N30" si="6">SUM(F28:F29)</f>
        <v>14.272956803576918</v>
      </c>
      <c r="G30" s="8">
        <f t="shared" si="6"/>
        <v>15.171800053885578</v>
      </c>
      <c r="H30" s="8">
        <f t="shared" si="6"/>
        <v>16.420298524595374</v>
      </c>
      <c r="I30" s="8">
        <f t="shared" si="6"/>
        <v>17.157618634046162</v>
      </c>
      <c r="J30" s="8">
        <f t="shared" si="6"/>
        <v>16.765180675755243</v>
      </c>
      <c r="K30" s="8">
        <f t="shared" si="6"/>
        <v>17.55595715151167</v>
      </c>
      <c r="L30" s="8">
        <f t="shared" si="6"/>
        <v>16.925074894682279</v>
      </c>
      <c r="M30" s="8">
        <f t="shared" si="6"/>
        <v>16.248060755156569</v>
      </c>
      <c r="N30" s="8">
        <f t="shared" si="6"/>
        <v>16.561724886264464</v>
      </c>
      <c r="O30" s="8">
        <f t="shared" si="1"/>
        <v>16.09484726006654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0.47539288474295094</v>
      </c>
      <c r="F32" s="6">
        <f>Input!B52/Input!B$7</f>
        <v>0.55987806371064319</v>
      </c>
      <c r="G32" s="6">
        <f>Input!C52/Input!C$7</f>
        <v>0.60955069836934894</v>
      </c>
      <c r="H32" s="6">
        <f>Input!D52/Input!D$7</f>
        <v>0.72238768753041516</v>
      </c>
      <c r="I32" s="6">
        <f>Input!E52/Input!E$7</f>
        <v>0.75851359806110974</v>
      </c>
      <c r="J32" s="6">
        <f>Input!F52/Input!F$7</f>
        <v>0.88632909330730303</v>
      </c>
      <c r="K32" s="6">
        <f>Input!G52/Input!G$7</f>
        <v>0.97496410255143895</v>
      </c>
      <c r="L32" s="6">
        <f>Input!H52/Input!H$7</f>
        <v>1.0365564846119617</v>
      </c>
      <c r="M32" s="6">
        <f>Input!I52/Input!I$7</f>
        <v>1.0619753706678829</v>
      </c>
      <c r="N32" s="6">
        <f>Input!J52/Input!J$7</f>
        <v>1.0937030310621241</v>
      </c>
      <c r="O32" s="6">
        <f t="shared" si="1"/>
        <v>0.81792510146151787</v>
      </c>
    </row>
    <row r="33" spans="2:15" ht="12" customHeight="1" x14ac:dyDescent="0.2">
      <c r="B33" t="s">
        <v>141</v>
      </c>
      <c r="E33" s="6">
        <f>Input!A53/Input!A$7</f>
        <v>4.3602574947958646</v>
      </c>
      <c r="F33" s="6">
        <f>Input!B53/Input!B$7</f>
        <v>4.0368325322423706</v>
      </c>
      <c r="G33" s="6">
        <f>Input!C53/Input!C$7</f>
        <v>4.1821613628152763</v>
      </c>
      <c r="H33" s="6">
        <f>Input!D53/Input!D$7</f>
        <v>4.0491620205997885</v>
      </c>
      <c r="I33" s="6">
        <f>Input!E53/Input!E$7</f>
        <v>4.1517767051092882</v>
      </c>
      <c r="J33" s="6">
        <f>Input!F53/Input!F$7</f>
        <v>4.2580530261120124</v>
      </c>
      <c r="K33" s="6">
        <f>Input!G53/Input!G$7</f>
        <v>4.2071220971596466</v>
      </c>
      <c r="L33" s="6">
        <f>Input!H53/Input!H$7</f>
        <v>4.3285296087197933</v>
      </c>
      <c r="M33" s="6">
        <f>Input!I53/Input!I$7</f>
        <v>4.4527302731871545</v>
      </c>
      <c r="N33" s="6">
        <f>Input!J53/Input!J$7</f>
        <v>4.3289021970351991</v>
      </c>
      <c r="O33" s="6">
        <f t="shared" si="1"/>
        <v>4.2355527317776396</v>
      </c>
    </row>
    <row r="34" spans="2:15" ht="12" customHeight="1" x14ac:dyDescent="0.2">
      <c r="B34" t="s">
        <v>142</v>
      </c>
      <c r="E34" s="6">
        <f>Input!A54/Input!A$7</f>
        <v>1.2378332642207583</v>
      </c>
      <c r="F34" s="6">
        <f>Input!B54/Input!B$7</f>
        <v>1.2303179028208009</v>
      </c>
      <c r="G34" s="6">
        <f>Input!C54/Input!C$7</f>
        <v>1.1069416566141486</v>
      </c>
      <c r="H34" s="6">
        <f>Input!D54/Input!D$7</f>
        <v>1.1784730757940982</v>
      </c>
      <c r="I34" s="6">
        <f>Input!E54/Input!E$7</f>
        <v>1.253733174547478</v>
      </c>
      <c r="J34" s="6">
        <f>Input!F54/Input!F$7</f>
        <v>1.2828870803099508</v>
      </c>
      <c r="K34" s="6">
        <f>Input!G54/Input!G$7</f>
        <v>1.3214400935193245</v>
      </c>
      <c r="L34" s="6">
        <f>Input!H54/Input!H$7</f>
        <v>1.3677414087488799</v>
      </c>
      <c r="M34" s="6">
        <f>Input!I54/Input!I$7</f>
        <v>1.3920325509586802</v>
      </c>
      <c r="N34" s="6">
        <f>Input!J54/Input!J$7</f>
        <v>1.347072263226049</v>
      </c>
      <c r="O34" s="6">
        <f t="shared" si="1"/>
        <v>1.2718472470760172</v>
      </c>
    </row>
    <row r="35" spans="2:15" ht="12" customHeight="1" x14ac:dyDescent="0.2">
      <c r="B35" t="s">
        <v>143</v>
      </c>
      <c r="E35" s="6">
        <f>Input!A55/Input!A$7</f>
        <v>7.2178811779123224</v>
      </c>
      <c r="F35" s="6">
        <f>Input!B55/Input!B$7</f>
        <v>6.9549525658078482</v>
      </c>
      <c r="G35" s="6">
        <f>Input!C55/Input!C$7</f>
        <v>7.1816600126141248</v>
      </c>
      <c r="H35" s="6">
        <f>Input!D55/Input!D$7</f>
        <v>8.0397755699541769</v>
      </c>
      <c r="I35" s="6">
        <f>Input!E55/Input!E$7</f>
        <v>7.2042291345531213</v>
      </c>
      <c r="J35" s="6">
        <f>Input!F55/Input!F$7</f>
        <v>8.1036767014960631</v>
      </c>
      <c r="K35" s="6">
        <f>Input!G55/Input!G$7</f>
        <v>8.2169199677447722</v>
      </c>
      <c r="L35" s="6">
        <f>Input!H55/Input!H$7</f>
        <v>7.6081772548385089</v>
      </c>
      <c r="M35" s="6">
        <f>Input!I55/Input!I$7</f>
        <v>8.0554951335334319</v>
      </c>
      <c r="N35" s="6">
        <f>Input!J55/Input!J$7</f>
        <v>8.8108272681956663</v>
      </c>
      <c r="O35" s="6">
        <f t="shared" si="1"/>
        <v>7.739359478665004</v>
      </c>
    </row>
    <row r="36" spans="2:15" ht="13.5" customHeight="1" x14ac:dyDescent="0.2">
      <c r="B36" s="4" t="s">
        <v>144</v>
      </c>
      <c r="E36" s="8">
        <f>SUM(E32:E35)</f>
        <v>13.291364821671896</v>
      </c>
      <c r="F36" s="8">
        <f t="shared" ref="F36:N36" si="7">SUM(F32:F35)</f>
        <v>12.781981064581663</v>
      </c>
      <c r="G36" s="8">
        <f t="shared" si="7"/>
        <v>13.080313730412898</v>
      </c>
      <c r="H36" s="8">
        <f t="shared" si="7"/>
        <v>13.989798353878479</v>
      </c>
      <c r="I36" s="8">
        <f t="shared" si="7"/>
        <v>13.368252612270997</v>
      </c>
      <c r="J36" s="8">
        <f t="shared" si="7"/>
        <v>14.53094590122533</v>
      </c>
      <c r="K36" s="8">
        <f t="shared" si="7"/>
        <v>14.720446260975184</v>
      </c>
      <c r="L36" s="8">
        <f t="shared" si="7"/>
        <v>14.341004756919144</v>
      </c>
      <c r="M36" s="8">
        <f t="shared" si="7"/>
        <v>14.96223332834715</v>
      </c>
      <c r="N36" s="8">
        <f t="shared" si="7"/>
        <v>15.580504759519037</v>
      </c>
      <c r="O36" s="8">
        <f t="shared" si="1"/>
        <v>14.064684558980179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23.584123941829272</v>
      </c>
      <c r="F38" s="8">
        <f>Input!B56/Input!B$7</f>
        <v>22.970179426096649</v>
      </c>
      <c r="G38" s="8">
        <f>Input!C56/Input!C$7</f>
        <v>23.941949310815691</v>
      </c>
      <c r="H38" s="8">
        <f>Input!D56/Input!D$7</f>
        <v>26.156396361841679</v>
      </c>
      <c r="I38" s="8">
        <f>Input!E56/Input!E$7</f>
        <v>26.244232375385042</v>
      </c>
      <c r="J38" s="8">
        <f>Input!F56/Input!F$7</f>
        <v>26.512005666319823</v>
      </c>
      <c r="K38" s="8">
        <f>Input!G56/Input!G$7</f>
        <v>27.931680728163268</v>
      </c>
      <c r="L38" s="8">
        <f>Input!H56/Input!H$7</f>
        <v>29.375948356225873</v>
      </c>
      <c r="M38" s="8">
        <f>Input!I56/Input!I$7</f>
        <v>30.914090477708399</v>
      </c>
      <c r="N38" s="8">
        <f>Input!J56/Input!J$7</f>
        <v>31.66416855889198</v>
      </c>
      <c r="O38" s="8">
        <f t="shared" si="1"/>
        <v>26.929477520327765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535.96302988007244</v>
      </c>
      <c r="F40" s="11">
        <f t="shared" ref="F40:N40" si="8">SUM(F10,F15,F19,F26,F30,F36,F38)</f>
        <v>497.23607919004155</v>
      </c>
      <c r="G40" s="11">
        <f t="shared" si="8"/>
        <v>501.02157502036016</v>
      </c>
      <c r="H40" s="11">
        <f t="shared" si="8"/>
        <v>493.74451807653179</v>
      </c>
      <c r="I40" s="11">
        <f t="shared" si="8"/>
        <v>486.91380774208881</v>
      </c>
      <c r="J40" s="11">
        <f t="shared" si="8"/>
        <v>520.5792681341519</v>
      </c>
      <c r="K40" s="11">
        <f t="shared" si="8"/>
        <v>520.24497540368657</v>
      </c>
      <c r="L40" s="11">
        <f t="shared" si="8"/>
        <v>487.56723774806494</v>
      </c>
      <c r="M40" s="11">
        <f t="shared" si="8"/>
        <v>494.00847325245633</v>
      </c>
      <c r="N40" s="11">
        <f t="shared" si="8"/>
        <v>521.6617253218634</v>
      </c>
      <c r="O40" s="11">
        <f t="shared" si="1"/>
        <v>505.89406897693181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2" sqref="D2:I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Input!O1</f>
        <v>Gesamtmittel aller Statistikbetriebe &gt; 500 ha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80</v>
      </c>
      <c r="F7" s="20">
        <f>Input!B1</f>
        <v>91</v>
      </c>
      <c r="G7" s="20">
        <f>Input!C1</f>
        <v>95</v>
      </c>
      <c r="H7" s="20">
        <f>Input!D1</f>
        <v>99</v>
      </c>
      <c r="I7" s="20">
        <f>Input!E1</f>
        <v>99</v>
      </c>
      <c r="J7" s="20">
        <f>Input!F1</f>
        <v>104</v>
      </c>
      <c r="K7" s="20">
        <f>Input!G1</f>
        <v>100</v>
      </c>
      <c r="L7" s="20">
        <f>Input!H1</f>
        <v>99</v>
      </c>
      <c r="M7" s="20">
        <f>Input!I1</f>
        <v>102</v>
      </c>
      <c r="N7" s="20">
        <f>Input!J1</f>
        <v>100</v>
      </c>
      <c r="O7" s="6">
        <f>AVERAGE(E7:N7)</f>
        <v>96.9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313073.68</v>
      </c>
      <c r="F9" s="20">
        <f>IF(Input!B123=0,"***",Input!B123)</f>
        <v>347104.8</v>
      </c>
      <c r="G9" s="20">
        <f>IF(Input!C123=0,"***",Input!C123)</f>
        <v>363524.27</v>
      </c>
      <c r="H9" s="20">
        <f>IF(Input!D123=0,"***",Input!D123)</f>
        <v>368205.35</v>
      </c>
      <c r="I9" s="20">
        <f>IF(Input!E123=0,"***",Input!E123)</f>
        <v>368637.06</v>
      </c>
      <c r="J9" s="20">
        <f>IF(Input!F123=0,"***",Input!F123)</f>
        <v>375847.67999999999</v>
      </c>
      <c r="K9" s="20">
        <f>IF(Input!G123=0,"***",Input!G123)</f>
        <v>369079.5</v>
      </c>
      <c r="L9" s="20">
        <f>IF(Input!H123=0,"***",Input!H123)</f>
        <v>362930.9</v>
      </c>
      <c r="M9" s="20">
        <f>IF(Input!I123=0,"***",Input!I123)</f>
        <v>358489.06</v>
      </c>
      <c r="N9" s="20">
        <f>IF(Input!J123=0,"***",Input!J123)</f>
        <v>352574.98</v>
      </c>
      <c r="O9" s="20">
        <f>AVERAGE(E9:N9)</f>
        <v>357946.728</v>
      </c>
    </row>
    <row r="10" spans="1:15" ht="12" customHeight="1" x14ac:dyDescent="0.2">
      <c r="B10" t="s">
        <v>262</v>
      </c>
      <c r="E10" s="20">
        <f>IF(Input!A123=0,"***",E9/E7)</f>
        <v>3913.4209999999998</v>
      </c>
      <c r="F10" s="20">
        <f>IF(Input!B123=0,"***",F9/F7)</f>
        <v>3814.3384615384616</v>
      </c>
      <c r="G10" s="20">
        <f>IF(Input!C123=0,"***",G9/G7)</f>
        <v>3826.5712631578949</v>
      </c>
      <c r="H10" s="20">
        <f>IF(Input!D123=0,"***",H9/H7)</f>
        <v>3719.2459595959594</v>
      </c>
      <c r="I10" s="20">
        <f>IF(Input!E123=0,"***",I9/I7)</f>
        <v>3723.6066666666666</v>
      </c>
      <c r="J10" s="20">
        <f>IF(Input!F123=0,"***",J9/J7)</f>
        <v>3613.92</v>
      </c>
      <c r="K10" s="20">
        <f>IF(Input!G123=0,"***",K9/K7)</f>
        <v>3690.7950000000001</v>
      </c>
      <c r="L10" s="20">
        <f>IF(Input!H123=0,"***",L9/L7)</f>
        <v>3665.9686868686872</v>
      </c>
      <c r="M10" s="20">
        <f>IF(Input!I123=0,"***",M9/M7)</f>
        <v>3514.5986274509805</v>
      </c>
      <c r="N10" s="20">
        <f>IF(Input!J123=0,"***",N9/N7)</f>
        <v>3525.7497999999996</v>
      </c>
      <c r="O10" s="20">
        <f>AVERAGE(E10:N10)</f>
        <v>3700.8215465278649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280291.49</v>
      </c>
      <c r="F12" s="20">
        <f>Input!B7</f>
        <v>313655.59999999998</v>
      </c>
      <c r="G12" s="20">
        <f>Input!C7</f>
        <v>326618</v>
      </c>
      <c r="H12" s="20">
        <f>Input!D7</f>
        <v>330693.69</v>
      </c>
      <c r="I12" s="20">
        <f>Input!E7</f>
        <v>330902.69</v>
      </c>
      <c r="J12" s="20">
        <f>Input!F7</f>
        <v>337319.47</v>
      </c>
      <c r="K12" s="20">
        <f>Input!G7</f>
        <v>332063.99</v>
      </c>
      <c r="L12" s="20">
        <f>Input!H7</f>
        <v>323110.39</v>
      </c>
      <c r="M12" s="20">
        <f>Input!I7</f>
        <v>320017.61</v>
      </c>
      <c r="N12" s="20">
        <f>Input!J7</f>
        <v>316805.12</v>
      </c>
      <c r="O12" s="20">
        <f>AVERAGE(E12:N12)</f>
        <v>321147.80499999999</v>
      </c>
    </row>
    <row r="13" spans="1:15" ht="12" customHeight="1" x14ac:dyDescent="0.2">
      <c r="B13" t="s">
        <v>264</v>
      </c>
      <c r="E13" s="20">
        <f t="shared" ref="E13:N13" si="1">+E12/E7</f>
        <v>3503.6436249999997</v>
      </c>
      <c r="F13" s="20">
        <f t="shared" si="1"/>
        <v>3446.7648351648349</v>
      </c>
      <c r="G13" s="20">
        <f t="shared" si="1"/>
        <v>3438.0842105263159</v>
      </c>
      <c r="H13" s="20">
        <f t="shared" si="1"/>
        <v>3340.3403030303029</v>
      </c>
      <c r="I13" s="20">
        <f t="shared" si="1"/>
        <v>3342.4514141414143</v>
      </c>
      <c r="J13" s="20">
        <f t="shared" si="1"/>
        <v>3243.4564423076922</v>
      </c>
      <c r="K13" s="20">
        <f t="shared" si="1"/>
        <v>3320.6399000000001</v>
      </c>
      <c r="L13" s="20">
        <f t="shared" si="1"/>
        <v>3263.7413131313133</v>
      </c>
      <c r="M13" s="20">
        <f t="shared" si="1"/>
        <v>3137.4275490196078</v>
      </c>
      <c r="N13" s="20">
        <f t="shared" si="1"/>
        <v>3168.0511999999999</v>
      </c>
      <c r="O13" s="20">
        <f>AVERAGE(E13:N13)</f>
        <v>3320.4600792321485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1672951</v>
      </c>
      <c r="F15" s="20">
        <f>Input!B5</f>
        <v>1875518</v>
      </c>
      <c r="G15" s="20">
        <f>Input!C5</f>
        <v>1921278</v>
      </c>
      <c r="H15" s="20">
        <f>Input!D5</f>
        <v>1975822</v>
      </c>
      <c r="I15" s="20">
        <f>Input!E5</f>
        <v>1954274</v>
      </c>
      <c r="J15" s="20">
        <f>Input!F5</f>
        <v>1993972</v>
      </c>
      <c r="K15" s="20">
        <f>Input!G5</f>
        <v>1980172</v>
      </c>
      <c r="L15" s="20">
        <f>Input!H5</f>
        <v>1905122</v>
      </c>
      <c r="M15" s="20">
        <f>Input!I5</f>
        <v>1875874</v>
      </c>
      <c r="N15" s="20">
        <f>Input!J5</f>
        <v>1860867</v>
      </c>
      <c r="O15" s="20">
        <f>AVERAGE(E15:N15)</f>
        <v>1901585</v>
      </c>
    </row>
    <row r="16" spans="1:15" ht="12" customHeight="1" x14ac:dyDescent="0.2">
      <c r="B16" t="s">
        <v>266</v>
      </c>
      <c r="E16" s="20">
        <f t="shared" ref="E16:N16" si="2">+E15/E7</f>
        <v>20911.887500000001</v>
      </c>
      <c r="F16" s="20">
        <f t="shared" si="2"/>
        <v>20610.087912087911</v>
      </c>
      <c r="G16" s="20">
        <f t="shared" si="2"/>
        <v>20223.978947368421</v>
      </c>
      <c r="H16" s="20">
        <f t="shared" si="2"/>
        <v>19957.797979797979</v>
      </c>
      <c r="I16" s="20">
        <f t="shared" si="2"/>
        <v>19740.141414141413</v>
      </c>
      <c r="J16" s="20">
        <f t="shared" si="2"/>
        <v>19172.807692307691</v>
      </c>
      <c r="K16" s="20">
        <f t="shared" si="2"/>
        <v>19801.72</v>
      </c>
      <c r="L16" s="20">
        <f t="shared" si="2"/>
        <v>19243.656565656565</v>
      </c>
      <c r="M16" s="20">
        <f t="shared" si="2"/>
        <v>18390.921568627451</v>
      </c>
      <c r="N16" s="20">
        <f t="shared" si="2"/>
        <v>18608.669999999998</v>
      </c>
      <c r="O16" s="20">
        <f>AVERAGE(E16:N16)</f>
        <v>19666.166957998743</v>
      </c>
    </row>
    <row r="17" spans="2:15" ht="12" customHeight="1" x14ac:dyDescent="0.2">
      <c r="B17" t="s">
        <v>267</v>
      </c>
      <c r="E17" s="6">
        <f>+E15/E12</f>
        <v>5.9686114623030475</v>
      </c>
      <c r="F17" s="6">
        <f t="shared" ref="F17:N17" si="3">+F15/F12</f>
        <v>5.9795457182973939</v>
      </c>
      <c r="G17" s="6">
        <f t="shared" si="3"/>
        <v>5.8823396138608404</v>
      </c>
      <c r="H17" s="6">
        <f t="shared" si="3"/>
        <v>5.9747798635045015</v>
      </c>
      <c r="I17" s="6">
        <f t="shared" si="3"/>
        <v>5.9058873169027422</v>
      </c>
      <c r="J17" s="6">
        <f t="shared" si="3"/>
        <v>5.9112271224664266</v>
      </c>
      <c r="K17" s="6">
        <f t="shared" si="3"/>
        <v>5.9632241364081668</v>
      </c>
      <c r="L17" s="6">
        <f t="shared" si="3"/>
        <v>5.8961954148240174</v>
      </c>
      <c r="M17" s="6">
        <f t="shared" si="3"/>
        <v>5.8617836687174814</v>
      </c>
      <c r="N17" s="6">
        <f t="shared" si="3"/>
        <v>5.8738539326637147</v>
      </c>
      <c r="O17" s="6">
        <f>AVERAGE(E17:N17)</f>
        <v>5.9217448249948328</v>
      </c>
    </row>
    <row r="18" spans="2:15" ht="12" customHeight="1" x14ac:dyDescent="0.2">
      <c r="B18" t="s">
        <v>268</v>
      </c>
      <c r="E18" s="6">
        <f t="shared" ref="E18:M18" si="4">+(E17-F17)/F17*100</f>
        <v>-0.18286098157737288</v>
      </c>
      <c r="F18" s="6">
        <f t="shared" si="4"/>
        <v>1.6525075194145897</v>
      </c>
      <c r="G18" s="6">
        <f t="shared" si="4"/>
        <v>-1.547174151273925</v>
      </c>
      <c r="H18" s="6">
        <f t="shared" si="4"/>
        <v>1.1665062827153476</v>
      </c>
      <c r="I18" s="6">
        <f t="shared" si="4"/>
        <v>-9.0333283649172383E-2</v>
      </c>
      <c r="J18" s="6">
        <f t="shared" si="4"/>
        <v>-0.87196142141086241</v>
      </c>
      <c r="K18" s="6">
        <f t="shared" si="4"/>
        <v>1.1368130950278215</v>
      </c>
      <c r="L18" s="6">
        <f t="shared" si="4"/>
        <v>0.58705247500314417</v>
      </c>
      <c r="M18" s="6">
        <f t="shared" si="4"/>
        <v>-0.20549138750475593</v>
      </c>
      <c r="N18" s="6">
        <f>+(N17-(Input!K5/Input!K7))/(Input!K5/Input!K7)*100</f>
        <v>0.31766302477061559</v>
      </c>
      <c r="O18" s="6">
        <f>AVERAGE(E18:N18)</f>
        <v>0.196272117151543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2057895.95</v>
      </c>
      <c r="F20" s="20">
        <f>Input!B6</f>
        <v>2148225.48</v>
      </c>
      <c r="G20" s="20">
        <f>Input!C6</f>
        <v>2282302.89</v>
      </c>
      <c r="H20" s="20">
        <f>Input!D6</f>
        <v>2306155.81</v>
      </c>
      <c r="I20" s="20">
        <f>Input!E6</f>
        <v>2427076.84</v>
      </c>
      <c r="J20" s="20">
        <f>Input!F6</f>
        <v>2494462.7200000002</v>
      </c>
      <c r="K20" s="20">
        <f>Input!G6</f>
        <v>2432487.52</v>
      </c>
      <c r="L20" s="20">
        <f>Input!H6</f>
        <v>2160333.92</v>
      </c>
      <c r="M20" s="20">
        <f>Input!I6</f>
        <v>2058484.53</v>
      </c>
      <c r="N20" s="20">
        <f>Input!J6</f>
        <v>2229646.84</v>
      </c>
      <c r="O20" s="20">
        <f>AVERAGE(E20:N20)</f>
        <v>2259707.2500000005</v>
      </c>
    </row>
    <row r="21" spans="2:15" ht="12" customHeight="1" x14ac:dyDescent="0.2">
      <c r="B21" t="s">
        <v>270</v>
      </c>
      <c r="E21" s="20">
        <f t="shared" ref="E21:N21" si="5">+E20/E7</f>
        <v>25723.699375</v>
      </c>
      <c r="F21" s="20">
        <f t="shared" si="5"/>
        <v>23606.873406593408</v>
      </c>
      <c r="G21" s="20">
        <f t="shared" si="5"/>
        <v>24024.240947368424</v>
      </c>
      <c r="H21" s="20">
        <f t="shared" si="5"/>
        <v>23294.503131313133</v>
      </c>
      <c r="I21" s="20">
        <f t="shared" si="5"/>
        <v>24515.927676767675</v>
      </c>
      <c r="J21" s="20">
        <f t="shared" si="5"/>
        <v>23985.218461538465</v>
      </c>
      <c r="K21" s="20">
        <f t="shared" si="5"/>
        <v>24324.875199999999</v>
      </c>
      <c r="L21" s="20">
        <f t="shared" si="5"/>
        <v>21821.554747474747</v>
      </c>
      <c r="M21" s="20">
        <f t="shared" si="5"/>
        <v>20181.22088235294</v>
      </c>
      <c r="N21" s="20">
        <f t="shared" si="5"/>
        <v>22296.468399999998</v>
      </c>
      <c r="O21" s="20">
        <f>AVERAGE(E21:N21)</f>
        <v>23377.458222840884</v>
      </c>
    </row>
    <row r="22" spans="2:15" ht="12" customHeight="1" x14ac:dyDescent="0.2">
      <c r="B22" t="s">
        <v>271</v>
      </c>
      <c r="E22" s="6">
        <f>+E20/E12</f>
        <v>7.3419851241291703</v>
      </c>
      <c r="F22" s="6">
        <f t="shared" ref="F22:N22" si="6">+F20/F12</f>
        <v>6.848994502250239</v>
      </c>
      <c r="G22" s="6">
        <f t="shared" si="6"/>
        <v>6.9876825220900258</v>
      </c>
      <c r="H22" s="6">
        <f t="shared" si="6"/>
        <v>6.9736916056668639</v>
      </c>
      <c r="I22" s="6">
        <f t="shared" si="6"/>
        <v>7.3347147465014562</v>
      </c>
      <c r="J22" s="6">
        <f t="shared" si="6"/>
        <v>7.3949562413340697</v>
      </c>
      <c r="K22" s="6">
        <f t="shared" si="6"/>
        <v>7.3253577420424305</v>
      </c>
      <c r="L22" s="6">
        <f t="shared" si="6"/>
        <v>6.6860552518908474</v>
      </c>
      <c r="M22" s="6">
        <f t="shared" si="6"/>
        <v>6.4324101726776854</v>
      </c>
      <c r="N22" s="6">
        <f t="shared" si="6"/>
        <v>7.0379128973673151</v>
      </c>
      <c r="O22" s="6">
        <f>AVERAGE(E22:N22)</f>
        <v>7.0363760805950104</v>
      </c>
    </row>
    <row r="23" spans="2:15" ht="12" customHeight="1" x14ac:dyDescent="0.2">
      <c r="B23" t="s">
        <v>272</v>
      </c>
      <c r="E23" s="6">
        <f t="shared" ref="E23:M23" si="7">+(E22-F22)/F22*100</f>
        <v>7.1979999650599673</v>
      </c>
      <c r="F23" s="6">
        <f t="shared" si="7"/>
        <v>-1.984749870952996</v>
      </c>
      <c r="G23" s="6">
        <f t="shared" si="7"/>
        <v>0.20062424916801408</v>
      </c>
      <c r="H23" s="6">
        <f t="shared" si="7"/>
        <v>-4.9221156283793404</v>
      </c>
      <c r="I23" s="6">
        <f t="shared" si="7"/>
        <v>-0.81462949700627052</v>
      </c>
      <c r="J23" s="6">
        <f t="shared" si="7"/>
        <v>0.95010375933167712</v>
      </c>
      <c r="K23" s="6">
        <f t="shared" si="7"/>
        <v>9.5617290923640734</v>
      </c>
      <c r="L23" s="6">
        <f t="shared" si="7"/>
        <v>3.9432354654643316</v>
      </c>
      <c r="M23" s="6">
        <f t="shared" si="7"/>
        <v>-8.6034415816105234</v>
      </c>
      <c r="N23" s="6">
        <f>+(N22-(Input!K6/Input!K7))/(Input!K6/Input!K7)*100</f>
        <v>7.6662845162225404</v>
      </c>
      <c r="O23" s="6">
        <f>AVERAGE(E23:N23)</f>
        <v>1.3195040469661474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384944.94999999995</v>
      </c>
      <c r="F25" s="20">
        <f t="shared" ref="F25:N25" si="8">+F20-F15</f>
        <v>272707.48</v>
      </c>
      <c r="G25" s="20">
        <f t="shared" si="8"/>
        <v>361024.89000000013</v>
      </c>
      <c r="H25" s="20">
        <f t="shared" si="8"/>
        <v>330333.81000000006</v>
      </c>
      <c r="I25" s="20">
        <f t="shared" si="8"/>
        <v>472802.83999999985</v>
      </c>
      <c r="J25" s="20">
        <f t="shared" si="8"/>
        <v>500490.7200000002</v>
      </c>
      <c r="K25" s="20">
        <f t="shared" si="8"/>
        <v>452315.52</v>
      </c>
      <c r="L25" s="20">
        <f t="shared" si="8"/>
        <v>255211.91999999993</v>
      </c>
      <c r="M25" s="20">
        <f t="shared" si="8"/>
        <v>182610.53000000003</v>
      </c>
      <c r="N25" s="20">
        <f t="shared" si="8"/>
        <v>368779.83999999985</v>
      </c>
      <c r="O25" s="20">
        <f>AVERAGE(E25:N25)</f>
        <v>358122.25</v>
      </c>
    </row>
    <row r="26" spans="2:15" ht="12" customHeight="1" x14ac:dyDescent="0.2">
      <c r="B26" t="s">
        <v>274</v>
      </c>
      <c r="E26" s="20">
        <f t="shared" ref="E26:N26" si="9">+E25/E7</f>
        <v>4811.8118749999994</v>
      </c>
      <c r="F26" s="20">
        <f t="shared" si="9"/>
        <v>2996.7854945054942</v>
      </c>
      <c r="G26" s="20">
        <f t="shared" si="9"/>
        <v>3800.2620000000015</v>
      </c>
      <c r="H26" s="20">
        <f t="shared" si="9"/>
        <v>3336.705151515152</v>
      </c>
      <c r="I26" s="20">
        <f t="shared" si="9"/>
        <v>4775.7862626262613</v>
      </c>
      <c r="J26" s="20">
        <f t="shared" si="9"/>
        <v>4812.4107692307716</v>
      </c>
      <c r="K26" s="20">
        <f t="shared" si="9"/>
        <v>4523.1552000000001</v>
      </c>
      <c r="L26" s="20">
        <f t="shared" si="9"/>
        <v>2577.898181818181</v>
      </c>
      <c r="M26" s="20">
        <f t="shared" si="9"/>
        <v>1790.2993137254905</v>
      </c>
      <c r="N26" s="20">
        <f t="shared" si="9"/>
        <v>3687.7983999999983</v>
      </c>
      <c r="O26" s="20">
        <f>AVERAGE(E26:N26)</f>
        <v>3711.2912648421357</v>
      </c>
    </row>
    <row r="27" spans="2:15" ht="12" customHeight="1" x14ac:dyDescent="0.2">
      <c r="B27" t="s">
        <v>275</v>
      </c>
      <c r="E27" s="6">
        <f>+E25/E12</f>
        <v>1.3733736618261223</v>
      </c>
      <c r="F27" s="6">
        <f t="shared" ref="F27:N27" si="10">+F25/F12</f>
        <v>0.86944878395284508</v>
      </c>
      <c r="G27" s="6">
        <f t="shared" si="10"/>
        <v>1.1053429082291855</v>
      </c>
      <c r="H27" s="6">
        <f t="shared" si="10"/>
        <v>0.998911742162362</v>
      </c>
      <c r="I27" s="6">
        <f t="shared" si="10"/>
        <v>1.4288274295987133</v>
      </c>
      <c r="J27" s="6">
        <f t="shared" si="10"/>
        <v>1.4837291188676427</v>
      </c>
      <c r="K27" s="6">
        <f t="shared" si="10"/>
        <v>1.3621336056342634</v>
      </c>
      <c r="L27" s="6">
        <f t="shared" si="10"/>
        <v>0.78985983706683005</v>
      </c>
      <c r="M27" s="6">
        <f t="shared" si="10"/>
        <v>0.57062650396020409</v>
      </c>
      <c r="N27" s="6">
        <f t="shared" si="10"/>
        <v>1.1640589647036004</v>
      </c>
      <c r="O27" s="6">
        <f>AVERAGE(E27:N27)</f>
        <v>1.1146312556001767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123.00993573631264</v>
      </c>
      <c r="F29" s="6">
        <f t="shared" ref="F29:N29" si="11">+F20/F15*100</f>
        <v>114.54038191049085</v>
      </c>
      <c r="G29" s="6">
        <f t="shared" si="11"/>
        <v>118.79087201331615</v>
      </c>
      <c r="H29" s="6">
        <f t="shared" si="11"/>
        <v>116.71880412304347</v>
      </c>
      <c r="I29" s="6">
        <f t="shared" si="11"/>
        <v>124.19327279593342</v>
      </c>
      <c r="J29" s="6">
        <f t="shared" si="11"/>
        <v>125.10018796653112</v>
      </c>
      <c r="K29" s="6">
        <f t="shared" si="11"/>
        <v>122.84223390695355</v>
      </c>
      <c r="L29" s="6">
        <f t="shared" si="11"/>
        <v>113.39609326856757</v>
      </c>
      <c r="M29" s="6">
        <f t="shared" si="11"/>
        <v>109.73469060288699</v>
      </c>
      <c r="N29" s="6">
        <f t="shared" si="11"/>
        <v>119.81763554300227</v>
      </c>
      <c r="O29" s="6">
        <f>AVERAGE(E29:N29)</f>
        <v>118.81441078670382</v>
      </c>
    </row>
    <row r="30" spans="2:15" ht="12" customHeight="1" x14ac:dyDescent="0.2">
      <c r="B30" t="s">
        <v>277</v>
      </c>
      <c r="E30" s="6">
        <f>+E25/E20*100</f>
        <v>18.705753806454595</v>
      </c>
      <c r="F30" s="6">
        <f t="shared" ref="F30:N30" si="12">+F25/F20*100</f>
        <v>12.694546384395366</v>
      </c>
      <c r="G30" s="6">
        <f t="shared" si="12"/>
        <v>15.818447743366793</v>
      </c>
      <c r="H30" s="6">
        <f t="shared" si="12"/>
        <v>14.324002245104161</v>
      </c>
      <c r="I30" s="6">
        <f t="shared" si="12"/>
        <v>19.480340803713485</v>
      </c>
      <c r="J30" s="6">
        <f t="shared" si="12"/>
        <v>20.064068947079722</v>
      </c>
      <c r="K30" s="6">
        <f t="shared" si="12"/>
        <v>18.594772482121513</v>
      </c>
      <c r="L30" s="6">
        <f t="shared" si="12"/>
        <v>11.813540380831494</v>
      </c>
      <c r="M30" s="6">
        <f t="shared" si="12"/>
        <v>8.8711150042016609</v>
      </c>
      <c r="N30" s="6">
        <f t="shared" si="12"/>
        <v>16.539831931410262</v>
      </c>
      <c r="O30" s="16">
        <f>AVERAGE(E30:N30)</f>
        <v>15.690641972867905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19.595882736218641</v>
      </c>
      <c r="F7" s="6">
        <f>(Input!B37-Input!B57+Input!B77)/Input!B$7</f>
        <v>19.757398656360674</v>
      </c>
      <c r="G7" s="6">
        <f>(Input!C37-Input!C57+Input!C77)/Input!C$7</f>
        <v>19.726252227372651</v>
      </c>
      <c r="H7" s="6">
        <f>(Input!D37-Input!D57+Input!D77)/Input!D$7</f>
        <v>22.014388420897902</v>
      </c>
      <c r="I7" s="6">
        <f>(Input!E37-Input!E57+Input!E77)/Input!E$7</f>
        <v>22.181258393517442</v>
      </c>
      <c r="J7" s="6">
        <f>(Input!F37-Input!F57+Input!F77)/Input!F$7</f>
        <v>24.285277040189822</v>
      </c>
      <c r="K7" s="6">
        <f>(Input!G37-Input!G57+Input!G77)/Input!G$7</f>
        <v>25.119064069548763</v>
      </c>
      <c r="L7" s="6">
        <f>(Input!H37-Input!H57+Input!H77)/Input!H$7</f>
        <v>25.219099918142529</v>
      </c>
      <c r="M7" s="6">
        <f>(Input!I37-Input!I57+Input!I77)/Input!I$7</f>
        <v>27.943086944496589</v>
      </c>
      <c r="N7" s="6">
        <f>(Input!J37-Input!J57+Input!J77)/Input!J$7</f>
        <v>28.873794148276392</v>
      </c>
      <c r="O7" s="6">
        <f>AVERAGE(E7:N7)</f>
        <v>23.471550255502144</v>
      </c>
    </row>
    <row r="8" spans="1:15" ht="12" customHeight="1" x14ac:dyDescent="0.2">
      <c r="B8" t="s">
        <v>121</v>
      </c>
      <c r="E8" s="6">
        <f>(Input!A38-Input!A58+Input!A78)/Input!A$7</f>
        <v>18.852345927448599</v>
      </c>
      <c r="F8" s="6">
        <f>(Input!B38-Input!B58+Input!B78)/Input!B$7</f>
        <v>19.341933062888085</v>
      </c>
      <c r="G8" s="6">
        <f>(Input!C38-Input!C58+Input!C78)/Input!C$7</f>
        <v>19.561418507247001</v>
      </c>
      <c r="H8" s="6">
        <f>(Input!D38-Input!D58+Input!D78)/Input!D$7</f>
        <v>20.344762369067279</v>
      </c>
      <c r="I8" s="6">
        <f>(Input!E38-Input!E58+Input!E78)/Input!E$7</f>
        <v>20.929244546183654</v>
      </c>
      <c r="J8" s="6">
        <f>(Input!F38-Input!F58+Input!F78)/Input!F$7</f>
        <v>23.69181740383975</v>
      </c>
      <c r="K8" s="6">
        <f>(Input!G38-Input!G58+Input!G78)/Input!G$7</f>
        <v>23.471585009865116</v>
      </c>
      <c r="L8" s="6">
        <f>(Input!H38-Input!H58+Input!H78)/Input!H$7</f>
        <v>23.997790909787827</v>
      </c>
      <c r="M8" s="6">
        <f>(Input!I38-Input!I58+Input!I78)/Input!I$7</f>
        <v>26.306745338170607</v>
      </c>
      <c r="N8" s="6">
        <f>(Input!J38-Input!J58+Input!J78)/Input!J$7</f>
        <v>26.799174868133441</v>
      </c>
      <c r="O8" s="6">
        <f t="shared" ref="O8:O40" si="1">AVERAGE(E8:N8)</f>
        <v>22.329681794263134</v>
      </c>
    </row>
    <row r="9" spans="1:15" ht="12" customHeight="1" x14ac:dyDescent="0.2">
      <c r="B9" t="s">
        <v>122</v>
      </c>
      <c r="E9" s="6">
        <f>(Input!A39-Input!A59+Input!A79)/Input!A$7</f>
        <v>0.60361650651612708</v>
      </c>
      <c r="F9" s="6">
        <f>(Input!B39-Input!B59+Input!B79)/Input!B$7</f>
        <v>0.7422333285297632</v>
      </c>
      <c r="G9" s="6">
        <f>(Input!C39-Input!C59+Input!C79)/Input!C$7</f>
        <v>0.78017068869443817</v>
      </c>
      <c r="H9" s="6">
        <f>(Input!D39-Input!D59+Input!D79)/Input!D$7</f>
        <v>0.79097986417581789</v>
      </c>
      <c r="I9" s="6">
        <f>(Input!E39-Input!E59+Input!E79)/Input!E$7</f>
        <v>0.79017786165473602</v>
      </c>
      <c r="J9" s="6">
        <f>(Input!F39-Input!F59+Input!F79)/Input!F$7</f>
        <v>0.60649499419645125</v>
      </c>
      <c r="K9" s="6">
        <f>(Input!G39-Input!G59+Input!G79)/Input!G$7</f>
        <v>0.72782995831616681</v>
      </c>
      <c r="L9" s="6">
        <f>(Input!H39-Input!H59+Input!H79)/Input!H$7</f>
        <v>0.78220214459832116</v>
      </c>
      <c r="M9" s="6">
        <f>(Input!I39-Input!I59+Input!I79)/Input!I$7</f>
        <v>0.87120377531723958</v>
      </c>
      <c r="N9" s="6">
        <f>(Input!J39-Input!J59+Input!J79)/Input!J$7</f>
        <v>1.0510351600378176</v>
      </c>
      <c r="O9" s="6">
        <f t="shared" si="1"/>
        <v>0.77459442820368785</v>
      </c>
    </row>
    <row r="10" spans="1:15" ht="13.5" customHeight="1" x14ac:dyDescent="0.2">
      <c r="B10" s="4" t="s">
        <v>123</v>
      </c>
      <c r="E10" s="8">
        <f>SUM(E7:E9)</f>
        <v>39.051845170183363</v>
      </c>
      <c r="F10" s="8">
        <f t="shared" ref="F10:N10" si="2">SUM(F7:F9)</f>
        <v>39.841565047778523</v>
      </c>
      <c r="G10" s="8">
        <f t="shared" si="2"/>
        <v>40.067841423314093</v>
      </c>
      <c r="H10" s="8">
        <f t="shared" si="2"/>
        <v>43.150130654141002</v>
      </c>
      <c r="I10" s="8">
        <f t="shared" si="2"/>
        <v>43.900680801355826</v>
      </c>
      <c r="J10" s="8">
        <f t="shared" si="2"/>
        <v>48.583589438226028</v>
      </c>
      <c r="K10" s="8">
        <f t="shared" si="2"/>
        <v>49.318479037730043</v>
      </c>
      <c r="L10" s="8">
        <f t="shared" si="2"/>
        <v>49.999092972528679</v>
      </c>
      <c r="M10" s="8">
        <f t="shared" si="2"/>
        <v>55.121036057984441</v>
      </c>
      <c r="N10" s="8">
        <f t="shared" si="2"/>
        <v>56.724004176447657</v>
      </c>
      <c r="O10" s="8">
        <f t="shared" si="1"/>
        <v>46.57582647796896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57.331895627655335</v>
      </c>
      <c r="F12" s="6">
        <f>(Input!B40-Input!B60+Input!B80)/Input!B$7</f>
        <v>54.53406809889573</v>
      </c>
      <c r="G12" s="6">
        <f>(Input!C40-Input!C60+Input!C80)/Input!C$7</f>
        <v>54.294174448438241</v>
      </c>
      <c r="H12" s="6">
        <f>(Input!D40-Input!D60+Input!D80)/Input!D$7</f>
        <v>55.40474397923952</v>
      </c>
      <c r="I12" s="6">
        <f>(Input!E40-Input!E60+Input!E80)/Input!E$7</f>
        <v>53.686994264084106</v>
      </c>
      <c r="J12" s="6">
        <f>(Input!F40-Input!F60+Input!F80)/Input!F$7</f>
        <v>57.075210689735762</v>
      </c>
      <c r="K12" s="6">
        <f>(Input!G40-Input!G60+Input!G80)/Input!G$7</f>
        <v>58.053396846794499</v>
      </c>
      <c r="L12" s="6">
        <f>(Input!H40-Input!H60+Input!H80)/Input!H$7</f>
        <v>57.525557163296412</v>
      </c>
      <c r="M12" s="6">
        <f>(Input!I40-Input!I60+Input!I80)/Input!I$7</f>
        <v>58.590027655040615</v>
      </c>
      <c r="N12" s="6">
        <f>(Input!J40-Input!J60+Input!J80)/Input!J$7</f>
        <v>58.939092745723308</v>
      </c>
      <c r="O12" s="6">
        <f t="shared" si="1"/>
        <v>56.543516151890344</v>
      </c>
    </row>
    <row r="13" spans="1:15" ht="12" customHeight="1" x14ac:dyDescent="0.2">
      <c r="B13" t="s">
        <v>125</v>
      </c>
      <c r="E13" s="6">
        <f>(Input!A41-Input!A61+Input!A81)/Input!A$7</f>
        <v>15.000955862056321</v>
      </c>
      <c r="F13" s="6">
        <f>(Input!B41-Input!B61+Input!B81)/Input!B$7</f>
        <v>14.723533200108657</v>
      </c>
      <c r="G13" s="6">
        <f>(Input!C41-Input!C61+Input!C81)/Input!C$7</f>
        <v>14.812876663257997</v>
      </c>
      <c r="H13" s="6">
        <f>(Input!D41-Input!D61+Input!D81)/Input!D$7</f>
        <v>15.350545364200933</v>
      </c>
      <c r="I13" s="6">
        <f>(Input!E41-Input!E61+Input!E81)/Input!E$7</f>
        <v>14.844685245683555</v>
      </c>
      <c r="J13" s="6">
        <f>(Input!F41-Input!F61+Input!F81)/Input!F$7</f>
        <v>15.90499712335016</v>
      </c>
      <c r="K13" s="6">
        <f>(Input!G41-Input!G61+Input!G81)/Input!G$7</f>
        <v>16.470638656121668</v>
      </c>
      <c r="L13" s="6">
        <f>(Input!H41-Input!H61+Input!H81)/Input!H$7</f>
        <v>16.390817887348035</v>
      </c>
      <c r="M13" s="6">
        <f>(Input!I41-Input!I61+Input!I81)/Input!I$7</f>
        <v>16.767028726950368</v>
      </c>
      <c r="N13" s="6">
        <f>(Input!J41-Input!J61+Input!J81)/Input!J$7</f>
        <v>17.201489388807854</v>
      </c>
      <c r="O13" s="6">
        <f t="shared" si="1"/>
        <v>15.746756811788554</v>
      </c>
    </row>
    <row r="14" spans="1:15" ht="12" customHeight="1" x14ac:dyDescent="0.2">
      <c r="B14" t="s">
        <v>126</v>
      </c>
      <c r="E14" s="6">
        <f>(Input!A42-Input!A62+Input!A82)/Input!A$7</f>
        <v>2.3347635349185949</v>
      </c>
      <c r="F14" s="6">
        <f>(Input!B42-Input!B62+Input!B82)/Input!B$7</f>
        <v>2.4399612823746812</v>
      </c>
      <c r="G14" s="6">
        <f>(Input!C42-Input!C62+Input!C82)/Input!C$7</f>
        <v>2.3039590898235858</v>
      </c>
      <c r="H14" s="6">
        <f>(Input!D42-Input!D62+Input!D82)/Input!D$7</f>
        <v>2.4090418235679065</v>
      </c>
      <c r="I14" s="6">
        <f>(Input!E42-Input!E62+Input!E82)/Input!E$7</f>
        <v>2.856583849469462</v>
      </c>
      <c r="J14" s="6">
        <f>(Input!F42-Input!F62+Input!F82)/Input!F$7</f>
        <v>2.9463781322791718</v>
      </c>
      <c r="K14" s="6">
        <f>(Input!G42-Input!G62+Input!G82)/Input!G$7</f>
        <v>2.8475980186830858</v>
      </c>
      <c r="L14" s="6">
        <f>(Input!H42-Input!H62+Input!H82)/Input!H$7</f>
        <v>3.0634944298758078</v>
      </c>
      <c r="M14" s="6">
        <f>(Input!I42-Input!I62+Input!I82)/Input!I$7</f>
        <v>3.1737713121474784</v>
      </c>
      <c r="N14" s="6">
        <f>(Input!J42-Input!J62+Input!J82)/Input!J$7</f>
        <v>2.9923599403949024</v>
      </c>
      <c r="O14" s="6">
        <f t="shared" si="1"/>
        <v>2.7367911413534678</v>
      </c>
    </row>
    <row r="15" spans="1:15" ht="13.5" customHeight="1" x14ac:dyDescent="0.2">
      <c r="B15" s="4" t="s">
        <v>130</v>
      </c>
      <c r="E15" s="8">
        <f>SUM(E12:E14)</f>
        <v>74.667615024630251</v>
      </c>
      <c r="F15" s="8">
        <f t="shared" ref="F15:N15" si="3">SUM(F12:F14)</f>
        <v>71.697562581379074</v>
      </c>
      <c r="G15" s="8">
        <f t="shared" si="3"/>
        <v>71.411010201519815</v>
      </c>
      <c r="H15" s="8">
        <f t="shared" si="3"/>
        <v>73.164331167008356</v>
      </c>
      <c r="I15" s="8">
        <f t="shared" si="3"/>
        <v>71.388263359237115</v>
      </c>
      <c r="J15" s="8">
        <f t="shared" si="3"/>
        <v>75.926585945365105</v>
      </c>
      <c r="K15" s="8">
        <f t="shared" si="3"/>
        <v>77.37163352159925</v>
      </c>
      <c r="L15" s="8">
        <f t="shared" si="3"/>
        <v>76.97986948052025</v>
      </c>
      <c r="M15" s="8">
        <f t="shared" si="3"/>
        <v>78.530827694138466</v>
      </c>
      <c r="N15" s="8">
        <f t="shared" si="3"/>
        <v>79.132942074926063</v>
      </c>
      <c r="O15" s="8">
        <f t="shared" si="1"/>
        <v>75.02706410503238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10.771280176932949</v>
      </c>
      <c r="F17" s="6">
        <f>(Input!B43-Input!B63+Input!B83)/Input!B$7</f>
        <v>11.857906602018266</v>
      </c>
      <c r="G17" s="6">
        <f>(Input!C43-Input!C63+Input!C83)/Input!C$7</f>
        <v>11.682536694242202</v>
      </c>
      <c r="H17" s="6">
        <f>(Input!D43-Input!D63+Input!D83)/Input!D$7</f>
        <v>9.7661799957537738</v>
      </c>
      <c r="I17" s="6">
        <f>(Input!E43-Input!E63+Input!E83)/Input!E$7</f>
        <v>8.8372107824206569</v>
      </c>
      <c r="J17" s="6">
        <f>(Input!F43-Input!F63+Input!F83)/Input!F$7</f>
        <v>10.128400029799645</v>
      </c>
      <c r="K17" s="6">
        <f>(Input!G43-Input!G63+Input!G83)/Input!G$7</f>
        <v>10.059007361803969</v>
      </c>
      <c r="L17" s="6">
        <f>(Input!H43-Input!H63+Input!H83)/Input!H$7</f>
        <v>9.8612084557231352</v>
      </c>
      <c r="M17" s="6">
        <f>(Input!I43-Input!I63+Input!I83)/Input!I$7</f>
        <v>9.7814686198050165</v>
      </c>
      <c r="N17" s="6">
        <f>(Input!J43-Input!J63+Input!J83)/Input!J$7</f>
        <v>10.528721221424705</v>
      </c>
      <c r="O17" s="6">
        <f t="shared" si="1"/>
        <v>10.32739199399243</v>
      </c>
    </row>
    <row r="18" spans="2:15" ht="12" customHeight="1" x14ac:dyDescent="0.2">
      <c r="B18" t="s">
        <v>128</v>
      </c>
      <c r="E18" s="6">
        <f>(Input!A44-Input!A64+Input!A84)/Input!A$7</f>
        <v>18.933243567259215</v>
      </c>
      <c r="F18" s="6">
        <f>(Input!B44-Input!B64+Input!B84)/Input!B$7</f>
        <v>19.444521379500319</v>
      </c>
      <c r="G18" s="6">
        <f>(Input!C44-Input!C64+Input!C84)/Input!C$7</f>
        <v>19.907234047113143</v>
      </c>
      <c r="H18" s="6">
        <f>(Input!D44-Input!D64+Input!D84)/Input!D$7</f>
        <v>20.689764416127804</v>
      </c>
      <c r="I18" s="6">
        <f>(Input!E44-Input!E64+Input!E84)/Input!E$7</f>
        <v>20.149594371686732</v>
      </c>
      <c r="J18" s="6">
        <f>(Input!F44-Input!F64+Input!F84)/Input!F$7</f>
        <v>19.334507996232773</v>
      </c>
      <c r="K18" s="6">
        <f>(Input!G44-Input!G64+Input!G84)/Input!G$7</f>
        <v>19.277987083152254</v>
      </c>
      <c r="L18" s="6">
        <f>(Input!H44-Input!H64+Input!H84)/Input!H$7</f>
        <v>17.256677973122432</v>
      </c>
      <c r="M18" s="6">
        <f>(Input!I44-Input!I64+Input!I84)/Input!I$7</f>
        <v>20.051712872925961</v>
      </c>
      <c r="N18" s="6">
        <f>(Input!J44-Input!J64+Input!J84)/Input!J$7</f>
        <v>19.126986868141522</v>
      </c>
      <c r="O18" s="6">
        <f t="shared" si="1"/>
        <v>19.417223057526215</v>
      </c>
    </row>
    <row r="19" spans="2:15" ht="13.5" customHeight="1" x14ac:dyDescent="0.2">
      <c r="B19" s="4" t="s">
        <v>129</v>
      </c>
      <c r="E19" s="8">
        <f>SUM(E17:E18)</f>
        <v>29.704523744192166</v>
      </c>
      <c r="F19" s="8">
        <f t="shared" ref="F19:N19" si="4">SUM(F17:F18)</f>
        <v>31.302427981518584</v>
      </c>
      <c r="G19" s="8">
        <f t="shared" si="4"/>
        <v>31.589770741355345</v>
      </c>
      <c r="H19" s="8">
        <f t="shared" si="4"/>
        <v>30.455944411881578</v>
      </c>
      <c r="I19" s="8">
        <f t="shared" si="4"/>
        <v>28.986805154107387</v>
      </c>
      <c r="J19" s="8">
        <f t="shared" si="4"/>
        <v>29.462908026032416</v>
      </c>
      <c r="K19" s="8">
        <f t="shared" si="4"/>
        <v>29.336994444956225</v>
      </c>
      <c r="L19" s="8">
        <f t="shared" si="4"/>
        <v>27.117886428845566</v>
      </c>
      <c r="M19" s="8">
        <f t="shared" si="4"/>
        <v>29.833181492730979</v>
      </c>
      <c r="N19" s="8">
        <f t="shared" si="4"/>
        <v>29.655708089566225</v>
      </c>
      <c r="O19" s="8">
        <f t="shared" si="1"/>
        <v>29.74461505151865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218.04862081256908</v>
      </c>
      <c r="F21" s="6">
        <f>(Input!B45-Input!B65+Input!B85)/Input!B$7</f>
        <v>206.58773243646854</v>
      </c>
      <c r="G21" s="6">
        <f>(Input!C45-Input!C65+Input!C85)/Input!C$7</f>
        <v>202.940021799166</v>
      </c>
      <c r="H21" s="6">
        <f>(Input!D45-Input!D65+Input!D85)/Input!D$7</f>
        <v>199.36198573973394</v>
      </c>
      <c r="I21" s="6">
        <f>(Input!E45-Input!E65+Input!E85)/Input!E$7</f>
        <v>195.53960522351753</v>
      </c>
      <c r="J21" s="6">
        <f>(Input!F45-Input!F65+Input!F85)/Input!F$7</f>
        <v>207.22947302745376</v>
      </c>
      <c r="K21" s="6">
        <f>(Input!G45-Input!G65+Input!G85)/Input!G$7</f>
        <v>197.26096144902675</v>
      </c>
      <c r="L21" s="6">
        <f>(Input!H45-Input!H65+Input!H85)/Input!H$7</f>
        <v>190.07959233375317</v>
      </c>
      <c r="M21" s="6">
        <f>(Input!I45-Input!I65+Input!I85)/Input!I$7</f>
        <v>188.65437342651239</v>
      </c>
      <c r="N21" s="6">
        <f>(Input!J45-Input!J65+Input!J85)/Input!J$7</f>
        <v>190.40034690727219</v>
      </c>
      <c r="O21" s="6">
        <f t="shared" si="1"/>
        <v>199.61027131554735</v>
      </c>
    </row>
    <row r="22" spans="2:15" ht="12" customHeight="1" x14ac:dyDescent="0.2">
      <c r="B22" t="s">
        <v>132</v>
      </c>
      <c r="E22" s="6">
        <f>(Input!A46-Input!A66+Input!A86)/Input!A$7</f>
        <v>54.847260685652643</v>
      </c>
      <c r="F22" s="6">
        <f>(Input!B46-Input!B66+Input!B86)/Input!B$7</f>
        <v>43.916408315362453</v>
      </c>
      <c r="G22" s="6">
        <f>(Input!C46-Input!C66+Input!C86)/Input!C$7</f>
        <v>42.816357059316999</v>
      </c>
      <c r="H22" s="6">
        <f>(Input!D46-Input!D66+Input!D86)/Input!D$7</f>
        <v>36.96350780082922</v>
      </c>
      <c r="I22" s="6">
        <f>(Input!E46-Input!E66+Input!E86)/Input!E$7</f>
        <v>31.994057346587297</v>
      </c>
      <c r="J22" s="6">
        <f>(Input!F46-Input!F66+Input!F86)/Input!F$7</f>
        <v>34.816980294674366</v>
      </c>
      <c r="K22" s="6">
        <f>(Input!G46-Input!G66+Input!G86)/Input!G$7</f>
        <v>38.158067335154286</v>
      </c>
      <c r="L22" s="6">
        <f>(Input!H46-Input!H66+Input!H86)/Input!H$7</f>
        <v>36.699741224663192</v>
      </c>
      <c r="M22" s="6">
        <f>(Input!I46-Input!I66+Input!I86)/Input!I$7</f>
        <v>38.030637251493758</v>
      </c>
      <c r="N22" s="6">
        <f>(Input!J46-Input!J66+Input!J86)/Input!J$7</f>
        <v>37.140743369299081</v>
      </c>
      <c r="O22" s="6">
        <f t="shared" si="1"/>
        <v>39.538376068303322</v>
      </c>
    </row>
    <row r="23" spans="2:15" ht="12" customHeight="1" x14ac:dyDescent="0.2">
      <c r="B23" t="s">
        <v>133</v>
      </c>
      <c r="E23" s="6">
        <f>(Input!A47-Input!A67+Input!A87)/Input!A$7</f>
        <v>4.2972600416801816</v>
      </c>
      <c r="F23" s="6">
        <f>(Input!B47-Input!B67+Input!B87)/Input!B$7</f>
        <v>3.8435188786681955</v>
      </c>
      <c r="G23" s="6">
        <f>(Input!C47-Input!C67+Input!C87)/Input!C$7</f>
        <v>3.3433415182261847</v>
      </c>
      <c r="H23" s="6">
        <f>(Input!D47-Input!D67+Input!D87)/Input!D$7</f>
        <v>2.6772680785049152</v>
      </c>
      <c r="I23" s="6">
        <f>(Input!E47-Input!E67+Input!E87)/Input!E$7</f>
        <v>3.0375259868694329</v>
      </c>
      <c r="J23" s="6">
        <f>(Input!F47-Input!F67+Input!F87)/Input!F$7</f>
        <v>2.7804548607882023</v>
      </c>
      <c r="K23" s="6">
        <f>(Input!G47-Input!G67+Input!G87)/Input!G$7</f>
        <v>3.140717757441871</v>
      </c>
      <c r="L23" s="6">
        <f>(Input!H47-Input!H67+Input!H87)/Input!H$7</f>
        <v>3.1550891322312475</v>
      </c>
      <c r="M23" s="6">
        <f>(Input!I47-Input!I67+Input!I87)/Input!I$7</f>
        <v>4.6123081789155291</v>
      </c>
      <c r="N23" s="6">
        <f>(Input!J47-Input!J67+Input!J87)/Input!J$7</f>
        <v>3.9359224686772736</v>
      </c>
      <c r="O23" s="6">
        <f t="shared" si="1"/>
        <v>3.4823406902003029</v>
      </c>
    </row>
    <row r="24" spans="2:15" ht="12" customHeight="1" x14ac:dyDescent="0.2">
      <c r="B24" t="s">
        <v>134</v>
      </c>
      <c r="E24" s="6">
        <f>(Input!A48-Input!A68+Input!A88)/Input!A$7</f>
        <v>3.2000391806401258</v>
      </c>
      <c r="F24" s="6">
        <f>(Input!B48-Input!B68+Input!B88)/Input!B$7</f>
        <v>3.0750563037930778</v>
      </c>
      <c r="G24" s="6">
        <f>(Input!C48-Input!C68+Input!C88)/Input!C$7</f>
        <v>2.9252102762248255</v>
      </c>
      <c r="H24" s="6">
        <f>(Input!D48-Input!D68+Input!D88)/Input!D$7</f>
        <v>2.9448218379975741</v>
      </c>
      <c r="I24" s="6">
        <f>(Input!E48-Input!E68+Input!E88)/Input!E$7</f>
        <v>2.8569495763240851</v>
      </c>
      <c r="J24" s="6">
        <f>(Input!F48-Input!F68+Input!F88)/Input!F$7</f>
        <v>3.1783576263771551</v>
      </c>
      <c r="K24" s="6">
        <f>(Input!G48-Input!G68+Input!G88)/Input!G$7</f>
        <v>2.7558042352017753</v>
      </c>
      <c r="L24" s="6">
        <f>(Input!H48-Input!H68+Input!H88)/Input!H$7</f>
        <v>2.9619413043325533</v>
      </c>
      <c r="M24" s="6">
        <f>(Input!I48-Input!I68+Input!I88)/Input!I$7</f>
        <v>2.4952386213996163</v>
      </c>
      <c r="N24" s="6">
        <f>(Input!J48-Input!J68+Input!J88)/Input!J$7</f>
        <v>2.4900366824879598</v>
      </c>
      <c r="O24" s="6">
        <f t="shared" si="1"/>
        <v>2.8883455644778748</v>
      </c>
    </row>
    <row r="25" spans="2:15" ht="12" customHeight="1" x14ac:dyDescent="0.2">
      <c r="B25" t="s">
        <v>135</v>
      </c>
      <c r="E25" s="6">
        <f>(Input!A49-Input!A69+Input!A89)/Input!A$7</f>
        <v>17.777397843937397</v>
      </c>
      <c r="F25" s="6">
        <f>(Input!B49-Input!B69+Input!B89)/Input!B$7</f>
        <v>20.81068908063494</v>
      </c>
      <c r="G25" s="6">
        <f>(Input!C49-Input!C69+Input!C89)/Input!C$7</f>
        <v>18.915612152422707</v>
      </c>
      <c r="H25" s="6">
        <f>(Input!D49-Input!D69+Input!D89)/Input!D$7</f>
        <v>18.515689579683244</v>
      </c>
      <c r="I25" s="6">
        <f>(Input!E49-Input!E69+Input!E89)/Input!E$7</f>
        <v>17.219059476367509</v>
      </c>
      <c r="J25" s="6">
        <f>(Input!F49-Input!F69+Input!F89)/Input!F$7</f>
        <v>17.270199048990563</v>
      </c>
      <c r="K25" s="6">
        <f>(Input!G49-Input!G69+Input!G89)/Input!G$7</f>
        <v>20.948933186040438</v>
      </c>
      <c r="L25" s="6">
        <f>(Input!H49-Input!H69+Input!H89)/Input!H$7</f>
        <v>19.711324758080355</v>
      </c>
      <c r="M25" s="6">
        <f>(Input!I49-Input!I69+Input!I89)/Input!I$7</f>
        <v>19.086872156816618</v>
      </c>
      <c r="N25" s="6">
        <f>(Input!J49-Input!J69+Input!J89)/Input!J$7</f>
        <v>19.884507043320514</v>
      </c>
      <c r="O25" s="6">
        <f t="shared" si="1"/>
        <v>19.014028432629431</v>
      </c>
    </row>
    <row r="26" spans="2:15" ht="13.5" customHeight="1" x14ac:dyDescent="0.2">
      <c r="B26" s="4" t="s">
        <v>136</v>
      </c>
      <c r="E26" s="8">
        <f>SUM(E21:E25)</f>
        <v>298.17057856447951</v>
      </c>
      <c r="F26" s="8">
        <f t="shared" ref="F26:N26" si="5">SUM(F21:F25)</f>
        <v>278.2334050149272</v>
      </c>
      <c r="G26" s="8">
        <f t="shared" si="5"/>
        <v>270.9405428053567</v>
      </c>
      <c r="H26" s="8">
        <f t="shared" si="5"/>
        <v>260.46327303674889</v>
      </c>
      <c r="I26" s="8">
        <f t="shared" si="5"/>
        <v>250.64719760966585</v>
      </c>
      <c r="J26" s="8">
        <f t="shared" si="5"/>
        <v>265.27546485828407</v>
      </c>
      <c r="K26" s="8">
        <f t="shared" si="5"/>
        <v>262.26448396286509</v>
      </c>
      <c r="L26" s="8">
        <f t="shared" si="5"/>
        <v>252.60768875306053</v>
      </c>
      <c r="M26" s="8">
        <f t="shared" si="5"/>
        <v>252.87942963513791</v>
      </c>
      <c r="N26" s="8">
        <f t="shared" si="5"/>
        <v>253.85155647105702</v>
      </c>
      <c r="O26" s="8">
        <f t="shared" si="1"/>
        <v>264.53336207115825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12.891941100316673</v>
      </c>
      <c r="F28" s="6">
        <f>(Input!B50-Input!B70+Input!B90)/Input!B$7</f>
        <v>13.439067658922717</v>
      </c>
      <c r="G28" s="6">
        <f>(Input!C50-Input!C70+Input!C90)/Input!C$7</f>
        <v>14.343867025087411</v>
      </c>
      <c r="H28" s="6">
        <f>(Input!D50-Input!D70+Input!D90)/Input!D$7</f>
        <v>15.52338098740257</v>
      </c>
      <c r="I28" s="6">
        <f>(Input!E50-Input!E70+Input!E90)/Input!E$7</f>
        <v>16.265215160384464</v>
      </c>
      <c r="J28" s="6">
        <f>(Input!F50-Input!F70+Input!F90)/Input!F$7</f>
        <v>15.720080432949811</v>
      </c>
      <c r="K28" s="6">
        <f>(Input!G50-Input!G70+Input!G90)/Input!G$7</f>
        <v>16.622000958309272</v>
      </c>
      <c r="L28" s="6">
        <f>(Input!H50-Input!H70+Input!H90)/Input!H$7</f>
        <v>15.932366241766475</v>
      </c>
      <c r="M28" s="6">
        <f>(Input!I50-Input!I70+Input!I90)/Input!I$7</f>
        <v>15.184934010350243</v>
      </c>
      <c r="N28" s="6">
        <f>(Input!J50-Input!J70+Input!J90)/Input!J$7</f>
        <v>15.481895463053123</v>
      </c>
      <c r="O28" s="6">
        <f t="shared" si="1"/>
        <v>15.140474903854274</v>
      </c>
    </row>
    <row r="29" spans="2:15" ht="12" customHeight="1" x14ac:dyDescent="0.2">
      <c r="B29" t="s">
        <v>138</v>
      </c>
      <c r="E29" s="6">
        <f>(Input!A51-Input!A71+Input!A91)/Input!A$7</f>
        <v>0.94366899972596396</v>
      </c>
      <c r="F29" s="6">
        <f>(Input!B51-Input!B71+Input!B91)/Input!B$7</f>
        <v>0.85147652393261919</v>
      </c>
      <c r="G29" s="6">
        <f>(Input!C51-Input!C71+Input!C91)/Input!C$7</f>
        <v>0.80211843805301608</v>
      </c>
      <c r="H29" s="6">
        <f>(Input!D51-Input!D71+Input!D91)/Input!D$7</f>
        <v>0.87625663495423822</v>
      </c>
      <c r="I29" s="6">
        <f>(Input!E51-Input!E71+Input!E91)/Input!E$7</f>
        <v>0.88794219231037363</v>
      </c>
      <c r="J29" s="6">
        <f>(Input!F51-Input!F71+Input!F91)/Input!F$7</f>
        <v>1.0353436461879892</v>
      </c>
      <c r="K29" s="6">
        <f>(Input!G51-Input!G71+Input!G91)/Input!G$7</f>
        <v>0.90329107952958088</v>
      </c>
      <c r="L29" s="6">
        <f>(Input!H51-Input!H71+Input!H91)/Input!H$7</f>
        <v>0.97706492818135626</v>
      </c>
      <c r="M29" s="6">
        <f>(Input!I51-Input!I71+Input!I91)/Input!I$7</f>
        <v>1.0504695350983966</v>
      </c>
      <c r="N29" s="6">
        <f>(Input!J51-Input!J71+Input!J91)/Input!J$7</f>
        <v>1.0782035972145907</v>
      </c>
      <c r="O29" s="6">
        <f t="shared" si="1"/>
        <v>0.9405835575188124</v>
      </c>
    </row>
    <row r="30" spans="2:15" ht="14.25" customHeight="1" x14ac:dyDescent="0.2">
      <c r="B30" s="4" t="s">
        <v>139</v>
      </c>
      <c r="E30" s="8">
        <f>SUM(E28:E29)</f>
        <v>13.835610100042636</v>
      </c>
      <c r="F30" s="8">
        <f t="shared" ref="F30:N30" si="6">SUM(F28:F29)</f>
        <v>14.290544182855337</v>
      </c>
      <c r="G30" s="8">
        <f t="shared" si="6"/>
        <v>15.145985463140427</v>
      </c>
      <c r="H30" s="8">
        <f t="shared" si="6"/>
        <v>16.399637622356806</v>
      </c>
      <c r="I30" s="8">
        <f t="shared" si="6"/>
        <v>17.153157352694837</v>
      </c>
      <c r="J30" s="8">
        <f t="shared" si="6"/>
        <v>16.7554240791378</v>
      </c>
      <c r="K30" s="8">
        <f t="shared" si="6"/>
        <v>17.525292037838852</v>
      </c>
      <c r="L30" s="8">
        <f t="shared" si="6"/>
        <v>16.909431169947833</v>
      </c>
      <c r="M30" s="8">
        <f t="shared" si="6"/>
        <v>16.235403545448641</v>
      </c>
      <c r="N30" s="8">
        <f t="shared" si="6"/>
        <v>16.560099060267714</v>
      </c>
      <c r="O30" s="8">
        <f t="shared" si="1"/>
        <v>16.081058461373086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0.47399965657180665</v>
      </c>
      <c r="F32" s="6">
        <f>(Input!B52-Input!B72+Input!B92)/Input!B$7</f>
        <v>0.55963652490183502</v>
      </c>
      <c r="G32" s="6">
        <f>(Input!C52-Input!C72+Input!C92)/Input!C$7</f>
        <v>0.60817563637031635</v>
      </c>
      <c r="H32" s="6">
        <f>(Input!D52-Input!D72+Input!D92)/Input!D$7</f>
        <v>0.72183143258645177</v>
      </c>
      <c r="I32" s="6">
        <f>(Input!E52-Input!E72+Input!E92)/Input!E$7</f>
        <v>0.75878996329706472</v>
      </c>
      <c r="J32" s="6">
        <f>(Input!F52-Input!F72+Input!F92)/Input!F$7</f>
        <v>0.88635515169047319</v>
      </c>
      <c r="K32" s="6">
        <f>(Input!G52-Input!G72+Input!G92)/Input!G$7</f>
        <v>0.97380330218883415</v>
      </c>
      <c r="L32" s="6">
        <f>(Input!H52-Input!H72+Input!H92)/Input!H$7</f>
        <v>1.0361986193015953</v>
      </c>
      <c r="M32" s="6">
        <f>(Input!I52-Input!I72+Input!I92)/Input!I$7</f>
        <v>1.060869087798012</v>
      </c>
      <c r="N32" s="6">
        <f>(Input!J52-Input!J72+Input!J92)/Input!J$7</f>
        <v>1.0926665894793619</v>
      </c>
      <c r="O32" s="6">
        <f t="shared" si="1"/>
        <v>0.81723259641857526</v>
      </c>
    </row>
    <row r="33" spans="2:15" ht="12" customHeight="1" x14ac:dyDescent="0.2">
      <c r="B33" t="s">
        <v>141</v>
      </c>
      <c r="E33" s="6">
        <f>(Input!A53-Input!A73+Input!A93)/Input!A$7</f>
        <v>4.2906254485286022</v>
      </c>
      <c r="F33" s="6">
        <f>(Input!B53-Input!B73+Input!B93)/Input!B$7</f>
        <v>4.0072727539377588</v>
      </c>
      <c r="G33" s="6">
        <f>(Input!C53-Input!C73+Input!C93)/Input!C$7</f>
        <v>4.138695326038369</v>
      </c>
      <c r="H33" s="6">
        <f>(Input!D53-Input!D73+Input!D93)/Input!D$7</f>
        <v>4.0081033901795946</v>
      </c>
      <c r="I33" s="6">
        <f>(Input!E53-Input!E73+Input!E93)/Input!E$7</f>
        <v>4.1317301167905285</v>
      </c>
      <c r="J33" s="6">
        <f>(Input!F53-Input!F73+Input!F93)/Input!F$7</f>
        <v>4.2353725979707013</v>
      </c>
      <c r="K33" s="6">
        <f>(Input!G53-Input!G73+Input!G93)/Input!G$7</f>
        <v>4.1522779690745759</v>
      </c>
      <c r="L33" s="6">
        <f>(Input!H53-Input!H73+Input!H93)/Input!H$7</f>
        <v>4.291240247644156</v>
      </c>
      <c r="M33" s="6">
        <f>(Input!I53-Input!I73+Input!I93)/Input!I$7</f>
        <v>4.4296290132283671</v>
      </c>
      <c r="N33" s="6">
        <f>(Input!J53-Input!J73+Input!J93)/Input!J$7</f>
        <v>4.2931297953770446</v>
      </c>
      <c r="O33" s="6">
        <f t="shared" si="1"/>
        <v>4.1978076658769696</v>
      </c>
    </row>
    <row r="34" spans="2:15" ht="12" customHeight="1" x14ac:dyDescent="0.2">
      <c r="B34" t="s">
        <v>142</v>
      </c>
      <c r="E34" s="6">
        <f>(Input!A54-Input!A74+Input!A94)/Input!A$7</f>
        <v>1.2350453451155439</v>
      </c>
      <c r="F34" s="6">
        <f>(Input!B54-Input!B74+Input!B94)/Input!B$7</f>
        <v>1.2283850184724903</v>
      </c>
      <c r="G34" s="6">
        <f>(Input!C54-Input!C74+Input!C94)/Input!C$7</f>
        <v>1.1046128198690826</v>
      </c>
      <c r="H34" s="6">
        <f>(Input!D54-Input!D74+Input!D94)/Input!D$7</f>
        <v>1.1777688893912672</v>
      </c>
      <c r="I34" s="6">
        <f>(Input!E54-Input!E74+Input!E94)/Input!E$7</f>
        <v>1.2485181368576965</v>
      </c>
      <c r="J34" s="6">
        <f>(Input!F54-Input!F74+Input!F94)/Input!F$7</f>
        <v>1.2796693591389787</v>
      </c>
      <c r="K34" s="6">
        <f>(Input!G54-Input!G74+Input!G94)/Input!G$7</f>
        <v>1.3161142224424875</v>
      </c>
      <c r="L34" s="6">
        <f>(Input!H54-Input!H74+Input!H94)/Input!H$7</f>
        <v>1.362321248784355</v>
      </c>
      <c r="M34" s="6">
        <f>(Input!I54-Input!I74+Input!I94)/Input!I$7</f>
        <v>1.3866667524952767</v>
      </c>
      <c r="N34" s="6">
        <f>(Input!J54-Input!J74+Input!J94)/Input!J$7</f>
        <v>1.3416667319013027</v>
      </c>
      <c r="O34" s="6">
        <f t="shared" si="1"/>
        <v>1.2680768524468482</v>
      </c>
    </row>
    <row r="35" spans="2:15" ht="12" customHeight="1" x14ac:dyDescent="0.2">
      <c r="B35" t="s">
        <v>143</v>
      </c>
      <c r="E35" s="6">
        <f>(Input!A55-Input!A75+Input!A95)/Input!A$7</f>
        <v>7.2011186640022506</v>
      </c>
      <c r="F35" s="6">
        <f>(Input!B55-Input!B75+Input!B95)/Input!B$7</f>
        <v>6.9413771027840729</v>
      </c>
      <c r="G35" s="6">
        <f>(Input!C55-Input!C75+Input!C95)/Input!C$7</f>
        <v>7.1762575853137314</v>
      </c>
      <c r="H35" s="6">
        <f>(Input!D55-Input!D75+Input!D95)/Input!D$7</f>
        <v>8.030625652397541</v>
      </c>
      <c r="I35" s="6">
        <f>(Input!E55-Input!E75+Input!E95)/Input!E$7</f>
        <v>7.1914529313738722</v>
      </c>
      <c r="J35" s="6">
        <f>(Input!F55-Input!F75+Input!F95)/Input!F$7</f>
        <v>8.0620272823267509</v>
      </c>
      <c r="K35" s="6">
        <f>(Input!G55-Input!G75+Input!G95)/Input!G$7</f>
        <v>8.2008238833725997</v>
      </c>
      <c r="L35" s="6">
        <f>(Input!H55-Input!H75+Input!H95)/Input!H$7</f>
        <v>7.5955548504645742</v>
      </c>
      <c r="M35" s="6">
        <f>(Input!I55-Input!I75+Input!I95)/Input!I$7</f>
        <v>8.0400182664947728</v>
      </c>
      <c r="N35" s="6">
        <f>(Input!J55-Input!J75+Input!J95)/Input!J$7</f>
        <v>8.7979572741753653</v>
      </c>
      <c r="O35" s="6">
        <f t="shared" si="1"/>
        <v>7.7237213492705523</v>
      </c>
    </row>
    <row r="36" spans="2:15" ht="13.5" customHeight="1" x14ac:dyDescent="0.2">
      <c r="B36" s="4" t="s">
        <v>144</v>
      </c>
      <c r="E36" s="8">
        <f>SUM(E32:E35)</f>
        <v>13.200789114218203</v>
      </c>
      <c r="F36" s="8">
        <f t="shared" ref="F36:N36" si="7">SUM(F32:F35)</f>
        <v>12.736671400096157</v>
      </c>
      <c r="G36" s="8">
        <f t="shared" si="7"/>
        <v>13.027741367591499</v>
      </c>
      <c r="H36" s="8">
        <f t="shared" si="7"/>
        <v>13.938329364554855</v>
      </c>
      <c r="I36" s="8">
        <f t="shared" si="7"/>
        <v>13.330491148319162</v>
      </c>
      <c r="J36" s="8">
        <f t="shared" si="7"/>
        <v>14.463424391126905</v>
      </c>
      <c r="K36" s="8">
        <f t="shared" si="7"/>
        <v>14.643019377078497</v>
      </c>
      <c r="L36" s="8">
        <f t="shared" si="7"/>
        <v>14.285314966194679</v>
      </c>
      <c r="M36" s="8">
        <f t="shared" si="7"/>
        <v>14.917183120016428</v>
      </c>
      <c r="N36" s="8">
        <f t="shared" si="7"/>
        <v>15.525420390933075</v>
      </c>
      <c r="O36" s="8">
        <f t="shared" si="1"/>
        <v>14.006838464012947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22.752435723253676</v>
      </c>
      <c r="F38" s="8">
        <f>(Input!B56-Input!B76+Input!B96)/Input!B$7</f>
        <v>22.792638071821454</v>
      </c>
      <c r="G38" s="8">
        <f>(Input!C56-Input!C76+Input!C96)/Input!C$7</f>
        <v>23.6632925313363</v>
      </c>
      <c r="H38" s="8">
        <f>(Input!D56-Input!D76+Input!D96)/Input!D$7</f>
        <v>25.917623798627666</v>
      </c>
      <c r="I38" s="8">
        <f>(Input!E56-Input!E76+Input!E96)/Input!E$7</f>
        <v>26.055368694645548</v>
      </c>
      <c r="J38" s="8">
        <f>(Input!F56-Input!F76+Input!F96)/Input!F$7</f>
        <v>26.300774811486573</v>
      </c>
      <c r="K38" s="8">
        <f>(Input!G56-Input!G76+Input!G96)/Input!G$7</f>
        <v>27.432778453333647</v>
      </c>
      <c r="L38" s="8">
        <f>(Input!H56-Input!H76+Input!H96)/Input!H$7</f>
        <v>29.126039215266339</v>
      </c>
      <c r="M38" s="8">
        <f>(Input!I56-Input!I76+Input!I96)/Input!I$7</f>
        <v>30.910950463007335</v>
      </c>
      <c r="N38" s="8">
        <f>(Input!J56-Input!J76+Input!J96)/Input!J$7</f>
        <v>31.497690757018074</v>
      </c>
      <c r="O38" s="8">
        <f t="shared" si="1"/>
        <v>26.644959251979664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491.38339744099977</v>
      </c>
      <c r="F40" s="11">
        <f t="shared" ref="F40:N40" si="8">SUM(F10,F15,F19,F26,F30,F36,F38)</f>
        <v>470.89481428037629</v>
      </c>
      <c r="G40" s="11">
        <f t="shared" si="8"/>
        <v>465.84618453361423</v>
      </c>
      <c r="H40" s="11">
        <f t="shared" si="8"/>
        <v>463.4892700553192</v>
      </c>
      <c r="I40" s="11">
        <f t="shared" si="8"/>
        <v>451.4619641200257</v>
      </c>
      <c r="J40" s="11">
        <f t="shared" si="8"/>
        <v>476.76817154965892</v>
      </c>
      <c r="K40" s="11">
        <f t="shared" si="8"/>
        <v>477.89268083540156</v>
      </c>
      <c r="L40" s="11">
        <f t="shared" si="8"/>
        <v>467.0253229863639</v>
      </c>
      <c r="M40" s="11">
        <f t="shared" si="8"/>
        <v>478.42801200846424</v>
      </c>
      <c r="N40" s="11">
        <f t="shared" si="8"/>
        <v>482.94742102021576</v>
      </c>
      <c r="O40" s="11">
        <f t="shared" si="1"/>
        <v>472.61372388304397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11.032191368034333</v>
      </c>
      <c r="F9" s="16">
        <f>'Kst-ha-ES'!F13/'Kst-ha-ES'!F31*100</f>
        <v>11.2671922164814</v>
      </c>
      <c r="G9" s="16">
        <f>'Kst-ha-ES'!G13/'Kst-ha-ES'!G31*100</f>
        <v>11.049745372458011</v>
      </c>
      <c r="H9" s="16">
        <f>'Kst-ha-ES'!H13/'Kst-ha-ES'!H31*100</f>
        <v>11.11354811676923</v>
      </c>
      <c r="I9" s="16">
        <f>'Kst-ha-ES'!I13/'Kst-ha-ES'!I31*100</f>
        <v>10.88544909404097</v>
      </c>
      <c r="J9" s="16">
        <f>'Kst-ha-ES'!J13/'Kst-ha-ES'!J31*100</f>
        <v>10.286784825080113</v>
      </c>
      <c r="K9" s="16">
        <f>'Kst-ha-ES'!K13/'Kst-ha-ES'!K31*100</f>
        <v>10.046704069576338</v>
      </c>
      <c r="L9" s="16">
        <f>'Kst-ha-ES'!L13/'Kst-ha-ES'!L31*100</f>
        <v>9.7933852025084409</v>
      </c>
      <c r="M9" s="16">
        <f>'Kst-ha-ES'!M13/'Kst-ha-ES'!M31*100</f>
        <v>10.177192787621937</v>
      </c>
      <c r="N9" s="16">
        <f>'Kst-ha-ES'!N13/'Kst-ha-ES'!N31*100</f>
        <v>8.8691337935744183</v>
      </c>
      <c r="O9" s="16">
        <f t="shared" ref="O9:O28" si="1">AVERAGE(E9:N9)</f>
        <v>10.45213268461452</v>
      </c>
    </row>
    <row r="10" spans="1:15" s="13" customFormat="1" ht="13.5" customHeight="1" x14ac:dyDescent="0.2">
      <c r="B10" s="13" t="s">
        <v>60</v>
      </c>
      <c r="E10" s="16">
        <f>'Kst-ha-ES'!E19/'Kst-ha-ES'!E31*100</f>
        <v>48.576298385688574</v>
      </c>
      <c r="F10" s="16">
        <f>'Kst-ha-ES'!F19/'Kst-ha-ES'!F31*100</f>
        <v>47.476725163182934</v>
      </c>
      <c r="G10" s="16">
        <f>'Kst-ha-ES'!G19/'Kst-ha-ES'!G31*100</f>
        <v>47.965137661823576</v>
      </c>
      <c r="H10" s="16">
        <f>'Kst-ha-ES'!H19/'Kst-ha-ES'!H31*100</f>
        <v>47.616572973764079</v>
      </c>
      <c r="I10" s="16">
        <f>'Kst-ha-ES'!I19/'Kst-ha-ES'!I31*100</f>
        <v>49.0772869919358</v>
      </c>
      <c r="J10" s="16">
        <f>'Kst-ha-ES'!J19/'Kst-ha-ES'!J31*100</f>
        <v>50.303971242099045</v>
      </c>
      <c r="K10" s="16">
        <f>'Kst-ha-ES'!K19/'Kst-ha-ES'!K31*100</f>
        <v>48.558749970503165</v>
      </c>
      <c r="L10" s="16">
        <f>'Kst-ha-ES'!L19/'Kst-ha-ES'!L31*100</f>
        <v>46.833153278694212</v>
      </c>
      <c r="M10" s="16">
        <f>'Kst-ha-ES'!M19/'Kst-ha-ES'!M31*100</f>
        <v>45.865286044345716</v>
      </c>
      <c r="N10" s="16">
        <f>'Kst-ha-ES'!N19/'Kst-ha-ES'!N31*100</f>
        <v>48.726000350311452</v>
      </c>
      <c r="O10" s="16">
        <f t="shared" si="1"/>
        <v>48.099918206234861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16.350476979341362</v>
      </c>
      <c r="F11" s="16">
        <f>'Kst-ha-ES'!F24/'Kst-ha-ES'!F31*100</f>
        <v>15.837955105449486</v>
      </c>
      <c r="G11" s="16">
        <f>'Kst-ha-ES'!G24/'Kst-ha-ES'!G31*100</f>
        <v>15.524426489021856</v>
      </c>
      <c r="H11" s="16">
        <f>'Kst-ha-ES'!H24/'Kst-ha-ES'!H31*100</f>
        <v>14.789149137648389</v>
      </c>
      <c r="I11" s="16">
        <f>'Kst-ha-ES'!I24/'Kst-ha-ES'!I31*100</f>
        <v>13.652352262012043</v>
      </c>
      <c r="J11" s="16">
        <f>'Kst-ha-ES'!J24/'Kst-ha-ES'!J31*100</f>
        <v>13.536796623952737</v>
      </c>
      <c r="K11" s="16">
        <f>'Kst-ha-ES'!K24/'Kst-ha-ES'!K31*100</f>
        <v>14.542689066181779</v>
      </c>
      <c r="L11" s="16">
        <f>'Kst-ha-ES'!L24/'Kst-ha-ES'!L31*100</f>
        <v>15.468045114027984</v>
      </c>
      <c r="M11" s="16">
        <f>'Kst-ha-ES'!M24/'Kst-ha-ES'!M31*100</f>
        <v>15.966646153074892</v>
      </c>
      <c r="N11" s="16">
        <f>'Kst-ha-ES'!N24/'Kst-ha-ES'!N31*100</f>
        <v>15.431285306348668</v>
      </c>
      <c r="O11" s="16">
        <f t="shared" si="1"/>
        <v>15.109982223705918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24.041033266935735</v>
      </c>
      <c r="F12" s="16">
        <f>'Kst-ha-ES'!F29/'Kst-ha-ES'!F31*100</f>
        <v>25.418127514886173</v>
      </c>
      <c r="G12" s="16">
        <f>'Kst-ha-ES'!G29/'Kst-ha-ES'!G31*100</f>
        <v>25.460690476696556</v>
      </c>
      <c r="H12" s="16">
        <f>'Kst-ha-ES'!H29/'Kst-ha-ES'!H31*100</f>
        <v>26.4807297718183</v>
      </c>
      <c r="I12" s="16">
        <f>'Kst-ha-ES'!I29/'Kst-ha-ES'!I31*100</f>
        <v>26.384911652011191</v>
      </c>
      <c r="J12" s="16">
        <f>'Kst-ha-ES'!J29/'Kst-ha-ES'!J31*100</f>
        <v>25.872447308868097</v>
      </c>
      <c r="K12" s="16">
        <f>'Kst-ha-ES'!K29/'Kst-ha-ES'!K31*100</f>
        <v>26.851856893738706</v>
      </c>
      <c r="L12" s="16">
        <f>'Kst-ha-ES'!L29/'Kst-ha-ES'!L31*100</f>
        <v>27.905416404769362</v>
      </c>
      <c r="M12" s="16">
        <f>'Kst-ha-ES'!M29/'Kst-ha-ES'!M31*100</f>
        <v>27.990875014957457</v>
      </c>
      <c r="N12" s="16">
        <f>'Kst-ha-ES'!N29/'Kst-ha-ES'!N31*100</f>
        <v>26.973580549765448</v>
      </c>
      <c r="O12" s="16">
        <f t="shared" si="1"/>
        <v>26.3379668854447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7.9887888965452154</v>
      </c>
      <c r="F16" s="16">
        <f>'KOA-ha-ES'!F10/'KOA-ha-ES'!F40*100</f>
        <v>8.4343533493135698</v>
      </c>
      <c r="G16" s="16">
        <f>'KOA-ha-ES'!G10/'KOA-ha-ES'!G40*100</f>
        <v>8.585158111442901</v>
      </c>
      <c r="H16" s="16">
        <f>'KOA-ha-ES'!H10/'KOA-ha-ES'!H40*100</f>
        <v>9.1586946398206361</v>
      </c>
      <c r="I16" s="16">
        <f>'KOA-ha-ES'!I10/'KOA-ha-ES'!I40*100</f>
        <v>9.3566504882452914</v>
      </c>
      <c r="J16" s="16">
        <f>'KOA-ha-ES'!J10/'KOA-ha-ES'!J40*100</f>
        <v>9.6656300739476695</v>
      </c>
      <c r="K16" s="16">
        <f>'KOA-ha-ES'!K10/'KOA-ha-ES'!K40*100</f>
        <v>10.187251382726837</v>
      </c>
      <c r="L16" s="16">
        <f>'KOA-ha-ES'!L10/'KOA-ha-ES'!L40*100</f>
        <v>10.678647457904516</v>
      </c>
      <c r="M16" s="16">
        <f>'KOA-ha-ES'!M10/'KOA-ha-ES'!M40*100</f>
        <v>11.403250773681989</v>
      </c>
      <c r="N16" s="16">
        <f>'KOA-ha-ES'!N10/'KOA-ha-ES'!N40*100</f>
        <v>11.520233266151894</v>
      </c>
      <c r="O16" s="16">
        <f t="shared" si="1"/>
        <v>9.6978658439780521</v>
      </c>
    </row>
    <row r="17" spans="1:15" s="13" customFormat="1" ht="13.5" customHeight="1" x14ac:dyDescent="0.2">
      <c r="B17" s="13" t="s">
        <v>130</v>
      </c>
      <c r="E17" s="16">
        <f>'KOA-ha-ES'!E15/'KOA-ha-ES'!E40*100</f>
        <v>13.953780264796926</v>
      </c>
      <c r="F17" s="16">
        <f>'KOA-ha-ES'!F15/'KOA-ha-ES'!F40*100</f>
        <v>14.423426458213084</v>
      </c>
      <c r="G17" s="16">
        <f>'KOA-ha-ES'!G15/'KOA-ha-ES'!G40*100</f>
        <v>14.258940784143167</v>
      </c>
      <c r="H17" s="16">
        <f>'KOA-ha-ES'!H15/'KOA-ha-ES'!H40*100</f>
        <v>14.832343922397289</v>
      </c>
      <c r="I17" s="16">
        <f>'KOA-ha-ES'!I15/'KOA-ha-ES'!I40*100</f>
        <v>14.684286215509273</v>
      </c>
      <c r="J17" s="16">
        <f>'KOA-ha-ES'!J15/'KOA-ha-ES'!J40*100</f>
        <v>14.609325846391883</v>
      </c>
      <c r="K17" s="16">
        <f>'KOA-ha-ES'!K15/'KOA-ha-ES'!K40*100</f>
        <v>14.885790693260899</v>
      </c>
      <c r="L17" s="16">
        <f>'KOA-ha-ES'!L15/'KOA-ha-ES'!L40*100</f>
        <v>15.788990275820005</v>
      </c>
      <c r="M17" s="16">
        <f>'KOA-ha-ES'!M15/'KOA-ha-ES'!M40*100</f>
        <v>15.90053903758907</v>
      </c>
      <c r="N17" s="16">
        <f>'KOA-ha-ES'!N15/'KOA-ha-ES'!N40*100</f>
        <v>15.178106264856869</v>
      </c>
      <c r="O17" s="16">
        <f t="shared" si="1"/>
        <v>14.851552976297848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5.7093169201213847</v>
      </c>
      <c r="F18" s="16">
        <f>'KOA-ha-ES'!F19/'KOA-ha-ES'!F40*100</f>
        <v>6.3827472193611134</v>
      </c>
      <c r="G18" s="16">
        <f>'KOA-ha-ES'!G19/'KOA-ha-ES'!G40*100</f>
        <v>6.4555699356012655</v>
      </c>
      <c r="H18" s="16">
        <f>'KOA-ha-ES'!H19/'KOA-ha-ES'!H40*100</f>
        <v>6.2435140957454696</v>
      </c>
      <c r="I18" s="16">
        <f>'KOA-ha-ES'!I19/'KOA-ha-ES'!I40*100</f>
        <v>6.0129695394676306</v>
      </c>
      <c r="J18" s="16">
        <f>'KOA-ha-ES'!J19/'KOA-ha-ES'!J40*100</f>
        <v>5.7068547579011248</v>
      </c>
      <c r="K18" s="16">
        <f>'KOA-ha-ES'!K19/'KOA-ha-ES'!K40*100</f>
        <v>5.7541285883292899</v>
      </c>
      <c r="L18" s="16">
        <f>'KOA-ha-ES'!L19/'KOA-ha-ES'!L40*100</f>
        <v>5.6240812002473337</v>
      </c>
      <c r="M18" s="16">
        <f>'KOA-ha-ES'!M19/'KOA-ha-ES'!M40*100</f>
        <v>6.0719261872173105</v>
      </c>
      <c r="N18" s="16">
        <f>'KOA-ha-ES'!N19/'KOA-ha-ES'!N40*100</f>
        <v>5.749742513294783</v>
      </c>
      <c r="O18" s="16">
        <f t="shared" si="1"/>
        <v>5.9710850957286699</v>
      </c>
    </row>
    <row r="19" spans="1:15" s="13" customFormat="1" ht="13.5" customHeight="1" x14ac:dyDescent="0.2">
      <c r="B19" s="13" t="s">
        <v>136</v>
      </c>
      <c r="E19" s="16">
        <f>'KOA-ha-ES'!E26/'KOA-ha-ES'!E40*100</f>
        <v>62.880056206412718</v>
      </c>
      <c r="F19" s="16">
        <f>'KOA-ha-ES'!F26/'KOA-ha-ES'!F40*100</f>
        <v>60.698835905958504</v>
      </c>
      <c r="G19" s="16">
        <f>'KOA-ha-ES'!G26/'KOA-ha-ES'!G40*100</f>
        <v>60.282803122641567</v>
      </c>
      <c r="H19" s="16">
        <f>'KOA-ha-ES'!H26/'KOA-ha-ES'!H40*100</f>
        <v>58.308815183226983</v>
      </c>
      <c r="I19" s="16">
        <f>'KOA-ha-ES'!I26/'KOA-ha-ES'!I40*100</f>
        <v>58.28692477881107</v>
      </c>
      <c r="J19" s="16">
        <f>'KOA-ha-ES'!J26/'KOA-ha-ES'!J40*100</f>
        <v>58.913611060220994</v>
      </c>
      <c r="K19" s="16">
        <f>'KOA-ha-ES'!K26/'KOA-ha-ES'!K40*100</f>
        <v>57.599803744435043</v>
      </c>
      <c r="L19" s="16">
        <f>'KOA-ha-ES'!L26/'KOA-ha-ES'!L40*100</f>
        <v>55.470606154170731</v>
      </c>
      <c r="M19" s="16">
        <f>'KOA-ha-ES'!M26/'KOA-ha-ES'!M40*100</f>
        <v>54.048713353462375</v>
      </c>
      <c r="N19" s="16">
        <f>'KOA-ha-ES'!N26/'KOA-ha-ES'!N40*100</f>
        <v>55.320543655558353</v>
      </c>
      <c r="O19" s="16">
        <f t="shared" si="1"/>
        <v>58.181071316489842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2.5878277881022274</v>
      </c>
      <c r="F20" s="16">
        <f>'KOA-ha-ES'!F30/'KOA-ha-ES'!F40*100</f>
        <v>2.870458802351278</v>
      </c>
      <c r="G20" s="16">
        <f>'KOA-ha-ES'!G30/'KOA-ha-ES'!G40*100</f>
        <v>3.028172998990919</v>
      </c>
      <c r="H20" s="16">
        <f>'KOA-ha-ES'!H30/'KOA-ha-ES'!H40*100</f>
        <v>3.3256670045803287</v>
      </c>
      <c r="I20" s="16">
        <f>'KOA-ha-ES'!I30/'KOA-ha-ES'!I40*100</f>
        <v>3.5237486309146333</v>
      </c>
      <c r="J20" s="16">
        <f>'KOA-ha-ES'!J30/'KOA-ha-ES'!J40*100</f>
        <v>3.2204856593395683</v>
      </c>
      <c r="K20" s="16">
        <f>'KOA-ha-ES'!K30/'KOA-ha-ES'!K40*100</f>
        <v>3.374555830719757</v>
      </c>
      <c r="L20" s="16">
        <f>'KOA-ha-ES'!L30/'KOA-ha-ES'!L40*100</f>
        <v>3.4713314563247541</v>
      </c>
      <c r="M20" s="16">
        <f>'KOA-ha-ES'!M30/'KOA-ha-ES'!M40*100</f>
        <v>3.289024710078853</v>
      </c>
      <c r="N20" s="16">
        <f>'KOA-ha-ES'!N30/'KOA-ha-ES'!N40*100</f>
        <v>3.1748016161327421</v>
      </c>
      <c r="O20" s="16">
        <f t="shared" si="1"/>
        <v>3.1866074497535064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2.4799032919576534</v>
      </c>
      <c r="F21" s="16">
        <f>'KOA-ha-ES'!F36/'KOA-ha-ES'!F40*100</f>
        <v>2.5706061163949538</v>
      </c>
      <c r="G21" s="16">
        <f>'KOA-ha-ES'!G36/'KOA-ha-ES'!G40*100</f>
        <v>2.6107286357641084</v>
      </c>
      <c r="H21" s="16">
        <f>'KOA-ha-ES'!H36/'KOA-ha-ES'!H40*100</f>
        <v>2.8334083400820704</v>
      </c>
      <c r="I21" s="16">
        <f>'KOA-ha-ES'!I36/'KOA-ha-ES'!I40*100</f>
        <v>2.7455069870090778</v>
      </c>
      <c r="J21" s="16">
        <f>'KOA-ha-ES'!J36/'KOA-ha-ES'!J40*100</f>
        <v>2.7913032252142518</v>
      </c>
      <c r="K21" s="16">
        <f>'KOA-ha-ES'!K36/'KOA-ha-ES'!K40*100</f>
        <v>2.8295220438319051</v>
      </c>
      <c r="L21" s="16">
        <f>'KOA-ha-ES'!L36/'KOA-ha-ES'!L40*100</f>
        <v>2.9413388855158082</v>
      </c>
      <c r="M21" s="16">
        <f>'KOA-ha-ES'!M36/'KOA-ha-ES'!M40*100</f>
        <v>3.0287402217696178</v>
      </c>
      <c r="N21" s="16">
        <f>'KOA-ha-ES'!N36/'KOA-ha-ES'!N40*100</f>
        <v>2.9867065194223179</v>
      </c>
      <c r="O21" s="16">
        <f t="shared" si="1"/>
        <v>2.781776426696176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4.4003266320638712</v>
      </c>
      <c r="F22" s="16">
        <f>'KOA-ha-ES'!F38/'KOA-ha-ES'!F40*100</f>
        <v>4.6195721484075056</v>
      </c>
      <c r="G22" s="16">
        <f>'KOA-ha-ES'!G38/'KOA-ha-ES'!G40*100</f>
        <v>4.7786264114160666</v>
      </c>
      <c r="H22" s="16">
        <f>'KOA-ha-ES'!H38/'KOA-ha-ES'!H40*100</f>
        <v>5.2975568141472236</v>
      </c>
      <c r="I22" s="16">
        <f>'KOA-ha-ES'!I38/'KOA-ha-ES'!I40*100</f>
        <v>5.3899133600430229</v>
      </c>
      <c r="J22" s="16">
        <f>'KOA-ha-ES'!J38/'KOA-ha-ES'!J40*100</f>
        <v>5.0927893769845145</v>
      </c>
      <c r="K22" s="16">
        <f>'KOA-ha-ES'!K38/'KOA-ha-ES'!K40*100</f>
        <v>5.3689477166962636</v>
      </c>
      <c r="L22" s="16">
        <f>'KOA-ha-ES'!L38/'KOA-ha-ES'!L40*100</f>
        <v>6.0250045700168586</v>
      </c>
      <c r="M22" s="16">
        <f>'KOA-ha-ES'!M38/'KOA-ha-ES'!M40*100</f>
        <v>6.2578057162007772</v>
      </c>
      <c r="N22" s="16">
        <f>'KOA-ha-ES'!N38/'KOA-ha-ES'!N40*100</f>
        <v>6.0698661645830549</v>
      </c>
      <c r="O22" s="16">
        <f t="shared" si="1"/>
        <v>5.3300408910559156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93.694695523319865</v>
      </c>
      <c r="F26" s="16">
        <f>'Kst-ha-ES'!F33/'Kst-ha-ES'!F36*100</f>
        <v>93.48205864508796</v>
      </c>
      <c r="G26" s="16">
        <f>'Kst-ha-ES'!G33/'Kst-ha-ES'!G36*100</f>
        <v>94.035203689414359</v>
      </c>
      <c r="H26" s="16">
        <f>'Kst-ha-ES'!H33/'Kst-ha-ES'!H36*100</f>
        <v>93.793429730531429</v>
      </c>
      <c r="I26" s="16">
        <f>'Kst-ha-ES'!I33/'Kst-ha-ES'!I36*100</f>
        <v>92.982683245167649</v>
      </c>
      <c r="J26" s="16">
        <f>'Kst-ha-ES'!J33/'Kst-ha-ES'!J36*100</f>
        <v>94.527125989380792</v>
      </c>
      <c r="K26" s="16">
        <f>'Kst-ha-ES'!K33/'Kst-ha-ES'!K36*100</f>
        <v>95.18978006543999</v>
      </c>
      <c r="L26" s="16">
        <f>'Kst-ha-ES'!L33/'Kst-ha-ES'!L36*100</f>
        <v>95.167077929768425</v>
      </c>
      <c r="M26" s="16">
        <f>'Kst-ha-ES'!M33/'Kst-ha-ES'!M36*100</f>
        <v>95.108351434987739</v>
      </c>
      <c r="N26" s="16">
        <f>'Kst-ha-ES'!N33/'Kst-ha-ES'!N36*100</f>
        <v>95.479796758710322</v>
      </c>
      <c r="O26" s="16">
        <f t="shared" si="1"/>
        <v>94.346020301180857</v>
      </c>
    </row>
    <row r="27" spans="1:15" s="13" customFormat="1" ht="13.5" customHeight="1" x14ac:dyDescent="0.2">
      <c r="B27" s="13" t="s">
        <v>69</v>
      </c>
      <c r="E27" s="16">
        <f>'Kst-ha-ES'!E34/'Kst-ha-ES'!E36*100</f>
        <v>6.3799166191512616E-2</v>
      </c>
      <c r="F27" s="16">
        <f>'Kst-ha-ES'!F34/'Kst-ha-ES'!F36*100</f>
        <v>5.7715904244530186E-2</v>
      </c>
      <c r="G27" s="16">
        <f>'Kst-ha-ES'!G34/'Kst-ha-ES'!G36*100</f>
        <v>7.6652743260117118E-2</v>
      </c>
      <c r="H27" s="16">
        <f>'Kst-ha-ES'!H34/'Kst-ha-ES'!H36*100</f>
        <v>6.6955342117916886E-2</v>
      </c>
      <c r="I27" s="16">
        <f>'Kst-ha-ES'!I34/'Kst-ha-ES'!I36*100</f>
        <v>8.3124011002251863E-2</v>
      </c>
      <c r="J27" s="16">
        <f>'Kst-ha-ES'!J34/'Kst-ha-ES'!J36*100</f>
        <v>8.4624207813438976E-2</v>
      </c>
      <c r="K27" s="16">
        <f>'Kst-ha-ES'!K34/'Kst-ha-ES'!K36*100</f>
        <v>0.14156314258586519</v>
      </c>
      <c r="L27" s="16">
        <f>'Kst-ha-ES'!L34/'Kst-ha-ES'!L36*100</f>
        <v>9.3462420186225428E-2</v>
      </c>
      <c r="M27" s="16">
        <f>'Kst-ha-ES'!M34/'Kst-ha-ES'!M36*100</f>
        <v>0.14257831565462456</v>
      </c>
      <c r="N27" s="16">
        <f>'Kst-ha-ES'!N34/'Kst-ha-ES'!N36*100</f>
        <v>0.14267125268158024</v>
      </c>
      <c r="O27" s="16">
        <f t="shared" si="1"/>
        <v>9.5314650573806309E-2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6.2415053104886189</v>
      </c>
      <c r="F28" s="16">
        <f>'Kst-ha-ES'!F35/'Kst-ha-ES'!F36*100</f>
        <v>6.4602254506675143</v>
      </c>
      <c r="G28" s="16">
        <f>'Kst-ha-ES'!G35/'Kst-ha-ES'!G36*100</f>
        <v>5.8881435673255158</v>
      </c>
      <c r="H28" s="16">
        <f>'Kst-ha-ES'!H35/'Kst-ha-ES'!H36*100</f>
        <v>6.1396149273506468</v>
      </c>
      <c r="I28" s="16">
        <f>'Kst-ha-ES'!I35/'Kst-ha-ES'!I36*100</f>
        <v>6.9341927438300903</v>
      </c>
      <c r="J28" s="16">
        <f>'Kst-ha-ES'!J35/'Kst-ha-ES'!J36*100</f>
        <v>5.3882498028057748</v>
      </c>
      <c r="K28" s="16">
        <f>'Kst-ha-ES'!K35/'Kst-ha-ES'!K36*100</f>
        <v>4.668656791974148</v>
      </c>
      <c r="L28" s="16">
        <f>'Kst-ha-ES'!L35/'Kst-ha-ES'!L36*100</f>
        <v>4.7394596500453439</v>
      </c>
      <c r="M28" s="16">
        <f>'Kst-ha-ES'!M35/'Kst-ha-ES'!M36*100</f>
        <v>4.7490702493576382</v>
      </c>
      <c r="N28" s="16">
        <f>'Kst-ha-ES'!N35/'Kst-ha-ES'!N36*100</f>
        <v>4.377531988608097</v>
      </c>
      <c r="O28" s="16">
        <f t="shared" si="1"/>
        <v>5.5586650482453388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12.03306164227722</v>
      </c>
      <c r="F9" s="16">
        <f>'Kst-ha-HS'!F13/'Kst-ha-HS'!F31*100</f>
        <v>11.897464809596398</v>
      </c>
      <c r="G9" s="16">
        <f>'Kst-ha-HS'!G13/'Kst-ha-HS'!G31*100</f>
        <v>11.884096112087461</v>
      </c>
      <c r="H9" s="16">
        <f>'Kst-ha-HS'!H13/'Kst-ha-HS'!H31*100</f>
        <v>11.839008611361091</v>
      </c>
      <c r="I9" s="16">
        <f>'Kst-ha-HS'!I13/'Kst-ha-HS'!I31*100</f>
        <v>11.740248100319711</v>
      </c>
      <c r="J9" s="16">
        <f>'Kst-ha-HS'!J13/'Kst-ha-HS'!J31*100</f>
        <v>11.232056238173191</v>
      </c>
      <c r="K9" s="16">
        <f>'Kst-ha-HS'!K13/'Kst-ha-HS'!K31*100</f>
        <v>10.937073367783627</v>
      </c>
      <c r="L9" s="16">
        <f>'Kst-ha-HS'!L13/'Kst-ha-HS'!L31*100</f>
        <v>10.224143181080919</v>
      </c>
      <c r="M9" s="16">
        <f>'Kst-ha-HS'!M13/'Kst-ha-HS'!M31*100</f>
        <v>10.508622707071041</v>
      </c>
      <c r="N9" s="16">
        <f>'Kst-ha-HS'!N13/'Kst-ha-HS'!N31*100</f>
        <v>9.5801063115481693</v>
      </c>
      <c r="O9" s="16">
        <f t="shared" ref="O9:O28" si="1">AVERAGE(E9:N9)</f>
        <v>11.187588108129884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43.911000928428209</v>
      </c>
      <c r="F10" s="16">
        <f>'Kst-ha-HS'!F19/'Kst-ha-HS'!F31*100</f>
        <v>44.538639081553065</v>
      </c>
      <c r="G10" s="16">
        <f>'Kst-ha-HS'!G19/'Kst-ha-HS'!G31*100</f>
        <v>44.036058355924936</v>
      </c>
      <c r="H10" s="16">
        <f>'Kst-ha-HS'!H19/'Kst-ha-HS'!H31*100</f>
        <v>44.197133342101495</v>
      </c>
      <c r="I10" s="16">
        <f>'Kst-ha-HS'!I19/'Kst-ha-HS'!I31*100</f>
        <v>45.07849152651584</v>
      </c>
      <c r="J10" s="16">
        <f>'Kst-ha-HS'!J19/'Kst-ha-HS'!J31*100</f>
        <v>45.737312550593906</v>
      </c>
      <c r="K10" s="16">
        <f>'Kst-ha-HS'!K19/'Kst-ha-HS'!K31*100</f>
        <v>43.99987082262755</v>
      </c>
      <c r="L10" s="16">
        <f>'Kst-ha-HS'!L19/'Kst-ha-HS'!L31*100</f>
        <v>44.49463161869901</v>
      </c>
      <c r="M10" s="16">
        <f>'Kst-ha-HS'!M19/'Kst-ha-HS'!M31*100</f>
        <v>44.102337826685471</v>
      </c>
      <c r="N10" s="16">
        <f>'Kst-ha-HS'!N19/'Kst-ha-HS'!N31*100</f>
        <v>44.615744998888637</v>
      </c>
      <c r="O10" s="16">
        <f t="shared" si="1"/>
        <v>44.471122105201815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17.833836525272737</v>
      </c>
      <c r="F11" s="16">
        <f>'Kst-ha-HS'!F24/'Kst-ha-HS'!F31*100</f>
        <v>16.723910438611266</v>
      </c>
      <c r="G11" s="16">
        <f>'Kst-ha-HS'!G24/'Kst-ha-HS'!G31*100</f>
        <v>16.696654109372627</v>
      </c>
      <c r="H11" s="16">
        <f>'Kst-ha-HS'!H24/'Kst-ha-HS'!H31*100</f>
        <v>15.754542307791979</v>
      </c>
      <c r="I11" s="16">
        <f>'Kst-ha-HS'!I24/'Kst-ha-HS'!I31*100</f>
        <v>14.724427198573341</v>
      </c>
      <c r="J11" s="16">
        <f>'Kst-ha-HS'!J24/'Kst-ha-HS'!J31*100</f>
        <v>14.780717546871214</v>
      </c>
      <c r="K11" s="16">
        <f>'Kst-ha-HS'!K24/'Kst-ha-HS'!K31*100</f>
        <v>15.831506151688821</v>
      </c>
      <c r="L11" s="16">
        <f>'Kst-ha-HS'!L24/'Kst-ha-HS'!L31*100</f>
        <v>16.148400650750869</v>
      </c>
      <c r="M11" s="16">
        <f>'Kst-ha-HS'!M24/'Kst-ha-HS'!M31*100</f>
        <v>16.486615103139606</v>
      </c>
      <c r="N11" s="16">
        <f>'Kst-ha-HS'!N24/'Kst-ha-HS'!N31*100</f>
        <v>16.668296724281564</v>
      </c>
      <c r="O11" s="16">
        <f t="shared" si="1"/>
        <v>16.164890675635398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26.22210090402184</v>
      </c>
      <c r="F12" s="16">
        <f>'Kst-ha-HS'!F29/'Kst-ha-HS'!F31*100</f>
        <v>26.839985670239269</v>
      </c>
      <c r="G12" s="16">
        <f>'Kst-ha-HS'!G29/'Kst-ha-HS'!G31*100</f>
        <v>27.383191422614985</v>
      </c>
      <c r="H12" s="16">
        <f>'Kst-ha-HS'!H29/'Kst-ha-HS'!H31*100</f>
        <v>28.209315738745428</v>
      </c>
      <c r="I12" s="16">
        <f>'Kst-ha-HS'!I29/'Kst-ha-HS'!I31*100</f>
        <v>28.456833174591107</v>
      </c>
      <c r="J12" s="16">
        <f>'Kst-ha-HS'!J29/'Kst-ha-HS'!J31*100</f>
        <v>28.249913664361681</v>
      </c>
      <c r="K12" s="16">
        <f>'Kst-ha-HS'!K29/'Kst-ha-HS'!K31*100</f>
        <v>29.231549657900008</v>
      </c>
      <c r="L12" s="16">
        <f>'Kst-ha-HS'!L29/'Kst-ha-HS'!L31*100</f>
        <v>29.132824549469198</v>
      </c>
      <c r="M12" s="16">
        <f>'Kst-ha-HS'!M29/'Kst-ha-HS'!M31*100</f>
        <v>28.902424363103879</v>
      </c>
      <c r="N12" s="16">
        <f>'Kst-ha-HS'!N29/'Kst-ha-HS'!N31*100</f>
        <v>29.135851965281624</v>
      </c>
      <c r="O12" s="16">
        <f t="shared" si="1"/>
        <v>28.1763991110329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7.9473269494971701</v>
      </c>
      <c r="F16" s="16">
        <f>'KOA-ha-HS'!F10/'KOA-ha-HS'!F40*100</f>
        <v>8.4608205143784811</v>
      </c>
      <c r="G16" s="16">
        <f>'KOA-ha-HS'!G10/'KOA-ha-HS'!G40*100</f>
        <v>8.6010882462047729</v>
      </c>
      <c r="H16" s="16">
        <f>'KOA-ha-HS'!H10/'KOA-ha-HS'!H40*100</f>
        <v>9.3098445728831809</v>
      </c>
      <c r="I16" s="16">
        <f>'KOA-ha-HS'!I10/'KOA-ha-HS'!I40*100</f>
        <v>9.7241150507386678</v>
      </c>
      <c r="J16" s="16">
        <f>'KOA-ha-HS'!J10/'KOA-ha-HS'!J40*100</f>
        <v>10.190191446780689</v>
      </c>
      <c r="K16" s="16">
        <f>'KOA-ha-HS'!K10/'KOA-ha-HS'!K40*100</f>
        <v>10.319990452985529</v>
      </c>
      <c r="L16" s="16">
        <f>'KOA-ha-HS'!L10/'KOA-ha-HS'!L40*100</f>
        <v>10.7058633679246</v>
      </c>
      <c r="M16" s="16">
        <f>'KOA-ha-HS'!M10/'KOA-ha-HS'!M40*100</f>
        <v>11.521281086068441</v>
      </c>
      <c r="N16" s="16">
        <f>'KOA-ha-HS'!N10/'KOA-ha-HS'!N40*100</f>
        <v>11.745378835778737</v>
      </c>
      <c r="O16" s="16">
        <f t="shared" si="1"/>
        <v>9.8525900523240271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15.195388247441869</v>
      </c>
      <c r="F17" s="16">
        <f>'KOA-ha-HS'!F15/'KOA-ha-HS'!F40*100</f>
        <v>15.225812730800111</v>
      </c>
      <c r="G17" s="16">
        <f>'KOA-ha-HS'!G15/'KOA-ha-HS'!G40*100</f>
        <v>15.329310955506385</v>
      </c>
      <c r="H17" s="16">
        <f>'KOA-ha-HS'!H15/'KOA-ha-HS'!H40*100</f>
        <v>15.785550150551689</v>
      </c>
      <c r="I17" s="16">
        <f>'KOA-ha-HS'!I15/'KOA-ha-HS'!I40*100</f>
        <v>15.812686124817777</v>
      </c>
      <c r="J17" s="16">
        <f>'KOA-ha-HS'!J15/'KOA-ha-HS'!J40*100</f>
        <v>15.925263152231375</v>
      </c>
      <c r="K17" s="16">
        <f>'KOA-ha-HS'!K15/'KOA-ha-HS'!K40*100</f>
        <v>16.190169179060522</v>
      </c>
      <c r="L17" s="16">
        <f>'KOA-ha-HS'!L15/'KOA-ha-HS'!L40*100</f>
        <v>16.483018305790644</v>
      </c>
      <c r="M17" s="16">
        <f>'KOA-ha-HS'!M15/'KOA-ha-HS'!M40*100</f>
        <v>16.414345674381021</v>
      </c>
      <c r="N17" s="16">
        <f>'KOA-ha-HS'!N15/'KOA-ha-HS'!N40*100</f>
        <v>16.38541560233606</v>
      </c>
      <c r="O17" s="16">
        <f t="shared" si="1"/>
        <v>15.874696012291745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6.0450808673809089</v>
      </c>
      <c r="F18" s="16">
        <f>'KOA-ha-HS'!F19/'KOA-ha-HS'!F40*100</f>
        <v>6.6474352726425971</v>
      </c>
      <c r="G18" s="16">
        <f>'KOA-ha-HS'!G19/'KOA-ha-HS'!G40*100</f>
        <v>6.781159058538111</v>
      </c>
      <c r="H18" s="16">
        <f>'KOA-ha-HS'!H19/'KOA-ha-HS'!H40*100</f>
        <v>6.5710139111195707</v>
      </c>
      <c r="I18" s="16">
        <f>'KOA-ha-HS'!I19/'KOA-ha-HS'!I40*100</f>
        <v>6.4206527809286182</v>
      </c>
      <c r="J18" s="16">
        <f>'KOA-ha-HS'!J19/'KOA-ha-HS'!J40*100</f>
        <v>6.1797137024201785</v>
      </c>
      <c r="K18" s="16">
        <f>'KOA-ha-HS'!K19/'KOA-ha-HS'!K40*100</f>
        <v>6.1388248076267633</v>
      </c>
      <c r="L18" s="16">
        <f>'KOA-ha-HS'!L19/'KOA-ha-HS'!L40*100</f>
        <v>5.806513072019726</v>
      </c>
      <c r="M18" s="16">
        <f>'KOA-ha-HS'!M19/'KOA-ha-HS'!M40*100</f>
        <v>6.2356678003634913</v>
      </c>
      <c r="N18" s="16">
        <f>'KOA-ha-HS'!N19/'KOA-ha-HS'!N40*100</f>
        <v>6.1405666121829992</v>
      </c>
      <c r="O18" s="16">
        <f t="shared" si="1"/>
        <v>6.2966627885222968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60.679823558808934</v>
      </c>
      <c r="F19" s="16">
        <f>'KOA-ha-HS'!F26/'KOA-ha-HS'!F40*100</f>
        <v>59.086105129470333</v>
      </c>
      <c r="G19" s="16">
        <f>'KOA-ha-HS'!G26/'KOA-ha-HS'!G40*100</f>
        <v>58.16094492146825</v>
      </c>
      <c r="H19" s="16">
        <f>'KOA-ha-HS'!H26/'KOA-ha-HS'!H40*100</f>
        <v>56.196181845949013</v>
      </c>
      <c r="I19" s="16">
        <f>'KOA-ha-HS'!I26/'KOA-ha-HS'!I40*100</f>
        <v>55.51900658967336</v>
      </c>
      <c r="J19" s="16">
        <f>'KOA-ha-HS'!J26/'KOA-ha-HS'!J40*100</f>
        <v>55.640346962769868</v>
      </c>
      <c r="K19" s="16">
        <f>'KOA-ha-HS'!K26/'KOA-ha-HS'!K40*100</f>
        <v>54.87936820969972</v>
      </c>
      <c r="L19" s="16">
        <f>'KOA-ha-HS'!L26/'KOA-ha-HS'!L40*100</f>
        <v>54.088649227364513</v>
      </c>
      <c r="M19" s="16">
        <f>'KOA-ha-HS'!M26/'KOA-ha-HS'!M40*100</f>
        <v>52.856317625202941</v>
      </c>
      <c r="N19" s="16">
        <f>'KOA-ha-HS'!N26/'KOA-ha-HS'!N40*100</f>
        <v>52.562980030994098</v>
      </c>
      <c r="O19" s="16">
        <f t="shared" si="1"/>
        <v>55.966972410140102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2.8156446009561962</v>
      </c>
      <c r="F20" s="16">
        <f>'KOA-ha-HS'!F30/'KOA-ha-HS'!F40*100</f>
        <v>3.0347635500497527</v>
      </c>
      <c r="G20" s="16">
        <f>'KOA-ha-HS'!G30/'KOA-ha-HS'!G40*100</f>
        <v>3.2512846441586625</v>
      </c>
      <c r="H20" s="16">
        <f>'KOA-ha-HS'!H30/'KOA-ha-HS'!H40*100</f>
        <v>3.5382993052675089</v>
      </c>
      <c r="I20" s="16">
        <f>'KOA-ha-HS'!I30/'KOA-ha-HS'!I40*100</f>
        <v>3.799468995384625</v>
      </c>
      <c r="J20" s="16">
        <f>'KOA-ha-HS'!J30/'KOA-ha-HS'!J40*100</f>
        <v>3.5143755558759233</v>
      </c>
      <c r="K20" s="16">
        <f>'KOA-ha-HS'!K30/'KOA-ha-HS'!K40*100</f>
        <v>3.6672024369996601</v>
      </c>
      <c r="L20" s="16">
        <f>'KOA-ha-HS'!L30/'KOA-ha-HS'!L40*100</f>
        <v>3.6206668755821516</v>
      </c>
      <c r="M20" s="16">
        <f>'KOA-ha-HS'!M30/'KOA-ha-HS'!M40*100</f>
        <v>3.3934893312980616</v>
      </c>
      <c r="N20" s="16">
        <f>'KOA-ha-HS'!N30/'KOA-ha-HS'!N40*100</f>
        <v>3.4289652122553775</v>
      </c>
      <c r="O20" s="16">
        <f t="shared" si="1"/>
        <v>3.4064160507827923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2.686454036291126</v>
      </c>
      <c r="F21" s="16">
        <f>'KOA-ha-HS'!F36/'KOA-ha-HS'!F40*100</f>
        <v>2.7047805611451463</v>
      </c>
      <c r="G21" s="16">
        <f>'KOA-ha-HS'!G36/'KOA-ha-HS'!G40*100</f>
        <v>2.7965757368248774</v>
      </c>
      <c r="H21" s="16">
        <f>'KOA-ha-HS'!H36/'KOA-ha-HS'!H40*100</f>
        <v>3.007260418971784</v>
      </c>
      <c r="I21" s="16">
        <f>'KOA-ha-HS'!I36/'KOA-ha-HS'!I40*100</f>
        <v>2.9527384824771454</v>
      </c>
      <c r="J21" s="16">
        <f>'KOA-ha-HS'!J36/'KOA-ha-HS'!J40*100</f>
        <v>3.0336388320797192</v>
      </c>
      <c r="K21" s="16">
        <f>'KOA-ha-HS'!K36/'KOA-ha-HS'!K40*100</f>
        <v>3.0640811136678461</v>
      </c>
      <c r="L21" s="16">
        <f>'KOA-ha-HS'!L36/'KOA-ha-HS'!L40*100</f>
        <v>3.0587880920135415</v>
      </c>
      <c r="M21" s="16">
        <f>'KOA-ha-HS'!M36/'KOA-ha-HS'!M40*100</f>
        <v>3.1179577168555332</v>
      </c>
      <c r="N21" s="16">
        <f>'KOA-ha-HS'!N36/'KOA-ha-HS'!N40*100</f>
        <v>3.2147227037957813</v>
      </c>
      <c r="O21" s="16">
        <f t="shared" si="1"/>
        <v>2.96369976941225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4.6302817396238041</v>
      </c>
      <c r="F22" s="16">
        <f>'KOA-ha-HS'!F38/'KOA-ha-HS'!F40*100</f>
        <v>4.8402822415135898</v>
      </c>
      <c r="G22" s="16">
        <f>'KOA-ha-HS'!G38/'KOA-ha-HS'!G40*100</f>
        <v>5.0796364372989338</v>
      </c>
      <c r="H22" s="16">
        <f>'KOA-ha-HS'!H38/'KOA-ha-HS'!H40*100</f>
        <v>5.5918497952572448</v>
      </c>
      <c r="I22" s="16">
        <f>'KOA-ha-HS'!I38/'KOA-ha-HS'!I40*100</f>
        <v>5.7713319759798116</v>
      </c>
      <c r="J22" s="16">
        <f>'KOA-ha-HS'!J38/'KOA-ha-HS'!J40*100</f>
        <v>5.5164703478422439</v>
      </c>
      <c r="K22" s="16">
        <f>'KOA-ha-HS'!K38/'KOA-ha-HS'!K40*100</f>
        <v>5.7403637999599733</v>
      </c>
      <c r="L22" s="16">
        <f>'KOA-ha-HS'!L38/'KOA-ha-HS'!L40*100</f>
        <v>6.2365010593048193</v>
      </c>
      <c r="M22" s="16">
        <f>'KOA-ha-HS'!M38/'KOA-ha-HS'!M40*100</f>
        <v>6.4609407658305056</v>
      </c>
      <c r="N22" s="16">
        <f>'KOA-ha-HS'!N38/'KOA-ha-HS'!N40*100</f>
        <v>6.5219710026569553</v>
      </c>
      <c r="O22" s="16">
        <f t="shared" si="1"/>
        <v>5.638962916526788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92.393378027393268</v>
      </c>
      <c r="F26" s="16">
        <f>'Kst-ha-HS'!F33/'Kst-ha-HS'!F36*100</f>
        <v>92.648793254768862</v>
      </c>
      <c r="G26" s="16">
        <f>'Kst-ha-HS'!G33/'Kst-ha-HS'!G36*100</f>
        <v>92.992824609638731</v>
      </c>
      <c r="H26" s="16">
        <f>'Kst-ha-HS'!H33/'Kst-ha-HS'!H36*100</f>
        <v>92.911735394275482</v>
      </c>
      <c r="I26" s="16">
        <f>'Kst-ha-HS'!I33/'Kst-ha-HS'!I36*100</f>
        <v>91.803097397535183</v>
      </c>
      <c r="J26" s="16">
        <f>'Kst-ha-HS'!J33/'Kst-ha-HS'!J36*100</f>
        <v>93.471530635216197</v>
      </c>
      <c r="K26" s="16">
        <f>'Kst-ha-HS'!K33/'Kst-ha-HS'!K36*100</f>
        <v>94.257930630932549</v>
      </c>
      <c r="L26" s="16">
        <f>'Kst-ha-HS'!L33/'Kst-ha-HS'!L36*100</f>
        <v>94.657322429190273</v>
      </c>
      <c r="M26" s="16">
        <f>'Kst-ha-HS'!M33/'Kst-ha-HS'!M36*100</f>
        <v>94.727830661214696</v>
      </c>
      <c r="N26" s="16">
        <f>'Kst-ha-HS'!N33/'Kst-ha-HS'!N36*100</f>
        <v>94.651542787764825</v>
      </c>
      <c r="O26" s="16">
        <f t="shared" si="1"/>
        <v>93.451598582792997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7.6966329093415428E-2</v>
      </c>
      <c r="F27" s="16">
        <f>'Kst-ha-HS'!F34/'Kst-ha-HS'!F36*100</f>
        <v>6.5094409643584608E-2</v>
      </c>
      <c r="G27" s="16">
        <f>'Kst-ha-HS'!G34/'Kst-ha-HS'!G36*100</f>
        <v>9.0048207551153919E-2</v>
      </c>
      <c r="H27" s="16">
        <f>'Kst-ha-HS'!H34/'Kst-ha-HS'!H36*100</f>
        <v>7.6466898962419094E-2</v>
      </c>
      <c r="I27" s="16">
        <f>'Kst-ha-HS'!I34/'Kst-ha-HS'!I36*100</f>
        <v>9.7096859941867023E-2</v>
      </c>
      <c r="J27" s="16">
        <f>'Kst-ha-HS'!J34/'Kst-ha-HS'!J36*100</f>
        <v>0.10094633042112142</v>
      </c>
      <c r="K27" s="16">
        <f>'Kst-ha-HS'!K34/'Kst-ha-HS'!K36*100</f>
        <v>0.16898715565810749</v>
      </c>
      <c r="L27" s="16">
        <f>'Kst-ha-HS'!L34/'Kst-ha-HS'!L36*100</f>
        <v>0.10332042784596683</v>
      </c>
      <c r="M27" s="16">
        <f>'Kst-ha-HS'!M34/'Kst-ha-HS'!M36*100</f>
        <v>0.1536694662708418</v>
      </c>
      <c r="N27" s="16">
        <f>'Kst-ha-HS'!N34/'Kst-ha-HS'!N36*100</f>
        <v>0.16881344701786244</v>
      </c>
      <c r="O27" s="16">
        <f t="shared" si="1"/>
        <v>0.110140953240634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7.5296556435133182</v>
      </c>
      <c r="F28" s="16">
        <f>'Kst-ha-HS'!F35/'Kst-ha-HS'!F36*100</f>
        <v>7.286112335587565</v>
      </c>
      <c r="G28" s="16">
        <f>'Kst-ha-HS'!G35/'Kst-ha-HS'!G36*100</f>
        <v>6.9171271828100993</v>
      </c>
      <c r="H28" s="16">
        <f>'Kst-ha-HS'!H35/'Kst-ha-HS'!H36*100</f>
        <v>7.0117977067621071</v>
      </c>
      <c r="I28" s="16">
        <f>'Kst-ha-HS'!I35/'Kst-ha-HS'!I36*100</f>
        <v>8.099805742522955</v>
      </c>
      <c r="J28" s="16">
        <f>'Kst-ha-HS'!J35/'Kst-ha-HS'!J36*100</f>
        <v>6.4275230343626877</v>
      </c>
      <c r="K28" s="16">
        <f>'Kst-ha-HS'!K35/'Kst-ha-HS'!K36*100</f>
        <v>5.5730822134093438</v>
      </c>
      <c r="L28" s="16">
        <f>'Kst-ha-HS'!L35/'Kst-ha-HS'!L36*100</f>
        <v>5.2393571429637671</v>
      </c>
      <c r="M28" s="16">
        <f>'Kst-ha-HS'!M35/'Kst-ha-HS'!M36*100</f>
        <v>5.118499872514457</v>
      </c>
      <c r="N28" s="16">
        <f>'Kst-ha-HS'!N35/'Kst-ha-HS'!N36*100</f>
        <v>5.179643765217314</v>
      </c>
      <c r="O28" s="16">
        <f t="shared" si="1"/>
        <v>6.438260463966361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23.584123941829272</v>
      </c>
      <c r="F7" s="6">
        <f>Input!B56/Input!B$7</f>
        <v>22.970179426096649</v>
      </c>
      <c r="G7" s="6">
        <f>Input!C56/Input!C$7</f>
        <v>23.941949310815691</v>
      </c>
      <c r="H7" s="6">
        <f>Input!D56/Input!D$7</f>
        <v>26.156396361841679</v>
      </c>
      <c r="I7" s="6">
        <f>Input!E56/Input!E$7</f>
        <v>26.244232375385042</v>
      </c>
      <c r="J7" s="6">
        <f>Input!F56/Input!F$7</f>
        <v>26.512005666319823</v>
      </c>
      <c r="K7" s="6">
        <f>Input!G56/Input!G$7</f>
        <v>27.931680728163268</v>
      </c>
      <c r="L7" s="6">
        <f>Input!H56/Input!H$7</f>
        <v>29.375948356225873</v>
      </c>
      <c r="M7" s="6">
        <f>Input!I56/Input!I$7</f>
        <v>30.914090477708399</v>
      </c>
      <c r="N7" s="6">
        <f>Input!J56/Input!J$7</f>
        <v>31.66416855889198</v>
      </c>
      <c r="O7" s="6">
        <f t="shared" ref="O7:O12" si="1">AVERAGE(E7:N7)</f>
        <v>26.929477520327765</v>
      </c>
    </row>
    <row r="8" spans="1:15" ht="12" customHeight="1" x14ac:dyDescent="0.2">
      <c r="B8" t="s">
        <v>84</v>
      </c>
      <c r="E8" s="6">
        <f>Input!A100/Input!A$7</f>
        <v>37.012893113522644</v>
      </c>
      <c r="F8" s="6">
        <f>Input!B100/Input!B$7</f>
        <v>38.738702034970842</v>
      </c>
      <c r="G8" s="6">
        <f>Input!C100/Input!C$7</f>
        <v>31.702696973222544</v>
      </c>
      <c r="H8" s="6">
        <f>Input!D100/Input!D$7</f>
        <v>27.578483097152535</v>
      </c>
      <c r="I8" s="6">
        <f>Input!E100/Input!E$7</f>
        <v>25.547230456180333</v>
      </c>
      <c r="J8" s="6">
        <f>Input!F100/Input!F$7</f>
        <v>31.025507836828986</v>
      </c>
      <c r="K8" s="6">
        <f>Input!G100/Input!G$7</f>
        <v>34.930763736230475</v>
      </c>
      <c r="L8" s="6">
        <f>Input!H100/Input!H$7</f>
        <v>24.840972213861644</v>
      </c>
      <c r="M8" s="6">
        <f>Input!I100/Input!I$7</f>
        <v>30.074307098287502</v>
      </c>
      <c r="N8" s="6">
        <f>Input!J100/Input!J$7</f>
        <v>29.469869742004168</v>
      </c>
      <c r="O8" s="6">
        <f t="shared" si="1"/>
        <v>31.092142630226171</v>
      </c>
    </row>
    <row r="9" spans="1:15" ht="12" customHeight="1" x14ac:dyDescent="0.2">
      <c r="B9" t="s">
        <v>93</v>
      </c>
      <c r="E9" s="6">
        <f t="shared" ref="E9:N9" si="2">+E8-E7</f>
        <v>13.428769171693371</v>
      </c>
      <c r="F9" s="6">
        <f t="shared" si="2"/>
        <v>15.768522608874193</v>
      </c>
      <c r="G9" s="6">
        <f t="shared" si="2"/>
        <v>7.7607476624068532</v>
      </c>
      <c r="H9" s="6">
        <f t="shared" si="2"/>
        <v>1.4220867353108559</v>
      </c>
      <c r="I9" s="6">
        <f t="shared" si="2"/>
        <v>-0.697001919204709</v>
      </c>
      <c r="J9" s="6">
        <f t="shared" si="2"/>
        <v>4.5135021705091631</v>
      </c>
      <c r="K9" s="6">
        <f t="shared" si="2"/>
        <v>6.9990830080672062</v>
      </c>
      <c r="L9" s="6">
        <f t="shared" si="2"/>
        <v>-4.5349761423642292</v>
      </c>
      <c r="M9" s="6">
        <f t="shared" si="2"/>
        <v>-0.83978337942089709</v>
      </c>
      <c r="N9" s="6">
        <f t="shared" si="2"/>
        <v>-2.1942988168878124</v>
      </c>
      <c r="O9" s="6">
        <f t="shared" si="1"/>
        <v>4.1626651098984002</v>
      </c>
    </row>
    <row r="10" spans="1:15" ht="12" customHeight="1" x14ac:dyDescent="0.2">
      <c r="B10" t="s">
        <v>85</v>
      </c>
      <c r="E10" s="6">
        <f>Input!A101/Input!A$7</f>
        <v>160.2895563115384</v>
      </c>
      <c r="F10" s="6">
        <f>Input!B101/Input!B$7</f>
        <v>191.00211467609699</v>
      </c>
      <c r="G10" s="6">
        <f>Input!C101/Input!C$7</f>
        <v>230.93322303118626</v>
      </c>
      <c r="H10" s="6">
        <f>Input!D101/Input!D$7</f>
        <v>205.89190065888468</v>
      </c>
      <c r="I10" s="6">
        <f>Input!E101/Input!E$7</f>
        <v>208.04761097590352</v>
      </c>
      <c r="J10" s="6">
        <f>Input!F101/Input!F$7</f>
        <v>217.03677522676057</v>
      </c>
      <c r="K10" s="6">
        <f>Input!G101/Input!G$7</f>
        <v>218.20539056342724</v>
      </c>
      <c r="L10" s="6">
        <f>Input!H101/Input!H$7</f>
        <v>222.91297695502766</v>
      </c>
      <c r="M10" s="6">
        <f>Input!I101/Input!I$7</f>
        <v>230.2025853202266</v>
      </c>
      <c r="N10" s="6">
        <f>Input!J101/Input!J$7</f>
        <v>237.46648283335827</v>
      </c>
      <c r="O10" s="6">
        <f t="shared" si="1"/>
        <v>212.19886165524105</v>
      </c>
    </row>
    <row r="11" spans="1:15" ht="12" customHeight="1" x14ac:dyDescent="0.2">
      <c r="B11" t="s">
        <v>94</v>
      </c>
      <c r="E11" s="6">
        <f>Input!A26/Input!A$7/0.04</f>
        <v>281.75770070650384</v>
      </c>
      <c r="F11" s="6">
        <f>Input!B26/Input!B$7/0.04</f>
        <v>291.87077402730893</v>
      </c>
      <c r="G11" s="6">
        <f>Input!C26/Input!C$7/0.04</f>
        <v>311.38536455431114</v>
      </c>
      <c r="H11" s="6">
        <f>Input!D26/Input!D$7/0.04</f>
        <v>337.80579695971824</v>
      </c>
      <c r="I11" s="6">
        <f>Input!E26/Input!E$7/0.04</f>
        <v>334.74211104176874</v>
      </c>
      <c r="J11" s="6">
        <f>Input!F26/Input!F$7/0.04</f>
        <v>319.04427203683207</v>
      </c>
      <c r="K11" s="6">
        <f>Input!G26/Input!G$7/0.04</f>
        <v>318.54676413422607</v>
      </c>
      <c r="L11" s="6">
        <f>Input!H26/Input!H$7/0.04</f>
        <v>321.69552641126768</v>
      </c>
      <c r="M11" s="6">
        <f>Input!I26/Input!I$7/0.04</f>
        <v>318.034080218273</v>
      </c>
      <c r="N11" s="6">
        <f>Input!J26/Input!J$7/0.04</f>
        <v>324.36885884293787</v>
      </c>
      <c r="O11" s="6">
        <f t="shared" si="1"/>
        <v>315.92512489331477</v>
      </c>
    </row>
    <row r="12" spans="1:15" ht="12" customHeight="1" x14ac:dyDescent="0.2">
      <c r="B12" s="19" t="s">
        <v>95</v>
      </c>
      <c r="E12" s="6">
        <f t="shared" ref="E12:N12" si="3">+E10+E11</f>
        <v>442.04725701804227</v>
      </c>
      <c r="F12" s="6">
        <f t="shared" si="3"/>
        <v>482.87288870340592</v>
      </c>
      <c r="G12" s="6">
        <f t="shared" si="3"/>
        <v>542.31858758549743</v>
      </c>
      <c r="H12" s="6">
        <f t="shared" si="3"/>
        <v>543.69769761860289</v>
      </c>
      <c r="I12" s="6">
        <f t="shared" si="3"/>
        <v>542.78972201767226</v>
      </c>
      <c r="J12" s="6">
        <f t="shared" si="3"/>
        <v>536.08104726359261</v>
      </c>
      <c r="K12" s="6">
        <f t="shared" si="3"/>
        <v>536.75215469765328</v>
      </c>
      <c r="L12" s="6">
        <f t="shared" si="3"/>
        <v>544.60850336629528</v>
      </c>
      <c r="M12" s="6">
        <f t="shared" si="3"/>
        <v>548.23666553849966</v>
      </c>
      <c r="N12" s="6">
        <f t="shared" si="3"/>
        <v>561.83534167629614</v>
      </c>
      <c r="O12" s="6">
        <f t="shared" si="1"/>
        <v>528.12398654855565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14.713450136446335</v>
      </c>
      <c r="F15" s="22">
        <f t="shared" ref="F15:N15" si="4">+F7/F$10*100</f>
        <v>12.026138802206287</v>
      </c>
      <c r="G15" s="22">
        <f t="shared" si="4"/>
        <v>10.367477228507074</v>
      </c>
      <c r="H15" s="22">
        <f t="shared" si="4"/>
        <v>12.703946234959862</v>
      </c>
      <c r="I15" s="22">
        <f t="shared" si="4"/>
        <v>12.614531958468248</v>
      </c>
      <c r="J15" s="22">
        <f t="shared" si="4"/>
        <v>12.215443967327664</v>
      </c>
      <c r="K15" s="22">
        <f t="shared" si="4"/>
        <v>12.800637351827557</v>
      </c>
      <c r="L15" s="22">
        <f t="shared" si="4"/>
        <v>13.178213649783352</v>
      </c>
      <c r="M15" s="22">
        <f t="shared" si="4"/>
        <v>13.429080492169499</v>
      </c>
      <c r="N15" s="22">
        <f t="shared" si="4"/>
        <v>13.334163281102814</v>
      </c>
      <c r="O15" s="22">
        <f>AVERAGE(E15:N15)</f>
        <v>12.738308310279869</v>
      </c>
    </row>
    <row r="16" spans="1:15" ht="12" customHeight="1" x14ac:dyDescent="0.2">
      <c r="B16" t="s">
        <v>84</v>
      </c>
      <c r="E16" s="22">
        <f>+E8/E$10*100</f>
        <v>23.091269303649746</v>
      </c>
      <c r="F16" s="22">
        <f t="shared" ref="F16:N16" si="5">+F8/F$10*100</f>
        <v>20.281818398013165</v>
      </c>
      <c r="G16" s="22">
        <f t="shared" si="5"/>
        <v>13.72807972672744</v>
      </c>
      <c r="H16" s="22">
        <f t="shared" si="5"/>
        <v>13.394642047063188</v>
      </c>
      <c r="I16" s="22">
        <f t="shared" si="5"/>
        <v>12.279511567734014</v>
      </c>
      <c r="J16" s="22">
        <f t="shared" si="5"/>
        <v>14.295046452110919</v>
      </c>
      <c r="K16" s="22">
        <f t="shared" si="5"/>
        <v>16.00820385144285</v>
      </c>
      <c r="L16" s="22">
        <f t="shared" si="5"/>
        <v>11.143798155310298</v>
      </c>
      <c r="M16" s="22">
        <f t="shared" si="5"/>
        <v>13.064278603323331</v>
      </c>
      <c r="N16" s="22">
        <f t="shared" si="5"/>
        <v>12.41011758391377</v>
      </c>
      <c r="O16" s="22">
        <f>AVERAGE(E16:N16)</f>
        <v>14.969676568928875</v>
      </c>
    </row>
    <row r="17" spans="1:15" ht="12" customHeight="1" x14ac:dyDescent="0.2">
      <c r="B17" t="s">
        <v>93</v>
      </c>
      <c r="E17" s="22">
        <f>+E9/E$10*100</f>
        <v>8.3778191672034126</v>
      </c>
      <c r="F17" s="22">
        <f t="shared" ref="F17:N17" si="6">+F9/F$10*100</f>
        <v>8.2556795958068783</v>
      </c>
      <c r="G17" s="22">
        <f t="shared" si="6"/>
        <v>3.3606024982203651</v>
      </c>
      <c r="H17" s="22">
        <f t="shared" si="6"/>
        <v>0.69069581210332553</v>
      </c>
      <c r="I17" s="22">
        <f t="shared" si="6"/>
        <v>-0.33502039073423301</v>
      </c>
      <c r="J17" s="22">
        <f t="shared" si="6"/>
        <v>2.0796024847832562</v>
      </c>
      <c r="K17" s="22">
        <f t="shared" si="6"/>
        <v>3.2075664996152948</v>
      </c>
      <c r="L17" s="22">
        <f t="shared" si="6"/>
        <v>-2.0344154944730533</v>
      </c>
      <c r="M17" s="22">
        <f t="shared" si="6"/>
        <v>-0.36480188884616754</v>
      </c>
      <c r="N17" s="22">
        <f t="shared" si="6"/>
        <v>-0.92404569718904628</v>
      </c>
      <c r="O17" s="22">
        <f>AVERAGE(E17:N17)</f>
        <v>2.2313682586490033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36.260728636304187</v>
      </c>
      <c r="F20" s="22">
        <f t="shared" ref="F20:N20" si="7">+F10/F$12*100</f>
        <v>39.555361078351169</v>
      </c>
      <c r="G20" s="22">
        <f t="shared" si="7"/>
        <v>42.582575688460842</v>
      </c>
      <c r="H20" s="22">
        <f t="shared" si="7"/>
        <v>37.868819669586919</v>
      </c>
      <c r="I20" s="22">
        <f t="shared" si="7"/>
        <v>38.329320275730986</v>
      </c>
      <c r="J20" s="22">
        <f t="shared" si="7"/>
        <v>40.485813914634242</v>
      </c>
      <c r="K20" s="22">
        <f t="shared" si="7"/>
        <v>40.652913761723042</v>
      </c>
      <c r="L20" s="22">
        <f t="shared" si="7"/>
        <v>40.930866039948668</v>
      </c>
      <c r="M20" s="22">
        <f t="shared" si="7"/>
        <v>41.989636919689154</v>
      </c>
      <c r="N20" s="22">
        <f t="shared" si="7"/>
        <v>42.266205989258616</v>
      </c>
      <c r="O20" s="22">
        <f>AVERAGE(E20:N20)</f>
        <v>40.092224197368779</v>
      </c>
    </row>
    <row r="21" spans="1:15" ht="12" customHeight="1" x14ac:dyDescent="0.2">
      <c r="B21" t="s">
        <v>94</v>
      </c>
      <c r="E21" s="22">
        <f>+E11/E$12*100</f>
        <v>63.739271363695813</v>
      </c>
      <c r="F21" s="22">
        <f t="shared" ref="F21:N21" si="8">+F11/F$12*100</f>
        <v>60.444638921648831</v>
      </c>
      <c r="G21" s="22">
        <f t="shared" si="8"/>
        <v>57.417424311539143</v>
      </c>
      <c r="H21" s="22">
        <f t="shared" si="8"/>
        <v>62.131180330413095</v>
      </c>
      <c r="I21" s="22">
        <f t="shared" si="8"/>
        <v>61.670679724269007</v>
      </c>
      <c r="J21" s="22">
        <f t="shared" si="8"/>
        <v>59.514186085365765</v>
      </c>
      <c r="K21" s="22">
        <f t="shared" si="8"/>
        <v>59.347086238276958</v>
      </c>
      <c r="L21" s="22">
        <f t="shared" si="8"/>
        <v>59.069133960051346</v>
      </c>
      <c r="M21" s="22">
        <f t="shared" si="8"/>
        <v>58.010363080310832</v>
      </c>
      <c r="N21" s="22">
        <f t="shared" si="8"/>
        <v>57.733794010741391</v>
      </c>
      <c r="O21" s="22">
        <f>AVERAGE(E21:N21)</f>
        <v>59.907775802631214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2.9217058830509468</v>
      </c>
      <c r="F24" s="22">
        <f>Input!B108/Input!B$56*100</f>
        <v>2.7700227093040595</v>
      </c>
      <c r="G24" s="22">
        <f>Input!C108/Input!C$56*100</f>
        <v>2.3593104776809892</v>
      </c>
      <c r="H24" s="22">
        <f>Input!D108/Input!D$56*100</f>
        <v>2.1123728376299957</v>
      </c>
      <c r="I24" s="22">
        <f>Input!E108/Input!E$56*100</f>
        <v>2.0650108424731961</v>
      </c>
      <c r="J24" s="22">
        <f>Input!F108/Input!F$56*100</f>
        <v>2.1464274070322831</v>
      </c>
      <c r="K24" s="22">
        <f>Input!G108/Input!G$56*100</f>
        <v>2.0244537707595955</v>
      </c>
      <c r="L24" s="22">
        <f>Input!H108/Input!H$56*100</f>
        <v>2.5692526593303935</v>
      </c>
      <c r="M24" s="22">
        <f>Input!I108/Input!I$56*100</f>
        <v>2.7870837267849162</v>
      </c>
      <c r="N24" s="22">
        <f>Input!J108/Input!J$56*100</f>
        <v>2.5199825333541255</v>
      </c>
      <c r="O24" s="22">
        <f>AVERAGE(E24:N24)</f>
        <v>2.4275622847400502</v>
      </c>
    </row>
    <row r="25" spans="1:15" ht="12" customHeight="1" x14ac:dyDescent="0.2">
      <c r="B25" t="s">
        <v>60</v>
      </c>
      <c r="E25" s="22">
        <f>Input!A109/Input!A$56*100</f>
        <v>19.011971301276645</v>
      </c>
      <c r="F25" s="22">
        <f>Input!B109/Input!B$56*100</f>
        <v>15.17261266449848</v>
      </c>
      <c r="G25" s="22">
        <f>Input!C109/Input!C$56*100</f>
        <v>13.020838603027702</v>
      </c>
      <c r="H25" s="22">
        <f>Input!D109/Input!D$56*100</f>
        <v>12.470642016074713</v>
      </c>
      <c r="I25" s="22">
        <f>Input!E109/Input!E$56*100</f>
        <v>12.631427411734725</v>
      </c>
      <c r="J25" s="22">
        <f>Input!F109/Input!F$56*100</f>
        <v>13.925615941834923</v>
      </c>
      <c r="K25" s="22">
        <f>Input!G109/Input!G$56*100</f>
        <v>14.429910275897836</v>
      </c>
      <c r="L25" s="22">
        <f>Input!H109/Input!H$56*100</f>
        <v>13.762274832753871</v>
      </c>
      <c r="M25" s="22">
        <f>Input!I109/Input!I$56*100</f>
        <v>14.056768227172252</v>
      </c>
      <c r="N25" s="22">
        <f>Input!J109/Input!J$56*100</f>
        <v>12.965822880085923</v>
      </c>
      <c r="O25" s="22">
        <f>AVERAGE(E25:N25)</f>
        <v>14.144788415435709</v>
      </c>
    </row>
    <row r="26" spans="1:15" ht="12" customHeight="1" x14ac:dyDescent="0.2">
      <c r="B26" t="s">
        <v>99</v>
      </c>
      <c r="E26" s="22">
        <f>Input!A110/Input!A$56*100</f>
        <v>26.841110699189631</v>
      </c>
      <c r="F26" s="22">
        <f>Input!B110/Input!B$56*100</f>
        <v>29.781856044392956</v>
      </c>
      <c r="G26" s="22">
        <f>Input!C110/Input!C$56*100</f>
        <v>33.201088877213792</v>
      </c>
      <c r="H26" s="22">
        <f>Input!D110/Input!D$56*100</f>
        <v>33.515648742814193</v>
      </c>
      <c r="I26" s="22">
        <f>Input!E110/Input!E$56*100</f>
        <v>34.798194010419337</v>
      </c>
      <c r="J26" s="22">
        <f>Input!F110/Input!F$56*100</f>
        <v>34.041499669960331</v>
      </c>
      <c r="K26" s="22">
        <f>Input!G110/Input!G$56*100</f>
        <v>34.375710568074574</v>
      </c>
      <c r="L26" s="22">
        <f>Input!H110/Input!H$56*100</f>
        <v>36.857890737553163</v>
      </c>
      <c r="M26" s="22">
        <f>Input!I110/Input!I$56*100</f>
        <v>37.148434158600793</v>
      </c>
      <c r="N26" s="22">
        <f>Input!J110/Input!J$56*100</f>
        <v>39.39855300253523</v>
      </c>
      <c r="O26" s="22">
        <f>AVERAGE(E26:N26)</f>
        <v>33.995998651075396</v>
      </c>
    </row>
    <row r="27" spans="1:15" ht="12" customHeight="1" x14ac:dyDescent="0.2">
      <c r="B27" t="s">
        <v>255</v>
      </c>
      <c r="E27" s="22">
        <f>Input!A111/Input!A$56*100</f>
        <v>31.652816391088091</v>
      </c>
      <c r="F27" s="22">
        <f>Input!B111/Input!B$56*100</f>
        <v>32.187196430571532</v>
      </c>
      <c r="G27" s="22">
        <f>Input!C111/Input!C$56*100</f>
        <v>31.986106779553776</v>
      </c>
      <c r="H27" s="22">
        <f>Input!D111/Input!D$56*100</f>
        <v>31.223950715192668</v>
      </c>
      <c r="I27" s="22">
        <f>Input!E111/Input!E$56*100</f>
        <v>32.155971826583176</v>
      </c>
      <c r="J27" s="22">
        <f>Input!F111/Input!F$56*100</f>
        <v>31.539305583462184</v>
      </c>
      <c r="K27" s="22">
        <f>Input!G111/Input!G$56*100</f>
        <v>30.465142479486772</v>
      </c>
      <c r="L27" s="22">
        <f>Input!H111/Input!H$56*100</f>
        <v>28.322936008760763</v>
      </c>
      <c r="M27" s="22">
        <f>Input!I111/Input!I$56*100</f>
        <v>26.924069807022722</v>
      </c>
      <c r="N27" s="22">
        <f>Input!J111/Input!J$56*100</f>
        <v>26.626085652230781</v>
      </c>
      <c r="O27" s="22">
        <f>AVERAGE(E27:N27)</f>
        <v>30.308358167395244</v>
      </c>
    </row>
    <row r="28" spans="1:15" ht="12" customHeight="1" x14ac:dyDescent="0.2">
      <c r="B28" t="s">
        <v>15</v>
      </c>
      <c r="E28" s="22">
        <f>Input!A112/Input!A$56*100</f>
        <v>19.572395725394681</v>
      </c>
      <c r="F28" s="22">
        <f>Input!B112/Input!B$56*100</f>
        <v>20.08831215123298</v>
      </c>
      <c r="G28" s="22">
        <f>Input!C112/Input!C$56*100</f>
        <v>19.432655390403085</v>
      </c>
      <c r="H28" s="22">
        <f>Input!D112/Input!D$56*100</f>
        <v>20.677385688288432</v>
      </c>
      <c r="I28" s="22">
        <f>Input!E112/Input!E$56*100</f>
        <v>18.349395793639061</v>
      </c>
      <c r="J28" s="22">
        <f>Input!F112/Input!F$56*100</f>
        <v>18.347151397710281</v>
      </c>
      <c r="K28" s="22">
        <f>Input!G112/Input!G$56*100</f>
        <v>18.704783013596714</v>
      </c>
      <c r="L28" s="22">
        <f>Input!H112/Input!H$56*100</f>
        <v>18.487645761601804</v>
      </c>
      <c r="M28" s="22">
        <f>Input!I112/Input!I$56*100</f>
        <v>19.083644080419319</v>
      </c>
      <c r="N28" s="22">
        <f>Input!J112/Input!J$56*100</f>
        <v>18.489556031481207</v>
      </c>
      <c r="O28" s="22">
        <f>AVERAGE(E28:N28)</f>
        <v>19.12329250337676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2.4685028114631131</v>
      </c>
      <c r="F31" s="22">
        <f>Input!B113/Input!B$100*100</f>
        <v>2.6793294144208879</v>
      </c>
      <c r="G31" s="22">
        <f>Input!C113/Input!C$100*100</f>
        <v>2.8196590356722737</v>
      </c>
      <c r="H31" s="22">
        <f>Input!D113/Input!D$100*100</f>
        <v>2.9636787370599915</v>
      </c>
      <c r="I31" s="22">
        <f>Input!E113/Input!E$100*100</f>
        <v>2.2691221155373307</v>
      </c>
      <c r="J31" s="22">
        <f>Input!F113/Input!F$100*100</f>
        <v>0.94904472223099556</v>
      </c>
      <c r="K31" s="22">
        <f>Input!G113/Input!G$100*100</f>
        <v>1.5351922644080058</v>
      </c>
      <c r="L31" s="22">
        <f>Input!H113/Input!H$100*100</f>
        <v>2.3870748734975198</v>
      </c>
      <c r="M31" s="22">
        <f>Input!I113/Input!I$100*100</f>
        <v>3.9085159648903494</v>
      </c>
      <c r="N31" s="22">
        <f>Input!J113/Input!J$100*100</f>
        <v>1.389180736574223</v>
      </c>
      <c r="O31" s="22">
        <f>AVERAGE(E31:N31)</f>
        <v>2.3369300675754685</v>
      </c>
    </row>
    <row r="32" spans="1:15" ht="12" customHeight="1" x14ac:dyDescent="0.2">
      <c r="B32" t="s">
        <v>60</v>
      </c>
      <c r="E32" s="22">
        <f>Input!A114/Input!A$100*100</f>
        <v>33.612283501385605</v>
      </c>
      <c r="F32" s="22">
        <f>Input!B114/Input!B$100*100</f>
        <v>21.919646158233512</v>
      </c>
      <c r="G32" s="22">
        <f>Input!C114/Input!C$100*100</f>
        <v>13.287675544873972</v>
      </c>
      <c r="H32" s="22">
        <f>Input!D114/Input!D$100*100</f>
        <v>13.478460313981804</v>
      </c>
      <c r="I32" s="22">
        <f>Input!E114/Input!E$100*100</f>
        <v>10.64142600470551</v>
      </c>
      <c r="J32" s="22">
        <f>Input!F114/Input!F$100*100</f>
        <v>8.3191078889505512</v>
      </c>
      <c r="K32" s="22">
        <f>Input!G114/Input!G$100*100</f>
        <v>7.8983987444055854</v>
      </c>
      <c r="L32" s="22">
        <f>Input!H114/Input!H$100*100</f>
        <v>15.307057211429843</v>
      </c>
      <c r="M32" s="22">
        <f>Input!I114/Input!I$100*100</f>
        <v>13.982988665570408</v>
      </c>
      <c r="N32" s="22">
        <f>Input!J114/Input!J$100*100</f>
        <v>14.234058396841522</v>
      </c>
      <c r="O32" s="22">
        <f>AVERAGE(E32:N32)</f>
        <v>15.268110243037833</v>
      </c>
    </row>
    <row r="33" spans="1:15" ht="12" customHeight="1" x14ac:dyDescent="0.2">
      <c r="B33" t="s">
        <v>99</v>
      </c>
      <c r="E33" s="22">
        <f>Input!A115/Input!A$100*100</f>
        <v>15.495984068073662</v>
      </c>
      <c r="F33" s="22">
        <f>Input!B115/Input!B$100*100</f>
        <v>26.496019212887589</v>
      </c>
      <c r="G33" s="22">
        <f>Input!C115/Input!C$100*100</f>
        <v>22.923873196602852</v>
      </c>
      <c r="H33" s="22">
        <f>Input!D115/Input!D$100*100</f>
        <v>28.589622652505341</v>
      </c>
      <c r="I33" s="22">
        <f>Input!E115/Input!E$100*100</f>
        <v>31.118463106731369</v>
      </c>
      <c r="J33" s="22">
        <f>Input!F115/Input!F$100*100</f>
        <v>31.373960479735381</v>
      </c>
      <c r="K33" s="22">
        <f>Input!G115/Input!G$100*100</f>
        <v>24.810129212523023</v>
      </c>
      <c r="L33" s="22">
        <f>Input!H115/Input!H$100*100</f>
        <v>28.761103351320354</v>
      </c>
      <c r="M33" s="22">
        <f>Input!I115/Input!I$100*100</f>
        <v>24.986748034083046</v>
      </c>
      <c r="N33" s="22">
        <f>Input!J115/Input!J$100*100</f>
        <v>34.182659850201546</v>
      </c>
      <c r="O33" s="22">
        <f>AVERAGE(E33:N33)</f>
        <v>26.873856316466412</v>
      </c>
    </row>
    <row r="34" spans="1:15" ht="12" customHeight="1" x14ac:dyDescent="0.2">
      <c r="B34" t="s">
        <v>255</v>
      </c>
      <c r="E34" s="22">
        <f>Input!A116/Input!A$100*100</f>
        <v>37.407652867053415</v>
      </c>
      <c r="F34" s="22">
        <f>Input!B116/Input!B$100*100</f>
        <v>31.035408200955438</v>
      </c>
      <c r="G34" s="22">
        <f>Input!C116/Input!C$100*100</f>
        <v>44.559255297590575</v>
      </c>
      <c r="H34" s="22">
        <f>Input!D116/Input!D$100*100</f>
        <v>34.728468019548274</v>
      </c>
      <c r="I34" s="22">
        <f>Input!E116/Input!E$100*100</f>
        <v>37.758986793212884</v>
      </c>
      <c r="J34" s="22">
        <f>Input!F116/Input!F$100*100</f>
        <v>44.414564798769348</v>
      </c>
      <c r="K34" s="22">
        <f>Input!G116/Input!G$100*100</f>
        <v>53.299835853680179</v>
      </c>
      <c r="L34" s="22">
        <f>Input!H116/Input!H$100*100</f>
        <v>35.56859847768262</v>
      </c>
      <c r="M34" s="22">
        <f>Input!I116/Input!I$100*100</f>
        <v>38.788209776181844</v>
      </c>
      <c r="N34" s="22">
        <f>Input!J116/Input!J$100*100</f>
        <v>32.809961505539341</v>
      </c>
      <c r="O34" s="22">
        <f>AVERAGE(E34:N34)</f>
        <v>39.037094159021379</v>
      </c>
    </row>
    <row r="35" spans="1:15" ht="12" customHeight="1" x14ac:dyDescent="0.2">
      <c r="B35" t="s">
        <v>15</v>
      </c>
      <c r="E35" s="22">
        <f>Input!A117/Input!A$100*100</f>
        <v>11.015576752024195</v>
      </c>
      <c r="F35" s="22">
        <f>Input!B117/Input!B$100*100</f>
        <v>17.869597095802963</v>
      </c>
      <c r="G35" s="22">
        <f>Input!C117/Input!C$100*100</f>
        <v>16.409536925260326</v>
      </c>
      <c r="H35" s="22">
        <f>Input!D117/Input!D$100*100</f>
        <v>20.239770276904583</v>
      </c>
      <c r="I35" s="22">
        <f>Input!E117/Input!E$100*100</f>
        <v>18.212001979812907</v>
      </c>
      <c r="J35" s="22">
        <f>Input!F117/Input!F$100*100</f>
        <v>14.943322110313719</v>
      </c>
      <c r="K35" s="22">
        <f>Input!G117/Input!G$100*100</f>
        <v>12.456444011195696</v>
      </c>
      <c r="L35" s="22">
        <f>Input!H117/Input!H$100*100</f>
        <v>17.976166086069661</v>
      </c>
      <c r="M35" s="22">
        <f>Input!I117/Input!I$100*100</f>
        <v>18.33353755927434</v>
      </c>
      <c r="N35" s="22">
        <f>Input!J117/Input!J$100*100</f>
        <v>17.384139510843379</v>
      </c>
      <c r="O35" s="22">
        <f>AVERAGE(E35:N35)</f>
        <v>16.484009230750175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1.5041516867270801</v>
      </c>
      <c r="F38" s="22">
        <f>Input!B118/Input!B$101*100</f>
        <v>1.1807095475588343</v>
      </c>
      <c r="G38" s="22">
        <f>Input!C118/Input!C$101*100</f>
        <v>0.87878661737871877</v>
      </c>
      <c r="H38" s="22">
        <f>Input!D118/Input!D$101*100</f>
        <v>0.95074437315610694</v>
      </c>
      <c r="I38" s="22">
        <f>Input!E118/Input!E$101*100</f>
        <v>0.78913795576012347</v>
      </c>
      <c r="J38" s="22">
        <f>Input!F118/Input!F$101*100</f>
        <v>0.84041365259442358</v>
      </c>
      <c r="K38" s="22">
        <f>Input!G118/Input!G$101*100</f>
        <v>0.88687077530312142</v>
      </c>
      <c r="L38" s="22">
        <f>Input!H118/Input!H$101*100</f>
        <v>1.0170294700958942</v>
      </c>
      <c r="M38" s="22">
        <f>Input!I118/Input!I$101*100</f>
        <v>1.2709812951269501</v>
      </c>
      <c r="N38" s="22">
        <f>Input!J118/Input!J$101*100</f>
        <v>1.0399715209812412</v>
      </c>
      <c r="O38" s="25">
        <f>AVERAGE(E38:N38)</f>
        <v>1.0358796894682494</v>
      </c>
    </row>
    <row r="39" spans="1:15" ht="12" customHeight="1" x14ac:dyDescent="0.2">
      <c r="B39" t="s">
        <v>60</v>
      </c>
      <c r="E39" s="22">
        <f>Input!A119/Input!A$101*100</f>
        <v>13.900952948472053</v>
      </c>
      <c r="F39" s="22">
        <f>Input!B119/Input!B$101*100</f>
        <v>8.0616293241086723</v>
      </c>
      <c r="G39" s="22">
        <f>Input!C119/Input!C$101*100</f>
        <v>5.0366628624630438</v>
      </c>
      <c r="H39" s="22">
        <f>Input!D119/Input!D$101*100</f>
        <v>5.4259035683033954</v>
      </c>
      <c r="I39" s="22">
        <f>Input!E119/Input!E$101*100</f>
        <v>5.054310292665809</v>
      </c>
      <c r="J39" s="22">
        <f>Input!F119/Input!F$101*100</f>
        <v>5.3644326187383236</v>
      </c>
      <c r="K39" s="22">
        <f>Input!G119/Input!G$101*100</f>
        <v>6.1267832795421917</v>
      </c>
      <c r="L39" s="22">
        <f>Input!H119/Input!H$101*100</f>
        <v>6.5550236385644753</v>
      </c>
      <c r="M39" s="22">
        <f>Input!I119/Input!I$101*100</f>
        <v>6.0753064780120365</v>
      </c>
      <c r="N39" s="22">
        <f>Input!J119/Input!J$101*100</f>
        <v>6.6295058922447678</v>
      </c>
      <c r="O39" s="22">
        <f>AVERAGE(E39:N39)</f>
        <v>6.8230510903114778</v>
      </c>
    </row>
    <row r="40" spans="1:15" ht="12" customHeight="1" x14ac:dyDescent="0.2">
      <c r="B40" t="s">
        <v>99</v>
      </c>
      <c r="E40" s="22">
        <f>Input!A120/Input!A$101*100</f>
        <v>20.350431939714781</v>
      </c>
      <c r="F40" s="22">
        <f>Input!B120/Input!B$101*100</f>
        <v>21.867094945236275</v>
      </c>
      <c r="G40" s="22">
        <f>Input!C120/Input!C$101*100</f>
        <v>19.799039516850957</v>
      </c>
      <c r="H40" s="22">
        <f>Input!D120/Input!D$101*100</f>
        <v>24.771281002245853</v>
      </c>
      <c r="I40" s="22">
        <f>Input!E120/Input!E$101*100</f>
        <v>25.532172964560456</v>
      </c>
      <c r="J40" s="22">
        <f>Input!F120/Input!F$101*100</f>
        <v>27.070125789904036</v>
      </c>
      <c r="K40" s="22">
        <f>Input!G120/Input!G$101*100</f>
        <v>25.98750987504993</v>
      </c>
      <c r="L40" s="22">
        <f>Input!H120/Input!H$101*100</f>
        <v>27.809269009364883</v>
      </c>
      <c r="M40" s="22">
        <f>Input!I120/Input!I$101*100</f>
        <v>28.092205299335621</v>
      </c>
      <c r="N40" s="22">
        <f>Input!J120/Input!J$101*100</f>
        <v>30.126099720112563</v>
      </c>
      <c r="O40" s="22">
        <f>AVERAGE(E40:N40)</f>
        <v>25.140523006237537</v>
      </c>
    </row>
    <row r="41" spans="1:15" ht="12" customHeight="1" x14ac:dyDescent="0.2">
      <c r="B41" t="s">
        <v>255</v>
      </c>
      <c r="E41" s="22">
        <f>Input!A121/Input!A$101*100</f>
        <v>52.357478551613802</v>
      </c>
      <c r="F41" s="22">
        <f>Input!B121/Input!B$101*100</f>
        <v>59.691019696743844</v>
      </c>
      <c r="G41" s="22">
        <f>Input!C121/Input!C$101*100</f>
        <v>52.820260267979371</v>
      </c>
      <c r="H41" s="22">
        <f>Input!D121/Input!D$101*100</f>
        <v>60.243686293558518</v>
      </c>
      <c r="I41" s="22">
        <f>Input!E121/Input!E$101*100</f>
        <v>60.728144189627251</v>
      </c>
      <c r="J41" s="22">
        <f>Input!F121/Input!F$101*100</f>
        <v>58.691001081220065</v>
      </c>
      <c r="K41" s="22">
        <f>Input!G121/Input!G$101*100</f>
        <v>58.889138669998687</v>
      </c>
      <c r="L41" s="22">
        <f>Input!H121/Input!H$101*100</f>
        <v>56.094295500646837</v>
      </c>
      <c r="M41" s="22">
        <f>Input!I121/Input!I$101*100</f>
        <v>55.229775128672557</v>
      </c>
      <c r="N41" s="22">
        <f>Input!J121/Input!J$101*100</f>
        <v>52.422891500787813</v>
      </c>
      <c r="O41" s="22">
        <f>AVERAGE(E41:N41)</f>
        <v>56.716769088084881</v>
      </c>
    </row>
    <row r="42" spans="1:15" ht="12" customHeight="1" x14ac:dyDescent="0.2">
      <c r="B42" t="s">
        <v>15</v>
      </c>
      <c r="E42" s="22">
        <f>Input!A122/Input!A$101*100</f>
        <v>11.88698487347229</v>
      </c>
      <c r="F42" s="22">
        <f>Input!B122/Input!B$101*100</f>
        <v>9.199546486352375</v>
      </c>
      <c r="G42" s="22">
        <f>Input!C122/Input!C$101*100</f>
        <v>21.465250748585778</v>
      </c>
      <c r="H42" s="22">
        <f>Input!D122/Input!D$101*100</f>
        <v>8.6083847774231703</v>
      </c>
      <c r="I42" s="22">
        <f>Input!E122/Input!E$101*100</f>
        <v>7.8962345973863535</v>
      </c>
      <c r="J42" s="22">
        <f>Input!F122/Input!F$101*100</f>
        <v>8.0340268575431537</v>
      </c>
      <c r="K42" s="22">
        <f>Input!G122/Input!G$101*100</f>
        <v>8.1096973863050046</v>
      </c>
      <c r="L42" s="22">
        <f>Input!H122/Input!H$101*100</f>
        <v>8.5243823674439323</v>
      </c>
      <c r="M42" s="22">
        <f>Input!I122/Input!I$101*100</f>
        <v>9.3317317988528359</v>
      </c>
      <c r="N42" s="22">
        <f>Input!J122/Input!J$101*100</f>
        <v>9.7815313658736009</v>
      </c>
      <c r="O42" s="22">
        <f>AVERAGE(E42:N42)</f>
        <v>10.283777125923848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107.03317479875759</v>
      </c>
      <c r="F4" s="6">
        <f>IF(Input!B158=0,"***",Input!B159/Input!B158)</f>
        <v>112.8538268409992</v>
      </c>
      <c r="G4" s="6">
        <f>IF(Input!C158=0,"***",Input!C159/Input!C158)</f>
        <v>128.0906245570643</v>
      </c>
      <c r="H4" s="6">
        <f>IF(Input!D158=0,"***",Input!D159/Input!D158)</f>
        <v>118.96045005902283</v>
      </c>
      <c r="I4" s="6">
        <f>IF(Input!E158=0,"***",Input!E159/Input!E158)</f>
        <v>89.327924602938694</v>
      </c>
      <c r="J4" s="6">
        <f>IF(Input!F158=0,"***",Input!F159/Input!F158)</f>
        <v>91.729662420831332</v>
      </c>
      <c r="K4" s="6">
        <f>IF(Input!G158=0,"***",Input!G159/Input!G158)</f>
        <v>107.39860157020617</v>
      </c>
      <c r="L4" s="6">
        <f>IF(Input!H158=0,"***",Input!H159/Input!H158)</f>
        <v>112.95780340061202</v>
      </c>
      <c r="M4" s="6">
        <f>IF(Input!I158=0,"***",Input!I159/Input!I158)</f>
        <v>113.63173988310875</v>
      </c>
      <c r="N4" s="6">
        <f>IF(Input!J158=0,"***",Input!J159/Input!J158)</f>
        <v>120.99046417870213</v>
      </c>
    </row>
    <row r="5" spans="1:15" x14ac:dyDescent="0.2">
      <c r="B5" t="s">
        <v>296</v>
      </c>
      <c r="E5" s="6">
        <f>IF(Input!A160=0,"***",Input!A161/Input!A160)</f>
        <v>122.35628713401351</v>
      </c>
      <c r="F5" s="6">
        <f>IF(Input!B160=0,"***",Input!B161/Input!B160)</f>
        <v>139.86294258911073</v>
      </c>
      <c r="G5" s="6">
        <f>IF(Input!C160=0,"***",Input!C161/Input!C160)</f>
        <v>118.53410827353069</v>
      </c>
      <c r="H5" s="6">
        <f>IF(Input!D160=0,"***",Input!D161/Input!D160)</f>
        <v>126.31219497580138</v>
      </c>
      <c r="I5" s="6">
        <f>IF(Input!E160=0,"***",Input!E161/Input!E160)</f>
        <v>124.70506973754708</v>
      </c>
      <c r="J5" s="6">
        <f>IF(Input!F160=0,"***",Input!F161/Input!F160)</f>
        <v>133.52810786140455</v>
      </c>
      <c r="K5" s="6">
        <f>IF(Input!G160=0,"***",Input!G161/Input!G160)</f>
        <v>129.37959530395673</v>
      </c>
      <c r="L5" s="6">
        <f>IF(Input!H160=0,"***",Input!H161/Input!H160)</f>
        <v>130.92955603542674</v>
      </c>
      <c r="M5" s="6">
        <f>IF(Input!I160=0,"***",Input!I161/Input!I160)</f>
        <v>130.29902817994355</v>
      </c>
      <c r="N5" s="6">
        <f>IF(Input!J160=0,"***",Input!J161/Input!J160)</f>
        <v>125.16298600863448</v>
      </c>
    </row>
    <row r="6" spans="1:15" x14ac:dyDescent="0.2">
      <c r="B6" t="s">
        <v>197</v>
      </c>
      <c r="E6" s="6">
        <f>IF(Input!A162=0,"***",Input!A163/Input!A162)</f>
        <v>47.286539701892416</v>
      </c>
      <c r="F6" s="6">
        <f>IF(Input!B162=0,"***",Input!B163/Input!B162)</f>
        <v>56.531362370640146</v>
      </c>
      <c r="G6" s="6">
        <f>IF(Input!C162=0,"***",Input!C163/Input!C162)</f>
        <v>48.97022615349141</v>
      </c>
      <c r="H6" s="6">
        <f>IF(Input!D162=0,"***",Input!D163/Input!D162)</f>
        <v>40.685409293255844</v>
      </c>
      <c r="I6" s="6">
        <f>IF(Input!E162=0,"***",Input!E163/Input!E162)</f>
        <v>42.378140283367316</v>
      </c>
      <c r="J6" s="6">
        <f>IF(Input!F162=0,"***",Input!F163/Input!F162)</f>
        <v>48.28815762482639</v>
      </c>
      <c r="K6" s="6">
        <f>IF(Input!G162=0,"***",Input!G163/Input!G162)</f>
        <v>52.21011805482118</v>
      </c>
      <c r="L6" s="6">
        <f>IF(Input!H162=0,"***",Input!H163/Input!H162)</f>
        <v>53.364195023846797</v>
      </c>
      <c r="M6" s="6">
        <f>IF(Input!I162=0,"***",Input!I163/Input!I162)</f>
        <v>54.72848498961973</v>
      </c>
      <c r="N6" s="6">
        <f>IF(Input!J162=0,"***",Input!J163/Input!J162)</f>
        <v>55.649125831717662</v>
      </c>
    </row>
    <row r="7" spans="1:15" x14ac:dyDescent="0.2">
      <c r="B7" t="s">
        <v>198</v>
      </c>
      <c r="E7" s="6">
        <f>IF(Input!A164=0,"***",Input!A165/Input!A164)</f>
        <v>71.133084801219482</v>
      </c>
      <c r="F7" s="6">
        <f>IF(Input!B164=0,"***",Input!B165/Input!B164)</f>
        <v>84.785603433605331</v>
      </c>
      <c r="G7" s="6">
        <f>IF(Input!C164=0,"***",Input!C165/Input!C164)</f>
        <v>64.849387871256425</v>
      </c>
      <c r="H7" s="6">
        <f>IF(Input!D164=0,"***",Input!D165/Input!D164)</f>
        <v>55.004256132172998</v>
      </c>
      <c r="I7" s="6">
        <f>IF(Input!E164=0,"***",Input!E165/Input!E164)</f>
        <v>58.973897406876191</v>
      </c>
      <c r="J7" s="6">
        <f>IF(Input!F164=0,"***",Input!F165/Input!F164)</f>
        <v>63.780615196074926</v>
      </c>
      <c r="K7" s="6">
        <f>IF(Input!G164=0,"***",Input!G165/Input!G164)</f>
        <v>65.813489617539432</v>
      </c>
      <c r="L7" s="6">
        <f>IF(Input!H164=0,"***",Input!H165/Input!H164)</f>
        <v>62.247016375473557</v>
      </c>
      <c r="M7" s="6">
        <f>IF(Input!I164=0,"***",Input!I165/Input!I164)</f>
        <v>64.560580103380403</v>
      </c>
      <c r="N7" s="6">
        <f>IF(Input!J164=0,"***",Input!J165/Input!J164)</f>
        <v>64.957254351744766</v>
      </c>
    </row>
    <row r="8" spans="1:15" x14ac:dyDescent="0.2">
      <c r="B8" t="s">
        <v>199</v>
      </c>
      <c r="E8" s="6">
        <f>IF(Input!A166=0,"***",Input!A167/Input!A166)</f>
        <v>34.522346593491989</v>
      </c>
      <c r="F8" s="6">
        <f>IF(Input!B166=0,"***",Input!B167/Input!B166)</f>
        <v>34.921983741058916</v>
      </c>
      <c r="G8" s="6">
        <f>IF(Input!C166=0,"***",Input!C167/Input!C166)</f>
        <v>29.430166443206403</v>
      </c>
      <c r="H8" s="6">
        <f>IF(Input!D166=0,"***",Input!D167/Input!D166)</f>
        <v>21.940303352782273</v>
      </c>
      <c r="I8" s="6">
        <f>IF(Input!E166=0,"***",Input!E167/Input!E166)</f>
        <v>25.453952735641941</v>
      </c>
      <c r="J8" s="6">
        <f>IF(Input!F166=0,"***",Input!F167/Input!F166)</f>
        <v>25.6328121304741</v>
      </c>
      <c r="K8" s="6">
        <f>IF(Input!G166=0,"***",Input!G167/Input!G166)</f>
        <v>29.265501731278551</v>
      </c>
      <c r="L8" s="6">
        <f>IF(Input!H166=0,"***",Input!H167/Input!H166)</f>
        <v>28.58732179487588</v>
      </c>
      <c r="M8" s="6">
        <f>IF(Input!I166=0,"***",Input!I167/Input!I166)</f>
        <v>28.732043991241788</v>
      </c>
      <c r="N8" s="6">
        <f>IF(Input!J166=0,"***",Input!J167/Input!J166)</f>
        <v>31.846071883742976</v>
      </c>
    </row>
    <row r="9" spans="1:15" x14ac:dyDescent="0.2">
      <c r="B9" t="s">
        <v>200</v>
      </c>
      <c r="E9" s="6">
        <f>IF(Input!A168=0,"***",Input!A169/Input!A168)</f>
        <v>64.668646228083844</v>
      </c>
      <c r="F9" s="6">
        <f>IF(Input!B168=0,"***",Input!B169/Input!B168)</f>
        <v>71.620976801994345</v>
      </c>
      <c r="G9" s="6">
        <f>IF(Input!C168=0,"***",Input!C169/Input!C168)</f>
        <v>56.273760157979055</v>
      </c>
      <c r="H9" s="6">
        <f>IF(Input!D168=0,"***",Input!D169/Input!D168)</f>
        <v>52.560406101294738</v>
      </c>
      <c r="I9" s="6">
        <f>IF(Input!E168=0,"***",Input!E169/Input!E168)</f>
        <v>58.453200153730734</v>
      </c>
      <c r="J9" s="6">
        <f>IF(Input!F168=0,"***",Input!F169/Input!F168)</f>
        <v>57.811775802379458</v>
      </c>
      <c r="K9" s="6">
        <f>IF(Input!G168=0,"***",Input!G169/Input!G168)</f>
        <v>56.617152257405337</v>
      </c>
      <c r="L9" s="6">
        <f>IF(Input!H168=0,"***",Input!H169/Input!H168)</f>
        <v>53.530725164971273</v>
      </c>
      <c r="M9" s="6">
        <f>IF(Input!I168=0,"***",Input!I169/Input!I168)</f>
        <v>60.167138338281951</v>
      </c>
      <c r="N9" s="6">
        <f>IF(Input!J168=0,"***",Input!J169/Input!J168)</f>
        <v>62.879397943362186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Gesamtmittel aller Statistikbetriebe &gt; 500 ha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31.824771544507232</v>
      </c>
      <c r="F20" s="6">
        <f>Input!B14/(Input!B97 + Input!B98)*2</f>
        <v>31.114306855808341</v>
      </c>
      <c r="G20" s="6">
        <f>Input!C14/(Input!C97 + Input!C98)*2</f>
        <v>30.896836904106021</v>
      </c>
      <c r="H20" s="6">
        <f>Input!D14/(Input!D97 + Input!D98)*2</f>
        <v>30.647988921647659</v>
      </c>
      <c r="I20" s="6">
        <f>Input!E14/(Input!E97 + Input!E98)*2</f>
        <v>32.236230150856748</v>
      </c>
      <c r="J20" s="6">
        <f>Input!F14/(Input!F97 + Input!F98)*2</f>
        <v>34.271432463184979</v>
      </c>
      <c r="K20" s="6">
        <f>Input!G14/(Input!G97 + Input!G98)*2</f>
        <v>33.361328232290333</v>
      </c>
      <c r="L20" s="6">
        <f>Input!H14/(Input!H97 + Input!H98)*2</f>
        <v>33.832811539098884</v>
      </c>
      <c r="M20" s="6">
        <f>Input!I14/(Input!I97 + Input!I98)*2</f>
        <v>34.93738508119722</v>
      </c>
      <c r="N20" s="6">
        <f>Input!J14/(Input!J97 + Input!J98)*2</f>
        <v>35.55175183356625</v>
      </c>
      <c r="O20" s="6">
        <f t="shared" ref="O20:O25" si="1">AVERAGE(E20:N20)</f>
        <v>32.86748435262637</v>
      </c>
    </row>
    <row r="21" spans="2:15" x14ac:dyDescent="0.2">
      <c r="B21" t="s">
        <v>81</v>
      </c>
      <c r="E21" s="6">
        <f>Input!A25/Input!A$6</f>
        <v>0.83669563565640925</v>
      </c>
      <c r="F21" s="6">
        <f>Input!B25/Input!B$6</f>
        <v>1.0709434840145367</v>
      </c>
      <c r="G21" s="6">
        <f>Input!C25/Input!C$6</f>
        <v>1.2998305146079887</v>
      </c>
      <c r="H21" s="6">
        <f>Input!D25/Input!D$6</f>
        <v>1.176806761378365</v>
      </c>
      <c r="I21" s="6">
        <f>Input!E25/Input!E$6</f>
        <v>1.1364919744362112</v>
      </c>
      <c r="J21" s="6">
        <f>Input!F25/Input!F$6</f>
        <v>1.1617649431136816</v>
      </c>
      <c r="K21" s="6">
        <f>Input!G25/Input!G$6</f>
        <v>1.1723978916857918</v>
      </c>
      <c r="L21" s="6">
        <f>Input!H25/Input!H$6</f>
        <v>1.3471648771778764</v>
      </c>
      <c r="M21" s="6">
        <f>Input!I25/Input!I$6</f>
        <v>1.4341279407137444</v>
      </c>
      <c r="N21" s="6">
        <f>Input!J25/Input!J$6</f>
        <v>1.355877157657847</v>
      </c>
      <c r="O21" s="6">
        <f t="shared" si="1"/>
        <v>1.1992101180442454</v>
      </c>
    </row>
    <row r="22" spans="2:15" x14ac:dyDescent="0.2">
      <c r="B22" t="s">
        <v>82</v>
      </c>
      <c r="E22" s="6">
        <f>Input!A26/Input!A$6</f>
        <v>1.5350491505656543</v>
      </c>
      <c r="F22" s="6">
        <f>Input!B26/Input!B$6</f>
        <v>1.7046051003919755</v>
      </c>
      <c r="G22" s="6">
        <f>Input!C26/Input!C$6</f>
        <v>1.782481465464034</v>
      </c>
      <c r="H22" s="6">
        <f>Input!D26/Input!D$6</f>
        <v>1.9376010071062806</v>
      </c>
      <c r="I22" s="6">
        <f>Input!E26/Input!E$6</f>
        <v>1.825522178358391</v>
      </c>
      <c r="J22" s="6">
        <f>Input!F26/Input!F$6</f>
        <v>1.7257398779645821</v>
      </c>
      <c r="K22" s="6">
        <f>Input!G26/Input!G$6</f>
        <v>1.7394195633941012</v>
      </c>
      <c r="L22" s="6">
        <f>Input!H26/Input!H$6</f>
        <v>1.9245759377791005</v>
      </c>
      <c r="M22" s="6">
        <f>Input!I26/Input!I$6</f>
        <v>1.9776977629265933</v>
      </c>
      <c r="N22" s="6">
        <f>Input!J26/Input!J$6</f>
        <v>1.8435514253907583</v>
      </c>
      <c r="O22" s="6">
        <f t="shared" si="1"/>
        <v>1.7996243469341469</v>
      </c>
    </row>
    <row r="23" spans="2:15" x14ac:dyDescent="0.2">
      <c r="B23" t="s">
        <v>83</v>
      </c>
      <c r="E23" s="6">
        <f>Input!A99/Input!A$6</f>
        <v>0.15901691725473294</v>
      </c>
      <c r="F23" s="6">
        <f>Input!B99/Input!B$6</f>
        <v>0.17879713446095052</v>
      </c>
      <c r="G23" s="6">
        <f>Input!C99/Input!C$6</f>
        <v>0.17672670081051334</v>
      </c>
      <c r="H23" s="6">
        <f>Input!D99/Input!D$6</f>
        <v>0.18329157907158058</v>
      </c>
      <c r="I23" s="6">
        <f>Input!E99/Input!E$6</f>
        <v>0.17467227778416772</v>
      </c>
      <c r="J23" s="6">
        <f>Input!F99/Input!F$6</f>
        <v>0.18747963890195959</v>
      </c>
      <c r="K23" s="6">
        <f>Input!G99/Input!G$6</f>
        <v>0.20338389238683535</v>
      </c>
      <c r="L23" s="6">
        <f>Input!H99/Input!H$6</f>
        <v>0.21982771070872231</v>
      </c>
      <c r="M23" s="6">
        <f>Input!I99/Input!I$6</f>
        <v>0.25146770959702086</v>
      </c>
      <c r="N23" s="6">
        <f>Input!J99/Input!J$6</f>
        <v>0.2435811762906811</v>
      </c>
      <c r="O23" s="6">
        <f t="shared" si="1"/>
        <v>0.19782447372671644</v>
      </c>
    </row>
    <row r="24" spans="2:15" x14ac:dyDescent="0.2">
      <c r="B24" t="s">
        <v>84</v>
      </c>
      <c r="E24" s="6">
        <f>Input!A100/Input!A$6</f>
        <v>5.0412650649319763</v>
      </c>
      <c r="F24" s="6">
        <f>Input!B100/Input!B$6</f>
        <v>5.656115218408079</v>
      </c>
      <c r="G24" s="6">
        <f>Input!C100/Input!C$6</f>
        <v>4.5369400903663584</v>
      </c>
      <c r="H24" s="6">
        <f>Input!D100/Input!D$6</f>
        <v>3.9546462127378978</v>
      </c>
      <c r="I24" s="6">
        <f>Input!E100/Input!E$6</f>
        <v>3.4830571248003834</v>
      </c>
      <c r="J24" s="6">
        <f>Input!F100/Input!F$6</f>
        <v>4.1954957979889143</v>
      </c>
      <c r="K24" s="6">
        <f>Input!G100/Input!G$6</f>
        <v>4.7684720618833838</v>
      </c>
      <c r="L24" s="6">
        <f>Input!H100/Input!H$6</f>
        <v>3.7153405525382852</v>
      </c>
      <c r="M24" s="6">
        <f>Input!I100/Input!I$6</f>
        <v>4.6754336696423948</v>
      </c>
      <c r="N24" s="6">
        <f>Input!J100/Input!J$6</f>
        <v>4.1873024249885242</v>
      </c>
      <c r="O24" s="6">
        <f t="shared" si="1"/>
        <v>4.4214068218286195</v>
      </c>
    </row>
    <row r="25" spans="2:15" x14ac:dyDescent="0.2">
      <c r="B25" t="s">
        <v>85</v>
      </c>
      <c r="E25" s="6">
        <f>Input!A101/Input!A$6</f>
        <v>21.831909708554509</v>
      </c>
      <c r="F25" s="6">
        <f>Input!B101/Input!B$6</f>
        <v>27.887613957544161</v>
      </c>
      <c r="G25" s="6">
        <f>Input!C101/Input!C$6</f>
        <v>33.048614086450193</v>
      </c>
      <c r="H25" s="6">
        <f>Input!D101/Input!D$6</f>
        <v>29.524090295529511</v>
      </c>
      <c r="I25" s="6">
        <f>Input!E101/Input!E$6</f>
        <v>28.364785566492412</v>
      </c>
      <c r="J25" s="6">
        <f>Input!F101/Input!F$6</f>
        <v>29.349298108572249</v>
      </c>
      <c r="K25" s="6">
        <f>Input!G101/Input!G$6</f>
        <v>29.787677031946291</v>
      </c>
      <c r="L25" s="6">
        <f>Input!H101/Input!H$6</f>
        <v>33.339984274282934</v>
      </c>
      <c r="M25" s="6">
        <f>Input!I101/Input!I$6</f>
        <v>35.78792072340714</v>
      </c>
      <c r="N25" s="6">
        <f>Input!J101/Input!J$6</f>
        <v>33.741037477486799</v>
      </c>
      <c r="O25" s="6">
        <f t="shared" si="1"/>
        <v>30.266293123026617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1.0292187637294816</v>
      </c>
      <c r="F29" s="6">
        <f>Input!B25/Input!B$5</f>
        <v>1.2266627566357668</v>
      </c>
      <c r="G29" s="6">
        <f>Input!C25/Input!C$5</f>
        <v>1.5440800029980044</v>
      </c>
      <c r="H29" s="6">
        <f>Input!D25/Input!D$5</f>
        <v>1.3735547787199454</v>
      </c>
      <c r="I29" s="6">
        <f>Input!E25/Input!E$5</f>
        <v>1.4114465781154537</v>
      </c>
      <c r="J29" s="6">
        <f>Input!F25/Input!F$5</f>
        <v>1.4533701275644793</v>
      </c>
      <c r="K29" s="6">
        <f>Input!G25/Input!G$5</f>
        <v>1.4401997604248522</v>
      </c>
      <c r="L29" s="6">
        <f>Input!H25/Input!H$5</f>
        <v>1.5276323406060084</v>
      </c>
      <c r="M29" s="6">
        <f>Input!I25/Input!I$5</f>
        <v>1.5737358585917818</v>
      </c>
      <c r="N29" s="6">
        <f>Input!J25/Input!J$5</f>
        <v>1.6245799511732972</v>
      </c>
      <c r="O29" s="6">
        <f>AVERAGE(E29:N29)</f>
        <v>1.420448091855907</v>
      </c>
    </row>
    <row r="30" spans="2:15" x14ac:dyDescent="0.2">
      <c r="B30" t="s">
        <v>82</v>
      </c>
      <c r="E30" s="6">
        <f>Input!A26/Input!A$5</f>
        <v>1.8882629736316248</v>
      </c>
      <c r="F30" s="6">
        <f>Input!B26/Input!B$5</f>
        <v>1.9524611920546751</v>
      </c>
      <c r="G30" s="6">
        <f>Input!C26/Input!C$5</f>
        <v>2.1174252763004624</v>
      </c>
      <c r="H30" s="6">
        <f>Input!D26/Input!D$5</f>
        <v>2.2615447241704971</v>
      </c>
      <c r="I30" s="6">
        <f>Input!E26/Input!E$5</f>
        <v>2.2671757389189029</v>
      </c>
      <c r="J30" s="6">
        <f>Input!F26/Input!F$5</f>
        <v>2.1589038311470774</v>
      </c>
      <c r="K30" s="6">
        <f>Input!G26/Input!G$5</f>
        <v>2.1367418486878917</v>
      </c>
      <c r="L30" s="6">
        <f>Input!H26/Input!H$5</f>
        <v>2.1823939254283977</v>
      </c>
      <c r="M30" s="6">
        <f>Input!I26/Input!I$5</f>
        <v>2.1702205212077144</v>
      </c>
      <c r="N30" s="6">
        <f>Input!J26/Input!J$5</f>
        <v>2.208899727922522</v>
      </c>
      <c r="O30" s="6">
        <f>AVERAGE(E30:N30)</f>
        <v>2.1344029759469763</v>
      </c>
    </row>
    <row r="31" spans="2:15" x14ac:dyDescent="0.2">
      <c r="B31" t="s">
        <v>83</v>
      </c>
      <c r="E31" s="6">
        <f>(Input!A99-Input!A102+Input!A105)/Input!A$5</f>
        <v>0.18062563697322875</v>
      </c>
      <c r="F31" s="6">
        <f>(Input!B99-Input!B102+Input!B105)/Input!B$5</f>
        <v>0.1961622442439902</v>
      </c>
      <c r="G31" s="6">
        <f>(Input!C99-Input!C102+Input!C105)/Input!C$5</f>
        <v>0.19799629725630544</v>
      </c>
      <c r="H31" s="6">
        <f>(Input!D99-Input!D102+Input!D105)/Input!D$5</f>
        <v>0.20609952212294425</v>
      </c>
      <c r="I31" s="6">
        <f>(Input!E99-Input!E102+Input!E105)/Input!E$5</f>
        <v>0.20936352834863481</v>
      </c>
      <c r="J31" s="6">
        <f>(Input!F99-Input!F102+Input!F105)/Input!F$5</f>
        <v>0.22935754865163602</v>
      </c>
      <c r="K31" s="6">
        <f>(Input!G99-Input!G102+Input!G105)/Input!G$5</f>
        <v>0.23411734435190482</v>
      </c>
      <c r="L31" s="6">
        <f>(Input!H99-Input!H102+Input!H105)/Input!H$5</f>
        <v>0.24026027729457747</v>
      </c>
      <c r="M31" s="6">
        <f>(Input!I99-Input!I102+Input!I105)/Input!I$5</f>
        <v>0.27101279190393385</v>
      </c>
      <c r="N31" s="6">
        <f>(Input!J99-Input!J102+Input!J105)/Input!J$5</f>
        <v>0.2788837837416645</v>
      </c>
      <c r="O31" s="6">
        <f>AVERAGE(E31:N31)</f>
        <v>0.22438789748888199</v>
      </c>
    </row>
    <row r="32" spans="2:15" x14ac:dyDescent="0.2">
      <c r="B32" t="s">
        <v>84</v>
      </c>
      <c r="E32" s="6">
        <f>(Input!A100-Input!A103+Input!A106)/Input!A$5</f>
        <v>4.1168728611895986</v>
      </c>
      <c r="F32" s="6">
        <f>(Input!B100-Input!B103+Input!B106)/Input!B$5</f>
        <v>5.0584638110644633</v>
      </c>
      <c r="G32" s="6">
        <f>(Input!C100-Input!C103+Input!C106)/Input!C$5</f>
        <v>4.6733353163883624</v>
      </c>
      <c r="H32" s="6">
        <f>(Input!D100-Input!D103+Input!D106)/Input!D$5</f>
        <v>3.9936748705095906</v>
      </c>
      <c r="I32" s="6">
        <f>(Input!E100-Input!E103+Input!E106)/Input!E$5</f>
        <v>3.8654040630945299</v>
      </c>
      <c r="J32" s="6">
        <f>(Input!F100-Input!F103+Input!F106)/Input!F$5</f>
        <v>4.8119386681457907</v>
      </c>
      <c r="K32" s="6">
        <f>(Input!G100-Input!G103+Input!G106)/Input!G$5</f>
        <v>5.3950332900374312</v>
      </c>
      <c r="L32" s="6">
        <f>(Input!H100-Input!H103+Input!H106)/Input!H$5</f>
        <v>3.5681569054370268</v>
      </c>
      <c r="M32" s="6">
        <f>(Input!I100-Input!I103+Input!I106)/Input!I$5</f>
        <v>4.413165276559087</v>
      </c>
      <c r="N32" s="6">
        <f>(Input!J100-Input!J103+Input!J106)/Input!J$5</f>
        <v>4.3029860059853817</v>
      </c>
      <c r="O32" s="6">
        <f>AVERAGE(E32:N32)</f>
        <v>4.4199031068411267</v>
      </c>
    </row>
    <row r="33" spans="2:15" x14ac:dyDescent="0.2">
      <c r="B33" t="s">
        <v>85</v>
      </c>
      <c r="E33" s="6">
        <f>(Input!A101-Input!A104+Input!A107)/Input!A$5</f>
        <v>23.122259067958357</v>
      </c>
      <c r="F33" s="6">
        <f>(Input!B101-Input!B104+Input!B107)/Input!B$5</f>
        <v>29.367487174210005</v>
      </c>
      <c r="G33" s="6">
        <f>(Input!C101-Input!C104+Input!C107)/Input!C$5</f>
        <v>37.28140664182903</v>
      </c>
      <c r="H33" s="6">
        <f>(Input!D101-Input!D104+Input!D107)/Input!D$5</f>
        <v>32.590389792197882</v>
      </c>
      <c r="I33" s="6">
        <f>(Input!E101-Input!E104+Input!E107)/Input!E$5</f>
        <v>33.446665769487801</v>
      </c>
      <c r="J33" s="6">
        <f>(Input!F101-Input!F104+Input!F107)/Input!F$5</f>
        <v>34.746420566587695</v>
      </c>
      <c r="K33" s="6">
        <f>(Input!G101-Input!G104+Input!G107)/Input!G$5</f>
        <v>34.349944676523045</v>
      </c>
      <c r="L33" s="6">
        <f>(Input!H101-Input!H104+Input!H107)/Input!H$5</f>
        <v>35.328031716603974</v>
      </c>
      <c r="M33" s="6">
        <f>(Input!I101-Input!I104+Input!I107)/Input!I$5</f>
        <v>36.885884051913933</v>
      </c>
      <c r="N33" s="6">
        <f>(Input!J101-Input!J104+Input!J107)/Input!J$5</f>
        <v>37.747555677004321</v>
      </c>
      <c r="O33" s="6">
        <f>AVERAGE(E33:N33)</f>
        <v>33.486604513431601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83.618327838186531</v>
      </c>
      <c r="F7" s="6">
        <f>Input!B27/Input!B$34</f>
        <v>89.131136805012559</v>
      </c>
      <c r="G7" s="6">
        <f>Input!C27/Input!C$34</f>
        <v>94.514500622173287</v>
      </c>
      <c r="H7" s="6">
        <f>Input!D27/Input!D$34</f>
        <v>86.610737763646299</v>
      </c>
      <c r="I7" s="6">
        <f>Input!E27/Input!E$34</f>
        <v>68.330700708783652</v>
      </c>
      <c r="J7" s="6">
        <f>Input!F27/Input!F$34</f>
        <v>72.05085456865153</v>
      </c>
      <c r="K7" s="6">
        <f>Input!G27/Input!G$34</f>
        <v>81.433558356820569</v>
      </c>
      <c r="L7" s="6">
        <f>Input!H27/Input!H$34</f>
        <v>83.730285577694929</v>
      </c>
      <c r="M7" s="6">
        <f>Input!I27/Input!I$34</f>
        <v>84.609227306849789</v>
      </c>
      <c r="N7" s="6">
        <f>Input!J27/Input!J$34</f>
        <v>90.531560302297393</v>
      </c>
      <c r="O7" s="6">
        <f>AVERAGE(E7:N7)</f>
        <v>83.456088985011647</v>
      </c>
    </row>
    <row r="8" spans="1:15" x14ac:dyDescent="0.2">
      <c r="B8" s="26" t="s">
        <v>302</v>
      </c>
      <c r="E8" s="6">
        <f>Input!A125/Input!A$6-(Input!A203+Input!A207)/Input!A34</f>
        <v>31.544806075171632</v>
      </c>
      <c r="F8" s="6">
        <f>Input!B125/Input!B$6-(Input!B203+Input!B207)/Input!B34</f>
        <v>30.976939251852386</v>
      </c>
      <c r="G8" s="6">
        <f>Input!C125/Input!C$6-(Input!C203+Input!C207)/Input!C34</f>
        <v>30.759077757116433</v>
      </c>
      <c r="H8" s="6">
        <f>Input!D125/Input!D$6-(Input!D203+Input!D207)/Input!D34</f>
        <v>30.165829148783128</v>
      </c>
      <c r="I8" s="6">
        <f>Input!E125/Input!E$6-(Input!E203+Input!E207)/Input!E34</f>
        <v>28.7073367233466</v>
      </c>
      <c r="J8" s="6">
        <f>Input!F125/Input!F$6-(Input!F203+Input!F207)/Input!F34</f>
        <v>31.672148349955108</v>
      </c>
      <c r="K8" s="6">
        <f>Input!G125/Input!G$6-(Input!G203+Input!G207)/Input!G34</f>
        <v>30.920526862647144</v>
      </c>
      <c r="L8" s="6">
        <f>Input!H125/Input!H$6-(Input!H203+Input!H207)/Input!H34</f>
        <v>30.986048874472274</v>
      </c>
      <c r="M8" s="6">
        <f>Input!I125/Input!I$6-(Input!I203+Input!I207)/Input!I34</f>
        <v>31.920747200671659</v>
      </c>
      <c r="N8" s="6">
        <f>Input!J125/Input!J$6-(Input!J203+Input!J207)/Input!J34</f>
        <v>32.530816238925311</v>
      </c>
      <c r="O8" s="6">
        <f>AVERAGE(E8:N8)</f>
        <v>31.018427648294164</v>
      </c>
    </row>
    <row r="9" spans="1:15" s="4" customFormat="1" x14ac:dyDescent="0.2">
      <c r="B9" s="27" t="s">
        <v>283</v>
      </c>
      <c r="E9" s="8">
        <f>+E7-E8</f>
        <v>52.073521763014895</v>
      </c>
      <c r="F9" s="8">
        <f t="shared" ref="F9:N9" si="1">+F7-F8</f>
        <v>58.154197553160174</v>
      </c>
      <c r="G9" s="8">
        <f t="shared" si="1"/>
        <v>63.755422865056858</v>
      </c>
      <c r="H9" s="8">
        <f t="shared" si="1"/>
        <v>56.444908614863166</v>
      </c>
      <c r="I9" s="8">
        <f t="shared" si="1"/>
        <v>39.623363985437052</v>
      </c>
      <c r="J9" s="8">
        <f t="shared" si="1"/>
        <v>40.378706218696422</v>
      </c>
      <c r="K9" s="8">
        <f t="shared" si="1"/>
        <v>50.513031494173426</v>
      </c>
      <c r="L9" s="8">
        <f t="shared" si="1"/>
        <v>52.744236703222654</v>
      </c>
      <c r="M9" s="8">
        <f t="shared" si="1"/>
        <v>52.688480106178133</v>
      </c>
      <c r="N9" s="8">
        <f t="shared" si="1"/>
        <v>58.000744063372082</v>
      </c>
      <c r="O9" s="8">
        <f>AVERAGE(E9:N9)</f>
        <v>52.437661336717483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1.0191013923392234</v>
      </c>
      <c r="F11" s="6">
        <f>(Input!B136+Input!B144+Input!B204)/Input!B$34</f>
        <v>0.71683084901604377</v>
      </c>
      <c r="G11" s="6">
        <f>(Input!C136+Input!C144+Input!C204)/Input!C$34</f>
        <v>0.70376102149838571</v>
      </c>
      <c r="H11" s="6">
        <f>(Input!D136+Input!D144+Input!D204)/Input!D$34</f>
        <v>0.82810544072192871</v>
      </c>
      <c r="I11" s="6">
        <f>(Input!E136+Input!E144+Input!E204)/Input!E$34</f>
        <v>0.73020923694752782</v>
      </c>
      <c r="J11" s="6">
        <f>(Input!F136+Input!F144+Input!F204)/Input!F$34</f>
        <v>0.66850301012004243</v>
      </c>
      <c r="K11" s="6">
        <f>(Input!G136+Input!G144+Input!G204)/Input!G$34</f>
        <v>0.72191608361072546</v>
      </c>
      <c r="L11" s="6">
        <f>(Input!H136+Input!H144+Input!H204)/Input!H$34</f>
        <v>0.77014055397934988</v>
      </c>
      <c r="M11" s="6">
        <f>(Input!I136+Input!I144+Input!I204)/Input!I$34</f>
        <v>0.90251173449161626</v>
      </c>
      <c r="N11" s="6">
        <f>(Input!J136+Input!J144+Input!J204)/Input!J$34</f>
        <v>0.89341916002405941</v>
      </c>
      <c r="O11" s="6">
        <f>AVERAGE(E11:N11)</f>
        <v>0.79544984827489029</v>
      </c>
    </row>
    <row r="12" spans="1:15" ht="13.15" customHeight="1" x14ac:dyDescent="0.2">
      <c r="B12" s="26" t="s">
        <v>298</v>
      </c>
      <c r="E12" s="6">
        <f>Input!A18/Input!A$6</f>
        <v>6.8106568799068778</v>
      </c>
      <c r="F12" s="6">
        <f>Input!B18/Input!B$6</f>
        <v>6.4562589444754188</v>
      </c>
      <c r="G12" s="6">
        <f>Input!C18/Input!C$6</f>
        <v>6.4117413837214219</v>
      </c>
      <c r="H12" s="6">
        <f>Input!D18/Input!D$6</f>
        <v>5.9123239075507223</v>
      </c>
      <c r="I12" s="6">
        <f>Input!E18/Input!E$6</f>
        <v>5.0839635798263396</v>
      </c>
      <c r="J12" s="6">
        <f>Input!F18/Input!F$6</f>
        <v>5.3805343541073238</v>
      </c>
      <c r="K12" s="6">
        <f>Input!G18/Input!G$6</f>
        <v>5.8166205514591915</v>
      </c>
      <c r="L12" s="6">
        <f>Input!H18/Input!H$6</f>
        <v>6.4494080341061348</v>
      </c>
      <c r="M12" s="6">
        <f>Input!I18/Input!I$6</f>
        <v>7.1295676339136733</v>
      </c>
      <c r="N12" s="6">
        <f>Input!J18/Input!J$6</f>
        <v>6.2040204447803946</v>
      </c>
      <c r="O12" s="6">
        <f>AVERAGE(E12:N12)</f>
        <v>6.1655095713847503</v>
      </c>
    </row>
    <row r="13" spans="1:15" ht="13.15" customHeight="1" x14ac:dyDescent="0.2">
      <c r="B13" s="27" t="s">
        <v>313</v>
      </c>
      <c r="E13" s="8">
        <f>+E9+E11-E12</f>
        <v>46.281966275447239</v>
      </c>
      <c r="F13" s="8">
        <f t="shared" ref="F13:N13" si="2">+F9+F11-F12</f>
        <v>52.4147694577008</v>
      </c>
      <c r="G13" s="8">
        <f t="shared" si="2"/>
        <v>58.047442502833817</v>
      </c>
      <c r="H13" s="8">
        <f t="shared" si="2"/>
        <v>51.360690148034372</v>
      </c>
      <c r="I13" s="8">
        <f t="shared" si="2"/>
        <v>35.269609642558244</v>
      </c>
      <c r="J13" s="8">
        <f t="shared" si="2"/>
        <v>35.666674874709138</v>
      </c>
      <c r="K13" s="8">
        <f t="shared" si="2"/>
        <v>45.41832702632496</v>
      </c>
      <c r="L13" s="8">
        <f t="shared" si="2"/>
        <v>47.064969223095872</v>
      </c>
      <c r="M13" s="8">
        <f t="shared" si="2"/>
        <v>46.461424206756078</v>
      </c>
      <c r="N13" s="8">
        <f t="shared" si="2"/>
        <v>52.690142778615744</v>
      </c>
      <c r="O13" s="8">
        <f>AVERAGE(E13:N13)</f>
        <v>47.067601613607621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2.3239426831675338</v>
      </c>
      <c r="F15" s="6">
        <f>(Input!B129+Input!B202)/Input!B$34</f>
        <v>2.700821433466408</v>
      </c>
      <c r="G15" s="6">
        <f>(Input!C129+Input!C202)/Input!C$34</f>
        <v>2.9298921877313941</v>
      </c>
      <c r="H15" s="6">
        <f>(Input!D129+Input!D202)/Input!D$34</f>
        <v>2.4917238109064077</v>
      </c>
      <c r="I15" s="6">
        <f>(Input!E129+Input!E202)/Input!E$34</f>
        <v>1.9728616880945176</v>
      </c>
      <c r="J15" s="6">
        <f>(Input!F129+Input!F202)/Input!F$34</f>
        <v>1.4428680708273114</v>
      </c>
      <c r="K15" s="6">
        <f>(Input!G129+Input!G202)/Input!G$34</f>
        <v>1.2593664463846577</v>
      </c>
      <c r="L15" s="6">
        <f>(Input!H129+Input!H202)/Input!H$34</f>
        <v>0.95266906738196655</v>
      </c>
      <c r="M15" s="6">
        <f>(Input!I129+Input!I202)/Input!I$34</f>
        <v>0.89574861937052741</v>
      </c>
      <c r="N15" s="6">
        <f>(Input!J129+Input!J202)/Input!J$34</f>
        <v>1.0992202855668833</v>
      </c>
      <c r="O15" s="6">
        <f>AVERAGE(E15:N15)</f>
        <v>1.8069114292897606</v>
      </c>
    </row>
    <row r="16" spans="1:15" x14ac:dyDescent="0.2">
      <c r="B16" s="26" t="s">
        <v>285</v>
      </c>
      <c r="E16" s="6">
        <f>Input!A124/Input!A$6</f>
        <v>8.0534713866364331</v>
      </c>
      <c r="F16" s="6">
        <f>Input!B124/Input!B$6</f>
        <v>8.1799663878858748</v>
      </c>
      <c r="G16" s="6">
        <f>Input!C124/Input!C$6</f>
        <v>7.9227423490665609</v>
      </c>
      <c r="H16" s="6">
        <f>Input!D124/Input!D$6</f>
        <v>7.86850605293664</v>
      </c>
      <c r="I16" s="6">
        <f>Input!E124/Input!E$6</f>
        <v>7.2262871166452243</v>
      </c>
      <c r="J16" s="6">
        <f>Input!F124/Input!F$6</f>
        <v>7.2415396971737458</v>
      </c>
      <c r="K16" s="6">
        <f>Input!G124/Input!G$6</f>
        <v>7.1351427365185414</v>
      </c>
      <c r="L16" s="6">
        <f>Input!H124/Input!H$6</f>
        <v>7.1416307391960965</v>
      </c>
      <c r="M16" s="6">
        <f>Input!I124/Input!I$6</f>
        <v>7.8160741242004868</v>
      </c>
      <c r="N16" s="6">
        <f>Input!J124/Input!J$6</f>
        <v>6.5739484240472814</v>
      </c>
      <c r="O16" s="6">
        <f>AVERAGE(E16:N16)</f>
        <v>7.5159309014306883</v>
      </c>
    </row>
    <row r="17" spans="2:15" s="4" customFormat="1" x14ac:dyDescent="0.2">
      <c r="B17" s="27" t="s">
        <v>301</v>
      </c>
      <c r="E17" s="8">
        <f>+E13+E15-E16</f>
        <v>40.552437571978345</v>
      </c>
      <c r="F17" s="8">
        <f t="shared" ref="F17:N17" si="3">+F13+F15-F16</f>
        <v>46.935624503281332</v>
      </c>
      <c r="G17" s="8">
        <f t="shared" si="3"/>
        <v>53.054592341498655</v>
      </c>
      <c r="H17" s="8">
        <f t="shared" si="3"/>
        <v>45.983907906004141</v>
      </c>
      <c r="I17" s="8">
        <f t="shared" si="3"/>
        <v>30.016184214007538</v>
      </c>
      <c r="J17" s="8">
        <f t="shared" si="3"/>
        <v>29.868003248362701</v>
      </c>
      <c r="K17" s="8">
        <f t="shared" si="3"/>
        <v>39.542550736191082</v>
      </c>
      <c r="L17" s="8">
        <f t="shared" si="3"/>
        <v>40.876007551281745</v>
      </c>
      <c r="M17" s="8">
        <f t="shared" si="3"/>
        <v>39.541098701926117</v>
      </c>
      <c r="N17" s="8">
        <f t="shared" si="3"/>
        <v>47.21541464013535</v>
      </c>
      <c r="O17" s="8">
        <f>AVERAGE(E17:N17)</f>
        <v>41.358582141466698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2.111813355811007</v>
      </c>
      <c r="F19" s="6">
        <f>(Input!B137+Input!B139+Input!B205+Input!B208)/Input!B$34</f>
        <v>2.632588980585866</v>
      </c>
      <c r="G19" s="6">
        <f>(Input!C137+Input!C139+Input!C205+Input!C208)/Input!C$34</f>
        <v>2.1862384504239736</v>
      </c>
      <c r="H19" s="6">
        <f>(Input!D137+Input!D139+Input!D205+Input!D208)/Input!D$34</f>
        <v>2.1331814641467686</v>
      </c>
      <c r="I19" s="6">
        <f>(Input!E137+Input!E139+Input!E205+Input!E208)/Input!E$34</f>
        <v>2.071085815856256</v>
      </c>
      <c r="J19" s="6">
        <f>(Input!F137+Input!F139+Input!F205+Input!F208)/Input!F$34</f>
        <v>1.976643627485847</v>
      </c>
      <c r="K19" s="6">
        <f>(Input!G137+Input!G139+Input!G205+Input!G208)/Input!G$34</f>
        <v>2.0310403287850307</v>
      </c>
      <c r="L19" s="6">
        <f>(Input!H137+Input!H139+Input!H205+Input!H208)/Input!H$34</f>
        <v>2.4263316272785822</v>
      </c>
      <c r="M19" s="6">
        <f>(Input!I137+Input!I139+Input!I205+Input!I208)/Input!I$34</f>
        <v>2.3184794768285997</v>
      </c>
      <c r="N19" s="6">
        <f>(Input!J137+Input!J139+Input!J205+Input!J208)/Input!J$34</f>
        <v>2.0482812920321414</v>
      </c>
      <c r="O19" s="6">
        <f>AVERAGE(E19:N19)</f>
        <v>2.1935684419234067</v>
      </c>
    </row>
    <row r="20" spans="2:15" ht="13.15" customHeight="1" x14ac:dyDescent="0.2">
      <c r="B20" s="26" t="s">
        <v>300</v>
      </c>
      <c r="E20" s="6">
        <f>(Input!A19+Input!A20)/Input!A$6</f>
        <v>5.1251493546114419</v>
      </c>
      <c r="F20" s="6">
        <f>(Input!B19+Input!B20)/Input!B$6</f>
        <v>5.0420751503236048</v>
      </c>
      <c r="G20" s="6">
        <f>(Input!C19+Input!C20)/Input!C$6</f>
        <v>4.7193776764660704</v>
      </c>
      <c r="H20" s="6">
        <f>(Input!D19+Input!D20)/Input!D$6</f>
        <v>4.5585453612520652</v>
      </c>
      <c r="I20" s="6">
        <f>(Input!E19+Input!E20)/Input!E$6</f>
        <v>3.97912756235604</v>
      </c>
      <c r="J20" s="6">
        <f>(Input!F19+Input!F20)/Input!F$6</f>
        <v>4.1489009104132855</v>
      </c>
      <c r="K20" s="6">
        <f>(Input!G19+Input!G20)/Input!G$6</f>
        <v>4.5115588794469952</v>
      </c>
      <c r="L20" s="6">
        <f>(Input!H19+Input!H20)/Input!H$6</f>
        <v>4.8303552119387181</v>
      </c>
      <c r="M20" s="6">
        <f>(Input!I19+Input!I20)/Input!I$6</f>
        <v>5.1328010223132452</v>
      </c>
      <c r="N20" s="6">
        <f>(Input!J19+Input!J20)/Input!J$6</f>
        <v>5.2339030337199048</v>
      </c>
      <c r="O20" s="6">
        <f>AVERAGE(E20:N20)</f>
        <v>4.7281794162841368</v>
      </c>
    </row>
    <row r="21" spans="2:15" ht="13.15" customHeight="1" x14ac:dyDescent="0.2">
      <c r="B21" s="27" t="s">
        <v>314</v>
      </c>
      <c r="E21" s="8">
        <f>+E17+E19-E20</f>
        <v>37.539101573177909</v>
      </c>
      <c r="F21" s="8">
        <f t="shared" ref="F21:N21" si="4">+F17+F19-F20</f>
        <v>44.526138333543592</v>
      </c>
      <c r="G21" s="8">
        <f t="shared" si="4"/>
        <v>50.521453115456552</v>
      </c>
      <c r="H21" s="8">
        <f t="shared" si="4"/>
        <v>43.558544008898842</v>
      </c>
      <c r="I21" s="8">
        <f t="shared" si="4"/>
        <v>28.108142467507754</v>
      </c>
      <c r="J21" s="8">
        <f t="shared" si="4"/>
        <v>27.695745965435261</v>
      </c>
      <c r="K21" s="8">
        <f t="shared" si="4"/>
        <v>37.062032185529119</v>
      </c>
      <c r="L21" s="8">
        <f t="shared" si="4"/>
        <v>38.471983966621615</v>
      </c>
      <c r="M21" s="8">
        <f t="shared" si="4"/>
        <v>36.726777156441472</v>
      </c>
      <c r="N21" s="8">
        <f t="shared" si="4"/>
        <v>44.029792898447589</v>
      </c>
      <c r="O21" s="8">
        <f>AVERAGE(E21:N21)</f>
        <v>38.823971167105967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0.43586154157104234</v>
      </c>
      <c r="F23" s="6">
        <f>(Input!B142+Input!B141+Input!B147-Input!B143-Input!B144-Input!B207-Input!B208-SUM(Input!B136:B139)-SUM(Input!B202:'Input'!B205))/Input!B34</f>
        <v>0.40774984289852484</v>
      </c>
      <c r="G23" s="6">
        <f>(Input!C142+Input!C141+Input!C147-Input!C143-Input!C144-Input!C207-Input!C208-SUM(Input!C136:C139)-SUM(Input!C202:'Input'!C205))/Input!C34</f>
        <v>0.4057064155165524</v>
      </c>
      <c r="H23" s="6">
        <f>(Input!D142+Input!D141+Input!D147-Input!D143-Input!D144-Input!D207-Input!D208-SUM(Input!D136:D139)-SUM(Input!D202:'Input'!D205))/Input!D34</f>
        <v>0.51298853931723887</v>
      </c>
      <c r="I23" s="6">
        <f>(Input!E142+Input!E141+Input!E147-Input!E143-Input!E144-Input!E207-Input!E208-SUM(Input!E136:E139)-SUM(Input!E202:'Input'!E205))/Input!E34</f>
        <v>0.6749546240884563</v>
      </c>
      <c r="J23" s="6">
        <f>(Input!F142+Input!F141+Input!F147-Input!F143-Input!F144-Input!F207-Input!F208-SUM(Input!F136:F139)-SUM(Input!F202:'Input'!F205))/Input!F34</f>
        <v>0.30008399613858067</v>
      </c>
      <c r="K23" s="6">
        <f>(Input!G142+Input!G141+Input!G147-Input!G143-Input!G144-Input!G207-Input!G208-SUM(Input!G136:G139)-SUM(Input!G202:'Input'!G205))/Input!G34</f>
        <v>0.28294350492745773</v>
      </c>
      <c r="L23" s="6">
        <f>(Input!H142+Input!H141+Input!H147-Input!H143-Input!H144-Input!H207-Input!H208-SUM(Input!H136:H139)-SUM(Input!H202:'Input'!H205))/Input!H34</f>
        <v>0.2637653785773838</v>
      </c>
      <c r="M23" s="6">
        <f>(Input!I142+Input!I141+Input!I147-Input!I143-Input!I144-Input!I207-Input!I208-SUM(Input!I136:I139)-SUM(Input!I202:'Input'!I205))/Input!I34</f>
        <v>0.40483342286253732</v>
      </c>
      <c r="N23" s="6">
        <f>(Input!J142+Input!J141+Input!J147-Input!J143-Input!J144-Input!J207-Input!J208-SUM(Input!J136:J139)-SUM(Input!J202:'Input'!J205))/Input!J34</f>
        <v>0.41477731225258685</v>
      </c>
      <c r="O23" s="6">
        <f>AVERAGE(E23:N23)</f>
        <v>0.41036645781503617</v>
      </c>
    </row>
    <row r="24" spans="2:15" x14ac:dyDescent="0.2">
      <c r="B24" s="26" t="s">
        <v>287</v>
      </c>
      <c r="E24" s="6">
        <f>Input!A127/Input!A$6</f>
        <v>17.5498925881068</v>
      </c>
      <c r="F24" s="6">
        <f>Input!B127/Input!B$6</f>
        <v>18.453526372846113</v>
      </c>
      <c r="G24" s="6">
        <f>Input!C127/Input!C$6</f>
        <v>18.255487714866799</v>
      </c>
      <c r="H24" s="6">
        <f>Input!D127/Input!D$6</f>
        <v>18.748628268096073</v>
      </c>
      <c r="I24" s="6">
        <f>Input!E127/Input!E$6</f>
        <v>17.515579329577388</v>
      </c>
      <c r="J24" s="6">
        <f>Input!F127/Input!F$6</f>
        <v>18.213305452807088</v>
      </c>
      <c r="K24" s="6">
        <f>Input!G127/Input!G$6</f>
        <v>19.070117967141719</v>
      </c>
      <c r="L24" s="6">
        <f>Input!H127/Input!H$6</f>
        <v>20.349468081304764</v>
      </c>
      <c r="M24" s="6">
        <f>Input!I127/Input!I$6</f>
        <v>21.496964682071233</v>
      </c>
      <c r="N24" s="6">
        <f>Input!J127/Input!J$6</f>
        <v>19.993263305322383</v>
      </c>
      <c r="O24" s="16">
        <f>AVERAGE(E24:N24)</f>
        <v>18.964623376214035</v>
      </c>
    </row>
    <row r="25" spans="2:15" s="4" customFormat="1" x14ac:dyDescent="0.2">
      <c r="B25" s="27" t="s">
        <v>288</v>
      </c>
      <c r="E25" s="8">
        <f>+E21+E23-E24</f>
        <v>20.425070526642152</v>
      </c>
      <c r="F25" s="8">
        <f t="shared" ref="F25:N25" si="5">+F21+F23-F24</f>
        <v>26.480361803596004</v>
      </c>
      <c r="G25" s="8">
        <f t="shared" si="5"/>
        <v>32.671671816106311</v>
      </c>
      <c r="H25" s="8">
        <f t="shared" si="5"/>
        <v>25.32290428012001</v>
      </c>
      <c r="I25" s="8">
        <f t="shared" si="5"/>
        <v>11.267517762018823</v>
      </c>
      <c r="J25" s="8">
        <f t="shared" si="5"/>
        <v>9.7825245087667554</v>
      </c>
      <c r="K25" s="8">
        <f t="shared" si="5"/>
        <v>18.274857723314859</v>
      </c>
      <c r="L25" s="8">
        <f t="shared" si="5"/>
        <v>18.386281263894233</v>
      </c>
      <c r="M25" s="8">
        <f t="shared" si="5"/>
        <v>15.634645897232776</v>
      </c>
      <c r="N25" s="8">
        <f t="shared" si="5"/>
        <v>24.451306905377795</v>
      </c>
      <c r="O25" s="8">
        <f>AVERAGE(E25:N25)</f>
        <v>20.269714248706975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83.352636600541715</v>
      </c>
      <c r="F31" s="6">
        <f>Input!B35/Input!B36</f>
        <v>89.367507842969871</v>
      </c>
      <c r="G31" s="6">
        <f>Input!C35/Input!C36</f>
        <v>94.396267016901234</v>
      </c>
      <c r="H31" s="6">
        <f>Input!D35/Input!D36</f>
        <v>87.756649177605667</v>
      </c>
      <c r="I31" s="6">
        <f>Input!E35/Input!E36</f>
        <v>71.463687858200103</v>
      </c>
      <c r="J31" s="6">
        <f>Input!F35/Input!F36</f>
        <v>74.66451430114644</v>
      </c>
      <c r="K31" s="6">
        <f>Input!G35/Input!G36</f>
        <v>83.030372775835758</v>
      </c>
      <c r="L31" s="6">
        <f>Input!H35/Input!H36</f>
        <v>85.259295187725627</v>
      </c>
      <c r="M31" s="6">
        <f>Input!I35/Input!I36</f>
        <v>85.630700225087551</v>
      </c>
      <c r="N31" s="6">
        <f>Input!J35/Input!J36</f>
        <v>90.876633464473144</v>
      </c>
      <c r="O31" s="6">
        <f>AVERAGE(E31:N31)</f>
        <v>84.57982644504871</v>
      </c>
    </row>
    <row r="32" spans="2:15" x14ac:dyDescent="0.2">
      <c r="B32" s="26" t="s">
        <v>302</v>
      </c>
      <c r="E32" s="6">
        <f>Input!A131/Input!A$5-Input!A209/Input!A36</f>
        <v>31.794904158782657</v>
      </c>
      <c r="F32" s="6">
        <f>Input!B131/Input!B$5-Input!B209/Input!B36</f>
        <v>31.275471513107572</v>
      </c>
      <c r="G32" s="6">
        <f>Input!C131/Input!C$5-Input!C209/Input!C36</f>
        <v>31.135040931847552</v>
      </c>
      <c r="H32" s="6">
        <f>Input!D131/Input!D$5-Input!D209/Input!D36</f>
        <v>30.543617433536376</v>
      </c>
      <c r="I32" s="6">
        <f>Input!E131/Input!E$5-Input!E209/Input!E36</f>
        <v>30.288464220482009</v>
      </c>
      <c r="J32" s="6">
        <f>Input!F131/Input!F$5-Input!F209/Input!F36</f>
        <v>32.97334981409027</v>
      </c>
      <c r="K32" s="6">
        <f>Input!G131/Input!G$5-Input!G209/Input!G36</f>
        <v>31.602046622627693</v>
      </c>
      <c r="L32" s="6">
        <f>Input!H131/Input!H$5-Input!H209/Input!H36</f>
        <v>31.899879593673184</v>
      </c>
      <c r="M32" s="6">
        <f>Input!I131/Input!I$5-Input!I209/Input!I36</f>
        <v>32.686392766276427</v>
      </c>
      <c r="N32" s="6">
        <f>Input!J131/Input!J$5-Input!J209/Input!J36</f>
        <v>33.040256142862148</v>
      </c>
      <c r="O32" s="6">
        <f>AVERAGE(E32:N32)</f>
        <v>31.723942319728586</v>
      </c>
    </row>
    <row r="33" spans="2:15" s="4" customFormat="1" x14ac:dyDescent="0.2">
      <c r="B33" s="27" t="s">
        <v>283</v>
      </c>
      <c r="E33" s="8">
        <f>+E31-E32</f>
        <v>51.557732441759057</v>
      </c>
      <c r="F33" s="8">
        <f t="shared" ref="F33:N33" si="7">+F31-F32</f>
        <v>58.092036329862296</v>
      </c>
      <c r="G33" s="8">
        <f t="shared" si="7"/>
        <v>63.261226085053679</v>
      </c>
      <c r="H33" s="8">
        <f t="shared" si="7"/>
        <v>57.213031744069291</v>
      </c>
      <c r="I33" s="8">
        <f t="shared" si="7"/>
        <v>41.175223637718091</v>
      </c>
      <c r="J33" s="8">
        <f t="shared" si="7"/>
        <v>41.69116448705617</v>
      </c>
      <c r="K33" s="8">
        <f t="shared" si="7"/>
        <v>51.428326153208062</v>
      </c>
      <c r="L33" s="8">
        <f t="shared" si="7"/>
        <v>53.359415594052443</v>
      </c>
      <c r="M33" s="8">
        <f t="shared" si="7"/>
        <v>52.944307458811124</v>
      </c>
      <c r="N33" s="8">
        <f t="shared" si="7"/>
        <v>57.836377321610996</v>
      </c>
      <c r="O33" s="8">
        <f>AVERAGE(E33:N33)</f>
        <v>52.855884125320117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1.2535959678043465</v>
      </c>
      <c r="F35" s="6">
        <f>(Input!B136+Input!B144+Input!B204)/Input!B5*Input!B6/Input!B34</f>
        <v>0.82106079211519056</v>
      </c>
      <c r="G35" s="6">
        <f>(Input!C136+Input!C144+Input!C204)/Input!C5*Input!C6/Input!C34</f>
        <v>0.83600385432775359</v>
      </c>
      <c r="H35" s="6">
        <f>(Input!D136+Input!D144+Input!D204)/Input!D5*Input!D6/Input!D34</f>
        <v>0.96655476728849399</v>
      </c>
      <c r="I35" s="6">
        <f>(Input!E136+Input!E144+Input!E204)/Input!E5*Input!E6/Input!E34</f>
        <v>0.90687074962334702</v>
      </c>
      <c r="J35" s="6">
        <f>(Input!F136+Input!F144+Input!F204)/Input!F5*Input!F6/Input!F34</f>
        <v>0.83629852222209167</v>
      </c>
      <c r="K35" s="6">
        <f>(Input!G136+Input!G144+Input!G204)/Input!G5*Input!G6/Input!G34</f>
        <v>0.88681784404100572</v>
      </c>
      <c r="L35" s="6">
        <f>(Input!H136+Input!H144+Input!H204)/Input!H5*Input!H6/Input!H34</f>
        <v>0.87330930088948655</v>
      </c>
      <c r="M35" s="6">
        <f>(Input!I136+Input!I144+Input!I204)/Input!I5*Input!I6/Input!I34</f>
        <v>0.99036845949912378</v>
      </c>
      <c r="N35" s="6">
        <f>(Input!J136+Input!J144+Input!J204)/Input!J5*Input!J6/Input!J34</f>
        <v>1.0704737130289796</v>
      </c>
      <c r="O35" s="6">
        <f>AVERAGE(E35:N35)</f>
        <v>0.94413539708398186</v>
      </c>
    </row>
    <row r="36" spans="2:15" ht="13.15" customHeight="1" x14ac:dyDescent="0.2">
      <c r="B36" s="26" t="s">
        <v>298</v>
      </c>
      <c r="E36" s="6">
        <f>Input!A18/Input!A5</f>
        <v>8.377784651194208</v>
      </c>
      <c r="F36" s="6">
        <f>Input!B18/Input!B5</f>
        <v>7.3950236521323713</v>
      </c>
      <c r="G36" s="6">
        <f>Input!C18/Input!C5</f>
        <v>7.6165635009613393</v>
      </c>
      <c r="H36" s="6">
        <f>Input!D18/Input!D5</f>
        <v>6.9007937607739969</v>
      </c>
      <c r="I36" s="6">
        <f>Input!E18/Input!E5</f>
        <v>6.313940757539628</v>
      </c>
      <c r="J36" s="6">
        <f>Input!F18/Input!F5</f>
        <v>6.7310585905920437</v>
      </c>
      <c r="K36" s="6">
        <f>Input!G18/Input!G5</f>
        <v>7.1452666233034305</v>
      </c>
      <c r="L36" s="6">
        <f>Input!H18/Input!H5</f>
        <v>7.3133767496254833</v>
      </c>
      <c r="M36" s="6">
        <f>Input!I18/Input!I5</f>
        <v>7.8236089843987386</v>
      </c>
      <c r="N36" s="6">
        <f>Input!J18/Input!J5</f>
        <v>7.4335106055403211</v>
      </c>
      <c r="O36" s="6">
        <f>AVERAGE(E36:N36)</f>
        <v>7.3050927876061547</v>
      </c>
    </row>
    <row r="37" spans="2:15" ht="13.15" customHeight="1" x14ac:dyDescent="0.2">
      <c r="B37" s="27" t="s">
        <v>313</v>
      </c>
      <c r="E37" s="8">
        <f>+E33+E35-E36</f>
        <v>44.433543758369197</v>
      </c>
      <c r="F37" s="8">
        <f t="shared" ref="F37:N37" si="8">+F33+F35-F36</f>
        <v>51.518073469845113</v>
      </c>
      <c r="G37" s="8">
        <f t="shared" si="8"/>
        <v>56.480666438420094</v>
      </c>
      <c r="H37" s="8">
        <f t="shared" si="8"/>
        <v>51.27879275058379</v>
      </c>
      <c r="I37" s="8">
        <f t="shared" si="8"/>
        <v>35.768153629801809</v>
      </c>
      <c r="J37" s="8">
        <f t="shared" si="8"/>
        <v>35.796404418686222</v>
      </c>
      <c r="K37" s="8">
        <f t="shared" si="8"/>
        <v>45.169877373945639</v>
      </c>
      <c r="L37" s="8">
        <f t="shared" si="8"/>
        <v>46.919348145316448</v>
      </c>
      <c r="M37" s="8">
        <f t="shared" si="8"/>
        <v>46.111066933911509</v>
      </c>
      <c r="N37" s="8">
        <f t="shared" si="8"/>
        <v>51.473340429099657</v>
      </c>
      <c r="O37" s="8">
        <f>AVERAGE(E37:N37)</f>
        <v>46.49492673479795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2.8586804011131233</v>
      </c>
      <c r="F39" s="6">
        <f>(Input!B129+Input!B202)/Input!B5*Input!B6/Input!B34</f>
        <v>3.0935311846128175</v>
      </c>
      <c r="G39" s="6">
        <f>(Input!C129+Input!C202)/Input!C5*Input!C6/Input!C34</f>
        <v>3.4804444788561488</v>
      </c>
      <c r="H39" s="6">
        <f>(Input!D129+Input!D202)/Input!D5*Input!D6/Input!D34</f>
        <v>2.9083102341390838</v>
      </c>
      <c r="I39" s="6">
        <f>(Input!E129+Input!E202)/Input!E5*Input!E6/Input!E34</f>
        <v>2.4501614981816813</v>
      </c>
      <c r="J39" s="6">
        <f>(Input!F129+Input!F202)/Input!F5*Input!F6/Input!F34</f>
        <v>1.8050306687140285</v>
      </c>
      <c r="K39" s="6">
        <f>(Input!G129+Input!G202)/Input!G5*Input!G6/Input!G34</f>
        <v>1.5470338758135298</v>
      </c>
      <c r="L39" s="6">
        <f>(Input!H129+Input!H202)/Input!H5*Input!H6/Input!H34</f>
        <v>1.0802895041892477</v>
      </c>
      <c r="M39" s="6">
        <f>(Input!I129+Input!I202)/Input!I5*Input!I6/Input!I34</f>
        <v>0.98294697604587999</v>
      </c>
      <c r="N39" s="6">
        <f>(Input!J129+Input!J202)/Input!J5*Input!J6/Input!J34</f>
        <v>1.317059755575277</v>
      </c>
      <c r="O39" s="6">
        <f>AVERAGE(E39:N39)</f>
        <v>2.1523488577240819</v>
      </c>
    </row>
    <row r="40" spans="2:15" x14ac:dyDescent="0.2">
      <c r="B40" s="26" t="s">
        <v>285</v>
      </c>
      <c r="E40" s="6">
        <f>Input!A124/Input!A5</f>
        <v>9.9065699772438052</v>
      </c>
      <c r="F40" s="6">
        <f>Input!B124/Input!B5</f>
        <v>9.3693647408342642</v>
      </c>
      <c r="G40" s="6">
        <f>Input!C124/Input!C5</f>
        <v>9.4114947238244557</v>
      </c>
      <c r="H40" s="6">
        <f>Input!D124/Input!D5</f>
        <v>9.1840261673369366</v>
      </c>
      <c r="I40" s="6">
        <f>Input!E124/Input!E5</f>
        <v>8.9745624717925949</v>
      </c>
      <c r="J40" s="6">
        <f>Input!F124/Input!F5</f>
        <v>9.0591797728353249</v>
      </c>
      <c r="K40" s="6">
        <f>Input!G124/Input!G5</f>
        <v>8.7649687299891124</v>
      </c>
      <c r="L40" s="6">
        <f>Input!H124/Input!H5</f>
        <v>8.0983302539154973</v>
      </c>
      <c r="M40" s="6">
        <f>Input!I124/Input!I5</f>
        <v>8.5769447574837123</v>
      </c>
      <c r="N40" s="6">
        <f>Input!J124/Input!J5</f>
        <v>7.8767495635099127</v>
      </c>
      <c r="O40" s="6">
        <f>AVERAGE(E40:N40)</f>
        <v>8.9222191158765618</v>
      </c>
    </row>
    <row r="41" spans="2:15" s="4" customFormat="1" x14ac:dyDescent="0.2">
      <c r="B41" s="27" t="s">
        <v>301</v>
      </c>
      <c r="E41" s="8">
        <f>+E37+E39-E40</f>
        <v>37.385654182238518</v>
      </c>
      <c r="F41" s="8">
        <f t="shared" ref="F41:N41" si="9">+F37+F39-F40</f>
        <v>45.242239913623663</v>
      </c>
      <c r="G41" s="8">
        <f t="shared" si="9"/>
        <v>50.54961619345179</v>
      </c>
      <c r="H41" s="8">
        <f t="shared" si="9"/>
        <v>45.003076817385939</v>
      </c>
      <c r="I41" s="8">
        <f t="shared" si="9"/>
        <v>29.243752656190892</v>
      </c>
      <c r="J41" s="8">
        <f t="shared" si="9"/>
        <v>28.542255314564922</v>
      </c>
      <c r="K41" s="8">
        <f t="shared" si="9"/>
        <v>37.951942519770057</v>
      </c>
      <c r="L41" s="8">
        <f t="shared" si="9"/>
        <v>39.901307395590194</v>
      </c>
      <c r="M41" s="8">
        <f t="shared" si="9"/>
        <v>38.517069152473681</v>
      </c>
      <c r="N41" s="8">
        <f t="shared" si="9"/>
        <v>44.913650621165026</v>
      </c>
      <c r="O41" s="8">
        <f>AVERAGE(E41:N41)</f>
        <v>39.725056476645463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2.5977402518539874</v>
      </c>
      <c r="F43" s="6">
        <f>(Input!B137+Input!B139+Input!B205+Input!B208)/Input!B5*Input!B6/Input!B34</f>
        <v>3.015377472496549</v>
      </c>
      <c r="G43" s="6">
        <f>(Input!C137+Input!C139+Input!C205+Input!C208)/Input!C5*Input!C6/Input!C34</f>
        <v>2.5970517195490483</v>
      </c>
      <c r="H43" s="6">
        <f>(Input!D137+Input!D139+Input!D205+Input!D208)/Input!D5*Input!D6/Input!D34</f>
        <v>2.4898238947265376</v>
      </c>
      <c r="I43" s="6">
        <f>(Input!E137+Input!E139+Input!E205+Input!E208)/Input!E5*Input!E6/Input!E34</f>
        <v>2.5721492571242432</v>
      </c>
      <c r="J43" s="6">
        <f>(Input!F137+Input!F139+Input!F205+Input!F208)/Input!F5*Input!F6/Input!F34</f>
        <v>2.4727848934132539</v>
      </c>
      <c r="K43" s="6">
        <f>(Input!G137+Input!G139+Input!G205+Input!G208)/Input!G5*Input!G6/Input!G34</f>
        <v>2.4949753114306654</v>
      </c>
      <c r="L43" s="6">
        <f>(Input!H137+Input!H139+Input!H205+Input!H208)/Input!H5*Input!H6/Input!H34</f>
        <v>2.7513652750735744</v>
      </c>
      <c r="M43" s="6">
        <f>(Input!I137+Input!I139+Input!I205+Input!I208)/Input!I5*Input!I6/Input!I34</f>
        <v>2.544176280589296</v>
      </c>
      <c r="N43" s="6">
        <f>(Input!J137+Input!J139+Input!J205+Input!J208)/Input!J5*Input!J6/Input!J34</f>
        <v>2.4542022133825689</v>
      </c>
      <c r="O43" s="6">
        <f>AVERAGE(E43:N43)</f>
        <v>2.5989646569639722</v>
      </c>
    </row>
    <row r="44" spans="2:15" ht="13.15" customHeight="1" x14ac:dyDescent="0.2">
      <c r="B44" s="26" t="s">
        <v>300</v>
      </c>
      <c r="E44" s="6">
        <f>(Input!A19+Input!A20)/Input!A5</f>
        <v>6.3044429274975773</v>
      </c>
      <c r="F44" s="6">
        <f>(Input!B19+Input!B20)/Input!B5</f>
        <v>5.7752121333946134</v>
      </c>
      <c r="G44" s="6">
        <f>(Input!C19+Input!C20)/Input!C5</f>
        <v>5.6061898954758229</v>
      </c>
      <c r="H44" s="6">
        <f>(Input!D19+Input!D20)/Input!D5</f>
        <v>5.3206796310598827</v>
      </c>
      <c r="I44" s="6">
        <f>(Input!E19+Input!E20)/Input!E5</f>
        <v>4.9418087484150126</v>
      </c>
      <c r="J44" s="6">
        <f>(Input!F19+Input!F20)/Input!F5</f>
        <v>5.1902828374721413</v>
      </c>
      <c r="K44" s="6">
        <f>(Input!G19+Input!G20)/Input!G5</f>
        <v>5.5420997115402093</v>
      </c>
      <c r="L44" s="6">
        <f>(Input!H19+Input!H20)/Input!H5</f>
        <v>5.4774341013331433</v>
      </c>
      <c r="M44" s="6">
        <f>(Input!I19+Input!I20)/Input!I5</f>
        <v>5.6324633210972594</v>
      </c>
      <c r="N44" s="6">
        <f>(Input!J19+Input!J20)/Input!J5</f>
        <v>6.271138861616655</v>
      </c>
      <c r="O44" s="6">
        <f>AVERAGE(E44:N44)</f>
        <v>5.6061752168902323</v>
      </c>
    </row>
    <row r="45" spans="2:15" ht="13.15" customHeight="1" x14ac:dyDescent="0.2">
      <c r="B45" s="27" t="s">
        <v>314</v>
      </c>
      <c r="E45" s="8">
        <f>+E41+E43-E44</f>
        <v>33.678951506594927</v>
      </c>
      <c r="F45" s="8">
        <f t="shared" ref="F45:N45" si="10">+F41+F43-F44</f>
        <v>42.482405252725599</v>
      </c>
      <c r="G45" s="8">
        <f t="shared" si="10"/>
        <v>47.540478017525018</v>
      </c>
      <c r="H45" s="8">
        <f t="shared" si="10"/>
        <v>42.172221081052591</v>
      </c>
      <c r="I45" s="8">
        <f t="shared" si="10"/>
        <v>26.874093164900124</v>
      </c>
      <c r="J45" s="8">
        <f t="shared" si="10"/>
        <v>25.824757370506035</v>
      </c>
      <c r="K45" s="8">
        <f t="shared" si="10"/>
        <v>34.904818119660511</v>
      </c>
      <c r="L45" s="8">
        <f t="shared" si="10"/>
        <v>37.175238569330624</v>
      </c>
      <c r="M45" s="8">
        <f t="shared" si="10"/>
        <v>35.428782111965717</v>
      </c>
      <c r="N45" s="8">
        <f t="shared" si="10"/>
        <v>41.096713972930935</v>
      </c>
      <c r="O45" s="8">
        <f>AVERAGE(E45:N45)</f>
        <v>36.717845916719213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0.53615300218584094</v>
      </c>
      <c r="F47" s="6">
        <f>(Input!B142+Input!B141+Input!B147-Input!B143-Input!B144-Input!B207-Input!B208-SUM(Input!B136:B139)-SUM(Input!B202:'Input'!B205))/Input!B5*Input!B6/Input!B34</f>
        <v>0.46703822729539685</v>
      </c>
      <c r="G47" s="6">
        <f>(Input!C142+Input!C141+Input!C147-Input!C143-Input!C144-Input!C207-Input!C208-SUM(Input!C136:C139)-SUM(Input!C202:'Input'!C205))/Input!C5*Input!C6/Input!C34</f>
        <v>0.48194218880608036</v>
      </c>
      <c r="H47" s="6">
        <f>(Input!D142+Input!D141+Input!D147-Input!D143-Input!D144-Input!D207-Input!D208-SUM(Input!D136:D139)-SUM(Input!D202:'Input'!D205))/Input!D5*Input!D6/Input!D34</f>
        <v>0.59875408837934996</v>
      </c>
      <c r="I47" s="6">
        <f>(Input!E142+Input!E141+Input!E147-Input!E143-Input!E144-Input!E207-Input!E208-SUM(Input!E136:E139)-SUM(Input!E202:'Input'!E205))/Input!E5*Input!E6/Input!E34</f>
        <v>0.83824823754294342</v>
      </c>
      <c r="J47" s="6">
        <f>(Input!F142+Input!F141+Input!F147-Input!F143-Input!F144-Input!F207-Input!F208-SUM(Input!F136:F139)-SUM(Input!F202:'Input'!F205))/Input!F5*Input!F6/Input!F34</f>
        <v>0.3754056432268425</v>
      </c>
      <c r="K47" s="6">
        <f>(Input!G142+Input!G141+Input!G147-Input!G143-Input!G144-Input!G207-Input!G208-SUM(Input!G136:G139)-SUM(Input!G202:'Input'!G205))/Input!G5*Input!G6/Input!G34</f>
        <v>0.34757412214752026</v>
      </c>
      <c r="L47" s="6">
        <f>(Input!H142+Input!H141+Input!H147-Input!H143-Input!H144-Input!H207-Input!H208-SUM(Input!H136:H139)-SUM(Input!H202:'Input'!H205))/Input!H5*Input!H6/Input!H34</f>
        <v>0.29909963470180045</v>
      </c>
      <c r="M47" s="6">
        <f>(Input!I142+Input!I141+Input!I147-Input!I143-Input!I144-Input!I207-Input!I208-SUM(Input!I136:I139)-SUM(Input!I202:'Input'!I205))/Input!I5*Input!I6/Input!I34</f>
        <v>0.44424270403528243</v>
      </c>
      <c r="N47" s="6">
        <f>(Input!J142+Input!J141+Input!J147-Input!J143-Input!J144-Input!J207-Input!J208-SUM(Input!J136:J139)-SUM(Input!J202:'Input'!J205))/Input!J5*Input!J6/Input!J34</f>
        <v>0.49697636830986502</v>
      </c>
      <c r="O47" s="6">
        <f>AVERAGE(E47:N47)</f>
        <v>0.48854342166309223</v>
      </c>
    </row>
    <row r="48" spans="2:15" x14ac:dyDescent="0.2">
      <c r="B48" s="26" t="s">
        <v>287</v>
      </c>
      <c r="E48" s="6">
        <f>Input!A127/Input!A5</f>
        <v>21.588111594422074</v>
      </c>
      <c r="F48" s="6">
        <f>Input!B127/Input!B5</f>
        <v>21.136739583411089</v>
      </c>
      <c r="G48" s="6">
        <f>Input!C127/Input!C5</f>
        <v>21.685853046774074</v>
      </c>
      <c r="H48" s="6">
        <f>Input!D127/Input!D5</f>
        <v>21.883174703996612</v>
      </c>
      <c r="I48" s="6">
        <f>Input!E127/Input!E5</f>
        <v>21.75317121857017</v>
      </c>
      <c r="J48" s="6">
        <f>Input!F127/Input!F5</f>
        <v>22.784879356380131</v>
      </c>
      <c r="K48" s="6">
        <f>Input!G127/Input!G5</f>
        <v>23.426158919528202</v>
      </c>
      <c r="L48" s="6">
        <f>Input!H127/Input!H5</f>
        <v>23.07550180513374</v>
      </c>
      <c r="M48" s="6">
        <f>Input!I127/Input!I5</f>
        <v>23.589627682882753</v>
      </c>
      <c r="N48" s="6">
        <f>Input!J127/Input!J5</f>
        <v>23.955455360323977</v>
      </c>
      <c r="O48" s="16">
        <f>AVERAGE(E48:N48)</f>
        <v>22.487867327142283</v>
      </c>
    </row>
    <row r="49" spans="2:15" s="4" customFormat="1" x14ac:dyDescent="0.2">
      <c r="B49" s="27" t="s">
        <v>288</v>
      </c>
      <c r="E49" s="8">
        <f>+E45+E47-E48</f>
        <v>12.626992914358695</v>
      </c>
      <c r="F49" s="8">
        <f t="shared" ref="F49:N49" si="11">+F45+F47-F48</f>
        <v>21.812703896609907</v>
      </c>
      <c r="G49" s="8">
        <f t="shared" si="11"/>
        <v>26.336567159557024</v>
      </c>
      <c r="H49" s="8">
        <f t="shared" si="11"/>
        <v>20.88780046543533</v>
      </c>
      <c r="I49" s="8">
        <f t="shared" si="11"/>
        <v>5.9591701838728959</v>
      </c>
      <c r="J49" s="8">
        <f t="shared" si="11"/>
        <v>3.4152836573527452</v>
      </c>
      <c r="K49" s="8">
        <f t="shared" si="11"/>
        <v>11.82623332227983</v>
      </c>
      <c r="L49" s="8">
        <f t="shared" si="11"/>
        <v>14.39883639889868</v>
      </c>
      <c r="M49" s="8">
        <f t="shared" si="11"/>
        <v>12.283397133118246</v>
      </c>
      <c r="N49" s="8">
        <f t="shared" si="11"/>
        <v>17.638234980916824</v>
      </c>
      <c r="O49" s="8">
        <f>AVERAGE(E49:N49)</f>
        <v>14.718522011240017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638.1198633251405</v>
      </c>
      <c r="F7" s="6">
        <f>Input!B27/Input!B$7</f>
        <v>634.45832703130452</v>
      </c>
      <c r="G7" s="6">
        <f>Input!C27/Input!C$7</f>
        <v>685.13283355479496</v>
      </c>
      <c r="H7" s="6">
        <f>Input!D27/Input!D$7</f>
        <v>623.28049755046732</v>
      </c>
      <c r="I7" s="6">
        <f>Input!E27/Input!E$7</f>
        <v>513.22052023814013</v>
      </c>
      <c r="J7" s="6">
        <f>Input!F27/Input!F$7</f>
        <v>551.05800655384644</v>
      </c>
      <c r="K7" s="6">
        <f>Input!G27/Input!G$7</f>
        <v>614.964038377061</v>
      </c>
      <c r="L7" s="6">
        <f>Input!H27/Input!H$7</f>
        <v>583.37972486740512</v>
      </c>
      <c r="M7" s="6">
        <f>Input!I27/Input!I$7</f>
        <v>567.16380814168326</v>
      </c>
      <c r="N7" s="6">
        <f>Input!J27/Input!J$7</f>
        <v>659.48515623737399</v>
      </c>
      <c r="O7" s="6">
        <f>AVERAGE(E7:N7)</f>
        <v>607.02627758772178</v>
      </c>
    </row>
    <row r="8" spans="1:15" x14ac:dyDescent="0.2">
      <c r="B8" s="26" t="s">
        <v>302</v>
      </c>
      <c r="E8" s="6">
        <f>(Input!A125-Input!A203-Input!A207)/Input!A$7</f>
        <v>230.46845189627413</v>
      </c>
      <c r="F8" s="6">
        <f>(Input!B125-Input!B203-Input!B207)/Input!B$7</f>
        <v>211.22086495506539</v>
      </c>
      <c r="G8" s="6">
        <f>(Input!C125-Input!C203-Input!C207)/Input!C$7</f>
        <v>213.98560621276232</v>
      </c>
      <c r="H8" s="6">
        <f>(Input!D125-Input!D203-Input!D207)/Input!D$7</f>
        <v>209.57740530216947</v>
      </c>
      <c r="I8" s="6">
        <f>(Input!E125-Input!E203-Input!E207)/Input!E$7</f>
        <v>209.87809920795752</v>
      </c>
      <c r="J8" s="6">
        <f>(Input!F125-Input!F203-Input!F207)/Input!F$7</f>
        <v>233.26706303078211</v>
      </c>
      <c r="K8" s="6">
        <f>(Input!G125-Input!G203-Input!G207)/Input!G$7</f>
        <v>225.69673866172599</v>
      </c>
      <c r="L8" s="6">
        <f>(Input!H125-Input!H203-Input!H207)/Input!H$7</f>
        <v>206.28377184032988</v>
      </c>
      <c r="M8" s="6">
        <f>(Input!I125-Input!I203-Input!I207)/Input!I$7</f>
        <v>204.43227902364498</v>
      </c>
      <c r="N8" s="6">
        <f>(Input!J125-Input!J203-Input!J207)/Input!J$7</f>
        <v>228.06454677878943</v>
      </c>
      <c r="O8" s="6">
        <f>AVERAGE(E8:N8)</f>
        <v>217.28748269095007</v>
      </c>
    </row>
    <row r="9" spans="1:15" s="4" customFormat="1" x14ac:dyDescent="0.2">
      <c r="B9" s="27" t="s">
        <v>283</v>
      </c>
      <c r="E9" s="8">
        <f t="shared" ref="E9:N9" si="1">+E7-E8</f>
        <v>407.65141142886637</v>
      </c>
      <c r="F9" s="8">
        <f t="shared" si="1"/>
        <v>423.23746207623913</v>
      </c>
      <c r="G9" s="8">
        <f t="shared" si="1"/>
        <v>471.14722734203264</v>
      </c>
      <c r="H9" s="8">
        <f t="shared" si="1"/>
        <v>413.70309224829782</v>
      </c>
      <c r="I9" s="8">
        <f t="shared" si="1"/>
        <v>303.34242103018261</v>
      </c>
      <c r="J9" s="8">
        <f t="shared" si="1"/>
        <v>317.79094352306436</v>
      </c>
      <c r="K9" s="8">
        <f t="shared" si="1"/>
        <v>389.26729971533501</v>
      </c>
      <c r="L9" s="8">
        <f t="shared" si="1"/>
        <v>377.09595302707521</v>
      </c>
      <c r="M9" s="8">
        <f t="shared" si="1"/>
        <v>362.73152911803828</v>
      </c>
      <c r="N9" s="8">
        <f t="shared" si="1"/>
        <v>431.42060945858452</v>
      </c>
      <c r="O9" s="8">
        <f>AVERAGE(E9:N9)</f>
        <v>389.73879489677154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7.7771088947438258</v>
      </c>
      <c r="F11" s="6">
        <f>(Input!B136+Input!B144+Input!B204)/Input!B$7</f>
        <v>5.1025861167471582</v>
      </c>
      <c r="G11" s="6">
        <f>(Input!C136+Input!C144+Input!C204)/Input!C$7</f>
        <v>5.101542933947302</v>
      </c>
      <c r="H11" s="6">
        <f>(Input!D136+Input!D144+Input!D204)/Input!D$7</f>
        <v>5.9593300374131717</v>
      </c>
      <c r="I11" s="6">
        <f>(Input!E136+Input!E144+Input!E204)/Input!E$7</f>
        <v>5.484480044571411</v>
      </c>
      <c r="J11" s="6">
        <f>(Input!F136+Input!F144+Input!F204)/Input!F$7</f>
        <v>5.1128322951533161</v>
      </c>
      <c r="K11" s="6">
        <f>(Input!G136+Input!G144+Input!G204)/Input!G$7</f>
        <v>5.4517135085921238</v>
      </c>
      <c r="L11" s="6">
        <f>(Input!H136+Input!H144+Input!H204)/Input!H$7</f>
        <v>5.3658527662945161</v>
      </c>
      <c r="M11" s="6">
        <f>(Input!I136+Input!I144+Input!I204)/Input!I$7</f>
        <v>6.0498365074347005</v>
      </c>
      <c r="N11" s="6">
        <f>(Input!J136+Input!J144+Input!J204)/Input!J$7</f>
        <v>6.5081908714101591</v>
      </c>
      <c r="O11" s="6">
        <f>AVERAGE(E11:N11)</f>
        <v>5.7913473976307674</v>
      </c>
    </row>
    <row r="12" spans="1:15" ht="13.15" customHeight="1" x14ac:dyDescent="0.2">
      <c r="B12" s="26" t="s">
        <v>298</v>
      </c>
      <c r="E12" s="6">
        <f>Input!A18/Input!A$7</f>
        <v>50.003741497824286</v>
      </c>
      <c r="F12" s="6">
        <f>Input!B18/Input!B$7</f>
        <v>44.218882015816078</v>
      </c>
      <c r="G12" s="6">
        <f>Input!C18/Input!C$7</f>
        <v>44.803213203191497</v>
      </c>
      <c r="H12" s="6">
        <f>Input!D18/Input!D$7</f>
        <v>41.230723604069979</v>
      </c>
      <c r="I12" s="6">
        <f>Input!E18/Input!E$7</f>
        <v>37.289422639628583</v>
      </c>
      <c r="J12" s="6">
        <f>Input!F18/Input!F$7</f>
        <v>39.788816103618331</v>
      </c>
      <c r="K12" s="6">
        <f>Input!G18/Input!G$7</f>
        <v>42.608826389154693</v>
      </c>
      <c r="L12" s="6">
        <f>Input!H18/Input!H$7</f>
        <v>43.121098458022345</v>
      </c>
      <c r="M12" s="6">
        <f>Input!I18/Input!I$7</f>
        <v>45.860303375179889</v>
      </c>
      <c r="N12" s="6">
        <f>Input!J18/Input!J$7</f>
        <v>43.663355503850447</v>
      </c>
      <c r="O12" s="6">
        <f>AVERAGE(E12:N12)</f>
        <v>43.258838279035608</v>
      </c>
    </row>
    <row r="13" spans="1:15" ht="13.15" customHeight="1" x14ac:dyDescent="0.2">
      <c r="B13" s="27" t="s">
        <v>313</v>
      </c>
      <c r="E13" s="8">
        <f t="shared" ref="E13:N13" si="2">+E9+E11-E12</f>
        <v>365.42477882578589</v>
      </c>
      <c r="F13" s="8">
        <f t="shared" si="2"/>
        <v>384.12116617717021</v>
      </c>
      <c r="G13" s="8">
        <f t="shared" si="2"/>
        <v>431.44555707278846</v>
      </c>
      <c r="H13" s="8">
        <f t="shared" si="2"/>
        <v>378.43169868164102</v>
      </c>
      <c r="I13" s="8">
        <f t="shared" si="2"/>
        <v>271.53747843512542</v>
      </c>
      <c r="J13" s="8">
        <f t="shared" si="2"/>
        <v>283.11495971459937</v>
      </c>
      <c r="K13" s="8">
        <f t="shared" si="2"/>
        <v>352.11018683477249</v>
      </c>
      <c r="L13" s="8">
        <f t="shared" si="2"/>
        <v>339.34070733534736</v>
      </c>
      <c r="M13" s="8">
        <f t="shared" si="2"/>
        <v>322.92106225029306</v>
      </c>
      <c r="N13" s="8">
        <f t="shared" si="2"/>
        <v>394.26544482614423</v>
      </c>
      <c r="O13" s="8">
        <f>AVERAGE(E13:N13)</f>
        <v>352.27130401536675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17.73479601539098</v>
      </c>
      <c r="F15" s="6">
        <f>(Input!B129+Input!B202)/Input!B$7</f>
        <v>19.225140727600593</v>
      </c>
      <c r="G15" s="6">
        <f>(Input!C129+Input!C202)/Input!C$7</f>
        <v>21.238702245436567</v>
      </c>
      <c r="H15" s="6">
        <f>(Input!D129+Input!D202)/Input!D$7</f>
        <v>17.931296935239374</v>
      </c>
      <c r="I15" s="6">
        <f>(Input!E129+Input!E202)/Input!E$7</f>
        <v>14.817835781268505</v>
      </c>
      <c r="J15" s="6">
        <f>(Input!F129+Input!F202)/Input!F$7</f>
        <v>11.035316757731181</v>
      </c>
      <c r="K15" s="6">
        <f>(Input!G129+Input!G202)/Input!G$7</f>
        <v>9.5103921686901369</v>
      </c>
      <c r="L15" s="6">
        <f>(Input!H129+Input!H202)/Input!H$7</f>
        <v>6.6375961169184317</v>
      </c>
      <c r="M15" s="6">
        <f>(Input!I129+Input!I202)/Input!I$7</f>
        <v>6.0045010960490588</v>
      </c>
      <c r="N15" s="6">
        <f>(Input!J129+Input!J202)/Input!J$7</f>
        <v>8.0073673683051592</v>
      </c>
      <c r="O15" s="6">
        <f>AVERAGE(E15:N15)</f>
        <v>13.214294521262996</v>
      </c>
    </row>
    <row r="16" spans="1:15" x14ac:dyDescent="0.2">
      <c r="B16" s="26" t="s">
        <v>285</v>
      </c>
      <c r="E16" s="6">
        <f>Input!A124/Input!A$7</f>
        <v>59.128467118284618</v>
      </c>
      <c r="F16" s="6">
        <f>Input!B124/Input!B$7</f>
        <v>56.024544819222101</v>
      </c>
      <c r="G16" s="6">
        <f>Input!C124/Input!C$7</f>
        <v>55.361608239594887</v>
      </c>
      <c r="H16" s="6">
        <f>Input!D124/Input!D$7</f>
        <v>54.872534610503152</v>
      </c>
      <c r="I16" s="6">
        <f>Input!E124/Input!E$7</f>
        <v>53.002754676911216</v>
      </c>
      <c r="J16" s="6">
        <f>Input!F124/Input!F$7</f>
        <v>53.550869180483417</v>
      </c>
      <c r="K16" s="6">
        <f>Input!G124/Input!G$7</f>
        <v>52.267473085533908</v>
      </c>
      <c r="L16" s="6">
        <f>Input!H124/Input!H$7</f>
        <v>47.749337710867174</v>
      </c>
      <c r="M16" s="6">
        <f>Input!I124/Input!I$7</f>
        <v>50.27619470691004</v>
      </c>
      <c r="N16" s="6">
        <f>Input!J124/Input!J$7</f>
        <v>46.266876400229897</v>
      </c>
      <c r="O16" s="6">
        <f>AVERAGE(E16:N16)</f>
        <v>52.85006605485404</v>
      </c>
    </row>
    <row r="17" spans="2:15" s="4" customFormat="1" x14ac:dyDescent="0.2">
      <c r="B17" s="27" t="s">
        <v>301</v>
      </c>
      <c r="E17" s="8">
        <f t="shared" ref="E17:N17" si="3">+E13+E15-E16</f>
        <v>324.03110772289227</v>
      </c>
      <c r="F17" s="8">
        <f t="shared" si="3"/>
        <v>347.3217620855487</v>
      </c>
      <c r="G17" s="8">
        <f t="shared" si="3"/>
        <v>397.32265107863014</v>
      </c>
      <c r="H17" s="8">
        <f t="shared" si="3"/>
        <v>341.49046100637725</v>
      </c>
      <c r="I17" s="8">
        <f t="shared" si="3"/>
        <v>233.35255953948271</v>
      </c>
      <c r="J17" s="8">
        <f t="shared" si="3"/>
        <v>240.59940729184717</v>
      </c>
      <c r="K17" s="8">
        <f t="shared" si="3"/>
        <v>309.3531059179287</v>
      </c>
      <c r="L17" s="8">
        <f t="shared" si="3"/>
        <v>298.22896574139861</v>
      </c>
      <c r="M17" s="8">
        <f t="shared" si="3"/>
        <v>278.64936863943211</v>
      </c>
      <c r="N17" s="8">
        <f t="shared" si="3"/>
        <v>356.00593579421951</v>
      </c>
      <c r="O17" s="8">
        <f>AVERAGE(E17:N17)</f>
        <v>312.63553248177567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16.115965061943196</v>
      </c>
      <c r="F19" s="6">
        <f>(Input!B137+Input!B139+Input!B205+Input!B208)/Input!B$7</f>
        <v>18.739444601020992</v>
      </c>
      <c r="G19" s="6">
        <f>(Input!C137+Input!C139+Input!C205+Input!C208)/Input!C$7</f>
        <v>15.84797818858728</v>
      </c>
      <c r="H19" s="6">
        <f>(Input!D137+Input!D139+Input!D205+Input!D208)/Input!D$7</f>
        <v>15.351103554470605</v>
      </c>
      <c r="I19" s="6">
        <f>(Input!E137+Input!E139+Input!E205+Input!E208)/Input!E$7</f>
        <v>15.555580856716514</v>
      </c>
      <c r="J19" s="6">
        <f>(Input!F137+Input!F139+Input!F205+Input!F208)/Input!F$7</f>
        <v>15.117729047777766</v>
      </c>
      <c r="K19" s="6">
        <f>(Input!G137+Input!G139+Input!G205+Input!G208)/Input!G$7</f>
        <v>15.337863012487446</v>
      </c>
      <c r="L19" s="6">
        <f>(Input!H137+Input!H139+Input!H205+Input!H208)/Input!H$7</f>
        <v>16.90514569958583</v>
      </c>
      <c r="M19" s="6">
        <f>(Input!I137+Input!I139+Input!I205+Input!I208)/Input!I$7</f>
        <v>15.541539510903791</v>
      </c>
      <c r="N19" s="6">
        <f>(Input!J137+Input!J139+Input!J205+Input!J208)/Input!J$7</f>
        <v>14.920886190223188</v>
      </c>
      <c r="O19" s="6">
        <f>AVERAGE(E19:N19)</f>
        <v>15.943323572371662</v>
      </c>
    </row>
    <row r="20" spans="2:15" ht="13.15" customHeight="1" x14ac:dyDescent="0.2">
      <c r="B20" s="26" t="s">
        <v>300</v>
      </c>
      <c r="E20" s="6">
        <f>(Input!A19+Input!A20)/Input!A$7</f>
        <v>37.628770320497424</v>
      </c>
      <c r="F20" s="6">
        <f>(Input!B19+Input!B20)/Input!B$7</f>
        <v>34.533144984498918</v>
      </c>
      <c r="G20" s="6">
        <f>(Input!C19+Input!C20)/Input!C$7</f>
        <v>32.977512904983797</v>
      </c>
      <c r="H20" s="6">
        <f>(Input!D19+Input!D20)/Input!D$7</f>
        <v>31.789889519815148</v>
      </c>
      <c r="I20" s="6">
        <f>(Input!E19+Input!E20)/Input!E$7</f>
        <v>29.185765609823235</v>
      </c>
      <c r="J20" s="6">
        <f>(Input!F19+Input!F20)/Input!F$7</f>
        <v>30.680940682137326</v>
      </c>
      <c r="K20" s="6">
        <f>(Input!G19+Input!G20)/Input!G$7</f>
        <v>33.048782766237316</v>
      </c>
      <c r="L20" s="6">
        <f>(Input!H19+Input!H20)/Input!H$7</f>
        <v>32.296021833281188</v>
      </c>
      <c r="M20" s="6">
        <f>(Input!I19+Input!I20)/Input!I$7</f>
        <v>33.016281510258139</v>
      </c>
      <c r="N20" s="6">
        <f>(Input!J19+Input!J20)/Input!J$7</f>
        <v>36.835753664587237</v>
      </c>
      <c r="O20" s="6">
        <f>AVERAGE(E20:N20)</f>
        <v>33.199286379611969</v>
      </c>
    </row>
    <row r="21" spans="2:15" ht="13.15" customHeight="1" x14ac:dyDescent="0.2">
      <c r="B21" s="27" t="s">
        <v>314</v>
      </c>
      <c r="E21" s="8">
        <f t="shared" ref="E21:N21" si="4">+E17+E19-E20</f>
        <v>302.51830246433803</v>
      </c>
      <c r="F21" s="8">
        <f t="shared" si="4"/>
        <v>331.52806170207077</v>
      </c>
      <c r="G21" s="8">
        <f t="shared" si="4"/>
        <v>380.19311636223358</v>
      </c>
      <c r="H21" s="8">
        <f t="shared" si="4"/>
        <v>325.05167504103269</v>
      </c>
      <c r="I21" s="8">
        <f t="shared" si="4"/>
        <v>219.72237478637601</v>
      </c>
      <c r="J21" s="8">
        <f t="shared" si="4"/>
        <v>225.03619565748761</v>
      </c>
      <c r="K21" s="8">
        <f t="shared" si="4"/>
        <v>291.64218616417884</v>
      </c>
      <c r="L21" s="8">
        <f t="shared" si="4"/>
        <v>282.83808960770324</v>
      </c>
      <c r="M21" s="8">
        <f t="shared" si="4"/>
        <v>261.1746266400778</v>
      </c>
      <c r="N21" s="8">
        <f t="shared" si="4"/>
        <v>334.09106831985548</v>
      </c>
      <c r="O21" s="8">
        <f>AVERAGE(E21:N21)</f>
        <v>295.37956967453539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3.326207477793909</v>
      </c>
      <c r="F23" s="6">
        <f>(Input!B142+Input!B141+Input!B147-Input!B143-Input!B144-Input!B207-Input!B208-SUM(Input!B136:B139)-SUM(Input!B202:'Input'!B205))/Input!B7</f>
        <v>2.9024681210856778</v>
      </c>
      <c r="G23" s="6">
        <f>(Input!C142+Input!C141+Input!C147-Input!C143-Input!C144-Input!C207-Input!C208-SUM(Input!C136:C139)-SUM(Input!C202:'Input'!C205))/Input!C7</f>
        <v>2.9409538665964656</v>
      </c>
      <c r="H23" s="6">
        <f>(Input!D142+Input!D141+Input!D147-Input!D143-Input!D144-Input!D207-Input!D208-SUM(Input!D136:D139)-SUM(Input!D202:'Input'!D205))/Input!D7</f>
        <v>3.6916410167971216</v>
      </c>
      <c r="I23" s="6">
        <f>(Input!E142+Input!E141+Input!E147-Input!E143-Input!E144-Input!E207-Input!E208-SUM(Input!E136:E139)-SUM(Input!E202:'Input'!E205))/Input!E7</f>
        <v>5.0694718438221331</v>
      </c>
      <c r="J23" s="6">
        <f>(Input!F142+Input!F141+Input!F147-Input!F143-Input!F144-Input!F207-Input!F208-SUM(Input!F136:F139)-SUM(Input!F202:'Input'!F205))/Input!F7</f>
        <v>2.2950968409857864</v>
      </c>
      <c r="K23" s="6">
        <f>(Input!G142+Input!G141+Input!G147-Input!G143-Input!G144-Input!G207-Input!G208-SUM(Input!G136:G139)-SUM(Input!G202:'Input'!G205))/Input!G7</f>
        <v>2.1367122342895346</v>
      </c>
      <c r="L23" s="6">
        <f>(Input!H142+Input!H141+Input!H147-Input!H143-Input!H144-Input!H207-Input!H208-SUM(Input!H136:H139)-SUM(Input!H202:'Input'!H205))/Input!H7</f>
        <v>1.8377504975930989</v>
      </c>
      <c r="M23" s="6">
        <f>(Input!I142+Input!I141+Input!I147-Input!I143-Input!I144-Input!I207-Input!I208-SUM(Input!I136:I139)-SUM(Input!I202:'Input'!I205))/Input!I7</f>
        <v>2.7137331598720382</v>
      </c>
      <c r="N23" s="6">
        <f>(Input!J142+Input!J141+Input!J147-Input!J143-Input!J144-Input!J207-Input!J208-SUM(Input!J136:J139)-SUM(Input!J202:'Input'!J205))/Input!J7</f>
        <v>3.0214820076140203</v>
      </c>
      <c r="O23" s="6">
        <f>AVERAGE(E23:N23)</f>
        <v>2.9935517066449782</v>
      </c>
    </row>
    <row r="24" spans="2:15" x14ac:dyDescent="0.2">
      <c r="B24" s="26" t="s">
        <v>287</v>
      </c>
      <c r="E24" s="6">
        <f>Input!A127/Input!A$7</f>
        <v>128.8510503119449</v>
      </c>
      <c r="F24" s="6">
        <f>Input!B127/Input!B$7</f>
        <v>126.38810067475282</v>
      </c>
      <c r="G24" s="6">
        <f>Input!C127/Input!C$7</f>
        <v>127.56355243740393</v>
      </c>
      <c r="H24" s="6">
        <f>Input!D127/Input!D$7</f>
        <v>130.74715157099004</v>
      </c>
      <c r="I24" s="6">
        <f>Input!E127/Input!E$7</f>
        <v>128.47177800216735</v>
      </c>
      <c r="J24" s="6">
        <f>Input!F127/Input!F$7</f>
        <v>134.68659683355961</v>
      </c>
      <c r="K24" s="6">
        <f>Input!G127/Input!G$7</f>
        <v>139.69543629226405</v>
      </c>
      <c r="L24" s="6">
        <f>Input!H127/Input!H$7</f>
        <v>136.05766793819288</v>
      </c>
      <c r="M24" s="6">
        <f>Input!I127/Input!I$7</f>
        <v>138.27729430264793</v>
      </c>
      <c r="N24" s="6">
        <f>Input!J127/Input!J$7</f>
        <v>140.71084567698907</v>
      </c>
      <c r="O24" s="16">
        <f>AVERAGE(E24:N24)</f>
        <v>133.14494740409128</v>
      </c>
    </row>
    <row r="25" spans="2:15" s="4" customFormat="1" x14ac:dyDescent="0.2">
      <c r="B25" s="27" t="s">
        <v>288</v>
      </c>
      <c r="E25" s="8">
        <f t="shared" ref="E25:N25" si="5">+E21+E23-E24</f>
        <v>176.99345963018703</v>
      </c>
      <c r="F25" s="8">
        <f t="shared" si="5"/>
        <v>208.04242914840364</v>
      </c>
      <c r="G25" s="8">
        <f t="shared" si="5"/>
        <v>255.57051779142614</v>
      </c>
      <c r="H25" s="8">
        <f t="shared" si="5"/>
        <v>197.99616448683977</v>
      </c>
      <c r="I25" s="8">
        <f t="shared" si="5"/>
        <v>96.320068628030782</v>
      </c>
      <c r="J25" s="8">
        <f t="shared" si="5"/>
        <v>92.644695664913797</v>
      </c>
      <c r="K25" s="8">
        <f t="shared" si="5"/>
        <v>154.08346210620431</v>
      </c>
      <c r="L25" s="8">
        <f t="shared" si="5"/>
        <v>148.61817216710347</v>
      </c>
      <c r="M25" s="8">
        <f t="shared" si="5"/>
        <v>125.61106549730192</v>
      </c>
      <c r="N25" s="8">
        <f t="shared" si="5"/>
        <v>196.40170465048041</v>
      </c>
      <c r="O25" s="8">
        <f>AVERAGE(E25:N25)</f>
        <v>165.22817397708914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518.91297484629308</v>
      </c>
      <c r="F31" s="6">
        <f>Input!B35/Input!B7</f>
        <v>555.73978016015019</v>
      </c>
      <c r="G31" s="6">
        <f>Input!C35/Input!C7</f>
        <v>576.09495413602428</v>
      </c>
      <c r="H31" s="6">
        <f>Input!D35/Input!D7</f>
        <v>539.74798717810438</v>
      </c>
      <c r="I31" s="6">
        <f>Input!E35/Input!E7</f>
        <v>433.09903440192647</v>
      </c>
      <c r="J31" s="6">
        <f>Input!F35/Input!F7</f>
        <v>456.56464908473856</v>
      </c>
      <c r="K31" s="6">
        <f>Input!G35/Input!G7</f>
        <v>509.98192706773176</v>
      </c>
      <c r="L31" s="6">
        <f>Input!H35/Input!H7</f>
        <v>524.18381563031755</v>
      </c>
      <c r="M31" s="6">
        <f>Input!I35/Input!I7</f>
        <v>524.32651046922081</v>
      </c>
      <c r="N31" s="6">
        <f>Input!J35/Input!J7</f>
        <v>552.26982723637798</v>
      </c>
      <c r="O31" s="6">
        <f>AVERAGE(E31:N31)</f>
        <v>519.09214602108852</v>
      </c>
    </row>
    <row r="32" spans="2:15" x14ac:dyDescent="0.2">
      <c r="B32" s="26" t="s">
        <v>302</v>
      </c>
      <c r="E32" s="6">
        <f>(Input!A131-Input!A209)/Input!A$7</f>
        <v>188.65233486039838</v>
      </c>
      <c r="F32" s="6">
        <f>(Input!B131-Input!B209)/Input!B$7</f>
        <v>186.10495782635479</v>
      </c>
      <c r="G32" s="6">
        <f>(Input!C131-Input!C209)/Input!C$7</f>
        <v>182.32207643179495</v>
      </c>
      <c r="H32" s="6">
        <f>(Input!D131-Input!D209)/Input!D$7</f>
        <v>181.83381645413311</v>
      </c>
      <c r="I32" s="6">
        <f>(Input!E131-Input!E209)/Input!E$7</f>
        <v>178.23579351984114</v>
      </c>
      <c r="J32" s="6">
        <f>(Input!F131-Input!F209)/Input!F$7</f>
        <v>194.1154625909972</v>
      </c>
      <c r="K32" s="6">
        <f>(Input!G131-Input!G209)/Input!G$7</f>
        <v>187.79545391236192</v>
      </c>
      <c r="L32" s="6">
        <f>(Input!H131-Input!H209)/Input!H$7</f>
        <v>187.2456640283217</v>
      </c>
      <c r="M32" s="6">
        <f>(Input!I131-Input!I209)/Input!I$7</f>
        <v>190.73578969607331</v>
      </c>
      <c r="N32" s="6">
        <f>(Input!J131-Input!J209)/Input!J$7</f>
        <v>193.33312709718834</v>
      </c>
      <c r="O32" s="6">
        <f>AVERAGE(E32:N32)</f>
        <v>187.03744764174647</v>
      </c>
    </row>
    <row r="33" spans="2:15" s="4" customFormat="1" x14ac:dyDescent="0.2">
      <c r="B33" s="27" t="s">
        <v>283</v>
      </c>
      <c r="E33" s="8">
        <f t="shared" ref="E33:N33" si="7">+E31-E32</f>
        <v>330.26063998589473</v>
      </c>
      <c r="F33" s="8">
        <f t="shared" si="7"/>
        <v>369.6348223337954</v>
      </c>
      <c r="G33" s="8">
        <f t="shared" si="7"/>
        <v>393.77287770422936</v>
      </c>
      <c r="H33" s="8">
        <f t="shared" si="7"/>
        <v>357.91417072397127</v>
      </c>
      <c r="I33" s="8">
        <f t="shared" si="7"/>
        <v>254.86324088208534</v>
      </c>
      <c r="J33" s="8">
        <f t="shared" si="7"/>
        <v>262.44918649374137</v>
      </c>
      <c r="K33" s="8">
        <f t="shared" si="7"/>
        <v>322.18647315536987</v>
      </c>
      <c r="L33" s="8">
        <f t="shared" si="7"/>
        <v>336.93815160199586</v>
      </c>
      <c r="M33" s="8">
        <f t="shared" si="7"/>
        <v>333.5907207731475</v>
      </c>
      <c r="N33" s="8">
        <f t="shared" si="7"/>
        <v>358.93670013918961</v>
      </c>
      <c r="O33" s="8">
        <f>AVERAGE(E33:N33)</f>
        <v>332.05469837934203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7.7771088947438258</v>
      </c>
      <c r="F35" s="6">
        <f>(Input!B136+Input!B144+Input!B204)/Input!B7</f>
        <v>5.1025861167471582</v>
      </c>
      <c r="G35" s="6">
        <f>(Input!C136+Input!C144+Input!C204)/Input!C7</f>
        <v>5.101542933947302</v>
      </c>
      <c r="H35" s="6">
        <f>(Input!D136+Input!D144+Input!D204)/Input!D7</f>
        <v>5.9593300374131717</v>
      </c>
      <c r="I35" s="6">
        <f>(Input!E136+Input!E144+Input!E204)/Input!E7</f>
        <v>5.484480044571411</v>
      </c>
      <c r="J35" s="6">
        <f>(Input!F136+Input!F144+Input!F204)/Input!F7</f>
        <v>5.1128322951533161</v>
      </c>
      <c r="K35" s="6">
        <f>(Input!G136+Input!G144+Input!G204)/Input!G7</f>
        <v>5.4517135085921238</v>
      </c>
      <c r="L35" s="6">
        <f>(Input!H136+Input!H144+Input!H204)/Input!H7</f>
        <v>5.3658527662945161</v>
      </c>
      <c r="M35" s="6">
        <f>(Input!I136+Input!I144+Input!I204)/Input!I7</f>
        <v>6.0498365074347005</v>
      </c>
      <c r="N35" s="6">
        <f>(Input!J136+Input!J144+Input!J204)/Input!J7</f>
        <v>6.5081908714101591</v>
      </c>
      <c r="O35" s="6">
        <f>AVERAGE(E35:N35)</f>
        <v>5.7913473976307674</v>
      </c>
    </row>
    <row r="36" spans="2:15" ht="13.15" customHeight="1" x14ac:dyDescent="0.2">
      <c r="B36" s="26" t="s">
        <v>298</v>
      </c>
      <c r="E36" s="6">
        <f>Input!A18/Input!A7</f>
        <v>50.003741497824286</v>
      </c>
      <c r="F36" s="6">
        <f>Input!B18/Input!B7</f>
        <v>44.218882015816078</v>
      </c>
      <c r="G36" s="6">
        <f>Input!C18/Input!C7</f>
        <v>44.803213203191497</v>
      </c>
      <c r="H36" s="6">
        <f>Input!D18/Input!D7</f>
        <v>41.230723604069979</v>
      </c>
      <c r="I36" s="6">
        <f>Input!E18/Input!E7</f>
        <v>37.289422639628583</v>
      </c>
      <c r="J36" s="6">
        <f>Input!F18/Input!F7</f>
        <v>39.788816103618331</v>
      </c>
      <c r="K36" s="6">
        <f>Input!G18/Input!G7</f>
        <v>42.608826389154693</v>
      </c>
      <c r="L36" s="6">
        <f>Input!H18/Input!H7</f>
        <v>43.121098458022345</v>
      </c>
      <c r="M36" s="6">
        <f>Input!I18/Input!I7</f>
        <v>45.860303375179889</v>
      </c>
      <c r="N36" s="6">
        <f>Input!J18/Input!J7</f>
        <v>43.663355503850447</v>
      </c>
      <c r="O36" s="6">
        <f>AVERAGE(E36:N36)</f>
        <v>43.258838279035608</v>
      </c>
    </row>
    <row r="37" spans="2:15" ht="13.15" customHeight="1" x14ac:dyDescent="0.2">
      <c r="B37" s="27" t="s">
        <v>313</v>
      </c>
      <c r="E37" s="8">
        <f t="shared" ref="E37:N37" si="8">+E33+E35-E36</f>
        <v>288.03400738281425</v>
      </c>
      <c r="F37" s="8">
        <f t="shared" si="8"/>
        <v>330.51852643472648</v>
      </c>
      <c r="G37" s="8">
        <f t="shared" si="8"/>
        <v>354.07120743498518</v>
      </c>
      <c r="H37" s="8">
        <f t="shared" si="8"/>
        <v>322.64277715731447</v>
      </c>
      <c r="I37" s="8">
        <f t="shared" si="8"/>
        <v>223.05829828702815</v>
      </c>
      <c r="J37" s="8">
        <f t="shared" si="8"/>
        <v>227.77320268527637</v>
      </c>
      <c r="K37" s="8">
        <f t="shared" si="8"/>
        <v>285.02936027480735</v>
      </c>
      <c r="L37" s="8">
        <f t="shared" si="8"/>
        <v>299.182905910268</v>
      </c>
      <c r="M37" s="8">
        <f t="shared" si="8"/>
        <v>293.78025390540228</v>
      </c>
      <c r="N37" s="8">
        <f t="shared" si="8"/>
        <v>321.78153550674932</v>
      </c>
      <c r="O37" s="8">
        <f>AVERAGE(E37:N37)</f>
        <v>294.58720749793713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17.73479601539098</v>
      </c>
      <c r="F39" s="6">
        <f>(Input!B129+Input!B202)/Input!B7</f>
        <v>19.225140727600593</v>
      </c>
      <c r="G39" s="6">
        <f>(Input!C129+Input!C202)/Input!C7</f>
        <v>21.238702245436567</v>
      </c>
      <c r="H39" s="6">
        <f>(Input!D129+Input!D202)/Input!D7</f>
        <v>17.931296935239374</v>
      </c>
      <c r="I39" s="6">
        <f>(Input!E129+Input!E202)/Input!E7</f>
        <v>14.817835781268505</v>
      </c>
      <c r="J39" s="6">
        <f>(Input!F129+Input!F202)/Input!F7</f>
        <v>11.035316757731181</v>
      </c>
      <c r="K39" s="6">
        <f>(Input!G129+Input!G202)/Input!G7</f>
        <v>9.5103921686901369</v>
      </c>
      <c r="L39" s="6">
        <f>(Input!H129+Input!H202)/Input!H7</f>
        <v>6.6375961169184317</v>
      </c>
      <c r="M39" s="6">
        <f>(Input!I129+Input!I202)/Input!I7</f>
        <v>6.0045010960490588</v>
      </c>
      <c r="N39" s="6">
        <f>(Input!J129+Input!J202)/Input!J7</f>
        <v>8.0073673683051592</v>
      </c>
      <c r="O39" s="6">
        <f>AVERAGE(E39:N39)</f>
        <v>13.214294521262996</v>
      </c>
    </row>
    <row r="40" spans="2:15" x14ac:dyDescent="0.2">
      <c r="B40" s="26" t="s">
        <v>285</v>
      </c>
      <c r="E40" s="6">
        <f>Input!A124/Input!A7</f>
        <v>59.128467118284618</v>
      </c>
      <c r="F40" s="6">
        <f>Input!B124/Input!B7</f>
        <v>56.024544819222101</v>
      </c>
      <c r="G40" s="6">
        <f>Input!C124/Input!C7</f>
        <v>55.361608239594887</v>
      </c>
      <c r="H40" s="6">
        <f>Input!D124/Input!D7</f>
        <v>54.872534610503152</v>
      </c>
      <c r="I40" s="6">
        <f>Input!E124/Input!E7</f>
        <v>53.002754676911216</v>
      </c>
      <c r="J40" s="6">
        <f>Input!F124/Input!F7</f>
        <v>53.550869180483417</v>
      </c>
      <c r="K40" s="6">
        <f>Input!G124/Input!G7</f>
        <v>52.267473085533908</v>
      </c>
      <c r="L40" s="6">
        <f>Input!H124/Input!H7</f>
        <v>47.749337710867174</v>
      </c>
      <c r="M40" s="6">
        <f>Input!I124/Input!I7</f>
        <v>50.27619470691004</v>
      </c>
      <c r="N40" s="6">
        <f>Input!J124/Input!J7</f>
        <v>46.266876400229897</v>
      </c>
      <c r="O40" s="6">
        <f>AVERAGE(E40:N40)</f>
        <v>52.85006605485404</v>
      </c>
    </row>
    <row r="41" spans="2:15" s="4" customFormat="1" x14ac:dyDescent="0.2">
      <c r="B41" s="27" t="s">
        <v>301</v>
      </c>
      <c r="E41" s="8">
        <f t="shared" ref="E41:N41" si="9">+E37+E39-E40</f>
        <v>246.64033627992063</v>
      </c>
      <c r="F41" s="8">
        <f t="shared" si="9"/>
        <v>293.71912234310497</v>
      </c>
      <c r="G41" s="8">
        <f t="shared" si="9"/>
        <v>319.94830144082687</v>
      </c>
      <c r="H41" s="8">
        <f t="shared" si="9"/>
        <v>285.70153948205063</v>
      </c>
      <c r="I41" s="8">
        <f t="shared" si="9"/>
        <v>184.87337939138544</v>
      </c>
      <c r="J41" s="8">
        <f t="shared" si="9"/>
        <v>185.25765026252412</v>
      </c>
      <c r="K41" s="8">
        <f t="shared" si="9"/>
        <v>242.27227935796358</v>
      </c>
      <c r="L41" s="8">
        <f t="shared" si="9"/>
        <v>258.07116431631925</v>
      </c>
      <c r="M41" s="8">
        <f t="shared" si="9"/>
        <v>249.5085602945413</v>
      </c>
      <c r="N41" s="8">
        <f t="shared" si="9"/>
        <v>283.5220264748246</v>
      </c>
      <c r="O41" s="8">
        <f>AVERAGE(E41:N41)</f>
        <v>254.95143596434613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16.115965061943196</v>
      </c>
      <c r="F43" s="6">
        <f>(Input!B137+Input!B139+Input!B205+Input!B208)/Input!B7</f>
        <v>18.739444601020992</v>
      </c>
      <c r="G43" s="6">
        <f>(Input!C137+Input!C139+Input!C205+Input!C208)/Input!C7</f>
        <v>15.84797818858728</v>
      </c>
      <c r="H43" s="6">
        <f>(Input!D137+Input!D139+Input!D205+Input!D208)/Input!D7</f>
        <v>15.351103554470605</v>
      </c>
      <c r="I43" s="6">
        <f>(Input!E137+Input!E139+Input!E205+Input!E208)/Input!E7</f>
        <v>15.555580856716514</v>
      </c>
      <c r="J43" s="6">
        <f>(Input!F137+Input!F139+Input!F205+Input!F208)/Input!F7</f>
        <v>15.117729047777766</v>
      </c>
      <c r="K43" s="6">
        <f>(Input!G137+Input!G139+Input!G205+Input!G208)/Input!G7</f>
        <v>15.337863012487446</v>
      </c>
      <c r="L43" s="6">
        <f>(Input!H137+Input!H139+Input!H205+Input!H208)/Input!H7</f>
        <v>16.90514569958583</v>
      </c>
      <c r="M43" s="6">
        <f>(Input!I137+Input!I139+Input!I205+Input!I208)/Input!I7</f>
        <v>15.541539510903791</v>
      </c>
      <c r="N43" s="6">
        <f>(Input!J137+Input!J139+Input!J205+Input!J208)/Input!J7</f>
        <v>14.920886190223188</v>
      </c>
      <c r="O43" s="6">
        <f>AVERAGE(E43:N43)</f>
        <v>15.943323572371662</v>
      </c>
    </row>
    <row r="44" spans="2:15" ht="13.15" customHeight="1" x14ac:dyDescent="0.2">
      <c r="B44" s="26" t="s">
        <v>300</v>
      </c>
      <c r="E44" s="6">
        <f>(Input!A19+Input!A20)/Input!A7</f>
        <v>37.628770320497424</v>
      </c>
      <c r="F44" s="6">
        <f>(Input!B19+Input!B20)/Input!B7</f>
        <v>34.533144984498918</v>
      </c>
      <c r="G44" s="6">
        <f>(Input!C19+Input!C20)/Input!C7</f>
        <v>32.977512904983797</v>
      </c>
      <c r="H44" s="6">
        <f>(Input!D19+Input!D20)/Input!D7</f>
        <v>31.789889519815148</v>
      </c>
      <c r="I44" s="6">
        <f>(Input!E19+Input!E20)/Input!E7</f>
        <v>29.185765609823235</v>
      </c>
      <c r="J44" s="6">
        <f>(Input!F19+Input!F20)/Input!F7</f>
        <v>30.680940682137326</v>
      </c>
      <c r="K44" s="6">
        <f>(Input!G19+Input!G20)/Input!G7</f>
        <v>33.048782766237316</v>
      </c>
      <c r="L44" s="6">
        <f>(Input!H19+Input!H20)/Input!H7</f>
        <v>32.296021833281188</v>
      </c>
      <c r="M44" s="6">
        <f>(Input!I19+Input!I20)/Input!I7</f>
        <v>33.016281510258139</v>
      </c>
      <c r="N44" s="6">
        <f>(Input!J19+Input!J20)/Input!J7</f>
        <v>36.835753664587237</v>
      </c>
      <c r="O44" s="6">
        <f>AVERAGE(E44:N44)</f>
        <v>33.199286379611969</v>
      </c>
    </row>
    <row r="45" spans="2:15" ht="13.15" customHeight="1" x14ac:dyDescent="0.2">
      <c r="B45" s="27" t="s">
        <v>314</v>
      </c>
      <c r="E45" s="8">
        <f t="shared" ref="E45:N45" si="10">+E41+E43-E44</f>
        <v>225.12753102136639</v>
      </c>
      <c r="F45" s="8">
        <f t="shared" si="10"/>
        <v>277.92542195962704</v>
      </c>
      <c r="G45" s="8">
        <f t="shared" si="10"/>
        <v>302.81876672443036</v>
      </c>
      <c r="H45" s="8">
        <f t="shared" si="10"/>
        <v>269.26275351670608</v>
      </c>
      <c r="I45" s="8">
        <f t="shared" si="10"/>
        <v>171.24319463827874</v>
      </c>
      <c r="J45" s="8">
        <f t="shared" si="10"/>
        <v>169.69443862816456</v>
      </c>
      <c r="K45" s="8">
        <f t="shared" si="10"/>
        <v>224.56135960421375</v>
      </c>
      <c r="L45" s="8">
        <f t="shared" si="10"/>
        <v>242.68028818262388</v>
      </c>
      <c r="M45" s="8">
        <f t="shared" si="10"/>
        <v>232.03381829518696</v>
      </c>
      <c r="N45" s="8">
        <f t="shared" si="10"/>
        <v>261.60715900046057</v>
      </c>
      <c r="O45" s="8">
        <f>AVERAGE(E45:N45)</f>
        <v>237.69547315710588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3.326207477793909</v>
      </c>
      <c r="F47" s="6">
        <f>(Input!B142+Input!B141+Input!B147-Input!B143-Input!B144-Input!B207-Input!B208-SUM(Input!B136:B139)-SUM(Input!B202:'Input'!B205))/Input!B7</f>
        <v>2.9024681210856778</v>
      </c>
      <c r="G47" s="6">
        <f>(Input!C142+Input!C141+Input!C147-Input!C143-Input!C144-Input!C207-Input!C208-SUM(Input!C136:C139)-SUM(Input!C202:'Input'!C205))/Input!C7</f>
        <v>2.9409538665964656</v>
      </c>
      <c r="H47" s="6">
        <f>(Input!D142+Input!D141+Input!D147-Input!D143-Input!D144-Input!D207-Input!D208-SUM(Input!D136:D139)-SUM(Input!D202:'Input'!D205))/Input!D7</f>
        <v>3.6916410167971216</v>
      </c>
      <c r="I47" s="6">
        <f>(Input!E142+Input!E141+Input!E147-Input!E143-Input!E144-Input!E207-Input!E208-SUM(Input!E136:E139)-SUM(Input!E202:'Input'!E205))/Input!E7</f>
        <v>5.0694718438221331</v>
      </c>
      <c r="J47" s="6">
        <f>(Input!F142+Input!F141+Input!F147-Input!F143-Input!F144-Input!F207-Input!F208-SUM(Input!F136:F139)-SUM(Input!F202:'Input'!F205))/Input!F7</f>
        <v>2.2950968409857864</v>
      </c>
      <c r="K47" s="6">
        <f>(Input!G142+Input!G141+Input!G147-Input!G143-Input!G144-Input!G207-Input!G208-SUM(Input!G136:G139)-SUM(Input!G202:'Input'!G205))/Input!G7</f>
        <v>2.1367122342895346</v>
      </c>
      <c r="L47" s="6">
        <f>(Input!H142+Input!H141+Input!H147-Input!H143-Input!H144-Input!H207-Input!H208-SUM(Input!H136:H139)-SUM(Input!H202:'Input'!H205))/Input!H7</f>
        <v>1.8377504975930989</v>
      </c>
      <c r="M47" s="6">
        <f>(Input!I142+Input!I141+Input!I147-Input!I143-Input!I144-Input!I207-Input!I208-SUM(Input!I136:I139)-SUM(Input!I202:'Input'!I205))/Input!I7</f>
        <v>2.7137331598720382</v>
      </c>
      <c r="N47" s="6">
        <f>(Input!J142+Input!J141+Input!J147-Input!J143-Input!J144-Input!J207-Input!J208-SUM(Input!J136:J139)-SUM(Input!J202:'Input'!J205))/Input!J7</f>
        <v>3.0214820076140203</v>
      </c>
      <c r="O47" s="6">
        <f>AVERAGE(E47:N47)</f>
        <v>2.9935517066449782</v>
      </c>
    </row>
    <row r="48" spans="2:15" x14ac:dyDescent="0.2">
      <c r="B48" s="26" t="s">
        <v>287</v>
      </c>
      <c r="E48" s="6">
        <f>Input!A127/Input!A7</f>
        <v>128.8510503119449</v>
      </c>
      <c r="F48" s="6">
        <f>Input!B127/Input!B7</f>
        <v>126.38810067475282</v>
      </c>
      <c r="G48" s="6">
        <f>Input!C127/Input!C7</f>
        <v>127.56355243740393</v>
      </c>
      <c r="H48" s="6">
        <f>Input!D127/Input!D7</f>
        <v>130.74715157099004</v>
      </c>
      <c r="I48" s="6">
        <f>Input!E127/Input!E7</f>
        <v>128.47177800216735</v>
      </c>
      <c r="J48" s="6">
        <f>Input!F127/Input!F7</f>
        <v>134.68659683355961</v>
      </c>
      <c r="K48" s="6">
        <f>Input!G127/Input!G7</f>
        <v>139.69543629226405</v>
      </c>
      <c r="L48" s="6">
        <f>Input!H127/Input!H7</f>
        <v>136.05766793819288</v>
      </c>
      <c r="M48" s="6">
        <f>Input!I127/Input!I7</f>
        <v>138.27729430264793</v>
      </c>
      <c r="N48" s="6">
        <f>Input!J127/Input!J7</f>
        <v>140.71084567698907</v>
      </c>
      <c r="O48" s="16">
        <f>AVERAGE(E48:N48)</f>
        <v>133.14494740409128</v>
      </c>
    </row>
    <row r="49" spans="2:15" s="4" customFormat="1" x14ac:dyDescent="0.2">
      <c r="B49" s="27" t="s">
        <v>288</v>
      </c>
      <c r="E49" s="8">
        <f t="shared" ref="E49:N49" si="11">+E45+E47-E48</f>
        <v>99.602688187215392</v>
      </c>
      <c r="F49" s="8">
        <f t="shared" si="11"/>
        <v>154.43978940595991</v>
      </c>
      <c r="G49" s="8">
        <f t="shared" si="11"/>
        <v>178.19616815362292</v>
      </c>
      <c r="H49" s="8">
        <f t="shared" si="11"/>
        <v>142.20724296251316</v>
      </c>
      <c r="I49" s="8">
        <f t="shared" si="11"/>
        <v>47.840888479933511</v>
      </c>
      <c r="J49" s="8">
        <f t="shared" si="11"/>
        <v>37.302938635590749</v>
      </c>
      <c r="K49" s="8">
        <f t="shared" si="11"/>
        <v>87.002635546239247</v>
      </c>
      <c r="L49" s="8">
        <f t="shared" si="11"/>
        <v>108.46037074202411</v>
      </c>
      <c r="M49" s="8">
        <f t="shared" si="11"/>
        <v>96.470257152411079</v>
      </c>
      <c r="N49" s="8">
        <f t="shared" si="11"/>
        <v>123.9177953310855</v>
      </c>
      <c r="O49" s="8">
        <f>AVERAGE(E49:N49)</f>
        <v>107.54407745965955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82.800937108182779</v>
      </c>
      <c r="F7" s="6">
        <f>Input!B132/Input!B$34</f>
        <v>88.75802399512375</v>
      </c>
      <c r="G7" s="6">
        <f>Input!C132/Input!C$34</f>
        <v>94.366044845072949</v>
      </c>
      <c r="H7" s="6">
        <f>Input!D132/Input!D$34</f>
        <v>86.478852546893194</v>
      </c>
      <c r="I7" s="6">
        <f>Input!E132/Input!E$34</f>
        <v>67.849655061152376</v>
      </c>
      <c r="J7" s="6">
        <f>Input!F132/Input!F$34</f>
        <v>71.720340449877426</v>
      </c>
      <c r="K7" s="6">
        <f>Input!G132/Input!G$34</f>
        <v>81.452417748162702</v>
      </c>
      <c r="L7" s="6">
        <f>Input!H132/Input!H$34</f>
        <v>83.429170654266258</v>
      </c>
      <c r="M7" s="6">
        <f>Input!I132/Input!I$34</f>
        <v>84.532024317124709</v>
      </c>
      <c r="N7" s="6">
        <f>Input!J132/Input!J$34</f>
        <v>90.722690986436035</v>
      </c>
      <c r="O7" s="6">
        <f>AVERAGE(E7:N7)</f>
        <v>83.211015771229228</v>
      </c>
    </row>
    <row r="8" spans="1:15" ht="12" customHeight="1" x14ac:dyDescent="0.2">
      <c r="B8" t="s">
        <v>180</v>
      </c>
      <c r="E8" s="6">
        <f>Input!A133/Input!A$34</f>
        <v>0.63910080636435107</v>
      </c>
      <c r="F8" s="6">
        <f>Input!B133/Input!B$34</f>
        <v>5.6121856505321928E-2</v>
      </c>
      <c r="G8" s="6">
        <f>Input!C133/Input!C$34</f>
        <v>-0.12844384346640048</v>
      </c>
      <c r="H8" s="6">
        <f>Input!D133/Input!D$34</f>
        <v>-9.0639544013918702E-2</v>
      </c>
      <c r="I8" s="6">
        <f>Input!E133/Input!E$34</f>
        <v>0.30113704922069023</v>
      </c>
      <c r="J8" s="6">
        <f>Input!F133/Input!F$34</f>
        <v>0.14805735769544365</v>
      </c>
      <c r="K8" s="6">
        <f>Input!G133/Input!G$34</f>
        <v>-0.19060367412725049</v>
      </c>
      <c r="L8" s="6">
        <f>Input!H133/Input!H$34</f>
        <v>0.32328950856106581</v>
      </c>
      <c r="M8" s="6">
        <f>Input!I133/Input!I$34</f>
        <v>3.9065860506341331E-2</v>
      </c>
      <c r="N8" s="6">
        <f>Input!J133/Input!J$34</f>
        <v>-0.28878019754363699</v>
      </c>
      <c r="O8" s="6">
        <f>AVERAGE(E8:N8)</f>
        <v>8.083051797020073E-2</v>
      </c>
    </row>
    <row r="9" spans="1:15" ht="12" customHeight="1" x14ac:dyDescent="0.2">
      <c r="B9" t="s">
        <v>181</v>
      </c>
      <c r="E9" s="6">
        <f>Input!A134/Input!A$34</f>
        <v>0.31751306990678824</v>
      </c>
      <c r="F9" s="6">
        <f>Input!B134/Input!B$34</f>
        <v>0.44802245450965944</v>
      </c>
      <c r="G9" s="6">
        <f>Input!C134/Input!C$34</f>
        <v>0.41103266328095817</v>
      </c>
      <c r="H9" s="6">
        <f>Input!D134/Input!D$34</f>
        <v>0.42916451458142696</v>
      </c>
      <c r="I9" s="6">
        <f>Input!E134/Input!E$34</f>
        <v>0.2898682205576078</v>
      </c>
      <c r="J9" s="6">
        <f>Input!F134/Input!F$34</f>
        <v>0.31903029229454621</v>
      </c>
      <c r="K9" s="6">
        <f>Input!G134/Input!G$34</f>
        <v>0.33799333182262686</v>
      </c>
      <c r="L9" s="6">
        <f>Input!H134/Input!H$34</f>
        <v>0.36000905976230652</v>
      </c>
      <c r="M9" s="6">
        <f>Input!I134/Input!I$34</f>
        <v>0.31387067520074519</v>
      </c>
      <c r="N9" s="6">
        <f>Input!J134/Input!J$34</f>
        <v>0.32686423595587183</v>
      </c>
      <c r="O9" s="6">
        <f>AVERAGE(E9:N9)</f>
        <v>0.35533685178725366</v>
      </c>
    </row>
    <row r="10" spans="1:15" ht="12" customHeight="1" x14ac:dyDescent="0.2">
      <c r="B10" t="s">
        <v>182</v>
      </c>
      <c r="E10" s="6">
        <f>Input!A135/Input!A$34</f>
        <v>-0.13922314626739266</v>
      </c>
      <c r="F10" s="6">
        <f>Input!B135/Input!B$34</f>
        <v>-0.13103150112618187</v>
      </c>
      <c r="G10" s="6">
        <f>Input!C135/Input!C$34</f>
        <v>-0.13413304271422496</v>
      </c>
      <c r="H10" s="6">
        <f>Input!D135/Input!D$34</f>
        <v>-0.20663975381439093</v>
      </c>
      <c r="I10" s="6">
        <f>Input!E135/Input!E$34</f>
        <v>-0.1099596221470218</v>
      </c>
      <c r="J10" s="6">
        <f>Input!F135/Input!F$34</f>
        <v>-0.13657353121588384</v>
      </c>
      <c r="K10" s="6">
        <f>Input!G135/Input!G$34</f>
        <v>-0.16624904903751281</v>
      </c>
      <c r="L10" s="6">
        <f>Input!H135/Input!H$34</f>
        <v>-0.38218364489470164</v>
      </c>
      <c r="M10" s="6">
        <f>Input!I135/Input!I$34</f>
        <v>-0.27573354598201605</v>
      </c>
      <c r="N10" s="6">
        <f>Input!J135/Input!J$34</f>
        <v>-0.22921472255088729</v>
      </c>
      <c r="O10" s="6">
        <f>AVERAGE(E10:N10)</f>
        <v>-0.19109415597502138</v>
      </c>
    </row>
    <row r="11" spans="1:15" ht="12.75" customHeight="1" x14ac:dyDescent="0.2">
      <c r="B11" s="28" t="s">
        <v>68</v>
      </c>
      <c r="E11" s="8">
        <f>Input!A27/Input!A$34</f>
        <v>83.618327838186531</v>
      </c>
      <c r="F11" s="8">
        <f>Input!B27/Input!B$34</f>
        <v>89.131136805012559</v>
      </c>
      <c r="G11" s="8">
        <f>Input!C27/Input!C$34</f>
        <v>94.514500622173287</v>
      </c>
      <c r="H11" s="8">
        <f>Input!D27/Input!D$34</f>
        <v>86.610737763646299</v>
      </c>
      <c r="I11" s="8">
        <f>Input!E27/Input!E$34</f>
        <v>68.330700708783652</v>
      </c>
      <c r="J11" s="8">
        <f>Input!F27/Input!F$34</f>
        <v>72.05085456865153</v>
      </c>
      <c r="K11" s="8">
        <f>Input!G27/Input!G$34</f>
        <v>81.433558356820569</v>
      </c>
      <c r="L11" s="8">
        <f>Input!H27/Input!H$34</f>
        <v>83.730285577694929</v>
      </c>
      <c r="M11" s="8">
        <f>Input!I27/Input!I$34</f>
        <v>84.609227306849789</v>
      </c>
      <c r="N11" s="8">
        <f>Input!J27/Input!J$34</f>
        <v>90.531560302297393</v>
      </c>
      <c r="O11" s="8">
        <f>AVERAGE(E11:N11)</f>
        <v>83.456088985011647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5.9604252281359744E-2</v>
      </c>
      <c r="F13" s="8">
        <f>Input!B28/Input!B34</f>
        <v>5.7185049080430039E-2</v>
      </c>
      <c r="G13" s="8">
        <f>Input!C28/Input!C34</f>
        <v>8.0004269391364263E-2</v>
      </c>
      <c r="H13" s="8">
        <f>Input!D28/Input!D34</f>
        <v>6.4360106122531444E-2</v>
      </c>
      <c r="I13" s="8">
        <f>Input!E28/Input!E34</f>
        <v>6.4547747932817479E-2</v>
      </c>
      <c r="J13" s="8">
        <f>Input!F28/Input!F34</f>
        <v>6.7850890768002631E-2</v>
      </c>
      <c r="K13" s="8">
        <f>Input!G28/Input!G34</f>
        <v>0.12640823350324962</v>
      </c>
      <c r="L13" s="8">
        <f>Input!H28/Input!H34</f>
        <v>8.5339868394732496E-2</v>
      </c>
      <c r="M13" s="8">
        <f>Input!I28/Input!I34</f>
        <v>0.13179162199257691</v>
      </c>
      <c r="N13" s="8">
        <f>Input!J28/Input!J34</f>
        <v>0.1406352742150731</v>
      </c>
      <c r="O13" s="8">
        <f>AVERAGE(E13:N13)</f>
        <v>8.7772731368213772E-2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0.50485812860635604</v>
      </c>
      <c r="F15" s="16">
        <f>Input!B136/Input!B$34</f>
        <v>0.39619165859121142</v>
      </c>
      <c r="G15" s="16">
        <f>Input!C136/Input!C$34</f>
        <v>0.33244788922619695</v>
      </c>
      <c r="H15" s="16">
        <f>Input!D136/Input!D$34</f>
        <v>0.49963764372454295</v>
      </c>
      <c r="I15" s="16">
        <f>Input!E136/Input!E$34</f>
        <v>0.33040733419884888</v>
      </c>
      <c r="J15" s="16">
        <f>Input!F136/Input!F$34</f>
        <v>0.31726481517264077</v>
      </c>
      <c r="K15" s="16">
        <f>Input!G136/Input!G$34</f>
        <v>0.39553265812795152</v>
      </c>
      <c r="L15" s="16">
        <f>Input!H136/Input!H$34</f>
        <v>0.40089325162578748</v>
      </c>
      <c r="M15" s="16">
        <f>Input!I136/Input!I$34</f>
        <v>0.43059364020962038</v>
      </c>
      <c r="N15" s="16">
        <f>Input!J136/Input!J$34</f>
        <v>0.39970850356022319</v>
      </c>
      <c r="O15" s="6">
        <f t="shared" ref="O15:O26" si="1">AVERAGE(E15:N15)</f>
        <v>0.4007535523043379</v>
      </c>
    </row>
    <row r="16" spans="1:15" ht="12" customHeight="1" x14ac:dyDescent="0.2">
      <c r="B16" t="s">
        <v>184</v>
      </c>
      <c r="E16" s="16">
        <f>Input!A137/Input!A$34</f>
        <v>0.74624006586406189</v>
      </c>
      <c r="F16" s="16">
        <f>Input!B137/Input!B$34</f>
        <v>0.91201715401249439</v>
      </c>
      <c r="G16" s="16">
        <f>Input!C137/Input!C$34</f>
        <v>0.88062095155874065</v>
      </c>
      <c r="H16" s="16">
        <f>Input!D137/Input!D$34</f>
        <v>0.92827814036236511</v>
      </c>
      <c r="I16" s="16">
        <f>Input!E137/Input!E$34</f>
        <v>0.94175522681763502</v>
      </c>
      <c r="J16" s="16">
        <f>Input!F137/Input!F$34</f>
        <v>0.86725851449321012</v>
      </c>
      <c r="K16" s="16">
        <f>Input!G137/Input!G$34</f>
        <v>0.89174214931927998</v>
      </c>
      <c r="L16" s="16">
        <f>Input!H137/Input!H$34</f>
        <v>1.0217459614859981</v>
      </c>
      <c r="M16" s="16">
        <f>Input!I137/Input!I$34</f>
        <v>1.0211722717337877</v>
      </c>
      <c r="N16" s="16">
        <f>Input!J137/Input!J$34</f>
        <v>0.87091467759585273</v>
      </c>
      <c r="O16" s="6">
        <f t="shared" si="1"/>
        <v>0.90817451132434246</v>
      </c>
    </row>
    <row r="17" spans="2:15" ht="12" customHeight="1" x14ac:dyDescent="0.2">
      <c r="B17" t="s">
        <v>185</v>
      </c>
      <c r="E17" s="16">
        <f>Input!A138/Input!A$34</f>
        <v>0.4151862124965271</v>
      </c>
      <c r="F17" s="16">
        <f>Input!B138/Input!B$34</f>
        <v>0.40865567757989696</v>
      </c>
      <c r="G17" s="16">
        <f>Input!C138/Input!C$34</f>
        <v>0.37620217753404317</v>
      </c>
      <c r="H17" s="16">
        <f>Input!D138/Input!D$34</f>
        <v>0.36599819701353514</v>
      </c>
      <c r="I17" s="16">
        <f>Input!E138/Input!E$34</f>
        <v>0.363381588987711</v>
      </c>
      <c r="J17" s="16">
        <f>Input!F138/Input!F$34</f>
        <v>0.36227922184767858</v>
      </c>
      <c r="K17" s="16">
        <f>Input!G138/Input!G$34</f>
        <v>0.4003727782919253</v>
      </c>
      <c r="L17" s="16">
        <f>Input!H138/Input!H$34</f>
        <v>0.34995795452247719</v>
      </c>
      <c r="M17" s="16">
        <f>Input!I138/Input!I$34</f>
        <v>0.37670340939525881</v>
      </c>
      <c r="N17" s="16">
        <f>Input!J138/Input!J$34</f>
        <v>0.35735626958289807</v>
      </c>
      <c r="O17" s="6">
        <f t="shared" si="1"/>
        <v>0.37760934872519508</v>
      </c>
    </row>
    <row r="18" spans="2:15" ht="12" customHeight="1" x14ac:dyDescent="0.2">
      <c r="B18" t="s">
        <v>186</v>
      </c>
      <c r="E18" s="16">
        <f>Input!A139/Input!A$34</f>
        <v>1.0523210904619302</v>
      </c>
      <c r="F18" s="16">
        <f>Input!B139/Input!B$34</f>
        <v>1.4040653221268546</v>
      </c>
      <c r="G18" s="16">
        <f>Input!C139/Input!C$34</f>
        <v>1.0720632242613035</v>
      </c>
      <c r="H18" s="16">
        <f>Input!D139/Input!D$34</f>
        <v>0.93452449896186418</v>
      </c>
      <c r="I18" s="16">
        <f>Input!E139/Input!E$34</f>
        <v>0.88485780641166589</v>
      </c>
      <c r="J18" s="16">
        <f>Input!F139/Input!F$34</f>
        <v>0.86037973464274797</v>
      </c>
      <c r="K18" s="16">
        <f>Input!G139/Input!G$34</f>
        <v>0.86878484465627126</v>
      </c>
      <c r="L18" s="16">
        <f>Input!H139/Input!H$34</f>
        <v>1.0910639994231772</v>
      </c>
      <c r="M18" s="16">
        <f>Input!I139/Input!I$34</f>
        <v>0.97047562164511969</v>
      </c>
      <c r="N18" s="16">
        <f>Input!J139/Input!J$34</f>
        <v>0.7828389351981021</v>
      </c>
      <c r="O18" s="6">
        <f t="shared" si="1"/>
        <v>0.99213750777890364</v>
      </c>
    </row>
    <row r="19" spans="2:15" ht="12" customHeight="1" x14ac:dyDescent="0.2">
      <c r="B19" t="s">
        <v>311</v>
      </c>
      <c r="E19" s="16">
        <f>E20-SUM(E15:E18)</f>
        <v>6.3846810403989096E-3</v>
      </c>
      <c r="F19" s="16">
        <f t="shared" ref="F19:N19" si="2">F20-SUM(F15:F18)</f>
        <v>3.1072775716971535E-3</v>
      </c>
      <c r="G19" s="16">
        <f t="shared" si="2"/>
        <v>2.5380544181161646E-3</v>
      </c>
      <c r="H19" s="16">
        <f t="shared" si="2"/>
        <v>3.3478151462529304E-3</v>
      </c>
      <c r="I19" s="16">
        <f t="shared" si="2"/>
        <v>7.6418780297959898E-3</v>
      </c>
      <c r="J19" s="16">
        <f t="shared" si="2"/>
        <v>2.3681872086709355E-3</v>
      </c>
      <c r="K19" s="16">
        <f t="shared" si="2"/>
        <v>3.069203949064736E-3</v>
      </c>
      <c r="L19" s="16">
        <f t="shared" si="2"/>
        <v>5.8537668828222422E-3</v>
      </c>
      <c r="M19" s="16">
        <f t="shared" si="2"/>
        <v>6.5811727321132274E-3</v>
      </c>
      <c r="N19" s="16">
        <f t="shared" si="2"/>
        <v>7.2516452512672025E-3</v>
      </c>
      <c r="O19" s="6">
        <f t="shared" si="1"/>
        <v>4.8143682230199492E-3</v>
      </c>
    </row>
    <row r="20" spans="2:15" ht="12.75" customHeight="1" x14ac:dyDescent="0.2">
      <c r="B20" s="28" t="s">
        <v>187</v>
      </c>
      <c r="E20" s="8">
        <f>Input!A141/Input!A$34</f>
        <v>2.724990178469274</v>
      </c>
      <c r="F20" s="8">
        <f>Input!B141/Input!B$34</f>
        <v>3.1240370898821546</v>
      </c>
      <c r="G20" s="8">
        <f>Input!C141/Input!C$34</f>
        <v>2.6638722969984001</v>
      </c>
      <c r="H20" s="8">
        <f>Input!D141/Input!D$34</f>
        <v>2.7317862952085603</v>
      </c>
      <c r="I20" s="8">
        <f>Input!E141/Input!E$34</f>
        <v>2.5280438344456568</v>
      </c>
      <c r="J20" s="8">
        <f>Input!F141/Input!F$34</f>
        <v>2.4095504733649484</v>
      </c>
      <c r="K20" s="8">
        <f>Input!G141/Input!G$34</f>
        <v>2.559501634344493</v>
      </c>
      <c r="L20" s="8">
        <f>Input!H141/Input!H$34</f>
        <v>2.8695149339402621</v>
      </c>
      <c r="M20" s="8">
        <f>Input!I141/Input!I$34</f>
        <v>2.8055261157158999</v>
      </c>
      <c r="N20" s="8">
        <f>Input!J141/Input!J$34</f>
        <v>2.4180700311883432</v>
      </c>
      <c r="O20" s="8">
        <f t="shared" si="1"/>
        <v>2.683489288355799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5.3084854056328776E-2</v>
      </c>
      <c r="F22" s="16">
        <f>Input!B202/Input!B$34</f>
        <v>0.10331823783542256</v>
      </c>
      <c r="G22" s="16">
        <f>Input!C202/Input!C$34</f>
        <v>7.3843647973350315E-2</v>
      </c>
      <c r="H22" s="16">
        <f>Input!D202/Input!D$34</f>
        <v>9.3684705759039782E-2</v>
      </c>
      <c r="I22" s="16">
        <f>Input!E202/Input!E$34</f>
        <v>0.11596365369176249</v>
      </c>
      <c r="J22" s="16">
        <f>Input!F202/Input!F$34</f>
        <v>5.592509032879623E-2</v>
      </c>
      <c r="K22" s="16">
        <f>Input!G202/Input!G$34</f>
        <v>8.7886314584322597E-2</v>
      </c>
      <c r="L22" s="16">
        <f>Input!H202/Input!H$34</f>
        <v>8.6129197231748569E-2</v>
      </c>
      <c r="M22" s="16">
        <f>Input!I202/Input!I$34</f>
        <v>0.1128472984426785</v>
      </c>
      <c r="N22" s="16">
        <f>Input!J202/Input!J$34</f>
        <v>0.28785446536928183</v>
      </c>
      <c r="O22" s="6">
        <f t="shared" si="1"/>
        <v>0.10705374652727317</v>
      </c>
    </row>
    <row r="23" spans="2:15" ht="12" customHeight="1" x14ac:dyDescent="0.2">
      <c r="B23" t="s">
        <v>305</v>
      </c>
      <c r="E23" s="16">
        <f>Input!A203/Input!A$34</f>
        <v>3.3722036886617985</v>
      </c>
      <c r="F23" s="16">
        <f>Input!B203/Input!B$34</f>
        <v>3.0118818041875959</v>
      </c>
      <c r="G23" s="16">
        <f>Input!C203/Input!C$34</f>
        <v>3.1961792385306258</v>
      </c>
      <c r="H23" s="16">
        <f>Input!D203/Input!D$34</f>
        <v>2.8458677811942774</v>
      </c>
      <c r="I23" s="16">
        <f>Input!E203/Input!E$34</f>
        <v>2.672446857622591</v>
      </c>
      <c r="J23" s="16">
        <f>Input!F203/Input!F$34</f>
        <v>2.982992720011644</v>
      </c>
      <c r="K23" s="16">
        <f>Input!G203/Input!G$34</f>
        <v>3.2419613609398494</v>
      </c>
      <c r="L23" s="16">
        <f>Input!H203/Input!H$34</f>
        <v>2.9555914088599353</v>
      </c>
      <c r="M23" s="16">
        <f>Input!I203/Input!I$34</f>
        <v>3.1945747753710734</v>
      </c>
      <c r="N23" s="16">
        <f>Input!J203/Input!J$34</f>
        <v>3.2140300543430871</v>
      </c>
      <c r="O23" s="6">
        <f t="shared" si="1"/>
        <v>3.0687729689722478</v>
      </c>
    </row>
    <row r="24" spans="2:15" ht="12" customHeight="1" x14ac:dyDescent="0.2">
      <c r="B24" t="s">
        <v>306</v>
      </c>
      <c r="E24" s="16">
        <f>Input!A204/Input!A$34</f>
        <v>0.10016638292264829</v>
      </c>
      <c r="F24" s="16">
        <f>Input!B204/Input!B$34</f>
        <v>0.1339474437175899</v>
      </c>
      <c r="G24" s="16">
        <f>Input!C204/Input!C$34</f>
        <v>8.3692538828901014E-2</v>
      </c>
      <c r="H24" s="16">
        <f>Input!D204/Input!D$34</f>
        <v>8.2654049257527021E-2</v>
      </c>
      <c r="I24" s="16">
        <f>Input!E204/Input!E$34</f>
        <v>0.13707096406262731</v>
      </c>
      <c r="J24" s="16">
        <f>Input!F204/Input!F$34</f>
        <v>0.10585588751106882</v>
      </c>
      <c r="K24" s="16">
        <f>Input!G204/Input!G$34</f>
        <v>0.12588753225496271</v>
      </c>
      <c r="L24" s="16">
        <f>Input!H204/Input!H$34</f>
        <v>0.11385472799338089</v>
      </c>
      <c r="M24" s="16">
        <f>Input!I204/Input!I$34</f>
        <v>0.18176719658813129</v>
      </c>
      <c r="N24" s="16">
        <f>Input!J204/Input!J$34</f>
        <v>0.13983081798200167</v>
      </c>
      <c r="O24" s="6">
        <f t="shared" si="1"/>
        <v>0.12047275411188388</v>
      </c>
    </row>
    <row r="25" spans="2:15" ht="12" customHeight="1" x14ac:dyDescent="0.2">
      <c r="B25" t="s">
        <v>307</v>
      </c>
      <c r="E25" s="16">
        <f>Input!A205/Input!A$34</f>
        <v>0.28620583126157434</v>
      </c>
      <c r="F25" s="16">
        <f>Input!B205/Input!B$34</f>
        <v>0.28545491849971433</v>
      </c>
      <c r="G25" s="16">
        <f>Input!C205/Input!C$34</f>
        <v>0.21466903049586922</v>
      </c>
      <c r="H25" s="16">
        <f>Input!D205/Input!D$34</f>
        <v>0.22513468570092462</v>
      </c>
      <c r="I25" s="16">
        <f>Input!E205/Input!E$34</f>
        <v>0.20517191863731438</v>
      </c>
      <c r="J25" s="16">
        <f>Input!F205/Input!F$34</f>
        <v>0.22094384604248141</v>
      </c>
      <c r="K25" s="16">
        <f>Input!G205/Input!G$34</f>
        <v>0.23870833199160932</v>
      </c>
      <c r="L25" s="16">
        <f>Input!H205/Input!H$34</f>
        <v>0.28246568816471912</v>
      </c>
      <c r="M25" s="16">
        <f>Input!I205/Input!I$34</f>
        <v>0.26618906641943263</v>
      </c>
      <c r="N25" s="16">
        <f>Input!J205/Input!J$34</f>
        <v>0.29840220940603424</v>
      </c>
      <c r="O25" s="6">
        <f t="shared" si="1"/>
        <v>0.2523345526619673</v>
      </c>
    </row>
    <row r="26" spans="2:15" ht="12" customHeight="1" x14ac:dyDescent="0.2">
      <c r="B26" t="s">
        <v>308</v>
      </c>
      <c r="E26" s="16">
        <f>E27-SUM(E22:E25)</f>
        <v>0.32276774604494118</v>
      </c>
      <c r="F26" s="16">
        <f t="shared" ref="F26:N26" si="3">F27-SUM(F22:F25)</f>
        <v>0.32247377394191501</v>
      </c>
      <c r="G26" s="16">
        <f t="shared" si="3"/>
        <v>0.22596353125294444</v>
      </c>
      <c r="H26" s="16">
        <f t="shared" si="3"/>
        <v>0.24010032385615698</v>
      </c>
      <c r="I26" s="16">
        <f t="shared" si="3"/>
        <v>0.18094916201972211</v>
      </c>
      <c r="J26" s="16">
        <f t="shared" si="3"/>
        <v>0.18000093027564645</v>
      </c>
      <c r="K26" s="16">
        <f t="shared" si="3"/>
        <v>0.21081004407800208</v>
      </c>
      <c r="L26" s="16">
        <f t="shared" si="3"/>
        <v>0.19865617938190772</v>
      </c>
      <c r="M26" s="16">
        <f t="shared" si="3"/>
        <v>0.32155540334073063</v>
      </c>
      <c r="N26" s="16">
        <f t="shared" si="3"/>
        <v>0.35097020384710076</v>
      </c>
      <c r="O26" s="6">
        <f t="shared" si="1"/>
        <v>0.25542472980390674</v>
      </c>
    </row>
    <row r="27" spans="2:15" ht="12.75" customHeight="1" x14ac:dyDescent="0.2">
      <c r="B27" s="28" t="s">
        <v>188</v>
      </c>
      <c r="E27" s="8">
        <f>Input!A142/Input!A$34</f>
        <v>4.1344285029472916</v>
      </c>
      <c r="F27" s="8">
        <f>Input!B142/Input!B$34</f>
        <v>3.8570761781822376</v>
      </c>
      <c r="G27" s="8">
        <f>Input!C142/Input!C$34</f>
        <v>3.7943479870816907</v>
      </c>
      <c r="H27" s="8">
        <f>Input!D142/Input!D$34</f>
        <v>3.487441545767926</v>
      </c>
      <c r="I27" s="8">
        <f>Input!E142/Input!E$34</f>
        <v>3.3116025560340172</v>
      </c>
      <c r="J27" s="8">
        <f>Input!F142/Input!F$34</f>
        <v>3.5457184741696368</v>
      </c>
      <c r="K27" s="8">
        <f>Input!G142/Input!G$34</f>
        <v>3.9052535838487463</v>
      </c>
      <c r="L27" s="8">
        <f>Input!H142/Input!H$34</f>
        <v>3.6366972016316916</v>
      </c>
      <c r="M27" s="8">
        <f>Input!I142/Input!I$34</f>
        <v>4.0769337401620467</v>
      </c>
      <c r="N27" s="8">
        <f>Input!J142/Input!J$34</f>
        <v>4.2910877509475052</v>
      </c>
      <c r="O27" s="8">
        <f>AVERAGE(E27:N27)</f>
        <v>3.8040587520772791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1.7960673643333178</v>
      </c>
      <c r="F29" s="16">
        <f>Input!B143/Input!B$34</f>
        <v>2.1316624689706587</v>
      </c>
      <c r="G29" s="16">
        <f>Input!C143/Input!C$34</f>
        <v>2.3998420928326363</v>
      </c>
      <c r="H29" s="16">
        <f>Input!D143/Input!D$34</f>
        <v>1.967680802011301</v>
      </c>
      <c r="I29" s="16">
        <f>Input!E143/Input!E$34</f>
        <v>1.4289686974822267</v>
      </c>
      <c r="J29" s="16">
        <f>Input!F143/Input!F$34</f>
        <v>0.95681286788283404</v>
      </c>
      <c r="K29" s="16">
        <f>Input!G143/Input!G$34</f>
        <v>0.64469912000516028</v>
      </c>
      <c r="L29" s="16">
        <f>Input!H143/Input!H$34</f>
        <v>0.4312420472330083</v>
      </c>
      <c r="M29" s="16">
        <f>Input!I143/Input!I$34</f>
        <v>0.27440628954001317</v>
      </c>
      <c r="N29" s="16">
        <f>Input!J143/Input!J$34</f>
        <v>0.31337427639963034</v>
      </c>
      <c r="O29" s="16">
        <f t="shared" ref="O29:O35" si="4">AVERAGE(E29:N29)</f>
        <v>1.2344756026690784</v>
      </c>
    </row>
    <row r="30" spans="2:15" ht="12" customHeight="1" x14ac:dyDescent="0.2">
      <c r="B30" t="s">
        <v>309</v>
      </c>
      <c r="E30" s="16">
        <f>Input!A207/Input!A$34</f>
        <v>0.54356339585425917</v>
      </c>
      <c r="F30" s="16">
        <f>Input!B207/Input!B$34</f>
        <v>0.47921752713518923</v>
      </c>
      <c r="G30" s="16">
        <f>Input!C207/Input!C$34</f>
        <v>0.43607194842661057</v>
      </c>
      <c r="H30" s="16">
        <f>Input!D207/Input!D$34</f>
        <v>0.70132510126167202</v>
      </c>
      <c r="I30" s="16">
        <f>Input!E207/Input!E$34</f>
        <v>1.2000910389048118</v>
      </c>
      <c r="J30" s="16">
        <f>Input!F207/Input!F$34</f>
        <v>0.75710976535541086</v>
      </c>
      <c r="K30" s="16">
        <f>Input!G207/Input!G$34</f>
        <v>0.32380797332011252</v>
      </c>
      <c r="L30" s="16">
        <f>Input!H207/Input!H$34</f>
        <v>0.21050221971194899</v>
      </c>
      <c r="M30" s="16">
        <f>Input!I207/Input!I$34</f>
        <v>0.10917292458205018</v>
      </c>
      <c r="N30" s="16">
        <f>Input!J207/Input!J$34</f>
        <v>0.3716697555243329</v>
      </c>
      <c r="O30" s="16">
        <f t="shared" si="4"/>
        <v>0.51325316500763996</v>
      </c>
    </row>
    <row r="31" spans="2:15" ht="12" customHeight="1" x14ac:dyDescent="0.2">
      <c r="B31" t="s">
        <v>190</v>
      </c>
      <c r="E31" s="16">
        <f>Input!A144/Input!A$34</f>
        <v>0.41407688081021921</v>
      </c>
      <c r="F31" s="16">
        <f>Input!B144/Input!B$34</f>
        <v>0.18669174670724253</v>
      </c>
      <c r="G31" s="16">
        <f>Input!C144/Input!C$34</f>
        <v>0.28762059344328783</v>
      </c>
      <c r="H31" s="16">
        <f>Input!D144/Input!D$34</f>
        <v>0.24581374773985878</v>
      </c>
      <c r="I31" s="16">
        <f>Input!E144/Input!E$34</f>
        <v>0.26273093868605168</v>
      </c>
      <c r="J31" s="16">
        <f>Input!F144/Input!F$34</f>
        <v>0.24538230743633282</v>
      </c>
      <c r="K31" s="16">
        <f>Input!G144/Input!G$34</f>
        <v>0.20049589322781119</v>
      </c>
      <c r="L31" s="16">
        <f>Input!H144/Input!H$34</f>
        <v>0.25539257436018153</v>
      </c>
      <c r="M31" s="16">
        <f>Input!I144/Input!I$34</f>
        <v>0.2901508976938646</v>
      </c>
      <c r="N31" s="16">
        <f>Input!J144/Input!J$34</f>
        <v>0.35387983848183457</v>
      </c>
      <c r="O31" s="16">
        <f t="shared" si="4"/>
        <v>0.27422354185866848</v>
      </c>
    </row>
    <row r="32" spans="2:15" ht="12" customHeight="1" x14ac:dyDescent="0.2">
      <c r="B32" t="s">
        <v>310</v>
      </c>
      <c r="E32" s="16">
        <f>Input!A208/Input!A$34</f>
        <v>2.7046368223440084E-2</v>
      </c>
      <c r="F32" s="16">
        <f>Input!B208/Input!B$34</f>
        <v>3.1051585946802889E-2</v>
      </c>
      <c r="G32" s="16">
        <f>Input!C208/Input!C$34</f>
        <v>1.8885244108060202E-2</v>
      </c>
      <c r="H32" s="16">
        <f>Input!D208/Input!D$34</f>
        <v>4.5244139121614409E-2</v>
      </c>
      <c r="I32" s="16">
        <f>Input!E208/Input!E$34</f>
        <v>3.9300863989640958E-2</v>
      </c>
      <c r="J32" s="16">
        <f>Input!F208/Input!F$34</f>
        <v>2.806153230740726E-2</v>
      </c>
      <c r="K32" s="16">
        <f>Input!G208/Input!G$34</f>
        <v>3.1805002817869708E-2</v>
      </c>
      <c r="L32" s="16">
        <f>Input!H208/Input!H$34</f>
        <v>3.1055978204687692E-2</v>
      </c>
      <c r="M32" s="16">
        <f>Input!I208/Input!I$34</f>
        <v>6.0642517030259781E-2</v>
      </c>
      <c r="N32" s="16">
        <f>Input!J208/Input!J$34</f>
        <v>9.6125469832152449E-2</v>
      </c>
      <c r="O32" s="16">
        <f t="shared" si="4"/>
        <v>4.0921870158193541E-2</v>
      </c>
    </row>
    <row r="33" spans="2:15" ht="12" customHeight="1" x14ac:dyDescent="0.2">
      <c r="B33" t="s">
        <v>191</v>
      </c>
      <c r="E33" s="16">
        <f>Input!A145/Input!A$34</f>
        <v>4.6517886864278338E-2</v>
      </c>
      <c r="F33" s="16">
        <f>Input!B145/Input!B$34</f>
        <v>4.3170083136771079E-2</v>
      </c>
      <c r="G33" s="16">
        <f>Input!C145/Input!C$34</f>
        <v>4.8365496223805614E-2</v>
      </c>
      <c r="H33" s="16">
        <f>Input!D145/Input!D$34</f>
        <v>4.549454830565109E-2</v>
      </c>
      <c r="I33" s="16">
        <f>Input!E145/Input!E$34</f>
        <v>5.4723469427223045E-2</v>
      </c>
      <c r="J33" s="16">
        <f>Input!F145/Input!F$34</f>
        <v>6.5613977081496605E-2</v>
      </c>
      <c r="K33" s="16">
        <f>Input!G145/Input!G$34</f>
        <v>4.1224254475816915E-2</v>
      </c>
      <c r="L33" s="16">
        <f>Input!H145/Input!H$34</f>
        <v>3.2065124746258604E-2</v>
      </c>
      <c r="M33" s="16">
        <f>Input!I145/Input!I$34</f>
        <v>3.7088487501406288E-2</v>
      </c>
      <c r="N33" s="16">
        <f>Input!J145/Input!J$34</f>
        <v>1.9681822593152352E-2</v>
      </c>
      <c r="O33" s="16">
        <f t="shared" si="4"/>
        <v>4.3394515035585994E-2</v>
      </c>
    </row>
    <row r="34" spans="2:15" ht="12" customHeight="1" x14ac:dyDescent="0.2">
      <c r="B34" t="s">
        <v>192</v>
      </c>
      <c r="E34" s="16">
        <f>E35-SUM(E29:E33)</f>
        <v>6.0191227621425369E-2</v>
      </c>
      <c r="F34" s="16">
        <f t="shared" ref="F34:N34" si="5">F35-SUM(F29:F33)</f>
        <v>3.8998708248141334E-2</v>
      </c>
      <c r="G34" s="16">
        <f t="shared" si="5"/>
        <v>0.12883933362168509</v>
      </c>
      <c r="H34" s="16">
        <f t="shared" si="5"/>
        <v>0.22404585200917992</v>
      </c>
      <c r="I34" s="16">
        <f t="shared" si="5"/>
        <v>0.43164011461171414</v>
      </c>
      <c r="J34" s="16">
        <f t="shared" si="5"/>
        <v>5.2100901572766922E-2</v>
      </c>
      <c r="K34" s="16">
        <f t="shared" si="5"/>
        <v>2.7840002424573962E-2</v>
      </c>
      <c r="L34" s="16">
        <f t="shared" si="5"/>
        <v>2.7190307566395067E-2</v>
      </c>
      <c r="M34" s="16">
        <f t="shared" si="5"/>
        <v>3.9608359288287542E-2</v>
      </c>
      <c r="N34" s="16">
        <f t="shared" si="5"/>
        <v>3.6873640561067011E-2</v>
      </c>
      <c r="O34" s="16">
        <f t="shared" si="4"/>
        <v>0.10673284475252365</v>
      </c>
    </row>
    <row r="35" spans="2:15" ht="12.75" customHeight="1" x14ac:dyDescent="0.2">
      <c r="B35" s="28" t="s">
        <v>193</v>
      </c>
      <c r="E35" s="8">
        <f>Input!A147/Input!A$34</f>
        <v>2.8874631237069397</v>
      </c>
      <c r="F35" s="8">
        <f>Input!B147/Input!B$34</f>
        <v>2.9107921201448055</v>
      </c>
      <c r="G35" s="8">
        <f>Input!C147/Input!C$34</f>
        <v>3.3196247086560855</v>
      </c>
      <c r="H35" s="8">
        <f>Input!D147/Input!D$34</f>
        <v>3.2296041904492778</v>
      </c>
      <c r="I35" s="8">
        <f>Input!E147/Input!E$34</f>
        <v>3.4174551231016683</v>
      </c>
      <c r="J35" s="8">
        <f>Input!F147/Input!F$34</f>
        <v>2.1050813516362483</v>
      </c>
      <c r="K35" s="8">
        <f>Input!G147/Input!G$34</f>
        <v>1.2698722462713448</v>
      </c>
      <c r="L35" s="8">
        <f>Input!H147/Input!H$34</f>
        <v>0.98744825182248008</v>
      </c>
      <c r="M35" s="8">
        <f>Input!I147/Input!I$34</f>
        <v>0.81106947563588161</v>
      </c>
      <c r="N35" s="8">
        <f>Input!J147/Input!J$34</f>
        <v>1.1916048033921696</v>
      </c>
      <c r="O35" s="8">
        <f t="shared" si="4"/>
        <v>2.2130015394816906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93.424813895591384</v>
      </c>
      <c r="F37" s="30">
        <f t="shared" ref="F37:N37" si="6">+F11+F13+F20+F27+F35</f>
        <v>99.080227242302186</v>
      </c>
      <c r="G37" s="30">
        <f t="shared" si="6"/>
        <v>104.37234988430083</v>
      </c>
      <c r="H37" s="30">
        <f t="shared" si="6"/>
        <v>96.1239299011946</v>
      </c>
      <c r="I37" s="30">
        <f t="shared" si="6"/>
        <v>77.65234997029782</v>
      </c>
      <c r="J37" s="30">
        <f t="shared" si="6"/>
        <v>80.179055758590351</v>
      </c>
      <c r="K37" s="30">
        <f t="shared" si="6"/>
        <v>89.294594054788419</v>
      </c>
      <c r="L37" s="30">
        <f t="shared" si="6"/>
        <v>91.309285833484097</v>
      </c>
      <c r="M37" s="30">
        <f t="shared" si="6"/>
        <v>92.434548260356195</v>
      </c>
      <c r="N37" s="30">
        <f t="shared" si="6"/>
        <v>98.572958162040493</v>
      </c>
      <c r="O37" s="7">
        <f>AVERAGE(E37:N37)</f>
        <v>92.244411296294629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72.99974336894924</v>
      </c>
      <c r="F39" s="30">
        <f>Input!B24/Input!B$6</f>
        <v>72.599865443361182</v>
      </c>
      <c r="G39" s="30">
        <f>Input!C24/Input!C$6</f>
        <v>71.700678063812987</v>
      </c>
      <c r="H39" s="30">
        <f>Input!D24/Input!D$6</f>
        <v>70.801025616738357</v>
      </c>
      <c r="I39" s="30">
        <f>Input!E24/Input!E$6</f>
        <v>66.384832204158812</v>
      </c>
      <c r="J39" s="30">
        <f>Input!F24/Input!F$6</f>
        <v>70.396531249823596</v>
      </c>
      <c r="K39" s="30">
        <f>Input!G24/Input!G$6</f>
        <v>71.019736331473553</v>
      </c>
      <c r="L39" s="30">
        <f>Input!H24/Input!H$6</f>
        <v>72.923004574218794</v>
      </c>
      <c r="M39" s="30">
        <f>Input!I24/Input!I$6</f>
        <v>76.799902363123408</v>
      </c>
      <c r="N39" s="30">
        <f>Input!J24/Input!J$6</f>
        <v>74.121651256662702</v>
      </c>
      <c r="O39" s="7">
        <f>AVERAGE(E39:N39)</f>
        <v>71.974697047232283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20.425070526642145</v>
      </c>
      <c r="F41" s="11">
        <f t="shared" ref="F41:N41" si="7">+F37-F39</f>
        <v>26.480361798941004</v>
      </c>
      <c r="G41" s="11">
        <f t="shared" si="7"/>
        <v>32.671671820487845</v>
      </c>
      <c r="H41" s="11">
        <f t="shared" si="7"/>
        <v>25.322904284456243</v>
      </c>
      <c r="I41" s="11">
        <f t="shared" si="7"/>
        <v>11.267517766139008</v>
      </c>
      <c r="J41" s="11">
        <f t="shared" si="7"/>
        <v>9.7825245087667554</v>
      </c>
      <c r="K41" s="11">
        <f t="shared" si="7"/>
        <v>18.274857723314867</v>
      </c>
      <c r="L41" s="11">
        <f t="shared" si="7"/>
        <v>18.386281259265303</v>
      </c>
      <c r="M41" s="11">
        <f t="shared" si="7"/>
        <v>15.634645897232787</v>
      </c>
      <c r="N41" s="11">
        <f t="shared" si="7"/>
        <v>24.451306905377791</v>
      </c>
      <c r="O41" s="11">
        <f>AVERAGE(E41:N41)</f>
        <v>20.269714249062378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2.3717447862220635</v>
      </c>
      <c r="F43" s="8">
        <f>(Input!B25+Input!B26)/Input!B$6</f>
        <v>2.7755485844065118</v>
      </c>
      <c r="G43" s="8">
        <f>(Input!C25+Input!C26)/Input!C$6</f>
        <v>3.0823119800720225</v>
      </c>
      <c r="H43" s="8">
        <f>(Input!D25+Input!D26)/Input!D$6</f>
        <v>3.1144077684846456</v>
      </c>
      <c r="I43" s="8">
        <f>(Input!E25+Input!E26)/Input!E$6</f>
        <v>2.9620141527946018</v>
      </c>
      <c r="J43" s="8">
        <f>(Input!F25+Input!F26)/Input!F$6</f>
        <v>2.8875048210782639</v>
      </c>
      <c r="K43" s="8">
        <f>(Input!G25+Input!G26)/Input!G$6</f>
        <v>2.911817455079893</v>
      </c>
      <c r="L43" s="8">
        <f>(Input!H25+Input!H26)/Input!H$6</f>
        <v>3.2717408149569769</v>
      </c>
      <c r="M43" s="8">
        <f>(Input!I25+Input!I26)/Input!I$6</f>
        <v>3.4118257036403374</v>
      </c>
      <c r="N43" s="8">
        <f>(Input!J25+Input!J26)/Input!J$6</f>
        <v>3.1994285830486056</v>
      </c>
      <c r="O43" s="8">
        <f>AVERAGE(E43:N43)</f>
        <v>2.9988344649783922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18.053325740420082</v>
      </c>
      <c r="F45" s="11">
        <f t="shared" ref="F45:N45" si="8">+F41-F43</f>
        <v>23.704813214534493</v>
      </c>
      <c r="G45" s="11">
        <f t="shared" si="8"/>
        <v>29.589359840415824</v>
      </c>
      <c r="H45" s="11">
        <f t="shared" si="8"/>
        <v>22.208496515971596</v>
      </c>
      <c r="I45" s="11">
        <f t="shared" si="8"/>
        <v>8.3055036133444062</v>
      </c>
      <c r="J45" s="11">
        <f t="shared" si="8"/>
        <v>6.8950196876884915</v>
      </c>
      <c r="K45" s="11">
        <f t="shared" si="8"/>
        <v>15.363040268234974</v>
      </c>
      <c r="L45" s="11">
        <f t="shared" si="8"/>
        <v>15.114540444308325</v>
      </c>
      <c r="M45" s="11">
        <f t="shared" si="8"/>
        <v>12.222820193592449</v>
      </c>
      <c r="N45" s="11">
        <f t="shared" si="8"/>
        <v>21.251878322329187</v>
      </c>
      <c r="O45" s="11">
        <f>AVERAGE(E45:N45)</f>
        <v>17.270879784083981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82.72351502342319</v>
      </c>
      <c r="F7" s="6">
        <f>Input!B149/Input!B$153</f>
        <v>88.981232406839368</v>
      </c>
      <c r="G7" s="6">
        <f>Input!C149/Input!C$153</f>
        <v>94.292914195463624</v>
      </c>
      <c r="H7" s="6">
        <f>Input!D149/Input!D$153</f>
        <v>87.902041950972801</v>
      </c>
      <c r="I7" s="6">
        <f>Input!E149/Input!E$153</f>
        <v>70.906482838725594</v>
      </c>
      <c r="J7" s="6">
        <f>Input!F149/Input!F$153</f>
        <v>74.47994445835711</v>
      </c>
      <c r="K7" s="6">
        <f>Input!G149/Input!G$153</f>
        <v>83.082486115376227</v>
      </c>
      <c r="L7" s="6">
        <f>Input!H149/Input!H$153</f>
        <v>84.90580001003967</v>
      </c>
      <c r="M7" s="6">
        <f>Input!I149/Input!I$153</f>
        <v>85.550042222670626</v>
      </c>
      <c r="N7" s="6">
        <f>Input!J149/Input!J$153</f>
        <v>91.215619704926539</v>
      </c>
      <c r="O7" s="6">
        <f>AVERAGE(E7:N7)</f>
        <v>84.404007892679488</v>
      </c>
    </row>
    <row r="8" spans="1:15" ht="12" customHeight="1" x14ac:dyDescent="0.2">
      <c r="B8" t="s">
        <v>180</v>
      </c>
      <c r="E8" s="6">
        <f>Input!A150/Input!A$153</f>
        <v>0.45323830337512327</v>
      </c>
      <c r="F8" s="6">
        <f>Input!B150/Input!B$153</f>
        <v>4.9432765068406888E-2</v>
      </c>
      <c r="G8" s="6">
        <f>Input!C150/Input!C$153</f>
        <v>-0.14063724317019261</v>
      </c>
      <c r="H8" s="6">
        <f>Input!D150/Input!D$153</f>
        <v>-0.30772979661328681</v>
      </c>
      <c r="I8" s="6">
        <f>Input!E150/Input!E$153</f>
        <v>0.34414496838511377</v>
      </c>
      <c r="J8" s="6">
        <f>Input!F150/Input!F$153</f>
        <v>5.8383960913157854E-2</v>
      </c>
      <c r="K8" s="6">
        <f>Input!G150/Input!G$153</f>
        <v>-0.17126738683091908</v>
      </c>
      <c r="L8" s="6">
        <f>Input!H150/Input!H$153</f>
        <v>0.43168014092105578</v>
      </c>
      <c r="M8" s="6">
        <f>Input!I150/Input!I$153</f>
        <v>5.50834596582312E-2</v>
      </c>
      <c r="N8" s="6">
        <f>Input!J150/Input!J$153</f>
        <v>-0.39037235421692223</v>
      </c>
      <c r="O8" s="6">
        <f>AVERAGE(E8:N8)</f>
        <v>3.8195681748976799E-2</v>
      </c>
    </row>
    <row r="9" spans="1:15" ht="12" customHeight="1" x14ac:dyDescent="0.2">
      <c r="B9" t="s">
        <v>181</v>
      </c>
      <c r="E9" s="6">
        <f>Input!A151/Input!A$153</f>
        <v>0.32231598631142233</v>
      </c>
      <c r="F9" s="6">
        <f>Input!B151/Input!B$153</f>
        <v>0.48606610245506987</v>
      </c>
      <c r="G9" s="6">
        <f>Input!C151/Input!C$153</f>
        <v>0.384841614392602</v>
      </c>
      <c r="H9" s="6">
        <f>Input!D151/Input!D$153</f>
        <v>0.37657568024421478</v>
      </c>
      <c r="I9" s="6">
        <f>Input!E151/Input!E$153</f>
        <v>0.32671182120387388</v>
      </c>
      <c r="J9" s="6">
        <f>Input!F151/Input!F$153</f>
        <v>0.29448929155389508</v>
      </c>
      <c r="K9" s="6">
        <f>Input!G151/Input!G$153</f>
        <v>0.32073429059736297</v>
      </c>
      <c r="L9" s="6">
        <f>Input!H151/Input!H$153</f>
        <v>0.36249820112497072</v>
      </c>
      <c r="M9" s="6">
        <f>Input!I151/Input!I$153</f>
        <v>0.3233891477415009</v>
      </c>
      <c r="N9" s="6">
        <f>Input!J151/Input!J$153</f>
        <v>0.32475374679970592</v>
      </c>
      <c r="O9" s="6">
        <f>AVERAGE(E9:N9)</f>
        <v>0.35223758824246187</v>
      </c>
    </row>
    <row r="10" spans="1:15" ht="12" customHeight="1" x14ac:dyDescent="0.2">
      <c r="B10" t="s">
        <v>182</v>
      </c>
      <c r="E10" s="6">
        <f>Input!A152/Input!A$153</f>
        <v>-0.1464331902449256</v>
      </c>
      <c r="F10" s="6">
        <f>Input!B152/Input!B$153</f>
        <v>-0.14922297321442241</v>
      </c>
      <c r="G10" s="6">
        <f>Input!C152/Input!C$153</f>
        <v>-0.1408510762243099</v>
      </c>
      <c r="H10" s="6">
        <f>Input!D152/Input!D$153</f>
        <v>-0.21423865699807484</v>
      </c>
      <c r="I10" s="6">
        <f>Input!E152/Input!E$153</f>
        <v>-0.11365141375908727</v>
      </c>
      <c r="J10" s="6">
        <f>Input!F152/Input!F$153</f>
        <v>-0.16830340967772064</v>
      </c>
      <c r="K10" s="6">
        <f>Input!G152/Input!G$153</f>
        <v>-0.20158024330692145</v>
      </c>
      <c r="L10" s="6">
        <f>Input!H152/Input!H$153</f>
        <v>-0.44068316436006266</v>
      </c>
      <c r="M10" s="6">
        <f>Input!I152/Input!I$153</f>
        <v>-0.29781416798093197</v>
      </c>
      <c r="N10" s="6">
        <f>Input!J152/Input!J$153</f>
        <v>-0.27336763303617967</v>
      </c>
      <c r="O10" s="6">
        <f>AVERAGE(E10:N10)</f>
        <v>-0.21461459288026363</v>
      </c>
    </row>
    <row r="11" spans="1:15" ht="12.75" customHeight="1" x14ac:dyDescent="0.2">
      <c r="B11" s="28" t="s">
        <v>68</v>
      </c>
      <c r="E11" s="8">
        <f>Input!A35/Input!A$153</f>
        <v>83.352636122864823</v>
      </c>
      <c r="F11" s="8">
        <f>Input!B35/Input!B$153</f>
        <v>89.367508301148433</v>
      </c>
      <c r="G11" s="8">
        <f>Input!C35/Input!C$153</f>
        <v>94.39626749046171</v>
      </c>
      <c r="H11" s="8">
        <f>Input!D35/Input!D$153</f>
        <v>87.756649177605667</v>
      </c>
      <c r="I11" s="8">
        <f>Input!E35/Input!E$153</f>
        <v>71.463688214555489</v>
      </c>
      <c r="J11" s="8">
        <f>Input!F35/Input!F$153</f>
        <v>74.66451430114644</v>
      </c>
      <c r="K11" s="8">
        <f>Input!G35/Input!G$153</f>
        <v>83.030372775835758</v>
      </c>
      <c r="L11" s="8">
        <f>Input!H35/Input!H$153</f>
        <v>85.259295187725627</v>
      </c>
      <c r="M11" s="8">
        <f>Input!I35/Input!I$153</f>
        <v>85.630700662089424</v>
      </c>
      <c r="N11" s="8">
        <f>Input!J35/Input!J$153</f>
        <v>90.876633464473144</v>
      </c>
      <c r="O11" s="8">
        <f>AVERAGE(E11:N11)</f>
        <v>84.57982656979064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7.3319152427410286E-2</v>
      </c>
      <c r="F13" s="8">
        <f>Input!B28/Input!B$34/Input!B$5*Input!B$6</f>
        <v>6.549997361242621E-2</v>
      </c>
      <c r="G13" s="8">
        <f>Input!C28/Input!C$34/Input!C$5*Input!C$6</f>
        <v>9.503776925788418E-2</v>
      </c>
      <c r="H13" s="8">
        <f>Input!D28/Input!D$34/Input!D$5*Input!D$6</f>
        <v>7.5120346198540383E-2</v>
      </c>
      <c r="I13" s="8">
        <f>Input!E28/Input!E$34/Input!E$5*Input!E$6</f>
        <v>8.016396067383548E-2</v>
      </c>
      <c r="J13" s="8">
        <f>Input!F28/Input!F$34/Input!F$5*Input!F$6</f>
        <v>8.4881591887737015E-2</v>
      </c>
      <c r="K13" s="8">
        <f>Input!G28/Input!G$34/Input!G$5*Input!G$6</f>
        <v>0.1552826978777099</v>
      </c>
      <c r="L13" s="8">
        <f>Input!H28/Input!H$34/Input!H$5*Input!H$6</f>
        <v>9.6772076760163681E-2</v>
      </c>
      <c r="M13" s="8">
        <f>Input!I28/Input!I$34/Input!I$5*Input!I$6</f>
        <v>0.14462112863408064</v>
      </c>
      <c r="N13" s="8">
        <f>Input!J28/Input!J$34/Input!J$5*Input!J$6</f>
        <v>0.16850586030391812</v>
      </c>
      <c r="O13" s="8">
        <f>AVERAGE(E13:N13)</f>
        <v>0.10392045576337057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0.62102565955822919</v>
      </c>
      <c r="F15" s="16">
        <f>Input!B136/Input!B$34/Input!B$5*Input!B$6</f>
        <v>0.4537994388478816</v>
      </c>
      <c r="G15" s="16">
        <f>Input!C136/Input!C$34/Input!C$5*Input!C$6</f>
        <v>0.39491774660166268</v>
      </c>
      <c r="H15" s="16">
        <f>Input!D136/Input!D$34/Input!D$5*Input!D$6</f>
        <v>0.58317108270383911</v>
      </c>
      <c r="I15" s="16">
        <f>Input!E136/Input!E$34/Input!E$5*Input!E$6</f>
        <v>0.41034368189934783</v>
      </c>
      <c r="J15" s="16">
        <f>Input!F136/Input!F$34/Input!F$5*Input!F$6</f>
        <v>0.39689888013264119</v>
      </c>
      <c r="K15" s="16">
        <f>Input!G136/Input!G$34/Input!G$5*Input!G$6</f>
        <v>0.48588115307592911</v>
      </c>
      <c r="L15" s="16">
        <f>Input!H136/Input!H$34/Input!H$5*Input!H$6</f>
        <v>0.45459728552097128</v>
      </c>
      <c r="M15" s="16">
        <f>Input!I136/Input!I$34/Input!I$5*Input!I$6</f>
        <v>0.47251059883973523</v>
      </c>
      <c r="N15" s="16">
        <f>Input!J136/Input!J$34/Input!J$5*Input!J$6</f>
        <v>0.47892127803017648</v>
      </c>
      <c r="O15" s="6">
        <f t="shared" ref="O15:O26" si="1">AVERAGE(E15:N15)</f>
        <v>0.47520668052104142</v>
      </c>
    </row>
    <row r="16" spans="1:15" ht="12" customHeight="1" x14ac:dyDescent="0.2">
      <c r="B16" t="s">
        <v>184</v>
      </c>
      <c r="E16" s="16">
        <f>Input!A137/Input!A$34/Input!A$5*Input!A$6</f>
        <v>0.91794942545799985</v>
      </c>
      <c r="F16" s="16">
        <f>Input!B137/Input!B$34/Input!B$5*Input!B$6</f>
        <v>1.0446279312951006</v>
      </c>
      <c r="G16" s="16">
        <f>Input!C137/Input!C$34/Input!C$5*Input!C$6</f>
        <v>1.0460973074885904</v>
      </c>
      <c r="H16" s="16">
        <f>Input!D137/Input!D$34/Input!D$5*Input!D$6</f>
        <v>1.0834751443665795</v>
      </c>
      <c r="I16" s="16">
        <f>Input!E137/Input!E$34/Input!E$5*Input!E$6</f>
        <v>1.169596637911587</v>
      </c>
      <c r="J16" s="16">
        <f>Input!F137/Input!F$34/Input!F$5*Input!F$6</f>
        <v>1.0849420317867515</v>
      </c>
      <c r="K16" s="16">
        <f>Input!G137/Input!G$34/Input!G$5*Input!G$6</f>
        <v>1.0954359769136848</v>
      </c>
      <c r="L16" s="16">
        <f>Input!H137/Input!H$34/Input!H$5*Input!H$6</f>
        <v>1.1586200034544849</v>
      </c>
      <c r="M16" s="16">
        <f>Input!I137/Input!I$34/Input!I$5*Input!I$6</f>
        <v>1.1205802329095442</v>
      </c>
      <c r="N16" s="16">
        <f>Input!J137/Input!J$34/Input!J$5*Input!J$6</f>
        <v>1.0435093742923121</v>
      </c>
      <c r="O16" s="6">
        <f t="shared" si="1"/>
        <v>1.0764834065876638</v>
      </c>
    </row>
    <row r="17" spans="2:15" ht="12" customHeight="1" x14ac:dyDescent="0.2">
      <c r="B17" t="s">
        <v>185</v>
      </c>
      <c r="E17" s="16">
        <f>Input!A138/Input!A$34/Input!A$5*Input!A$6</f>
        <v>0.51072029317800849</v>
      </c>
      <c r="F17" s="16">
        <f>Input!B138/Input!B$34/Input!B$5*Input!B$6</f>
        <v>0.46807577379891818</v>
      </c>
      <c r="G17" s="16">
        <f>Input!C138/Input!C$34/Input!C$5*Input!C$6</f>
        <v>0.44689384722577358</v>
      </c>
      <c r="H17" s="16">
        <f>Input!D138/Input!D$34/Input!D$5*Input!D$6</f>
        <v>0.42718871866609881</v>
      </c>
      <c r="I17" s="16">
        <f>Input!E138/Input!E$34/Input!E$5*Input!E$6</f>
        <v>0.45129548810170544</v>
      </c>
      <c r="J17" s="16">
        <f>Input!F138/Input!F$34/Input!F$5*Input!F$6</f>
        <v>0.4532119874951322</v>
      </c>
      <c r="K17" s="16">
        <f>Input!G138/Input!G$34/Input!G$5*Input!G$6</f>
        <v>0.4918268648091354</v>
      </c>
      <c r="L17" s="16">
        <f>Input!H138/Input!H$34/Input!H$5*Input!H$6</f>
        <v>0.39683864851107953</v>
      </c>
      <c r="M17" s="16">
        <f>Input!I138/Input!I$34/Input!I$5*Input!I$6</f>
        <v>0.41337432079041392</v>
      </c>
      <c r="N17" s="16">
        <f>Input!J138/Input!J$34/Input!J$5*Input!J$6</f>
        <v>0.42817583267890547</v>
      </c>
      <c r="O17" s="6">
        <f t="shared" si="1"/>
        <v>0.44876017752551717</v>
      </c>
    </row>
    <row r="18" spans="2:15" ht="12" customHeight="1" x14ac:dyDescent="0.2">
      <c r="B18" t="s">
        <v>186</v>
      </c>
      <c r="E18" s="16">
        <f>Input!A139/Input!A$34/Input!A$5*Input!A$6</f>
        <v>1.294459497116885</v>
      </c>
      <c r="F18" s="16">
        <f>Input!B139/Input!B$34/Input!B$5*Input!B$6</f>
        <v>1.6082217822368632</v>
      </c>
      <c r="G18" s="16">
        <f>Input!C139/Input!C$34/Input!C$5*Input!C$6</f>
        <v>1.2735132526340756</v>
      </c>
      <c r="H18" s="16">
        <f>Input!D139/Input!D$34/Input!D$5*Input!D$6</f>
        <v>1.0907658194251517</v>
      </c>
      <c r="I18" s="16">
        <f>Input!E139/Input!E$34/Input!E$5*Input!E$6</f>
        <v>1.0989338693729527</v>
      </c>
      <c r="J18" s="16">
        <f>Input!F139/Input!F$34/Input!F$5*Input!F$6</f>
        <v>1.0763366652640196</v>
      </c>
      <c r="K18" s="16">
        <f>Input!G139/Input!G$34/Input!G$5*Input!G$6</f>
        <v>1.0672347110208198</v>
      </c>
      <c r="L18" s="16">
        <f>Input!H139/Input!H$34/Input!H$5*Input!H$6</f>
        <v>1.2372239504056697</v>
      </c>
      <c r="M18" s="16">
        <f>Input!I139/Input!I$34/Input!I$5*Input!I$6</f>
        <v>1.0649484207887161</v>
      </c>
      <c r="N18" s="16">
        <f>Input!J139/Input!J$34/Input!J$5*Input!J$6</f>
        <v>0.93797910226438153</v>
      </c>
      <c r="O18" s="6">
        <f t="shared" si="1"/>
        <v>1.1749617070529534</v>
      </c>
    </row>
    <row r="19" spans="2:15" ht="12" customHeight="1" x14ac:dyDescent="0.2">
      <c r="B19" t="s">
        <v>311</v>
      </c>
      <c r="E19" s="16">
        <f>E20-SUM(E15:E18)</f>
        <v>7.8537920447629972E-3</v>
      </c>
      <c r="F19" s="16">
        <f t="shared" ref="F19:N19" si="2">F20-SUM(F15:F18)</f>
        <v>3.5590875976407865E-3</v>
      </c>
      <c r="G19" s="16">
        <f t="shared" si="2"/>
        <v>3.014976975451944E-3</v>
      </c>
      <c r="H19" s="16">
        <f t="shared" si="2"/>
        <v>3.9075298029569439E-3</v>
      </c>
      <c r="I19" s="16">
        <f t="shared" si="2"/>
        <v>9.4906984282778772E-3</v>
      </c>
      <c r="J19" s="16">
        <f t="shared" si="2"/>
        <v>2.9626066494472525E-3</v>
      </c>
      <c r="K19" s="16">
        <f t="shared" si="2"/>
        <v>3.7702786941915534E-3</v>
      </c>
      <c r="L19" s="16">
        <f t="shared" si="2"/>
        <v>6.6379429541689738E-3</v>
      </c>
      <c r="M19" s="16">
        <f t="shared" si="2"/>
        <v>7.221829535626334E-3</v>
      </c>
      <c r="N19" s="16">
        <f t="shared" si="2"/>
        <v>8.6887498780345851E-3</v>
      </c>
      <c r="O19" s="6">
        <f t="shared" si="1"/>
        <v>5.7107492560559249E-3</v>
      </c>
    </row>
    <row r="20" spans="2:15" ht="12.75" customHeight="1" x14ac:dyDescent="0.2">
      <c r="B20" s="28" t="s">
        <v>187</v>
      </c>
      <c r="E20" s="8">
        <f>Input!A141/Input!A$34/Input!A$5*Input!A$6</f>
        <v>3.3520086673558858</v>
      </c>
      <c r="F20" s="8">
        <f>Input!B141/Input!B$34/Input!B$5*Input!B$6</f>
        <v>3.5782840137764045</v>
      </c>
      <c r="G20" s="8">
        <f>Input!C141/Input!C$34/Input!C$5*Input!C$6</f>
        <v>3.1644371309255543</v>
      </c>
      <c r="H20" s="8">
        <f>Input!D141/Input!D$34/Input!D$5*Input!D$6</f>
        <v>3.1885082949646257</v>
      </c>
      <c r="I20" s="8">
        <f>Input!E141/Input!E$34/Input!E$5*Input!E$6</f>
        <v>3.1396603757138704</v>
      </c>
      <c r="J20" s="8">
        <f>Input!F141/Input!F$34/Input!F$5*Input!F$6</f>
        <v>3.0143521713279915</v>
      </c>
      <c r="K20" s="8">
        <f>Input!G141/Input!G$34/Input!G$5*Input!G$6</f>
        <v>3.1441489845137607</v>
      </c>
      <c r="L20" s="8">
        <f>Input!H141/Input!H$34/Input!H$5*Input!H$6</f>
        <v>3.2539178308463748</v>
      </c>
      <c r="M20" s="8">
        <f>Input!I141/Input!I$34/Input!I$5*Input!I$6</f>
        <v>3.0786354028640357</v>
      </c>
      <c r="N20" s="8">
        <f>Input!J141/Input!J$34/Input!J$5*Input!J$6</f>
        <v>2.8972743371438101</v>
      </c>
      <c r="O20" s="8">
        <f t="shared" si="1"/>
        <v>3.1811227209432316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6.529964486040539E-2</v>
      </c>
      <c r="F22" s="16">
        <f>Input!B202/Input!B$34/Input!B$5*Input!B$6</f>
        <v>0.11834110419988227</v>
      </c>
      <c r="G22" s="16">
        <f>Input!C202/Input!C$34/Input!C$5*Input!C$6</f>
        <v>8.7719513353986284E-2</v>
      </c>
      <c r="H22" s="16">
        <f>Input!D202/Input!D$34/Input!D$5*Input!D$6</f>
        <v>0.10934766820814328</v>
      </c>
      <c r="I22" s="16">
        <f>Input!E202/Input!E$34/Input!E$5*Input!E$6</f>
        <v>0.14401905677354213</v>
      </c>
      <c r="J22" s="16">
        <f>Input!F202/Input!F$34/Input!F$5*Input!F$6</f>
        <v>6.9962393121776406E-2</v>
      </c>
      <c r="K22" s="16">
        <f>Input!G202/Input!G$34/Input!G$5*Input!G$6</f>
        <v>0.10796151213387459</v>
      </c>
      <c r="L22" s="16">
        <f>Input!H202/Input!H$34/Input!H$5*Input!H$6</f>
        <v>9.7667144824382129E-2</v>
      </c>
      <c r="M22" s="16">
        <f>Input!I202/Input!I$34/Input!I$5*Input!I$6</f>
        <v>0.12383263379978976</v>
      </c>
      <c r="N22" s="16">
        <f>Input!J202/Input!J$34/Input!J$5*Input!J$6</f>
        <v>0.34490041421042372</v>
      </c>
      <c r="O22" s="6">
        <f t="shared" si="1"/>
        <v>0.12690510854862061</v>
      </c>
    </row>
    <row r="23" spans="2:15" ht="12" customHeight="1" x14ac:dyDescent="0.2">
      <c r="B23" t="s">
        <v>305</v>
      </c>
      <c r="E23" s="16">
        <f>Input!A210/Input!A$36</f>
        <v>3.7894401373410322</v>
      </c>
      <c r="F23" s="16">
        <f>Input!B210/Input!B$36</f>
        <v>3.3427717399292844</v>
      </c>
      <c r="G23" s="16">
        <f>Input!C210/Input!C$36</f>
        <v>3.3269021260019191</v>
      </c>
      <c r="H23" s="16">
        <f>Input!D210/Input!D$36</f>
        <v>3.1112131235865328</v>
      </c>
      <c r="I23" s="16">
        <f>Input!E210/Input!E$36</f>
        <v>3.0955911807898273</v>
      </c>
      <c r="J23" s="16">
        <f>Input!F210/Input!F$36</f>
        <v>3.2659886485397762</v>
      </c>
      <c r="K23" s="16">
        <f>Input!G210/Input!G$36</f>
        <v>3.3596531429523195</v>
      </c>
      <c r="L23" s="16">
        <f>Input!H210/Input!H$36</f>
        <v>3.1248076359005661</v>
      </c>
      <c r="M23" s="16">
        <f>Input!I210/Input!I$36</f>
        <v>3.2081821309696608</v>
      </c>
      <c r="N23" s="16">
        <f>Input!J210/Input!J$36</f>
        <v>3.315039916668657</v>
      </c>
      <c r="O23" s="6">
        <f t="shared" si="1"/>
        <v>3.2939589782679577</v>
      </c>
    </row>
    <row r="24" spans="2:15" ht="12" customHeight="1" x14ac:dyDescent="0.2">
      <c r="B24" t="s">
        <v>306</v>
      </c>
      <c r="E24" s="16">
        <f>Input!A204/Input!A$34/Input!A$5*Input!A$6</f>
        <v>0.12321460326253852</v>
      </c>
      <c r="F24" s="16">
        <f>Input!B204/Input!B$34/Input!B$5*Input!B$6</f>
        <v>0.15342391359346727</v>
      </c>
      <c r="G24" s="16">
        <f>Input!C204/Input!C$34/Input!C$5*Input!C$6</f>
        <v>9.9419096684934719E-2</v>
      </c>
      <c r="H24" s="16">
        <f>Input!D204/Input!D$34/Input!D$5*Input!D$6</f>
        <v>9.6472817852656836E-2</v>
      </c>
      <c r="I24" s="16">
        <f>Input!E204/Input!E$34/Input!E$5*Input!E$6</f>
        <v>0.1702329163223146</v>
      </c>
      <c r="J24" s="16">
        <f>Input!F204/Input!F$34/Input!F$5*Input!F$6</f>
        <v>0.13242591424998687</v>
      </c>
      <c r="K24" s="16">
        <f>Input!G204/Input!G$34/Input!G$5*Input!G$6</f>
        <v>0.15464305683233287</v>
      </c>
      <c r="L24" s="16">
        <f>Input!H204/Input!H$34/Input!H$5*Input!H$6</f>
        <v>0.12910681354604811</v>
      </c>
      <c r="M24" s="16">
        <f>Input!I204/Input!I$34/Input!I$5*Input!I$6</f>
        <v>0.1994616707935272</v>
      </c>
      <c r="N24" s="16">
        <f>Input!J204/Input!J$34/Input!J$5*Input!J$6</f>
        <v>0.16754197986647362</v>
      </c>
      <c r="O24" s="6">
        <f t="shared" si="1"/>
        <v>0.14259427830042806</v>
      </c>
    </row>
    <row r="25" spans="2:15" ht="12" customHeight="1" x14ac:dyDescent="0.2">
      <c r="B25" t="s">
        <v>307</v>
      </c>
      <c r="E25" s="16">
        <f>Input!A205/Input!A$34/Input!A$5*Input!A$6</f>
        <v>0.35206160910844203</v>
      </c>
      <c r="F25" s="16">
        <f>Input!B205/Input!B$34/Input!B$5*Input!B$6</f>
        <v>0.3269611538318532</v>
      </c>
      <c r="G25" s="16">
        <f>Input!C205/Input!C$34/Input!C$5*Input!C$6</f>
        <v>0.25500721326857462</v>
      </c>
      <c r="H25" s="16">
        <f>Input!D205/Input!D$34/Input!D$5*Input!D$6</f>
        <v>0.26277451281629177</v>
      </c>
      <c r="I25" s="16">
        <f>Input!E205/Input!E$34/Input!E$5*Input!E$6</f>
        <v>0.2548097206138904</v>
      </c>
      <c r="J25" s="16">
        <f>Input!F205/Input!F$34/Input!F$5*Input!F$6</f>
        <v>0.27640116669962739</v>
      </c>
      <c r="K25" s="16">
        <f>Input!G205/Input!G$34/Input!G$5*Input!G$6</f>
        <v>0.29323464754051992</v>
      </c>
      <c r="L25" s="16">
        <f>Input!H205/Input!H$34/Input!H$5*Input!H$6</f>
        <v>0.32030505520296615</v>
      </c>
      <c r="M25" s="16">
        <f>Input!I205/Input!I$34/Input!I$5*Input!I$6</f>
        <v>0.29210174845407771</v>
      </c>
      <c r="N25" s="16">
        <f>Input!J205/Input!J$34/Input!J$5*Input!J$6</f>
        <v>0.35753847171838848</v>
      </c>
      <c r="O25" s="6">
        <f t="shared" si="1"/>
        <v>0.29911952992546309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0.3970363969874271</v>
      </c>
      <c r="F26" s="16">
        <f>(Input!B142-SUM(Input!B202:'Input'!B205))/Input!B$34/Input!B$5*Input!B$6</f>
        <v>0.36936269223424245</v>
      </c>
      <c r="G26" s="16">
        <f>(Input!C142-SUM(Input!C202:'Input'!C205))/Input!C$34/Input!C$5*Input!C$6</f>
        <v>0.26842404920745483</v>
      </c>
      <c r="H26" s="16">
        <f>(Input!D142-SUM(Input!D202:'Input'!D205))/Input!D$34/Input!D$5*Input!D$6</f>
        <v>0.28024222670046106</v>
      </c>
      <c r="I26" s="16">
        <f>(Input!E142-SUM(Input!E202:'Input'!E205))/Input!E$34/Input!E$5*Input!E$6</f>
        <v>0.22472668640910892</v>
      </c>
      <c r="J26" s="16">
        <f>(Input!F142-SUM(Input!F202:'Input'!F205))/Input!F$34/Input!F$5*Input!F$6</f>
        <v>0.22518150211633781</v>
      </c>
      <c r="K26" s="16">
        <f>(Input!G142-SUM(Input!G202:'Input'!G205))/Input!G$34/Input!G$5*Input!G$6</f>
        <v>0.25896376744565075</v>
      </c>
      <c r="L26" s="16">
        <f>(Input!H142-SUM(Input!H202:'Input'!H205))/Input!H$34/Input!H$5*Input!H$6</f>
        <v>0.22526834645568083</v>
      </c>
      <c r="M26" s="16">
        <f>(Input!I142-SUM(Input!I202:'Input'!I205))/Input!I$34/Input!I$5*Input!I$6</f>
        <v>0.35285782697281654</v>
      </c>
      <c r="N26" s="16">
        <f>(Input!J142-SUM(Input!J202:'Input'!J205))/Input!J$34/Input!J$5*Input!J$6</f>
        <v>0.42052419971005045</v>
      </c>
      <c r="O26" s="6">
        <f t="shared" si="1"/>
        <v>0.30225876942392305</v>
      </c>
    </row>
    <row r="27" spans="2:15" ht="12.75" customHeight="1" x14ac:dyDescent="0.2">
      <c r="B27" s="28" t="s">
        <v>188</v>
      </c>
      <c r="E27" s="8">
        <f>SUM(E22:E26)</f>
        <v>4.7270523915598455</v>
      </c>
      <c r="F27" s="8">
        <f t="shared" ref="F27:N27" si="3">SUM(F22:F26)</f>
        <v>4.3108606037887292</v>
      </c>
      <c r="G27" s="8">
        <f t="shared" si="3"/>
        <v>4.0374719985168701</v>
      </c>
      <c r="H27" s="8">
        <f t="shared" si="3"/>
        <v>3.8600503491640858</v>
      </c>
      <c r="I27" s="8">
        <f t="shared" si="3"/>
        <v>3.8893795609086834</v>
      </c>
      <c r="J27" s="8">
        <f t="shared" si="3"/>
        <v>3.9699596247275046</v>
      </c>
      <c r="K27" s="8">
        <f t="shared" si="3"/>
        <v>4.1744561269046976</v>
      </c>
      <c r="L27" s="8">
        <f t="shared" si="3"/>
        <v>3.8971549959296432</v>
      </c>
      <c r="M27" s="8">
        <f t="shared" si="3"/>
        <v>4.1764360109898719</v>
      </c>
      <c r="N27" s="8">
        <f t="shared" si="3"/>
        <v>4.6055449821739938</v>
      </c>
      <c r="O27" s="8">
        <f>AVERAGE(E27:N27)</f>
        <v>4.1648366644663932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2.2093413106472988</v>
      </c>
      <c r="F29" s="16">
        <f>Input!B143/Input!B$34/Input!B$5*Input!B$6</f>
        <v>2.4416143330015916</v>
      </c>
      <c r="G29" s="16">
        <f>Input!C143/Input!C$34/Input!C$5*Input!C$6</f>
        <v>2.8507933490185047</v>
      </c>
      <c r="H29" s="16">
        <f>Input!D143/Input!D$34/Input!D$5*Input!D$6</f>
        <v>2.2966535010663014</v>
      </c>
      <c r="I29" s="16">
        <f>Input!E143/Input!E$34/Input!E$5*Input!E$6</f>
        <v>1.7746829926325982</v>
      </c>
      <c r="J29" s="16">
        <f>Input!F143/Input!F$34/Input!F$5*Input!F$6</f>
        <v>1.1969746962093826</v>
      </c>
      <c r="K29" s="16">
        <f>Input!G143/Input!G$34/Input!G$5*Input!G$6</f>
        <v>0.79196280099281002</v>
      </c>
      <c r="L29" s="16">
        <f>Input!H143/Input!H$34/Input!H$5*Input!H$6</f>
        <v>0.48901163409362236</v>
      </c>
      <c r="M29" s="16">
        <f>Input!I143/Input!I$34/Input!I$5*Input!I$6</f>
        <v>0.30111889282159565</v>
      </c>
      <c r="N29" s="16">
        <f>Input!J143/Input!J$34/Input!J$5*Input!J$6</f>
        <v>0.37547764838202963</v>
      </c>
      <c r="O29" s="16">
        <f t="shared" ref="O29:O35" si="4">AVERAGE(E29:N29)</f>
        <v>1.4727631158865733</v>
      </c>
    </row>
    <row r="30" spans="2:15" ht="11.25" customHeight="1" x14ac:dyDescent="0.2">
      <c r="B30" t="s">
        <v>309</v>
      </c>
      <c r="E30" s="16">
        <f>Input!A211/Input!A$36</f>
        <v>0.56667166907792754</v>
      </c>
      <c r="F30" s="16">
        <f>Input!B211/Input!B$36</f>
        <v>0.45635131763642034</v>
      </c>
      <c r="G30" s="16">
        <f>Input!C211/Input!C$36</f>
        <v>0.41198655566819503</v>
      </c>
      <c r="H30" s="16">
        <f>Input!D211/Input!D$36</f>
        <v>0.63077917897679925</v>
      </c>
      <c r="I30" s="16">
        <f>Input!E211/Input!E$36</f>
        <v>1.0751600158088768</v>
      </c>
      <c r="J30" s="16">
        <f>Input!F211/Input!F$36</f>
        <v>0.6499476757911492</v>
      </c>
      <c r="K30" s="16">
        <f>Input!G211/Input!G$36</f>
        <v>0.29978922123527396</v>
      </c>
      <c r="L30" s="16">
        <f>Input!H211/Input!H$36</f>
        <v>0.21858108080217412</v>
      </c>
      <c r="M30" s="16">
        <f>Input!I211/Input!I$36</f>
        <v>0.10094285074765341</v>
      </c>
      <c r="N30" s="16">
        <f>Input!J211/Input!J$36</f>
        <v>0.32770497170893131</v>
      </c>
      <c r="O30" s="6">
        <f t="shared" si="4"/>
        <v>0.4737914537453401</v>
      </c>
    </row>
    <row r="31" spans="2:15" ht="11.25" customHeight="1" x14ac:dyDescent="0.2">
      <c r="B31" t="s">
        <v>190</v>
      </c>
      <c r="E31" s="16">
        <f>Input!A144/Input!A$34/Input!A$5*Input!A$6</f>
        <v>0.50935570498357852</v>
      </c>
      <c r="F31" s="16">
        <f>Input!B144/Input!B$34/Input!B$5*Input!B$6</f>
        <v>0.21383743967384183</v>
      </c>
      <c r="G31" s="16">
        <f>Input!C144/Input!C$34/Input!C$5*Input!C$6</f>
        <v>0.34166701104115643</v>
      </c>
      <c r="H31" s="16">
        <f>Input!D144/Input!D$34/Input!D$5*Input!D$6</f>
        <v>0.28691086673199795</v>
      </c>
      <c r="I31" s="16">
        <f>Input!E144/Input!E$34/Input!E$5*Input!E$6</f>
        <v>0.32629415140168472</v>
      </c>
      <c r="J31" s="16">
        <f>Input!F144/Input!F$34/Input!F$5*Input!F$6</f>
        <v>0.30697372783946364</v>
      </c>
      <c r="K31" s="16">
        <f>Input!G144/Input!G$34/Input!G$5*Input!G$6</f>
        <v>0.24629363413274363</v>
      </c>
      <c r="L31" s="16">
        <f>Input!H144/Input!H$34/Input!H$5*Input!H$6</f>
        <v>0.28960520182246724</v>
      </c>
      <c r="M31" s="16">
        <f>Input!I144/Input!I$34/Input!I$5*Input!I$6</f>
        <v>0.31839618986586143</v>
      </c>
      <c r="N31" s="16">
        <f>Input!J144/Input!J$34/Input!J$5*Input!J$6</f>
        <v>0.4240104551323296</v>
      </c>
      <c r="O31" s="6">
        <f t="shared" si="4"/>
        <v>0.32633443826251252</v>
      </c>
    </row>
    <row r="32" spans="2:15" ht="11.25" customHeight="1" x14ac:dyDescent="0.2">
      <c r="B32" t="s">
        <v>310</v>
      </c>
      <c r="E32" s="16">
        <f>Input!A208/Input!A$34/Input!A$5*Input!A$6</f>
        <v>3.3269720170660134E-2</v>
      </c>
      <c r="F32" s="16">
        <f>Input!B208/Input!B$34/Input!B$5*Input!B$6</f>
        <v>3.5566605132732333E-2</v>
      </c>
      <c r="G32" s="16">
        <f>Input!C208/Input!C$34/Input!C$5*Input!C$6</f>
        <v>2.243394615780812E-2</v>
      </c>
      <c r="H32" s="16">
        <f>Input!D208/Input!D$34/Input!D$5*Input!D$6</f>
        <v>5.2808418118514409E-2</v>
      </c>
      <c r="I32" s="16">
        <f>Input!E208/Input!E$34/Input!E$5*Input!E$6</f>
        <v>4.8809029225813552E-2</v>
      </c>
      <c r="J32" s="16">
        <f>Input!F208/Input!F$34/Input!F$5*Input!F$6</f>
        <v>3.5105029662855343E-2</v>
      </c>
      <c r="K32" s="16">
        <f>Input!G208/Input!G$34/Input!G$5*Input!G$6</f>
        <v>3.9069975955640671E-2</v>
      </c>
      <c r="L32" s="16">
        <f>Input!H208/Input!H$34/Input!H$5*Input!H$6</f>
        <v>3.5216266010453669E-2</v>
      </c>
      <c r="M32" s="16">
        <f>Input!I208/Input!I$34/Input!I$5*Input!I$6</f>
        <v>6.6545878436958611E-2</v>
      </c>
      <c r="N32" s="16">
        <f>Input!J208/Input!J$34/Input!J$5*Input!J$6</f>
        <v>0.115175265107487</v>
      </c>
      <c r="O32" s="6">
        <f t="shared" si="4"/>
        <v>4.8400013397892384E-2</v>
      </c>
    </row>
    <row r="33" spans="2:15" ht="11.25" customHeight="1" x14ac:dyDescent="0.2">
      <c r="B33" t="s">
        <v>191</v>
      </c>
      <c r="E33" s="16">
        <f>Input!A145/Input!A$34/Input!A$5*Input!A$6</f>
        <v>5.7221622737639415E-2</v>
      </c>
      <c r="F33" s="16">
        <f>Input!B145/Input!B$34/Input!B$5*Input!B$6</f>
        <v>4.9447178095934005E-2</v>
      </c>
      <c r="G33" s="16">
        <f>Input!C145/Input!C$34/Input!C$5*Input!C$6</f>
        <v>5.7453794717826176E-2</v>
      </c>
      <c r="H33" s="16">
        <f>Input!D145/Input!D$34/Input!D$5*Input!D$6</f>
        <v>5.3100692723536284E-2</v>
      </c>
      <c r="I33" s="16">
        <f>Input!E145/Input!E$34/Input!E$5*Input!E$6</f>
        <v>6.7962867669150342E-2</v>
      </c>
      <c r="J33" s="16">
        <f>Input!F145/Input!F$34/Input!F$5*Input!F$6</f>
        <v>8.2083208661268919E-2</v>
      </c>
      <c r="K33" s="16">
        <f>Input!G145/Input!G$34/Input!G$5*Input!G$6</f>
        <v>5.0640795109580777E-2</v>
      </c>
      <c r="L33" s="16">
        <f>Input!H145/Input!H$34/Input!H$5*Input!H$6</f>
        <v>3.6360598763949953E-2</v>
      </c>
      <c r="M33" s="16">
        <f>Input!I145/Input!I$34/Input!I$5*Input!I$6</f>
        <v>4.0698937008958595E-2</v>
      </c>
      <c r="N33" s="16">
        <f>Input!J145/Input!J$34/Input!J$5*Input!J$6</f>
        <v>2.3582294462883562E-2</v>
      </c>
      <c r="O33" s="6">
        <f t="shared" si="4"/>
        <v>5.1855198995072793E-2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7.4041190416012426E-2</v>
      </c>
      <c r="F34" s="16">
        <f>(Input!B147-Input!B143-Input!B144-Input!B145-Input!B207-Input!B208)/Input!B$34/Input!B$5*Input!B$6</f>
        <v>4.4669269367578555E-2</v>
      </c>
      <c r="G34" s="16">
        <f>(Input!C147-Input!C143-Input!C144-Input!C145-Input!C207-Input!C208)/Input!C$34/Input!C$5*Input!C$6</f>
        <v>0.15304936790534482</v>
      </c>
      <c r="H34" s="16">
        <f>(Input!D147-Input!D143-Input!D144-Input!D145-Input!D207-Input!D208)/Input!D$34/Input!D$5*Input!D$6</f>
        <v>0.26150363915239938</v>
      </c>
      <c r="I34" s="16">
        <f>(Input!E147-Input!E143-Input!E144-Input!E145-Input!E207-Input!E208)/Input!E$34/Input!E$5*Input!E$6</f>
        <v>0.53606798503640529</v>
      </c>
      <c r="J34" s="16">
        <f>(Input!F147-Input!F143-Input!F144-Input!F145-Input!F207-Input!F208)/Input!F$34/Input!F$5*Input!F$6</f>
        <v>6.5178325799788564E-2</v>
      </c>
      <c r="K34" s="16">
        <f>(Input!G147-Input!G143-Input!G144-Input!G145-Input!G207-Input!G208)/Input!G$34/Input!G$5*Input!G$6</f>
        <v>3.4199280898097026E-2</v>
      </c>
      <c r="L34" s="16">
        <f>(Input!H147-Input!H143-Input!H144-Input!H145-Input!H207-Input!H208)/Input!H$34/Input!H$5*Input!H$6</f>
        <v>3.0832746527999548E-2</v>
      </c>
      <c r="M34" s="16">
        <f>(Input!I147-Input!I143-Input!I144-Input!I145-Input!I207-Input!I208)/Input!I$34/Input!I$5*Input!I$6</f>
        <v>4.3464110517882175E-2</v>
      </c>
      <c r="N34" s="16">
        <f>(Input!J147-Input!J143-Input!J144-Input!J145-Input!J207-Input!J208)/Input!J$34/Input!J$5*Input!J$6</f>
        <v>4.4181124258895949E-2</v>
      </c>
      <c r="O34" s="6">
        <f t="shared" si="4"/>
        <v>0.12871870398804039</v>
      </c>
    </row>
    <row r="35" spans="2:15" ht="12.75" customHeight="1" x14ac:dyDescent="0.2">
      <c r="B35" s="28" t="s">
        <v>193</v>
      </c>
      <c r="E35" s="8">
        <f>SUM(E29:E34)</f>
        <v>3.449901218033117</v>
      </c>
      <c r="F35" s="8">
        <f t="shared" ref="F35:N35" si="5">SUM(F29:F34)</f>
        <v>3.2414861429080988</v>
      </c>
      <c r="G35" s="8">
        <f t="shared" si="5"/>
        <v>3.8373840245088351</v>
      </c>
      <c r="H35" s="8">
        <f t="shared" si="5"/>
        <v>3.5817562967695484</v>
      </c>
      <c r="I35" s="8">
        <f t="shared" si="5"/>
        <v>3.8289770417745292</v>
      </c>
      <c r="J35" s="8">
        <f t="shared" si="5"/>
        <v>2.3362626639639084</v>
      </c>
      <c r="K35" s="8">
        <f t="shared" si="5"/>
        <v>1.4619557083241463</v>
      </c>
      <c r="L35" s="8">
        <f t="shared" si="5"/>
        <v>1.0996075280206667</v>
      </c>
      <c r="M35" s="8">
        <f t="shared" si="5"/>
        <v>0.8711668593989097</v>
      </c>
      <c r="N35" s="8">
        <f t="shared" si="5"/>
        <v>1.3101317590525572</v>
      </c>
      <c r="O35" s="8">
        <f t="shared" si="4"/>
        <v>2.5018629242754313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94.954917552241099</v>
      </c>
      <c r="F37" s="30">
        <f t="shared" ref="F37:N37" si="6">+F11+F13+F20+F27+F35</f>
        <v>100.5636390352341</v>
      </c>
      <c r="G37" s="30">
        <f t="shared" si="6"/>
        <v>105.53059841367084</v>
      </c>
      <c r="H37" s="30">
        <f t="shared" si="6"/>
        <v>98.462084464702471</v>
      </c>
      <c r="I37" s="30">
        <f t="shared" si="6"/>
        <v>82.401869153626407</v>
      </c>
      <c r="J37" s="30">
        <f t="shared" si="6"/>
        <v>84.069970353053577</v>
      </c>
      <c r="K37" s="30">
        <f t="shared" si="6"/>
        <v>91.966216293456071</v>
      </c>
      <c r="L37" s="30">
        <f t="shared" si="6"/>
        <v>93.606747619282473</v>
      </c>
      <c r="M37" s="30">
        <f t="shared" si="6"/>
        <v>93.901560063976333</v>
      </c>
      <c r="N37" s="30">
        <f t="shared" si="6"/>
        <v>99.858090403147429</v>
      </c>
      <c r="O37" s="7">
        <f>AVERAGE(E37:N37)</f>
        <v>94.531569335239084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82.327925115559268</v>
      </c>
      <c r="F39" s="30">
        <f>(Input!B24-Input!B125)/Input!B$5+Input!B131/Input!B5</f>
        <v>78.75093468577748</v>
      </c>
      <c r="G39" s="30">
        <f>(Input!C24-Input!C125)/Input!C$5+Input!C131/Input!C5</f>
        <v>79.194030775348494</v>
      </c>
      <c r="H39" s="30">
        <f>(Input!D24-Input!D125)/Input!D$5+Input!D131/Input!D5</f>
        <v>77.574283994205956</v>
      </c>
      <c r="I39" s="30">
        <f>(Input!E24-Input!E125)/Input!E$5+Input!E131/Input!E5</f>
        <v>76.442698608281134</v>
      </c>
      <c r="J39" s="30">
        <f>(Input!F24-Input!F125)/Input!F$5+Input!F131/Input!F5</f>
        <v>80.654686695700832</v>
      </c>
      <c r="K39" s="30">
        <f>(Input!G24-Input!G125)/Input!G$5+Input!G131/Input!G5</f>
        <v>80.139982971176238</v>
      </c>
      <c r="L39" s="30">
        <f>(Input!H24-Input!H125)/Input!H$5+Input!H131/Input!H5</f>
        <v>79.207911225632799</v>
      </c>
      <c r="M39" s="30">
        <f>(Input!I24-Input!I125)/Input!I$5+Input!I131/Input!I5</f>
        <v>81.618162493856204</v>
      </c>
      <c r="N39" s="30">
        <f>(Input!J24-Input!J125)/Input!J$5+Input!J131/Input!J5</f>
        <v>82.219855422230609</v>
      </c>
      <c r="O39" s="7">
        <f>AVERAGE(E39:N39)</f>
        <v>79.8130471987769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12.626992436681832</v>
      </c>
      <c r="F41" s="11">
        <f t="shared" ref="F41:N41" si="7">+F37-F39</f>
        <v>21.812704349456624</v>
      </c>
      <c r="G41" s="11">
        <f t="shared" si="7"/>
        <v>26.33656763832235</v>
      </c>
      <c r="H41" s="11">
        <f t="shared" si="7"/>
        <v>20.887800470496515</v>
      </c>
      <c r="I41" s="11">
        <f t="shared" si="7"/>
        <v>5.9591705453452732</v>
      </c>
      <c r="J41" s="11">
        <f t="shared" si="7"/>
        <v>3.4152836573527452</v>
      </c>
      <c r="K41" s="11">
        <f t="shared" si="7"/>
        <v>11.826233322279833</v>
      </c>
      <c r="L41" s="11">
        <f t="shared" si="7"/>
        <v>14.398836393649674</v>
      </c>
      <c r="M41" s="11">
        <f t="shared" si="7"/>
        <v>12.28339757012013</v>
      </c>
      <c r="N41" s="11">
        <f t="shared" si="7"/>
        <v>17.63823498091682</v>
      </c>
      <c r="O41" s="11">
        <f>AVERAGE(E41:N41)</f>
        <v>14.718522136462179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2.9174817373611064</v>
      </c>
      <c r="F43" s="8">
        <f>(Input!B25+Input!B26)/Input!B$5</f>
        <v>3.1791239486904415</v>
      </c>
      <c r="G43" s="8">
        <f>(Input!C25+Input!C26)/Input!C$5</f>
        <v>3.661505279298467</v>
      </c>
      <c r="H43" s="8">
        <f>(Input!D25+Input!D26)/Input!D$5</f>
        <v>3.6350995028904429</v>
      </c>
      <c r="I43" s="8">
        <f>(Input!E25+Input!E26)/Input!E$5</f>
        <v>3.6786223170343559</v>
      </c>
      <c r="J43" s="8">
        <f>(Input!F25+Input!F26)/Input!F$5</f>
        <v>3.6122739587115564</v>
      </c>
      <c r="K43" s="8">
        <f>(Input!G25+Input!G26)/Input!G$5</f>
        <v>3.5769416091127439</v>
      </c>
      <c r="L43" s="8">
        <f>(Input!H25+Input!H26)/Input!H$5</f>
        <v>3.7100262660344061</v>
      </c>
      <c r="M43" s="8">
        <f>(Input!I25+Input!I26)/Input!I$5</f>
        <v>3.7439563797994961</v>
      </c>
      <c r="N43" s="8">
        <f>(Input!J25+Input!J26)/Input!J$5</f>
        <v>3.8334796790958192</v>
      </c>
      <c r="O43" s="8">
        <f>AVERAGE(E43:N43)</f>
        <v>3.5548510678028835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9.7095106993207256</v>
      </c>
      <c r="F45" s="11">
        <f t="shared" ref="F45:N45" si="8">+F41-F43</f>
        <v>18.633580400766181</v>
      </c>
      <c r="G45" s="11">
        <f t="shared" si="8"/>
        <v>22.675062359023883</v>
      </c>
      <c r="H45" s="11">
        <f t="shared" si="8"/>
        <v>17.252700967606071</v>
      </c>
      <c r="I45" s="11">
        <f t="shared" si="8"/>
        <v>2.2805482283109173</v>
      </c>
      <c r="J45" s="11">
        <f t="shared" si="8"/>
        <v>-0.19699030135881124</v>
      </c>
      <c r="K45" s="11">
        <f t="shared" si="8"/>
        <v>8.2492917131670893</v>
      </c>
      <c r="L45" s="11">
        <f t="shared" si="8"/>
        <v>10.688810127615268</v>
      </c>
      <c r="M45" s="11">
        <f t="shared" si="8"/>
        <v>8.539441190320634</v>
      </c>
      <c r="N45" s="11">
        <f t="shared" si="8"/>
        <v>13.804755301821</v>
      </c>
      <c r="O45" s="11">
        <f>AVERAGE(E45:N45)</f>
        <v>11.163671068659296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631.88207701204203</v>
      </c>
      <c r="F7" s="6">
        <f>Input!B132/Input!B$7</f>
        <v>631.80241420845039</v>
      </c>
      <c r="G7" s="6">
        <f>Input!C132/Input!C$7</f>
        <v>684.05668199548097</v>
      </c>
      <c r="H7" s="6">
        <f>Input!D132/Input!D$7</f>
        <v>622.3314064141955</v>
      </c>
      <c r="I7" s="6">
        <f>Input!E132/Input!E$7</f>
        <v>509.6074664427781</v>
      </c>
      <c r="J7" s="6">
        <f>Input!F132/Input!F$7</f>
        <v>548.53017461458717</v>
      </c>
      <c r="K7" s="6">
        <f>Input!G132/Input!G$7</f>
        <v>615.10645936043829</v>
      </c>
      <c r="L7" s="6">
        <f>Input!H132/Input!H$7</f>
        <v>581.28174634062361</v>
      </c>
      <c r="M7" s="6">
        <f>Input!I132/Input!I$7</f>
        <v>566.64629080880889</v>
      </c>
      <c r="N7" s="6">
        <f>Input!J132/Input!J$7</f>
        <v>660.87746460663254</v>
      </c>
      <c r="O7" s="6">
        <f>AVERAGE(E7:N7)</f>
        <v>605.21221818040362</v>
      </c>
    </row>
    <row r="8" spans="1:15" ht="12" customHeight="1" x14ac:dyDescent="0.2">
      <c r="B8" t="s">
        <v>180</v>
      </c>
      <c r="E8" s="6">
        <f>Input!A133/Input!A$7</f>
        <v>4.8771953440327431</v>
      </c>
      <c r="F8" s="6">
        <f>Input!B133/Input!B$7</f>
        <v>0.39948979071312618</v>
      </c>
      <c r="G8" s="6">
        <f>Input!C133/Input!C$7</f>
        <v>-0.93108564133023908</v>
      </c>
      <c r="H8" s="6">
        <f>Input!D133/Input!D$7</f>
        <v>-0.65227316553878001</v>
      </c>
      <c r="I8" s="6">
        <f>Input!E133/Input!E$7</f>
        <v>2.2617902562230605</v>
      </c>
      <c r="J8" s="6">
        <f>Input!F133/Input!F$7</f>
        <v>1.1323695308782502</v>
      </c>
      <c r="K8" s="6">
        <f>Input!G133/Input!G$7</f>
        <v>-1.4393869988733197</v>
      </c>
      <c r="L8" s="6">
        <f>Input!H133/Input!H$7</f>
        <v>2.2524770249573218</v>
      </c>
      <c r="M8" s="6">
        <f>Input!I133/Input!I$7</f>
        <v>0.26187146388600302</v>
      </c>
      <c r="N8" s="6">
        <f>Input!J133/Input!J$7</f>
        <v>-2.1036448842745976</v>
      </c>
      <c r="O8" s="6">
        <f>AVERAGE(E8:N8)</f>
        <v>0.60588027206735673</v>
      </c>
    </row>
    <row r="9" spans="1:15" ht="12" customHeight="1" x14ac:dyDescent="0.2">
      <c r="B9" t="s">
        <v>181</v>
      </c>
      <c r="E9" s="6">
        <f>Input!A134/Input!A$7</f>
        <v>2.4230500897476408</v>
      </c>
      <c r="F9" s="6">
        <f>Input!B134/Input!B$7</f>
        <v>3.1891389154218834</v>
      </c>
      <c r="G9" s="6">
        <f>Input!C134/Input!C$7</f>
        <v>2.9795636798951679</v>
      </c>
      <c r="H9" s="6">
        <f>Input!D134/Input!D$7</f>
        <v>3.0884146594995507</v>
      </c>
      <c r="I9" s="6">
        <f>Input!E134/Input!E$7</f>
        <v>2.177151959689418</v>
      </c>
      <c r="J9" s="6">
        <f>Input!F134/Input!F$7</f>
        <v>2.440001551051886</v>
      </c>
      <c r="K9" s="6">
        <f>Input!G134/Input!G$7</f>
        <v>2.5524335234302282</v>
      </c>
      <c r="L9" s="6">
        <f>Input!H134/Input!H$7</f>
        <v>2.5083156564541298</v>
      </c>
      <c r="M9" s="6">
        <f>Input!I134/Input!I$7</f>
        <v>2.1039795903731675</v>
      </c>
      <c r="N9" s="6">
        <f>Input!J134/Input!J$7</f>
        <v>2.3810714296536624</v>
      </c>
      <c r="O9" s="6">
        <f>AVERAGE(E9:N9)</f>
        <v>2.5843121055216733</v>
      </c>
    </row>
    <row r="10" spans="1:15" ht="12" customHeight="1" x14ac:dyDescent="0.2">
      <c r="B10" t="s">
        <v>182</v>
      </c>
      <c r="E10" s="6">
        <f>Input!A135/Input!A$7</f>
        <v>-1.0624591206818301</v>
      </c>
      <c r="F10" s="6">
        <f>Input!B135/Input!B$7</f>
        <v>-0.93271588328089794</v>
      </c>
      <c r="G10" s="6">
        <f>Input!C135/Input!C$7</f>
        <v>-0.97232647925099047</v>
      </c>
      <c r="H10" s="6">
        <f>Input!D135/Input!D$7</f>
        <v>-1.4870503576890142</v>
      </c>
      <c r="I10" s="6">
        <f>Input!E135/Input!E$7</f>
        <v>-0.82588842055046463</v>
      </c>
      <c r="J10" s="6">
        <f>Input!F135/Input!F$7</f>
        <v>-1.044539142670893</v>
      </c>
      <c r="K10" s="6">
        <f>Input!G135/Input!G$7</f>
        <v>-1.2554675079342388</v>
      </c>
      <c r="L10" s="6">
        <f>Input!H135/Input!H$7</f>
        <v>-2.6628141546299395</v>
      </c>
      <c r="M10" s="6">
        <f>Input!I135/Input!I$7</f>
        <v>-1.8483337213848949</v>
      </c>
      <c r="N10" s="6">
        <f>Input!J135/Input!J$7</f>
        <v>-1.6697349146377432</v>
      </c>
      <c r="O10" s="6">
        <f>AVERAGE(E10:N10)</f>
        <v>-1.3761329702710907</v>
      </c>
    </row>
    <row r="11" spans="1:15" ht="12.75" customHeight="1" x14ac:dyDescent="0.2">
      <c r="B11" s="28" t="s">
        <v>68</v>
      </c>
      <c r="E11" s="8">
        <f>Input!A27/Input!A$7</f>
        <v>638.1198633251405</v>
      </c>
      <c r="F11" s="8">
        <f>Input!B27/Input!B$7</f>
        <v>634.45832703130452</v>
      </c>
      <c r="G11" s="8">
        <f>Input!C27/Input!C$7</f>
        <v>685.13283355479496</v>
      </c>
      <c r="H11" s="8">
        <f>Input!D27/Input!D$7</f>
        <v>623.28049755046732</v>
      </c>
      <c r="I11" s="8">
        <f>Input!E27/Input!E$7</f>
        <v>513.22052023814013</v>
      </c>
      <c r="J11" s="8">
        <f>Input!F27/Input!F$7</f>
        <v>551.05800655384644</v>
      </c>
      <c r="K11" s="8">
        <f>Input!G27/Input!G$7</f>
        <v>614.964038377061</v>
      </c>
      <c r="L11" s="8">
        <f>Input!H27/Input!H$7</f>
        <v>583.37972486740512</v>
      </c>
      <c r="M11" s="8">
        <f>Input!I27/Input!I$7</f>
        <v>567.16380814168326</v>
      </c>
      <c r="N11" s="8">
        <f>Input!J27/Input!J$7</f>
        <v>659.48515623737399</v>
      </c>
      <c r="O11" s="8">
        <f>AVERAGE(E11:N11)</f>
        <v>607.02627758772178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0.45486029561582481</v>
      </c>
      <c r="F13" s="8">
        <f>Input!B28/Input!B$7</f>
        <v>0.40705786856666998</v>
      </c>
      <c r="G13" s="8">
        <f>Input!C28/Input!C$7</f>
        <v>0.57994859438242841</v>
      </c>
      <c r="H13" s="8">
        <f>Input!D28/Input!D$7</f>
        <v>0.46315734055887187</v>
      </c>
      <c r="I13" s="8">
        <f>Input!E28/Input!E$7</f>
        <v>0.48480739156275826</v>
      </c>
      <c r="J13" s="8">
        <f>Input!F28/Input!F$7</f>
        <v>0.51893592148712919</v>
      </c>
      <c r="K13" s="8">
        <f>Input!G28/Input!G$7</f>
        <v>0.95460052744653234</v>
      </c>
      <c r="L13" s="8">
        <f>Input!H28/Input!H$7</f>
        <v>0.5945942809205238</v>
      </c>
      <c r="M13" s="8">
        <f>Input!I28/Input!I$7</f>
        <v>0.88344310177180563</v>
      </c>
      <c r="N13" s="8">
        <f>Input!J28/Input!J$7</f>
        <v>1.0244700906348989</v>
      </c>
      <c r="O13" s="8">
        <f>AVERAGE(E13:N13)</f>
        <v>0.63658754129474437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3.8527438703187173</v>
      </c>
      <c r="F15" s="16">
        <f>Input!B136/Input!B$7</f>
        <v>2.8201939962175078</v>
      </c>
      <c r="G15" s="16">
        <f>Input!C136/Input!C$7</f>
        <v>2.4099049654336255</v>
      </c>
      <c r="H15" s="16">
        <f>Input!D136/Input!D$7</f>
        <v>3.5955634049140759</v>
      </c>
      <c r="I15" s="16">
        <f>Input!E136/Input!E$7</f>
        <v>2.4816344950232954</v>
      </c>
      <c r="J15" s="16">
        <f>Input!F136/Input!F$7</f>
        <v>2.4264988617466998</v>
      </c>
      <c r="K15" s="16">
        <f>Input!G136/Input!G$7</f>
        <v>2.9869548336150511</v>
      </c>
      <c r="L15" s="16">
        <f>Input!H136/Input!H$7</f>
        <v>2.7931708726543891</v>
      </c>
      <c r="M15" s="16">
        <f>Input!I136/Input!I$7</f>
        <v>2.8864124696137816</v>
      </c>
      <c r="N15" s="16">
        <f>Input!J136/Input!J$7</f>
        <v>2.9117119382414023</v>
      </c>
      <c r="O15" s="6">
        <f t="shared" ref="O15:O26" si="1">AVERAGE(E15:N15)</f>
        <v>2.9164789707778547</v>
      </c>
    </row>
    <row r="16" spans="1:15" ht="12" customHeight="1" x14ac:dyDescent="0.2">
      <c r="B16" t="s">
        <v>184</v>
      </c>
      <c r="E16" s="16">
        <f>Input!A137/Input!A$7</f>
        <v>5.6948114264903298</v>
      </c>
      <c r="F16" s="16">
        <f>Input!B137/Input!B$7</f>
        <v>6.491972373520511</v>
      </c>
      <c r="G16" s="16">
        <f>Input!C137/Input!C$7</f>
        <v>6.3835953621661998</v>
      </c>
      <c r="H16" s="16">
        <f>Input!D137/Input!D$7</f>
        <v>6.6802070520305357</v>
      </c>
      <c r="I16" s="16">
        <f>Input!E137/Input!E$7</f>
        <v>7.0733667653170178</v>
      </c>
      <c r="J16" s="16">
        <f>Input!F137/Input!F$7</f>
        <v>6.6329504490209246</v>
      </c>
      <c r="K16" s="16">
        <f>Input!G137/Input!G$7</f>
        <v>6.7341936715269854</v>
      </c>
      <c r="L16" s="16">
        <f>Input!H137/Input!H$7</f>
        <v>7.1188802687527319</v>
      </c>
      <c r="M16" s="16">
        <f>Input!I137/Input!I$7</f>
        <v>6.8452575781689022</v>
      </c>
      <c r="N16" s="16">
        <f>Input!J137/Input!J$7</f>
        <v>6.3442549792124572</v>
      </c>
      <c r="O16" s="6">
        <f t="shared" si="1"/>
        <v>6.5999489926206589</v>
      </c>
    </row>
    <row r="17" spans="2:15" ht="12" customHeight="1" x14ac:dyDescent="0.2">
      <c r="B17" t="s">
        <v>185</v>
      </c>
      <c r="E17" s="16">
        <f>Input!A138/Input!A$7</f>
        <v>3.1684270186012427</v>
      </c>
      <c r="F17" s="16">
        <f>Input!B138/Input!B$7</f>
        <v>2.9089160850308429</v>
      </c>
      <c r="G17" s="16">
        <f>Input!C138/Input!C$7</f>
        <v>2.7270785137377609</v>
      </c>
      <c r="H17" s="16">
        <f>Input!D138/Input!D$7</f>
        <v>2.6338482297621102</v>
      </c>
      <c r="I17" s="16">
        <f>Input!E138/Input!E$7</f>
        <v>2.7292986345925443</v>
      </c>
      <c r="J17" s="16">
        <f>Input!F138/Input!F$7</f>
        <v>2.7707772101029331</v>
      </c>
      <c r="K17" s="16">
        <f>Input!G138/Input!G$7</f>
        <v>3.023506101941376</v>
      </c>
      <c r="L17" s="16">
        <f>Input!H138/Input!H$7</f>
        <v>2.4382859059406909</v>
      </c>
      <c r="M17" s="16">
        <f>Input!I138/Input!I$7</f>
        <v>2.5251683180809956</v>
      </c>
      <c r="N17" s="16">
        <f>Input!J138/Input!J$7</f>
        <v>2.6031933448550326</v>
      </c>
      <c r="O17" s="6">
        <f t="shared" si="1"/>
        <v>2.7528499362645529</v>
      </c>
    </row>
    <row r="18" spans="2:15" ht="12" customHeight="1" x14ac:dyDescent="0.2">
      <c r="B18" t="s">
        <v>186</v>
      </c>
      <c r="E18" s="16">
        <f>Input!A139/Input!A$7</f>
        <v>8.0306196952322733</v>
      </c>
      <c r="F18" s="16">
        <f>Input!B139/Input!B$7</f>
        <v>9.9944976273339297</v>
      </c>
      <c r="G18" s="16">
        <f>Input!C139/Input!C$7</f>
        <v>7.7713547630565376</v>
      </c>
      <c r="H18" s="16">
        <f>Input!D139/Input!D$7</f>
        <v>6.7251579853247279</v>
      </c>
      <c r="I18" s="16">
        <f>Input!E139/Input!E$7</f>
        <v>6.6460197105076411</v>
      </c>
      <c r="J18" s="16">
        <f>Input!F139/Input!F$7</f>
        <v>6.5803402928387147</v>
      </c>
      <c r="K18" s="16">
        <f>Input!G139/Input!G$7</f>
        <v>6.5608263636174469</v>
      </c>
      <c r="L18" s="16">
        <f>Input!H139/Input!H$7</f>
        <v>7.6018445584495131</v>
      </c>
      <c r="M18" s="16">
        <f>Input!I139/Input!I$7</f>
        <v>6.5054210610472349</v>
      </c>
      <c r="N18" s="16">
        <f>Input!J139/Input!J$7</f>
        <v>5.7026594456554234</v>
      </c>
      <c r="O18" s="6">
        <f t="shared" si="1"/>
        <v>7.211874150306345</v>
      </c>
    </row>
    <row r="19" spans="2:15" ht="13.5" customHeight="1" x14ac:dyDescent="0.2">
      <c r="B19" t="s">
        <v>311</v>
      </c>
      <c r="E19" s="16">
        <f>E20-SUM(E15:E18)</f>
        <v>4.8723669776777001E-2</v>
      </c>
      <c r="F19" s="16">
        <f t="shared" ref="F19:N19" si="2">F20-SUM(F15:F18)</f>
        <v>2.2118399926547738E-2</v>
      </c>
      <c r="G19" s="16">
        <f t="shared" si="2"/>
        <v>1.8398281784836712E-2</v>
      </c>
      <c r="H19" s="16">
        <f t="shared" si="2"/>
        <v>2.4092023044044453E-2</v>
      </c>
      <c r="I19" s="16">
        <f t="shared" si="2"/>
        <v>5.7396873987336505E-2</v>
      </c>
      <c r="J19" s="16">
        <f t="shared" si="2"/>
        <v>1.8112325386969275E-2</v>
      </c>
      <c r="K19" s="16">
        <f t="shared" si="2"/>
        <v>2.317779172622636E-2</v>
      </c>
      <c r="L19" s="16">
        <f t="shared" si="2"/>
        <v>4.0785348932914189E-2</v>
      </c>
      <c r="M19" s="16">
        <f t="shared" si="2"/>
        <v>4.411579100287355E-2</v>
      </c>
      <c r="N19" s="16">
        <f t="shared" si="2"/>
        <v>5.2825251056550115E-2</v>
      </c>
      <c r="O19" s="6">
        <f t="shared" si="1"/>
        <v>3.4974575662507591E-2</v>
      </c>
    </row>
    <row r="20" spans="2:15" ht="12.75" customHeight="1" x14ac:dyDescent="0.2">
      <c r="B20" s="28" t="s">
        <v>187</v>
      </c>
      <c r="E20" s="8">
        <f>Input!A141/Input!A$7</f>
        <v>20.795325680419339</v>
      </c>
      <c r="F20" s="8">
        <f>Input!B141/Input!B$7</f>
        <v>22.237698482029337</v>
      </c>
      <c r="G20" s="8">
        <f>Input!C141/Input!C$7</f>
        <v>19.310331886178961</v>
      </c>
      <c r="H20" s="8">
        <f>Input!D141/Input!D$7</f>
        <v>19.658868695075494</v>
      </c>
      <c r="I20" s="8">
        <f>Input!E141/Input!E$7</f>
        <v>18.987716479427835</v>
      </c>
      <c r="J20" s="8">
        <f>Input!F141/Input!F$7</f>
        <v>18.428679139096243</v>
      </c>
      <c r="K20" s="8">
        <f>Input!G141/Input!G$7</f>
        <v>19.328658762427086</v>
      </c>
      <c r="L20" s="8">
        <f>Input!H141/Input!H$7</f>
        <v>19.992966954730239</v>
      </c>
      <c r="M20" s="8">
        <f>Input!I141/Input!I$7</f>
        <v>18.806375217913789</v>
      </c>
      <c r="N20" s="8">
        <f>Input!J141/Input!J$7</f>
        <v>17.614644959020865</v>
      </c>
      <c r="O20" s="8">
        <f t="shared" si="1"/>
        <v>19.516126625631919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0.40510855324219797</v>
      </c>
      <c r="F22" s="6">
        <f>Input!B202/Input!B$7</f>
        <v>0.73544575642838839</v>
      </c>
      <c r="G22" s="6">
        <f>Input!C202/Input!C$7</f>
        <v>0.53529043102339735</v>
      </c>
      <c r="H22" s="6">
        <f>Input!D202/Input!D$7</f>
        <v>0.67418719117380199</v>
      </c>
      <c r="I22" s="6">
        <f>Input!E202/Input!E$7</f>
        <v>0.87098370218749199</v>
      </c>
      <c r="J22" s="6">
        <f>Input!F202/Input!F$7</f>
        <v>0.4277252362574861</v>
      </c>
      <c r="K22" s="6">
        <f>Input!G202/Input!G$7</f>
        <v>0.66369349473877004</v>
      </c>
      <c r="L22" s="6">
        <f>Input!H202/Input!H$7</f>
        <v>0.60009382551888835</v>
      </c>
      <c r="M22" s="6">
        <f>Input!I202/Input!I$7</f>
        <v>0.75645299644603936</v>
      </c>
      <c r="N22" s="6">
        <f>Input!J202/Input!J$7</f>
        <v>2.0969013063930277</v>
      </c>
      <c r="O22" s="6">
        <f t="shared" si="1"/>
        <v>0.77658824934094883</v>
      </c>
    </row>
    <row r="23" spans="2:15" ht="12" customHeight="1" x14ac:dyDescent="0.2">
      <c r="B23" t="s">
        <v>305</v>
      </c>
      <c r="E23" s="6">
        <f>Input!A203/Input!A$7</f>
        <v>25.734431823099591</v>
      </c>
      <c r="F23" s="6">
        <f>Input!B203/Input!B$7</f>
        <v>21.439348348953441</v>
      </c>
      <c r="G23" s="6">
        <f>Input!C203/Input!C$7</f>
        <v>23.169009240152104</v>
      </c>
      <c r="H23" s="6">
        <f>Input!D203/Input!D$7</f>
        <v>20.479838094279938</v>
      </c>
      <c r="I23" s="6">
        <f>Input!E203/Input!E$7</f>
        <v>20.072303552443167</v>
      </c>
      <c r="J23" s="6">
        <f>Input!F203/Input!F$7</f>
        <v>22.814469470143543</v>
      </c>
      <c r="K23" s="6">
        <f>Input!G203/Input!G$7</f>
        <v>24.482408616483831</v>
      </c>
      <c r="L23" s="6">
        <f>Input!H203/Input!H$7</f>
        <v>20.592693444491214</v>
      </c>
      <c r="M23" s="6">
        <f>Input!I203/Input!I$7</f>
        <v>21.414297856921063</v>
      </c>
      <c r="N23" s="6">
        <f>Input!J203/Input!J$7</f>
        <v>23.412886130123152</v>
      </c>
      <c r="O23" s="6">
        <f t="shared" si="1"/>
        <v>22.361168657709104</v>
      </c>
    </row>
    <row r="24" spans="2:15" ht="12" customHeight="1" x14ac:dyDescent="0.2">
      <c r="B24" t="s">
        <v>306</v>
      </c>
      <c r="E24" s="6">
        <f>Input!A204/Input!A$7</f>
        <v>0.7644036927414386</v>
      </c>
      <c r="F24" s="6">
        <f>Input!B204/Input!B$7</f>
        <v>0.95347231166923219</v>
      </c>
      <c r="G24" s="6">
        <f>Input!C204/Input!C$7</f>
        <v>0.60668475099351538</v>
      </c>
      <c r="H24" s="6">
        <f>Input!D204/Input!D$7</f>
        <v>0.59480681351978615</v>
      </c>
      <c r="I24" s="6">
        <f>Input!E204/Input!E$7</f>
        <v>1.029517197336776</v>
      </c>
      <c r="J24" s="6">
        <f>Input!F204/Input!F$7</f>
        <v>0.80960503110004289</v>
      </c>
      <c r="K24" s="6">
        <f>Input!G204/Input!G$7</f>
        <v>0.95066833353414804</v>
      </c>
      <c r="L24" s="6">
        <f>Input!H204/Input!H$7</f>
        <v>0.79326780547044617</v>
      </c>
      <c r="M24" s="6">
        <f>Input!I204/Input!I$7</f>
        <v>1.2184460098930181</v>
      </c>
      <c r="N24" s="6">
        <f>Input!J204/Input!J$7</f>
        <v>1.0186099580713845</v>
      </c>
      <c r="O24" s="6">
        <f t="shared" si="1"/>
        <v>0.87394819043297889</v>
      </c>
    </row>
    <row r="25" spans="2:15" ht="12" customHeight="1" x14ac:dyDescent="0.2">
      <c r="B25" t="s">
        <v>307</v>
      </c>
      <c r="E25" s="6">
        <f>Input!A205/Input!A$7</f>
        <v>2.1841339171588836</v>
      </c>
      <c r="F25" s="6">
        <f>Input!B205/Input!B$7</f>
        <v>2.031941435128211</v>
      </c>
      <c r="G25" s="6">
        <f>Input!C205/Input!C$7</f>
        <v>1.5561294845966849</v>
      </c>
      <c r="H25" s="6">
        <f>Input!D205/Input!D$7</f>
        <v>1.6201462144620902</v>
      </c>
      <c r="I25" s="6">
        <f>Input!E205/Input!E$7</f>
        <v>1.5410121326000703</v>
      </c>
      <c r="J25" s="6">
        <f>Input!F205/Input!F$7</f>
        <v>1.6898186161622986</v>
      </c>
      <c r="K25" s="6">
        <f>Input!G205/Input!G$7</f>
        <v>1.8026602643665159</v>
      </c>
      <c r="L25" s="6">
        <f>Input!H205/Input!H$7</f>
        <v>1.9680424389943014</v>
      </c>
      <c r="M25" s="6">
        <f>Input!I205/Input!I$7</f>
        <v>1.784353898524522</v>
      </c>
      <c r="N25" s="6">
        <f>Input!J205/Input!J$7</f>
        <v>2.1737372805085977</v>
      </c>
      <c r="O25" s="6">
        <f t="shared" si="1"/>
        <v>1.8351975682502175</v>
      </c>
    </row>
    <row r="26" spans="2:15" ht="12" customHeight="1" x14ac:dyDescent="0.2">
      <c r="B26" t="s">
        <v>308</v>
      </c>
      <c r="E26" s="16">
        <f>E27-SUM(E22:E25)</f>
        <v>2.4631503082737112</v>
      </c>
      <c r="F26" s="16">
        <f t="shared" ref="F26:N26" si="3">F27-SUM(F22:F25)</f>
        <v>2.2954511572565579</v>
      </c>
      <c r="G26" s="16">
        <f t="shared" si="3"/>
        <v>1.6380029882002809</v>
      </c>
      <c r="H26" s="16">
        <f t="shared" si="3"/>
        <v>1.7278440662112402</v>
      </c>
      <c r="I26" s="16">
        <f t="shared" si="3"/>
        <v>1.3590790392184502</v>
      </c>
      <c r="J26" s="16">
        <f t="shared" si="3"/>
        <v>1.3766797688849657</v>
      </c>
      <c r="K26" s="16">
        <f t="shared" si="3"/>
        <v>1.5919799975902258</v>
      </c>
      <c r="L26" s="16">
        <f t="shared" si="3"/>
        <v>1.3841107368908787</v>
      </c>
      <c r="M26" s="16">
        <f t="shared" si="3"/>
        <v>2.1554928805324174</v>
      </c>
      <c r="N26" s="16">
        <f t="shared" si="3"/>
        <v>2.5566734843174252</v>
      </c>
      <c r="O26" s="6">
        <f t="shared" si="1"/>
        <v>1.8548464427376152</v>
      </c>
    </row>
    <row r="27" spans="2:15" ht="12.75" customHeight="1" x14ac:dyDescent="0.2">
      <c r="B27" s="28" t="s">
        <v>188</v>
      </c>
      <c r="E27" s="8">
        <f>Input!A142/Input!A$7</f>
        <v>31.551228294515823</v>
      </c>
      <c r="F27" s="8">
        <f>Input!B142/Input!B$7</f>
        <v>27.455659009435827</v>
      </c>
      <c r="G27" s="8">
        <f>Input!C142/Input!C$7</f>
        <v>27.505116894965983</v>
      </c>
      <c r="H27" s="8">
        <f>Input!D142/Input!D$7</f>
        <v>25.096822379646856</v>
      </c>
      <c r="I27" s="8">
        <f>Input!E142/Input!E$7</f>
        <v>24.872895623785954</v>
      </c>
      <c r="J27" s="8">
        <f>Input!F142/Input!F$7</f>
        <v>27.118298122548335</v>
      </c>
      <c r="K27" s="8">
        <f>Input!G142/Input!G$7</f>
        <v>29.491410706713488</v>
      </c>
      <c r="L27" s="8">
        <f>Input!H142/Input!H$7</f>
        <v>25.338208251365732</v>
      </c>
      <c r="M27" s="8">
        <f>Input!I142/Input!I$7</f>
        <v>27.32904364231706</v>
      </c>
      <c r="N27" s="8">
        <f>Input!J142/Input!J$7</f>
        <v>31.258808159413586</v>
      </c>
      <c r="O27" s="8">
        <f>AVERAGE(E27:N27)</f>
        <v>27.701749108470864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13.706400147931712</v>
      </c>
      <c r="F29" s="16">
        <f>Input!B143/Input!B$7</f>
        <v>15.173721017574692</v>
      </c>
      <c r="G29" s="16">
        <f>Input!C143/Input!C$7</f>
        <v>17.396384706292977</v>
      </c>
      <c r="H29" s="16">
        <f>Input!D143/Input!D$7</f>
        <v>14.160104173744591</v>
      </c>
      <c r="I29" s="16">
        <f>Input!E143/Input!E$7</f>
        <v>10.732746052925711</v>
      </c>
      <c r="J29" s="16">
        <f>Input!F143/Input!F$7</f>
        <v>7.3178783898836315</v>
      </c>
      <c r="K29" s="16">
        <f>Input!G143/Input!G$7</f>
        <v>4.8685920445634592</v>
      </c>
      <c r="L29" s="16">
        <f>Input!H143/Input!H$7</f>
        <v>3.0046221045383281</v>
      </c>
      <c r="M29" s="16">
        <f>Input!I143/Input!I$7</f>
        <v>1.8394366797502175</v>
      </c>
      <c r="N29" s="16">
        <f>Input!J143/Input!J$7</f>
        <v>2.2828026264221997</v>
      </c>
      <c r="O29" s="16">
        <f t="shared" ref="O29:O35" si="4">AVERAGE(E29:N29)</f>
        <v>9.0482687943627518</v>
      </c>
    </row>
    <row r="30" spans="2:15" ht="12" customHeight="1" x14ac:dyDescent="0.2">
      <c r="B30" t="s">
        <v>309</v>
      </c>
      <c r="E30" s="16">
        <f>Input!A207/Input!A$7</f>
        <v>4.1481169121474224</v>
      </c>
      <c r="F30" s="16">
        <f>Input!B207/Input!B$7</f>
        <v>3.4111934554970484</v>
      </c>
      <c r="G30" s="16">
        <f>Input!C207/Input!C$7</f>
        <v>3.1610727210380323</v>
      </c>
      <c r="H30" s="16">
        <f>Input!D207/Input!D$7</f>
        <v>5.0469753444645402</v>
      </c>
      <c r="I30" s="16">
        <f>Input!E207/Input!E$7</f>
        <v>9.0136840531577427</v>
      </c>
      <c r="J30" s="16">
        <f>Input!F207/Input!F$7</f>
        <v>5.790512833427611</v>
      </c>
      <c r="K30" s="16">
        <f>Input!G207/Input!G$7</f>
        <v>2.4453095621720382</v>
      </c>
      <c r="L30" s="16">
        <f>Input!H207/Input!H$7</f>
        <v>1.4666464609819574</v>
      </c>
      <c r="M30" s="16">
        <f>Input!I207/Input!I$7</f>
        <v>0.73182244564603804</v>
      </c>
      <c r="N30" s="16">
        <f>Input!J207/Input!J$7</f>
        <v>2.7074611988594124</v>
      </c>
      <c r="O30" s="6">
        <f t="shared" si="4"/>
        <v>3.7922794987391839</v>
      </c>
    </row>
    <row r="31" spans="2:15" ht="12" customHeight="1" x14ac:dyDescent="0.2">
      <c r="B31" t="s">
        <v>190</v>
      </c>
      <c r="E31" s="16">
        <f>Input!A144/Input!A$7</f>
        <v>3.1599613316836699</v>
      </c>
      <c r="F31" s="16">
        <f>Input!B144/Input!B$7</f>
        <v>1.328919808860419</v>
      </c>
      <c r="G31" s="16">
        <f>Input!C144/Input!C$7</f>
        <v>2.0849532175201611</v>
      </c>
      <c r="H31" s="16">
        <f>Input!D144/Input!D$7</f>
        <v>1.7689598189793097</v>
      </c>
      <c r="I31" s="16">
        <f>Input!E144/Input!E$7</f>
        <v>1.9733283522113405</v>
      </c>
      <c r="J31" s="16">
        <f>Input!F144/Input!F$7</f>
        <v>1.8767284023065733</v>
      </c>
      <c r="K31" s="16">
        <f>Input!G144/Input!G$7</f>
        <v>1.514090341442925</v>
      </c>
      <c r="L31" s="16">
        <f>Input!H144/Input!H$7</f>
        <v>1.7794140881696809</v>
      </c>
      <c r="M31" s="16">
        <f>Input!I144/Input!I$7</f>
        <v>1.9449780279279005</v>
      </c>
      <c r="N31" s="16">
        <f>Input!J144/Input!J$7</f>
        <v>2.5778689750973722</v>
      </c>
      <c r="O31" s="6">
        <f t="shared" si="4"/>
        <v>2.0009202364199354</v>
      </c>
    </row>
    <row r="32" spans="2:15" ht="12" customHeight="1" x14ac:dyDescent="0.2">
      <c r="B32" t="s">
        <v>310</v>
      </c>
      <c r="E32" s="16">
        <f>Input!A208/Input!A$7</f>
        <v>0.20640002306170624</v>
      </c>
      <c r="F32" s="16">
        <f>Input!B208/Input!B$7</f>
        <v>0.22103316503834142</v>
      </c>
      <c r="G32" s="16">
        <f>Input!C208/Input!C$7</f>
        <v>0.13689857876785724</v>
      </c>
      <c r="H32" s="16">
        <f>Input!D208/Input!D$7</f>
        <v>0.3255923026532499</v>
      </c>
      <c r="I32" s="16">
        <f>Input!E208/Input!E$7</f>
        <v>0.29518224829178635</v>
      </c>
      <c r="J32" s="16">
        <f>Input!F208/Input!F$7</f>
        <v>0.21461968975582701</v>
      </c>
      <c r="K32" s="16">
        <f>Input!G208/Input!G$7</f>
        <v>0.24018271297649588</v>
      </c>
      <c r="L32" s="16">
        <f>Input!H208/Input!H$7</f>
        <v>0.2163784333892822</v>
      </c>
      <c r="M32" s="16">
        <f>Input!I208/Input!I$7</f>
        <v>0.40650697316313311</v>
      </c>
      <c r="N32" s="16">
        <f>Input!J208/Input!J$7</f>
        <v>0.70023448484670958</v>
      </c>
      <c r="O32" s="6">
        <f t="shared" si="4"/>
        <v>0.29630286119443888</v>
      </c>
    </row>
    <row r="33" spans="2:15" ht="12" customHeight="1" x14ac:dyDescent="0.2">
      <c r="B33" t="s">
        <v>191</v>
      </c>
      <c r="E33" s="16">
        <f>Input!A145/Input!A$7</f>
        <v>0.35499379592295155</v>
      </c>
      <c r="F33" s="16">
        <f>Input!B145/Input!B$7</f>
        <v>0.3072957409336865</v>
      </c>
      <c r="G33" s="16">
        <f>Input!C145/Input!C$7</f>
        <v>0.35060005878426787</v>
      </c>
      <c r="H33" s="16">
        <f>Input!D145/Input!D$7</f>
        <v>0.32739433280387059</v>
      </c>
      <c r="I33" s="16">
        <f>Input!E145/Input!E$7</f>
        <v>0.41101887083480643</v>
      </c>
      <c r="J33" s="16">
        <f>Input!F145/Input!F$7</f>
        <v>0.50182759981213065</v>
      </c>
      <c r="K33" s="16">
        <f>Input!G145/Input!G$7</f>
        <v>0.31131433432453787</v>
      </c>
      <c r="L33" s="16">
        <f>Input!H145/Input!H$7</f>
        <v>0.22340952886101867</v>
      </c>
      <c r="M33" s="16">
        <f>Input!I145/Input!I$7</f>
        <v>0.24861647457463357</v>
      </c>
      <c r="N33" s="16">
        <f>Input!J145/Input!J$7</f>
        <v>0.14337397703673477</v>
      </c>
      <c r="O33" s="6">
        <f t="shared" si="4"/>
        <v>0.31798447138886382</v>
      </c>
    </row>
    <row r="34" spans="2:15" ht="12" customHeight="1" x14ac:dyDescent="0.2">
      <c r="B34" t="s">
        <v>192</v>
      </c>
      <c r="E34" s="16">
        <f>E35-SUM(E29:E33)</f>
        <v>0.45933970382047917</v>
      </c>
      <c r="F34" s="16">
        <f t="shared" ref="F34:N34" si="5">F35-SUM(F29:F33)</f>
        <v>0.27760282296888406</v>
      </c>
      <c r="G34" s="16">
        <f t="shared" si="5"/>
        <v>0.93395253782706433</v>
      </c>
      <c r="H34" s="16">
        <f t="shared" si="5"/>
        <v>1.6123105947379912</v>
      </c>
      <c r="I34" s="16">
        <f t="shared" si="5"/>
        <v>3.2419770597815329</v>
      </c>
      <c r="J34" s="16">
        <f t="shared" si="5"/>
        <v>0.39847714690172076</v>
      </c>
      <c r="K34" s="16">
        <f t="shared" si="5"/>
        <v>0.21024011064855408</v>
      </c>
      <c r="L34" s="16">
        <f t="shared" si="5"/>
        <v>0.18944488290828509</v>
      </c>
      <c r="M34" s="16">
        <f t="shared" si="5"/>
        <v>0.26550801376211641</v>
      </c>
      <c r="N34" s="16">
        <f t="shared" si="5"/>
        <v>0.26860929520330856</v>
      </c>
      <c r="O34" s="6">
        <f t="shared" si="4"/>
        <v>0.78574621685599366</v>
      </c>
    </row>
    <row r="35" spans="2:15" ht="12.75" customHeight="1" x14ac:dyDescent="0.2">
      <c r="B35" s="28" t="s">
        <v>193</v>
      </c>
      <c r="E35" s="8">
        <f>Input!A147/Input!A$7</f>
        <v>22.035211914567938</v>
      </c>
      <c r="F35" s="8">
        <f>Input!B147/Input!B$7</f>
        <v>20.719766010873073</v>
      </c>
      <c r="G35" s="8">
        <f>Input!C147/Input!C$7</f>
        <v>24.063861820230361</v>
      </c>
      <c r="H35" s="8">
        <f>Input!D147/Input!D$7</f>
        <v>23.241336567383549</v>
      </c>
      <c r="I35" s="8">
        <f>Input!E147/Input!E$7</f>
        <v>25.667936637202917</v>
      </c>
      <c r="J35" s="8">
        <f>Input!F147/Input!F$7</f>
        <v>16.100044062087495</v>
      </c>
      <c r="K35" s="8">
        <f>Input!G147/Input!G$7</f>
        <v>9.5897291061280097</v>
      </c>
      <c r="L35" s="8">
        <f>Input!H147/Input!H$7</f>
        <v>6.8799154988485514</v>
      </c>
      <c r="M35" s="8">
        <f>Input!I147/Input!I$7</f>
        <v>5.4368686148240402</v>
      </c>
      <c r="N35" s="8">
        <f>Input!J147/Input!J$7</f>
        <v>8.6803505574657382</v>
      </c>
      <c r="O35" s="8">
        <f t="shared" si="4"/>
        <v>16.241502078961169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712.95648951025942</v>
      </c>
      <c r="F37" s="30">
        <f t="shared" ref="F37:N37" si="6">+F11+F13+F20+F27+F35</f>
        <v>705.27850840220947</v>
      </c>
      <c r="G37" s="30">
        <f t="shared" si="6"/>
        <v>756.59209275055275</v>
      </c>
      <c r="H37" s="30">
        <f t="shared" si="6"/>
        <v>691.74068253313203</v>
      </c>
      <c r="I37" s="30">
        <f t="shared" si="6"/>
        <v>583.23387637011967</v>
      </c>
      <c r="J37" s="30">
        <f t="shared" si="6"/>
        <v>613.2239637990657</v>
      </c>
      <c r="K37" s="30">
        <f t="shared" si="6"/>
        <v>674.3284374797762</v>
      </c>
      <c r="L37" s="30">
        <f t="shared" si="6"/>
        <v>636.18540985327013</v>
      </c>
      <c r="M37" s="30">
        <f t="shared" si="6"/>
        <v>619.61953871850994</v>
      </c>
      <c r="N37" s="30">
        <f t="shared" si="6"/>
        <v>718.06343000390905</v>
      </c>
      <c r="O37" s="7">
        <f>AVERAGE(E37:N37)</f>
        <v>671.12224294208033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535.96302988007233</v>
      </c>
      <c r="F39" s="30">
        <f>Input!B24/Input!B$7</f>
        <v>497.23607928568788</v>
      </c>
      <c r="G39" s="30">
        <f>Input!C24/Input!C$7</f>
        <v>501.02157492850972</v>
      </c>
      <c r="H39" s="30">
        <f>Input!D24/Input!D$7</f>
        <v>493.74451801605289</v>
      </c>
      <c r="I39" s="30">
        <f>Input!E24/Input!E$7</f>
        <v>486.91380771186846</v>
      </c>
      <c r="J39" s="30">
        <f>Input!F24/Input!F$7</f>
        <v>520.5792681341519</v>
      </c>
      <c r="K39" s="30">
        <f>Input!G24/Input!G$7</f>
        <v>520.24497537357183</v>
      </c>
      <c r="L39" s="30">
        <f>Input!H24/Input!H$7</f>
        <v>487.56723771711586</v>
      </c>
      <c r="M39" s="30">
        <f>Input!I24/Input!I$7</f>
        <v>494.00847322120802</v>
      </c>
      <c r="N39" s="30">
        <f>Input!J24/Input!J$7</f>
        <v>521.66172535342866</v>
      </c>
      <c r="O39" s="7">
        <f>AVERAGE(E39:N39)</f>
        <v>505.89406896216678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176.99345963018709</v>
      </c>
      <c r="F41" s="11">
        <f t="shared" ref="F41:N41" si="7">+F37-F39</f>
        <v>208.04242911652159</v>
      </c>
      <c r="G41" s="11">
        <f t="shared" si="7"/>
        <v>255.57051782204303</v>
      </c>
      <c r="H41" s="11">
        <f t="shared" si="7"/>
        <v>197.99616451707914</v>
      </c>
      <c r="I41" s="11">
        <f t="shared" si="7"/>
        <v>96.320068658251216</v>
      </c>
      <c r="J41" s="11">
        <f t="shared" si="7"/>
        <v>92.644695664913797</v>
      </c>
      <c r="K41" s="11">
        <f t="shared" si="7"/>
        <v>154.08346210620437</v>
      </c>
      <c r="L41" s="11">
        <f t="shared" si="7"/>
        <v>148.61817213615427</v>
      </c>
      <c r="M41" s="11">
        <f t="shared" si="7"/>
        <v>125.61106549730192</v>
      </c>
      <c r="N41" s="11">
        <f t="shared" si="7"/>
        <v>196.40170465048038</v>
      </c>
      <c r="O41" s="11">
        <f>AVERAGE(E41:N41)</f>
        <v>165.22817397991372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17.413314938673309</v>
      </c>
      <c r="F43" s="8">
        <f>(Input!B25+Input!B26)/Input!B$7</f>
        <v>19.009716995328635</v>
      </c>
      <c r="G43" s="8">
        <f>(Input!C25+Input!C26)/Input!C$7</f>
        <v>21.538217550777972</v>
      </c>
      <c r="H43" s="8">
        <f>(Input!D25+Input!D26)/Input!D$7</f>
        <v>21.71891931170504</v>
      </c>
      <c r="I43" s="8">
        <f>(Input!E25+Input!E26)/Input!E$7</f>
        <v>21.725528885848583</v>
      </c>
      <c r="J43" s="8">
        <f>(Input!F25+Input!F26)/Input!F$7</f>
        <v>21.352971798514922</v>
      </c>
      <c r="K43" s="8">
        <f>(Input!G25+Input!G26)/Input!G$7</f>
        <v>21.330104537983779</v>
      </c>
      <c r="L43" s="8">
        <f>(Input!H25+Input!H26)/Input!H$7</f>
        <v>21.875039858668735</v>
      </c>
      <c r="M43" s="8">
        <f>(Input!I25+Input!I26)/Input!I$7</f>
        <v>21.946262363499308</v>
      </c>
      <c r="N43" s="8">
        <f>(Input!J25+Input!J26)/Input!J$7</f>
        <v>22.517299688843412</v>
      </c>
      <c r="O43" s="8">
        <f>AVERAGE(E43:N43)</f>
        <v>21.04273759298437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159.58014469151379</v>
      </c>
      <c r="F45" s="11">
        <f t="shared" ref="F45:N45" si="8">+F41-F43</f>
        <v>189.03271212119296</v>
      </c>
      <c r="G45" s="11">
        <f t="shared" si="8"/>
        <v>234.03230027126506</v>
      </c>
      <c r="H45" s="11">
        <f t="shared" si="8"/>
        <v>176.2772452053741</v>
      </c>
      <c r="I45" s="11">
        <f t="shared" si="8"/>
        <v>74.594539772402641</v>
      </c>
      <c r="J45" s="11">
        <f t="shared" si="8"/>
        <v>71.291723866398883</v>
      </c>
      <c r="K45" s="11">
        <f t="shared" si="8"/>
        <v>132.75335756822059</v>
      </c>
      <c r="L45" s="11">
        <f t="shared" si="8"/>
        <v>126.74313227748553</v>
      </c>
      <c r="M45" s="11">
        <f t="shared" si="8"/>
        <v>103.66480313380262</v>
      </c>
      <c r="N45" s="11">
        <f t="shared" si="8"/>
        <v>173.88440496163696</v>
      </c>
      <c r="O45" s="11">
        <f>AVERAGE(E45:N45)</f>
        <v>144.18543638692933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514.99637284742391</v>
      </c>
      <c r="F7" s="6">
        <f>Input!B149/Input!B$7</f>
        <v>553.3376892362196</v>
      </c>
      <c r="G7" s="6">
        <f>Input!C149/Input!C$7</f>
        <v>575.46419496169835</v>
      </c>
      <c r="H7" s="6">
        <f>Input!D149/Input!D$7</f>
        <v>540.64222661762915</v>
      </c>
      <c r="I7" s="6">
        <f>Input!E149/Input!E$7</f>
        <v>429.72214305661885</v>
      </c>
      <c r="J7" s="6">
        <f>Input!F149/Input!F$7</f>
        <v>455.43602638768527</v>
      </c>
      <c r="K7" s="6">
        <f>Input!G149/Input!G$7</f>
        <v>510.30201308488762</v>
      </c>
      <c r="L7" s="6">
        <f>Input!H149/Input!H$7</f>
        <v>522.01048718984237</v>
      </c>
      <c r="M7" s="6">
        <f>Input!I149/Input!I$7</f>
        <v>523.83262967934797</v>
      </c>
      <c r="N7" s="6">
        <f>Input!J149/Input!J$7</f>
        <v>554.32989334263289</v>
      </c>
      <c r="O7" s="6">
        <f>AVERAGE(E7:N7)</f>
        <v>518.00736764039857</v>
      </c>
    </row>
    <row r="8" spans="1:15" ht="12" customHeight="1" x14ac:dyDescent="0.2">
      <c r="B8" t="s">
        <v>180</v>
      </c>
      <c r="E8" s="6">
        <f>Input!A150/Input!A$7</f>
        <v>2.8216412492580494</v>
      </c>
      <c r="F8" s="6">
        <f>Input!B150/Input!B$7</f>
        <v>0.30740203586353954</v>
      </c>
      <c r="G8" s="6">
        <f>Input!C150/Input!C$7</f>
        <v>-0.85830095095799985</v>
      </c>
      <c r="H8" s="6">
        <f>Input!D150/Input!D$7</f>
        <v>-1.892694626256703</v>
      </c>
      <c r="I8" s="6">
        <f>Input!E150/Input!E$7</f>
        <v>2.0856585662691352</v>
      </c>
      <c r="J8" s="6">
        <f>Input!F150/Input!F$7</f>
        <v>0.3570109961337245</v>
      </c>
      <c r="K8" s="6">
        <f>Input!G150/Input!G$7</f>
        <v>-1.0519436329124394</v>
      </c>
      <c r="L8" s="6">
        <f>Input!H150/Input!H$7</f>
        <v>2.6540184609971842</v>
      </c>
      <c r="M8" s="6">
        <f>Input!I150/Input!I$7</f>
        <v>0.33728228268438104</v>
      </c>
      <c r="N8" s="6">
        <f>Input!J150/Input!J$7</f>
        <v>-2.3723466022266311</v>
      </c>
      <c r="O8" s="6">
        <f>AVERAGE(E8:N8)</f>
        <v>0.238772777885224</v>
      </c>
    </row>
    <row r="9" spans="1:15" ht="12" customHeight="1" x14ac:dyDescent="0.2">
      <c r="B9" t="s">
        <v>181</v>
      </c>
      <c r="E9" s="6">
        <f>Input!A151/Input!A$7</f>
        <v>2.0065825758748508</v>
      </c>
      <c r="F9" s="6">
        <f>Input!B151/Input!B$7</f>
        <v>3.0226451879067362</v>
      </c>
      <c r="G9" s="6">
        <f>Input!C151/Input!C$7</f>
        <v>2.3486660869884699</v>
      </c>
      <c r="H9" s="6">
        <f>Input!D151/Input!D$7</f>
        <v>2.3161317955598126</v>
      </c>
      <c r="I9" s="6">
        <f>Input!E151/Input!E$7</f>
        <v>1.9800065995232616</v>
      </c>
      <c r="J9" s="6">
        <f>Input!F151/Input!F$7</f>
        <v>1.800767088837179</v>
      </c>
      <c r="K9" s="6">
        <f>Input!G151/Input!G$7</f>
        <v>1.9699862366888985</v>
      </c>
      <c r="L9" s="6">
        <f>Input!H151/Input!H$7</f>
        <v>2.2286800495644847</v>
      </c>
      <c r="M9" s="6">
        <f>Input!I151/Input!I$7</f>
        <v>1.980148498702931</v>
      </c>
      <c r="N9" s="6">
        <f>Input!J151/Input!J$7</f>
        <v>1.9735732806338484</v>
      </c>
      <c r="O9" s="6">
        <f>AVERAGE(E9:N9)</f>
        <v>2.1627187400280472</v>
      </c>
    </row>
    <row r="10" spans="1:15" ht="12" customHeight="1" x14ac:dyDescent="0.2">
      <c r="B10" t="s">
        <v>182</v>
      </c>
      <c r="E10" s="6">
        <f>Input!A152/Input!A$7</f>
        <v>-0.91162182626379418</v>
      </c>
      <c r="F10" s="6">
        <f>Input!B152/Input!B$7</f>
        <v>-0.92795629983969685</v>
      </c>
      <c r="G10" s="6">
        <f>Input!C152/Input!C$7</f>
        <v>-0.85960596170449888</v>
      </c>
      <c r="H10" s="6">
        <f>Input!D152/Input!D$7</f>
        <v>-1.3176766088279459</v>
      </c>
      <c r="I10" s="6">
        <f>Input!E152/Input!E$7</f>
        <v>-0.68877382048480773</v>
      </c>
      <c r="J10" s="6">
        <f>Input!F152/Input!F$7</f>
        <v>-1.0291553879175728</v>
      </c>
      <c r="K10" s="6">
        <f>Input!G152/Input!G$7</f>
        <v>-1.2381286209323692</v>
      </c>
      <c r="L10" s="6">
        <f>Input!H152/Input!H$7</f>
        <v>-2.7093700700865733</v>
      </c>
      <c r="M10" s="6">
        <f>Input!I152/Input!I$7</f>
        <v>-1.8235499915145295</v>
      </c>
      <c r="N10" s="6">
        <f>Input!J152/Input!J$7</f>
        <v>-1.6612927846620662</v>
      </c>
      <c r="O10" s="6">
        <f>AVERAGE(E10:N10)</f>
        <v>-1.3167131372233853</v>
      </c>
    </row>
    <row r="11" spans="1:15" ht="12.75" customHeight="1" x14ac:dyDescent="0.2">
      <c r="B11" s="28" t="s">
        <v>68</v>
      </c>
      <c r="E11" s="8">
        <f>Input!A35/Input!A$7</f>
        <v>518.91297484629308</v>
      </c>
      <c r="F11" s="8">
        <f>Input!B35/Input!B$7</f>
        <v>555.73978016015019</v>
      </c>
      <c r="G11" s="8">
        <f>Input!C35/Input!C$7</f>
        <v>576.09495413602428</v>
      </c>
      <c r="H11" s="8">
        <f>Input!D35/Input!D$7</f>
        <v>539.74798717810438</v>
      </c>
      <c r="I11" s="8">
        <f>Input!E35/Input!E$7</f>
        <v>433.09903440192647</v>
      </c>
      <c r="J11" s="8">
        <f>Input!F35/Input!F$7</f>
        <v>456.56464908473856</v>
      </c>
      <c r="K11" s="8">
        <f>Input!G35/Input!G$7</f>
        <v>509.98192706773176</v>
      </c>
      <c r="L11" s="8">
        <f>Input!H35/Input!H$7</f>
        <v>524.18381563031755</v>
      </c>
      <c r="M11" s="8">
        <f>Input!I35/Input!I$7</f>
        <v>524.32651046922081</v>
      </c>
      <c r="N11" s="8">
        <f>Input!J35/Input!J$7</f>
        <v>552.26982723637798</v>
      </c>
      <c r="O11" s="8">
        <f>AVERAGE(E11:N11)</f>
        <v>519.09214602108852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0.45486029561582481</v>
      </c>
      <c r="F13" s="8">
        <f>Input!B28/Input!B7</f>
        <v>0.40705786856666998</v>
      </c>
      <c r="G13" s="8">
        <f>Input!C28/Input!C7</f>
        <v>0.57994859438242841</v>
      </c>
      <c r="H13" s="8">
        <f>Input!D28/Input!D7</f>
        <v>0.46315734055887187</v>
      </c>
      <c r="I13" s="8">
        <f>Input!E28/Input!E7</f>
        <v>0.48480739156275826</v>
      </c>
      <c r="J13" s="8">
        <f>Input!F28/Input!F7</f>
        <v>0.51893592148712919</v>
      </c>
      <c r="K13" s="8">
        <f>Input!G28/Input!G7</f>
        <v>0.95460052744653234</v>
      </c>
      <c r="L13" s="8">
        <f>Input!H28/Input!H7</f>
        <v>0.5945942809205238</v>
      </c>
      <c r="M13" s="8">
        <f>Input!I28/Input!I7</f>
        <v>0.88344310177180563</v>
      </c>
      <c r="N13" s="8">
        <f>Input!J28/Input!J7</f>
        <v>1.0244700906348989</v>
      </c>
      <c r="O13" s="8">
        <f>AVERAGE(E13:N13)</f>
        <v>0.63658754129474437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3.8527438703187173</v>
      </c>
      <c r="F15" s="16">
        <f>Input!B136/Input!B$7</f>
        <v>2.8201939962175078</v>
      </c>
      <c r="G15" s="16">
        <f>Input!C136/Input!C$7</f>
        <v>2.4099049654336255</v>
      </c>
      <c r="H15" s="16">
        <f>Input!D136/Input!D$7</f>
        <v>3.5955634049140759</v>
      </c>
      <c r="I15" s="16">
        <f>Input!E136/Input!E$7</f>
        <v>2.4816344950232954</v>
      </c>
      <c r="J15" s="16">
        <f>Input!F136/Input!F$7</f>
        <v>2.4264988617466998</v>
      </c>
      <c r="K15" s="16">
        <f>Input!G136/Input!G$7</f>
        <v>2.9869548336150511</v>
      </c>
      <c r="L15" s="16">
        <f>Input!H136/Input!H$7</f>
        <v>2.7931708726543891</v>
      </c>
      <c r="M15" s="16">
        <f>Input!I136/Input!I$7</f>
        <v>2.8864124696137816</v>
      </c>
      <c r="N15" s="16">
        <f>Input!J136/Input!J$7</f>
        <v>2.9117119382414023</v>
      </c>
      <c r="O15" s="6">
        <f t="shared" ref="O15:O26" si="1">AVERAGE(E15:N15)</f>
        <v>2.9164789707778547</v>
      </c>
    </row>
    <row r="16" spans="1:15" ht="12" customHeight="1" x14ac:dyDescent="0.2">
      <c r="B16" t="s">
        <v>184</v>
      </c>
      <c r="E16" s="16">
        <f>Input!A137/Input!A$7</f>
        <v>5.6948114264903298</v>
      </c>
      <c r="F16" s="16">
        <f>Input!B137/Input!B$7</f>
        <v>6.491972373520511</v>
      </c>
      <c r="G16" s="16">
        <f>Input!C137/Input!C$7</f>
        <v>6.3835953621661998</v>
      </c>
      <c r="H16" s="16">
        <f>Input!D137/Input!D$7</f>
        <v>6.6802070520305357</v>
      </c>
      <c r="I16" s="16">
        <f>Input!E137/Input!E$7</f>
        <v>7.0733667653170178</v>
      </c>
      <c r="J16" s="16">
        <f>Input!F137/Input!F$7</f>
        <v>6.6329504490209246</v>
      </c>
      <c r="K16" s="16">
        <f>Input!G137/Input!G$7</f>
        <v>6.7341936715269854</v>
      </c>
      <c r="L16" s="16">
        <f>Input!H137/Input!H$7</f>
        <v>7.1188802687527319</v>
      </c>
      <c r="M16" s="16">
        <f>Input!I137/Input!I$7</f>
        <v>6.8452575781689022</v>
      </c>
      <c r="N16" s="16">
        <f>Input!J137/Input!J$7</f>
        <v>6.3442549792124572</v>
      </c>
      <c r="O16" s="6">
        <f t="shared" si="1"/>
        <v>6.5999489926206589</v>
      </c>
    </row>
    <row r="17" spans="2:15" ht="12" customHeight="1" x14ac:dyDescent="0.2">
      <c r="B17" t="s">
        <v>185</v>
      </c>
      <c r="E17" s="16">
        <f>Input!A138/Input!A$7</f>
        <v>3.1684270186012427</v>
      </c>
      <c r="F17" s="16">
        <f>Input!B138/Input!B$7</f>
        <v>2.9089160850308429</v>
      </c>
      <c r="G17" s="16">
        <f>Input!C138/Input!C$7</f>
        <v>2.7270785137377609</v>
      </c>
      <c r="H17" s="16">
        <f>Input!D138/Input!D$7</f>
        <v>2.6338482297621102</v>
      </c>
      <c r="I17" s="16">
        <f>Input!E138/Input!E$7</f>
        <v>2.7292986345925443</v>
      </c>
      <c r="J17" s="16">
        <f>Input!F138/Input!F$7</f>
        <v>2.7707772101029331</v>
      </c>
      <c r="K17" s="16">
        <f>Input!G138/Input!G$7</f>
        <v>3.023506101941376</v>
      </c>
      <c r="L17" s="16">
        <f>Input!H138/Input!H$7</f>
        <v>2.4382859059406909</v>
      </c>
      <c r="M17" s="16">
        <f>Input!I138/Input!I$7</f>
        <v>2.5251683180809956</v>
      </c>
      <c r="N17" s="16">
        <f>Input!J138/Input!J$7</f>
        <v>2.6031933448550326</v>
      </c>
      <c r="O17" s="6">
        <f t="shared" si="1"/>
        <v>2.7528499362645529</v>
      </c>
    </row>
    <row r="18" spans="2:15" ht="12" customHeight="1" x14ac:dyDescent="0.2">
      <c r="B18" t="s">
        <v>186</v>
      </c>
      <c r="E18" s="16">
        <f>Input!A139/Input!A$7</f>
        <v>8.0306196952322733</v>
      </c>
      <c r="F18" s="16">
        <f>Input!B139/Input!B$7</f>
        <v>9.9944976273339297</v>
      </c>
      <c r="G18" s="16">
        <f>Input!C139/Input!C$7</f>
        <v>7.7713547630565376</v>
      </c>
      <c r="H18" s="16">
        <f>Input!D139/Input!D$7</f>
        <v>6.7251579853247279</v>
      </c>
      <c r="I18" s="16">
        <f>Input!E139/Input!E$7</f>
        <v>6.6460197105076411</v>
      </c>
      <c r="J18" s="16">
        <f>Input!F139/Input!F$7</f>
        <v>6.5803402928387147</v>
      </c>
      <c r="K18" s="16">
        <f>Input!G139/Input!G$7</f>
        <v>6.5608263636174469</v>
      </c>
      <c r="L18" s="16">
        <f>Input!H139/Input!H$7</f>
        <v>7.6018445584495131</v>
      </c>
      <c r="M18" s="16">
        <f>Input!I139/Input!I$7</f>
        <v>6.5054210610472349</v>
      </c>
      <c r="N18" s="16">
        <f>Input!J139/Input!J$7</f>
        <v>5.7026594456554234</v>
      </c>
      <c r="O18" s="6">
        <f t="shared" si="1"/>
        <v>7.211874150306345</v>
      </c>
    </row>
    <row r="19" spans="2:15" ht="13.5" customHeight="1" x14ac:dyDescent="0.2">
      <c r="B19" t="s">
        <v>311</v>
      </c>
      <c r="E19" s="16">
        <f>E20-SUM(E15:E18)</f>
        <v>4.8723669776777001E-2</v>
      </c>
      <c r="F19" s="16">
        <f t="shared" ref="F19:N19" si="2">F20-SUM(F15:F18)</f>
        <v>2.2118399926547738E-2</v>
      </c>
      <c r="G19" s="16">
        <f t="shared" si="2"/>
        <v>1.8398281784836712E-2</v>
      </c>
      <c r="H19" s="16">
        <f t="shared" si="2"/>
        <v>2.4092023044044453E-2</v>
      </c>
      <c r="I19" s="16">
        <f t="shared" si="2"/>
        <v>5.7396873987336505E-2</v>
      </c>
      <c r="J19" s="16">
        <f t="shared" si="2"/>
        <v>1.8112325386969275E-2</v>
      </c>
      <c r="K19" s="16">
        <f t="shared" si="2"/>
        <v>2.317779172622636E-2</v>
      </c>
      <c r="L19" s="16">
        <f t="shared" si="2"/>
        <v>4.0785348932914189E-2</v>
      </c>
      <c r="M19" s="16">
        <f t="shared" si="2"/>
        <v>4.411579100287355E-2</v>
      </c>
      <c r="N19" s="16">
        <f t="shared" si="2"/>
        <v>5.2825251056550115E-2</v>
      </c>
      <c r="O19" s="6">
        <f t="shared" si="1"/>
        <v>3.4974575662507591E-2</v>
      </c>
    </row>
    <row r="20" spans="2:15" ht="12.75" customHeight="1" x14ac:dyDescent="0.2">
      <c r="B20" s="28" t="s">
        <v>187</v>
      </c>
      <c r="E20" s="8">
        <f>Input!A141/Input!A$7</f>
        <v>20.795325680419339</v>
      </c>
      <c r="F20" s="8">
        <f>Input!B141/Input!B$7</f>
        <v>22.237698482029337</v>
      </c>
      <c r="G20" s="8">
        <f>Input!C141/Input!C$7</f>
        <v>19.310331886178961</v>
      </c>
      <c r="H20" s="8">
        <f>Input!D141/Input!D$7</f>
        <v>19.658868695075494</v>
      </c>
      <c r="I20" s="8">
        <f>Input!E141/Input!E$7</f>
        <v>18.987716479427835</v>
      </c>
      <c r="J20" s="8">
        <f>Input!F141/Input!F$7</f>
        <v>18.428679139096243</v>
      </c>
      <c r="K20" s="8">
        <f>Input!G141/Input!G$7</f>
        <v>19.328658762427086</v>
      </c>
      <c r="L20" s="8">
        <f>Input!H141/Input!H$7</f>
        <v>19.992966954730239</v>
      </c>
      <c r="M20" s="8">
        <f>Input!I141/Input!I$7</f>
        <v>18.806375217913789</v>
      </c>
      <c r="N20" s="8">
        <f>Input!J141/Input!J$7</f>
        <v>17.614644959020865</v>
      </c>
      <c r="O20" s="8">
        <f t="shared" si="1"/>
        <v>19.516126625631919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0.40510855324219797</v>
      </c>
      <c r="F22" s="16">
        <f>Input!B202/Input!B$7</f>
        <v>0.73544575642838839</v>
      </c>
      <c r="G22" s="16">
        <f>Input!C202/Input!C$7</f>
        <v>0.53529043102339735</v>
      </c>
      <c r="H22" s="16">
        <f>Input!D202/Input!D$7</f>
        <v>0.67418719117380199</v>
      </c>
      <c r="I22" s="16">
        <f>Input!E202/Input!E$7</f>
        <v>0.87098370218749199</v>
      </c>
      <c r="J22" s="16">
        <f>Input!F202/Input!F$7</f>
        <v>0.4277252362574861</v>
      </c>
      <c r="K22" s="16">
        <f>Input!G202/Input!G$7</f>
        <v>0.66369349473877004</v>
      </c>
      <c r="L22" s="16">
        <f>Input!H202/Input!H$7</f>
        <v>0.60009382551888835</v>
      </c>
      <c r="M22" s="16">
        <f>Input!I202/Input!I$7</f>
        <v>0.75645299644603936</v>
      </c>
      <c r="N22" s="16">
        <f>Input!J202/Input!J$7</f>
        <v>2.0969013063930277</v>
      </c>
      <c r="O22" s="6">
        <f t="shared" si="1"/>
        <v>0.77658824934094883</v>
      </c>
    </row>
    <row r="23" spans="2:15" ht="12" customHeight="1" x14ac:dyDescent="0.2">
      <c r="B23" t="s">
        <v>305</v>
      </c>
      <c r="E23" s="16">
        <f>Input!A210/Input!A$7</f>
        <v>23.591211206590682</v>
      </c>
      <c r="F23" s="16">
        <f>Input!B210/Input!B$7</f>
        <v>20.78732278333306</v>
      </c>
      <c r="G23" s="16">
        <f>Input!C210/Input!C$7</f>
        <v>20.303891120513871</v>
      </c>
      <c r="H23" s="16">
        <f>Input!D210/Input!D$7</f>
        <v>19.135541715355984</v>
      </c>
      <c r="I23" s="16">
        <f>Input!E210/Input!E$7</f>
        <v>18.760542472471286</v>
      </c>
      <c r="J23" s="16">
        <f>Input!F210/Input!F$7</f>
        <v>19.971133210899449</v>
      </c>
      <c r="K23" s="16">
        <f>Input!G210/Input!G$7</f>
        <v>20.635369044382081</v>
      </c>
      <c r="L23" s="16">
        <f>Input!H210/Input!H$7</f>
        <v>19.211671713806542</v>
      </c>
      <c r="M23" s="16">
        <f>Input!I210/Input!I$7</f>
        <v>19.644063837611938</v>
      </c>
      <c r="N23" s="16">
        <f>Input!J210/Input!J$7</f>
        <v>20.145954490887018</v>
      </c>
      <c r="O23" s="6">
        <f t="shared" si="1"/>
        <v>20.218670159585194</v>
      </c>
    </row>
    <row r="24" spans="2:15" ht="12" customHeight="1" x14ac:dyDescent="0.2">
      <c r="B24" t="s">
        <v>306</v>
      </c>
      <c r="E24" s="16">
        <f>Input!A204/Input!A$7</f>
        <v>0.7644036927414386</v>
      </c>
      <c r="F24" s="16">
        <f>Input!B204/Input!B$7</f>
        <v>0.95347231166923219</v>
      </c>
      <c r="G24" s="16">
        <f>Input!C204/Input!C$7</f>
        <v>0.60668475099351538</v>
      </c>
      <c r="H24" s="16">
        <f>Input!D204/Input!D$7</f>
        <v>0.59480681351978615</v>
      </c>
      <c r="I24" s="16">
        <f>Input!E204/Input!E$7</f>
        <v>1.029517197336776</v>
      </c>
      <c r="J24" s="16">
        <f>Input!F204/Input!F$7</f>
        <v>0.80960503110004289</v>
      </c>
      <c r="K24" s="16">
        <f>Input!G204/Input!G$7</f>
        <v>0.95066833353414804</v>
      </c>
      <c r="L24" s="16">
        <f>Input!H204/Input!H$7</f>
        <v>0.79326780547044617</v>
      </c>
      <c r="M24" s="16">
        <f>Input!I204/Input!I$7</f>
        <v>1.2184460098930181</v>
      </c>
      <c r="N24" s="16">
        <f>Input!J204/Input!J$7</f>
        <v>1.0186099580713845</v>
      </c>
      <c r="O24" s="6">
        <f t="shared" si="1"/>
        <v>0.87394819043297889</v>
      </c>
    </row>
    <row r="25" spans="2:15" ht="12" customHeight="1" x14ac:dyDescent="0.2">
      <c r="B25" t="s">
        <v>307</v>
      </c>
      <c r="E25" s="16">
        <f>Input!A205/Input!A$7</f>
        <v>2.1841339171588836</v>
      </c>
      <c r="F25" s="16">
        <f>Input!B205/Input!B$7</f>
        <v>2.031941435128211</v>
      </c>
      <c r="G25" s="16">
        <f>Input!C205/Input!C$7</f>
        <v>1.5561294845966849</v>
      </c>
      <c r="H25" s="16">
        <f>Input!D205/Input!D$7</f>
        <v>1.6201462144620902</v>
      </c>
      <c r="I25" s="16">
        <f>Input!E205/Input!E$7</f>
        <v>1.5410121326000703</v>
      </c>
      <c r="J25" s="16">
        <f>Input!F205/Input!F$7</f>
        <v>1.6898186161622986</v>
      </c>
      <c r="K25" s="16">
        <f>Input!G205/Input!G$7</f>
        <v>1.8026602643665159</v>
      </c>
      <c r="L25" s="16">
        <f>Input!H205/Input!H$7</f>
        <v>1.9680424389943014</v>
      </c>
      <c r="M25" s="16">
        <f>Input!I205/Input!I$7</f>
        <v>1.784353898524522</v>
      </c>
      <c r="N25" s="16">
        <f>Input!J205/Input!J$7</f>
        <v>2.1737372805085977</v>
      </c>
      <c r="O25" s="6">
        <f t="shared" si="1"/>
        <v>1.8351975682502175</v>
      </c>
    </row>
    <row r="26" spans="2:15" ht="12" customHeight="1" x14ac:dyDescent="0.2">
      <c r="B26" t="s">
        <v>308</v>
      </c>
      <c r="E26" s="16">
        <f>(Input!A142-SUM(Input!A202:'Input'!A205))/Input!A$7</f>
        <v>2.4631503082737134</v>
      </c>
      <c r="F26" s="16">
        <f>(Input!B142-SUM(Input!B202:'Input'!B205))/Input!B$7</f>
        <v>2.2954511572565561</v>
      </c>
      <c r="G26" s="16">
        <f>(Input!C142-SUM(Input!C202:'Input'!C205))/Input!C$7</f>
        <v>1.6380029882002822</v>
      </c>
      <c r="H26" s="16">
        <f>(Input!D142-SUM(Input!D202:'Input'!D205))/Input!D$7</f>
        <v>1.7278440662112391</v>
      </c>
      <c r="I26" s="16">
        <f>(Input!E142-SUM(Input!E202:'Input'!E205))/Input!E$7</f>
        <v>1.3590790392184515</v>
      </c>
      <c r="J26" s="16">
        <f>(Input!F142-SUM(Input!F202:'Input'!F205))/Input!F$7</f>
        <v>1.3766797688849646</v>
      </c>
      <c r="K26" s="16">
        <f>(Input!G142-SUM(Input!G202:'Input'!G205))/Input!G$7</f>
        <v>1.5919799975902194</v>
      </c>
      <c r="L26" s="16">
        <f>(Input!H142-SUM(Input!H202:'Input'!H205))/Input!H$7</f>
        <v>1.3841107368908798</v>
      </c>
      <c r="M26" s="16">
        <f>(Input!I142-SUM(Input!I202:'Input'!I205))/Input!I$7</f>
        <v>2.1554928805324201</v>
      </c>
      <c r="N26" s="16">
        <f>(Input!J142-SUM(Input!J202:'Input'!J205))/Input!J$7</f>
        <v>2.5566734843174252</v>
      </c>
      <c r="O26" s="6">
        <f t="shared" si="1"/>
        <v>1.854846442737615</v>
      </c>
    </row>
    <row r="27" spans="2:15" ht="12.75" customHeight="1" x14ac:dyDescent="0.2">
      <c r="B27" s="28" t="s">
        <v>188</v>
      </c>
      <c r="E27" s="8">
        <f>SUM(E22:E26)</f>
        <v>29.408007678006918</v>
      </c>
      <c r="F27" s="8">
        <f t="shared" ref="F27:N27" si="3">SUM(F22:F26)</f>
        <v>26.803633443815443</v>
      </c>
      <c r="G27" s="8">
        <f t="shared" si="3"/>
        <v>24.639998775327751</v>
      </c>
      <c r="H27" s="8">
        <f t="shared" si="3"/>
        <v>23.752526000722899</v>
      </c>
      <c r="I27" s="8">
        <f t="shared" si="3"/>
        <v>23.561134543814074</v>
      </c>
      <c r="J27" s="8">
        <f t="shared" si="3"/>
        <v>24.274961863304245</v>
      </c>
      <c r="K27" s="8">
        <f t="shared" si="3"/>
        <v>25.644371134611731</v>
      </c>
      <c r="L27" s="8">
        <f t="shared" si="3"/>
        <v>23.957186520681059</v>
      </c>
      <c r="M27" s="8">
        <f t="shared" si="3"/>
        <v>25.558809623007939</v>
      </c>
      <c r="N27" s="8">
        <f t="shared" si="3"/>
        <v>27.991876520177453</v>
      </c>
      <c r="O27" s="8">
        <f>AVERAGE(E27:N27)</f>
        <v>25.559250610346947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13.706400147931712</v>
      </c>
      <c r="F29" s="16">
        <f>Input!B143/Input!B$7</f>
        <v>15.173721017574692</v>
      </c>
      <c r="G29" s="16">
        <f>Input!C143/Input!C$7</f>
        <v>17.396384706292977</v>
      </c>
      <c r="H29" s="16">
        <f>Input!D143/Input!D$7</f>
        <v>14.160104173744591</v>
      </c>
      <c r="I29" s="16">
        <f>Input!E143/Input!E$7</f>
        <v>10.732746052925711</v>
      </c>
      <c r="J29" s="16">
        <f>Input!F143/Input!F$7</f>
        <v>7.3178783898836315</v>
      </c>
      <c r="K29" s="16">
        <f>Input!G143/Input!G$7</f>
        <v>4.8685920445634592</v>
      </c>
      <c r="L29" s="16">
        <f>Input!H143/Input!H$7</f>
        <v>3.0046221045383281</v>
      </c>
      <c r="M29" s="16">
        <f>Input!I143/Input!I$7</f>
        <v>1.8394366797502175</v>
      </c>
      <c r="N29" s="16">
        <f>Input!J143/Input!J$7</f>
        <v>2.2828026264221997</v>
      </c>
      <c r="O29" s="16">
        <f t="shared" ref="O29:O35" si="4">AVERAGE(E29:N29)</f>
        <v>9.0482687943627518</v>
      </c>
    </row>
    <row r="30" spans="2:15" ht="12" customHeight="1" x14ac:dyDescent="0.2">
      <c r="B30" t="s">
        <v>309</v>
      </c>
      <c r="E30" s="16">
        <f>Input!A211/Input!A$7</f>
        <v>3.5278221968137529</v>
      </c>
      <c r="F30" s="16">
        <f>Input!B211/Input!B$7</f>
        <v>2.8378611763985724</v>
      </c>
      <c r="G30" s="16">
        <f>Input!C211/Input!C$7</f>
        <v>2.5143301042808419</v>
      </c>
      <c r="H30" s="16">
        <f>Input!D211/Input!D$7</f>
        <v>3.8796124897333244</v>
      </c>
      <c r="I30" s="16">
        <f>Input!E211/Input!E$7</f>
        <v>6.5159072898440327</v>
      </c>
      <c r="J30" s="16">
        <f>Input!F211/Input!F$7</f>
        <v>3.9743529479635433</v>
      </c>
      <c r="K30" s="16">
        <f>Input!G211/Input!G$7</f>
        <v>1.8413392551236887</v>
      </c>
      <c r="L30" s="16">
        <f>Input!H211/Input!H$7</f>
        <v>1.3438612729228545</v>
      </c>
      <c r="M30" s="16">
        <f>Input!I211/Input!I$7</f>
        <v>0.61808454853468853</v>
      </c>
      <c r="N30" s="16">
        <f>Input!J211/Input!J$7</f>
        <v>1.9915082811792941</v>
      </c>
      <c r="O30" s="6">
        <f t="shared" si="4"/>
        <v>2.9044679562794591</v>
      </c>
    </row>
    <row r="31" spans="2:15" ht="12" customHeight="1" x14ac:dyDescent="0.2">
      <c r="B31" t="s">
        <v>190</v>
      </c>
      <c r="E31" s="16">
        <f>Input!A144/Input!A$7</f>
        <v>3.1599613316836699</v>
      </c>
      <c r="F31" s="16">
        <f>Input!B144/Input!B$7</f>
        <v>1.328919808860419</v>
      </c>
      <c r="G31" s="16">
        <f>Input!C144/Input!C$7</f>
        <v>2.0849532175201611</v>
      </c>
      <c r="H31" s="16">
        <f>Input!D144/Input!D$7</f>
        <v>1.7689598189793097</v>
      </c>
      <c r="I31" s="16">
        <f>Input!E144/Input!E$7</f>
        <v>1.9733283522113405</v>
      </c>
      <c r="J31" s="16">
        <f>Input!F144/Input!F$7</f>
        <v>1.8767284023065733</v>
      </c>
      <c r="K31" s="16">
        <f>Input!G144/Input!G$7</f>
        <v>1.514090341442925</v>
      </c>
      <c r="L31" s="16">
        <f>Input!H144/Input!H$7</f>
        <v>1.7794140881696809</v>
      </c>
      <c r="M31" s="16">
        <f>Input!I144/Input!I$7</f>
        <v>1.9449780279279005</v>
      </c>
      <c r="N31" s="16">
        <f>Input!J144/Input!J$7</f>
        <v>2.5778689750973722</v>
      </c>
      <c r="O31" s="6">
        <f t="shared" si="4"/>
        <v>2.0009202364199354</v>
      </c>
    </row>
    <row r="32" spans="2:15" ht="12" customHeight="1" x14ac:dyDescent="0.2">
      <c r="B32" t="s">
        <v>310</v>
      </c>
      <c r="E32" s="16">
        <f>Input!A208/Input!A$7</f>
        <v>0.20640002306170624</v>
      </c>
      <c r="F32" s="16">
        <f>Input!B208/Input!B$7</f>
        <v>0.22103316503834142</v>
      </c>
      <c r="G32" s="16">
        <f>Input!C208/Input!C$7</f>
        <v>0.13689857876785724</v>
      </c>
      <c r="H32" s="16">
        <f>Input!D208/Input!D$7</f>
        <v>0.3255923026532499</v>
      </c>
      <c r="I32" s="16">
        <f>Input!E208/Input!E$7</f>
        <v>0.29518224829178635</v>
      </c>
      <c r="J32" s="16">
        <f>Input!F208/Input!F$7</f>
        <v>0.21461968975582701</v>
      </c>
      <c r="K32" s="16">
        <f>Input!G208/Input!G$7</f>
        <v>0.24018271297649588</v>
      </c>
      <c r="L32" s="16">
        <f>Input!H208/Input!H$7</f>
        <v>0.2163784333892822</v>
      </c>
      <c r="M32" s="16">
        <f>Input!I208/Input!I$7</f>
        <v>0.40650697316313311</v>
      </c>
      <c r="N32" s="16">
        <f>Input!J208/Input!J$7</f>
        <v>0.70023448484670958</v>
      </c>
      <c r="O32" s="6">
        <f t="shared" si="4"/>
        <v>0.29630286119443888</v>
      </c>
    </row>
    <row r="33" spans="2:15" ht="12" customHeight="1" x14ac:dyDescent="0.2">
      <c r="B33" t="s">
        <v>191</v>
      </c>
      <c r="E33" s="16">
        <f>Input!A145/Input!A$7</f>
        <v>0.35499379592295155</v>
      </c>
      <c r="F33" s="16">
        <f>Input!B145/Input!B$7</f>
        <v>0.3072957409336865</v>
      </c>
      <c r="G33" s="16">
        <f>Input!C145/Input!C$7</f>
        <v>0.35060005878426787</v>
      </c>
      <c r="H33" s="16">
        <f>Input!D145/Input!D$7</f>
        <v>0.32739433280387059</v>
      </c>
      <c r="I33" s="16">
        <f>Input!E145/Input!E$7</f>
        <v>0.41101887083480643</v>
      </c>
      <c r="J33" s="16">
        <f>Input!F145/Input!F$7</f>
        <v>0.50182759981213065</v>
      </c>
      <c r="K33" s="16">
        <f>Input!G145/Input!G$7</f>
        <v>0.31131433432453787</v>
      </c>
      <c r="L33" s="16">
        <f>Input!H145/Input!H$7</f>
        <v>0.22340952886101867</v>
      </c>
      <c r="M33" s="16">
        <f>Input!I145/Input!I$7</f>
        <v>0.24861647457463357</v>
      </c>
      <c r="N33" s="16">
        <f>Input!J145/Input!J$7</f>
        <v>0.14337397703673477</v>
      </c>
      <c r="O33" s="6">
        <f t="shared" si="4"/>
        <v>0.31798447138886382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0.45933970382047612</v>
      </c>
      <c r="F34" s="16">
        <f>(Input!B147-Input!B143-Input!B144-Input!B145-Input!B207-Input!B208)/Input!B$7</f>
        <v>0.27760282296888461</v>
      </c>
      <c r="G34" s="16">
        <f>(Input!C147-Input!C143-Input!C144-Input!C145-Input!C207-Input!C208)/Input!C$7</f>
        <v>0.93395253782706411</v>
      </c>
      <c r="H34" s="16">
        <f>(Input!D147-Input!D143-Input!D144-Input!D145-Input!D207-Input!D208)/Input!D$7</f>
        <v>1.6123105947379877</v>
      </c>
      <c r="I34" s="16">
        <f>(Input!E147-Input!E143-Input!E144-Input!E145-Input!E207-Input!E208)/Input!E$7</f>
        <v>3.2419770597815303</v>
      </c>
      <c r="J34" s="16">
        <f>(Input!F147-Input!F143-Input!F144-Input!F145-Input!F207-Input!F208)/Input!F$7</f>
        <v>0.39847714690171976</v>
      </c>
      <c r="K34" s="16">
        <f>(Input!G147-Input!G143-Input!G144-Input!G145-Input!G207-Input!G208)/Input!G$7</f>
        <v>0.21024011064855289</v>
      </c>
      <c r="L34" s="16">
        <f>(Input!H147-Input!H143-Input!H144-Input!H145-Input!H207-Input!H208)/Input!H$7</f>
        <v>0.18944488290828385</v>
      </c>
      <c r="M34" s="16">
        <f>(Input!I147-Input!I143-Input!I144-Input!I145-Input!I207-Input!I208)/Input!I$7</f>
        <v>0.26550801376211713</v>
      </c>
      <c r="N34" s="16">
        <f>(Input!J147-Input!J143-Input!J144-Input!J145-Input!J207-Input!J208)/Input!J$7</f>
        <v>0.26860929520331001</v>
      </c>
      <c r="O34" s="6">
        <f t="shared" si="4"/>
        <v>0.78574621685599277</v>
      </c>
    </row>
    <row r="35" spans="2:15" ht="12.75" customHeight="1" x14ac:dyDescent="0.2">
      <c r="B35" s="28" t="s">
        <v>193</v>
      </c>
      <c r="E35" s="8">
        <f>SUM(E29:E34)</f>
        <v>21.414917199234271</v>
      </c>
      <c r="F35" s="8">
        <f t="shared" ref="F35:N35" si="5">SUM(F29:F34)</f>
        <v>20.146433731774597</v>
      </c>
      <c r="G35" s="8">
        <f t="shared" si="5"/>
        <v>23.41711920347317</v>
      </c>
      <c r="H35" s="8">
        <f t="shared" si="5"/>
        <v>22.073973712652329</v>
      </c>
      <c r="I35" s="8">
        <f t="shared" si="5"/>
        <v>23.170159873889205</v>
      </c>
      <c r="J35" s="8">
        <f t="shared" si="5"/>
        <v>14.283884176623426</v>
      </c>
      <c r="K35" s="8">
        <f t="shared" si="5"/>
        <v>8.9857587990796581</v>
      </c>
      <c r="L35" s="8">
        <f t="shared" si="5"/>
        <v>6.7571303107894476</v>
      </c>
      <c r="M35" s="8">
        <f t="shared" si="5"/>
        <v>5.323130717712691</v>
      </c>
      <c r="N35" s="8">
        <f t="shared" si="5"/>
        <v>7.9643976397856209</v>
      </c>
      <c r="O35" s="8">
        <f t="shared" si="4"/>
        <v>15.353690536501443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590.98608569956946</v>
      </c>
      <c r="F37" s="30">
        <f t="shared" ref="F37:N37" si="6">+F11+F13+F20+F27+F35</f>
        <v>625.33460368633621</v>
      </c>
      <c r="G37" s="30">
        <f t="shared" si="6"/>
        <v>644.04235259538655</v>
      </c>
      <c r="H37" s="30">
        <f t="shared" si="6"/>
        <v>605.69651292711399</v>
      </c>
      <c r="I37" s="30">
        <f t="shared" si="6"/>
        <v>499.30285269062034</v>
      </c>
      <c r="J37" s="30">
        <f t="shared" si="6"/>
        <v>514.07111018524961</v>
      </c>
      <c r="K37" s="30">
        <f t="shared" si="6"/>
        <v>564.89531629129681</v>
      </c>
      <c r="L37" s="30">
        <f t="shared" si="6"/>
        <v>575.48569369743882</v>
      </c>
      <c r="M37" s="30">
        <f t="shared" si="6"/>
        <v>574.89826912962712</v>
      </c>
      <c r="N37" s="30">
        <f t="shared" si="6"/>
        <v>606.86521644599679</v>
      </c>
      <c r="O37" s="7">
        <f>AVERAGE(E37:N37)</f>
        <v>580.15780133486351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491.38339751235401</v>
      </c>
      <c r="F39" s="30">
        <f>(Input!B24-Input!B125)/Input!B$7+Input!B131/Input!B7</f>
        <v>470.8948143122584</v>
      </c>
      <c r="G39" s="30">
        <f>(Input!C24-Input!C125)/Input!C$7+Input!C131/Input!C7</f>
        <v>465.84618441114696</v>
      </c>
      <c r="H39" s="30">
        <f>(Input!D24-Input!D125)/Input!D$7+Input!D131/Input!D7</f>
        <v>463.48926993436135</v>
      </c>
      <c r="I39" s="30">
        <f>(Input!E24-Input!E125)/Input!E$7+Input!E131/Input!E7</f>
        <v>451.46196418046645</v>
      </c>
      <c r="J39" s="30">
        <f>(Input!F24-Input!F125)/Input!F$7+Input!F131/Input!F7</f>
        <v>476.7681715496588</v>
      </c>
      <c r="K39" s="30">
        <f>(Input!G24-Input!G125)/Input!G$7+Input!G131/Input!G7</f>
        <v>477.89268074505765</v>
      </c>
      <c r="L39" s="30">
        <f>(Input!H24-Input!H125)/Input!H$7+Input!H131/Input!H7</f>
        <v>467.0253229863639</v>
      </c>
      <c r="M39" s="30">
        <f>(Input!I24-Input!I125)/Input!I$7+Input!I131/Input!I7</f>
        <v>478.42801197721587</v>
      </c>
      <c r="N39" s="30">
        <f>(Input!J24-Input!J125)/Input!J$7+Input!J131/Input!J7</f>
        <v>482.94742111491132</v>
      </c>
      <c r="O39" s="7">
        <f>AVERAGE(E39:N39)</f>
        <v>472.61372387237952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99.602688187215449</v>
      </c>
      <c r="F41" s="11">
        <f t="shared" ref="F41:N41" si="7">+F37-F39</f>
        <v>154.4397893740778</v>
      </c>
      <c r="G41" s="11">
        <f t="shared" si="7"/>
        <v>178.19616818423958</v>
      </c>
      <c r="H41" s="11">
        <f t="shared" si="7"/>
        <v>142.20724299275264</v>
      </c>
      <c r="I41" s="11">
        <f t="shared" si="7"/>
        <v>47.840888510153889</v>
      </c>
      <c r="J41" s="11">
        <f t="shared" si="7"/>
        <v>37.302938635590806</v>
      </c>
      <c r="K41" s="11">
        <f t="shared" si="7"/>
        <v>87.002635546239162</v>
      </c>
      <c r="L41" s="11">
        <f t="shared" si="7"/>
        <v>108.46037071107492</v>
      </c>
      <c r="M41" s="11">
        <f t="shared" si="7"/>
        <v>96.47025715241125</v>
      </c>
      <c r="N41" s="11">
        <f t="shared" si="7"/>
        <v>123.91779533108547</v>
      </c>
      <c r="O41" s="11">
        <f>AVERAGE(E41:N41)</f>
        <v>107.54407746248413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17.413314938673309</v>
      </c>
      <c r="F43" s="8">
        <f>(Input!B25+Input!B26)/Input!B$7</f>
        <v>19.009716995328635</v>
      </c>
      <c r="G43" s="8">
        <f>(Input!C25+Input!C26)/Input!C$7</f>
        <v>21.538217550777972</v>
      </c>
      <c r="H43" s="8">
        <f>(Input!D25+Input!D26)/Input!D$7</f>
        <v>21.71891931170504</v>
      </c>
      <c r="I43" s="8">
        <f>(Input!E25+Input!E26)/Input!E$7</f>
        <v>21.725528885848583</v>
      </c>
      <c r="J43" s="8">
        <f>(Input!F25+Input!F26)/Input!F$7</f>
        <v>21.352971798514922</v>
      </c>
      <c r="K43" s="8">
        <f>(Input!G25+Input!G26)/Input!G$7</f>
        <v>21.330104537983779</v>
      </c>
      <c r="L43" s="8">
        <f>(Input!H25+Input!H26)/Input!H$7</f>
        <v>21.875039858668735</v>
      </c>
      <c r="M43" s="8">
        <f>(Input!I25+Input!I26)/Input!I$7</f>
        <v>21.946262363499308</v>
      </c>
      <c r="N43" s="8">
        <f>(Input!J25+Input!J26)/Input!J$7</f>
        <v>22.517299688843412</v>
      </c>
      <c r="O43" s="8">
        <f>AVERAGE(E43:N43)</f>
        <v>21.04273759298437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82.18937324854214</v>
      </c>
      <c r="F45" s="11">
        <f t="shared" ref="F45:N45" si="8">+F41-F43</f>
        <v>135.43007237874917</v>
      </c>
      <c r="G45" s="11">
        <f t="shared" si="8"/>
        <v>156.65795063346161</v>
      </c>
      <c r="H45" s="11">
        <f t="shared" si="8"/>
        <v>120.4883236810476</v>
      </c>
      <c r="I45" s="11">
        <f t="shared" si="8"/>
        <v>26.115359624305306</v>
      </c>
      <c r="J45" s="11">
        <f t="shared" si="8"/>
        <v>15.949966837075884</v>
      </c>
      <c r="K45" s="11">
        <f t="shared" si="8"/>
        <v>65.67253100825539</v>
      </c>
      <c r="L45" s="11">
        <f t="shared" si="8"/>
        <v>86.585330852406173</v>
      </c>
      <c r="M45" s="11">
        <f t="shared" si="8"/>
        <v>74.523994788911949</v>
      </c>
      <c r="N45" s="11">
        <f t="shared" si="8"/>
        <v>101.40049564224206</v>
      </c>
      <c r="O45" s="11">
        <f>AVERAGE(E45:N45)</f>
        <v>86.501339869499731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Gesamtmittel aller Statistikbetriebe &gt; 500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88.958538044647014</v>
      </c>
      <c r="F7" s="6">
        <f>(Input!B$132+Input!B$28+Input!B$141)/Input!B$6</f>
        <v>95.553759072813904</v>
      </c>
      <c r="G7" s="6">
        <f>(Input!C$132+Input!C$28+Input!C$141)/Input!C$6</f>
        <v>100.74111985635702</v>
      </c>
      <c r="H7" s="6">
        <f>(Input!D$132+Input!D$28+Input!D$141)/Input!D$6</f>
        <v>92.125300167814771</v>
      </c>
      <c r="I7" s="6">
        <f>(Input!E$132+Input!E$28+Input!E$141)/Input!E$6</f>
        <v>72.133683258252347</v>
      </c>
      <c r="J7" s="6">
        <f>(Input!F$132+Input!F$28+Input!F$141)/Input!F$6</f>
        <v>76.738491906585793</v>
      </c>
      <c r="K7" s="6">
        <f>(Input!G$132+Input!G$28+Input!G$141)/Input!G$6</f>
        <v>86.738387533433269</v>
      </c>
      <c r="L7" s="6">
        <f>(Input!H$132+Input!H$28+Input!H$141)/Input!H$6</f>
        <v>90.01859615295028</v>
      </c>
      <c r="M7" s="6">
        <f>(Input!I$132+Input!I$28+Input!I$141)/Input!I$6</f>
        <v>91.153408036542288</v>
      </c>
      <c r="N7" s="6">
        <f>(Input!J$132+Input!J$28+Input!J$141)/Input!J$6</f>
        <v>96.550865230298101</v>
      </c>
      <c r="O7" s="6">
        <f>AVERAGE(E7:N7)</f>
        <v>89.071214925969485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89.952852975875672</v>
      </c>
      <c r="F8" s="6">
        <f>(Input!B$132+Input!B$133+Input!B$134+Input!B$28+Input!B$141)/Input!B$6</f>
        <v>96.077723386839267</v>
      </c>
      <c r="G8" s="6">
        <f>(Input!C$132+Input!C$133+Input!C$134+Input!C$28+Input!C$141)/Input!C$6</f>
        <v>101.03427542432809</v>
      </c>
      <c r="H8" s="6">
        <f>(Input!D$132+Input!D$133+Input!D$134+Input!D$28+Input!D$141)/Input!D$6</f>
        <v>92.474633294616822</v>
      </c>
      <c r="I8" s="6">
        <f>(Input!E$132+Input!E$133+Input!E$134+Input!E$28+Input!E$141)/Input!E$6</f>
        <v>72.738879556858208</v>
      </c>
      <c r="J8" s="6">
        <f>(Input!F$132+Input!F$133+Input!F$134+Input!F$28+Input!F$141)/Input!F$6</f>
        <v>77.221574018953461</v>
      </c>
      <c r="K8" s="6">
        <f>(Input!G$132+Input!G$133+Input!G$134+Input!G$28+Input!G$141)/Input!G$6</f>
        <v>86.89033185666662</v>
      </c>
      <c r="L8" s="6">
        <f>(Input!H$132+Input!H$133+Input!H$134+Input!H$28+Input!H$141)/Input!H$6</f>
        <v>90.730644214483277</v>
      </c>
      <c r="M8" s="6">
        <f>(Input!I$132+Input!I$133+Input!I$134+Input!I$28+Input!I$141)/Input!I$6</f>
        <v>91.521209683319782</v>
      </c>
      <c r="N8" s="6">
        <f>(Input!J$132+Input!J$133+Input!J$134+Input!J$28+Input!J$141)/Input!J$6</f>
        <v>96.590284096292137</v>
      </c>
      <c r="O8" s="6">
        <f>AVERAGE(E8:N8)</f>
        <v>89.523240850823328</v>
      </c>
    </row>
    <row r="9" spans="1:15" ht="12" customHeight="1" x14ac:dyDescent="0.2">
      <c r="B9" s="19" t="s">
        <v>209</v>
      </c>
      <c r="E9" s="6">
        <f>(Input!A$148-Input!A$154+Input!A$155)/Input!A$6</f>
        <v>42.014157363009538</v>
      </c>
      <c r="F9" s="6">
        <f>(Input!B$148-Input!B$154+Input!B$155)/Input!B$6</f>
        <v>49.054282928438226</v>
      </c>
      <c r="G9" s="6">
        <f>(Input!C$148-Input!C$154+Input!C$155)/Input!C$6</f>
        <v>55.125026179150119</v>
      </c>
      <c r="H9" s="6">
        <f>(Input!D$148-Input!D$154+Input!D$155)/Input!D$6</f>
        <v>47.732380437035602</v>
      </c>
      <c r="I9" s="6">
        <f>(Input!E$148-Input!E$154+Input!E$155)/Input!E$6</f>
        <v>31.430851183928738</v>
      </c>
      <c r="J9" s="6">
        <f>(Input!F$148-Input!F$154+Input!F$155)/Input!F$6</f>
        <v>31.883929606292128</v>
      </c>
      <c r="K9" s="6">
        <f>(Input!G$148-Input!G$154+Input!G$155)/Input!G$6</f>
        <v>41.237666670536505</v>
      </c>
      <c r="L9" s="6">
        <f>(Input!H$148-Input!H$154+Input!H$155)/Input!H$6</f>
        <v>44.060476039741111</v>
      </c>
      <c r="M9" s="6">
        <f>(Input!I$148-Input!I$154+Input!I$155)/Input!I$6</f>
        <v>43.02308994277454</v>
      </c>
      <c r="N9" s="6">
        <f>(Input!J$148-Input!J$154+Input!J$155)/Input!J$6</f>
        <v>50.048708085985496</v>
      </c>
      <c r="O9" s="6">
        <f>AVERAGE(E9:N9)</f>
        <v>43.561056843689201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26.642944430693873</v>
      </c>
      <c r="F10" s="6">
        <f>(Input!B$132+Input!B$135+Input!B$28+Input!B$141+Input!B$142+Input!B$147-Input!B$156+Input!B$157)/Input!B$6</f>
        <v>33.561706185516407</v>
      </c>
      <c r="G10" s="6">
        <f>(Input!C$132+Input!C$135+Input!C$28+Input!C$141+Input!C$142+Input!C$147-Input!C$156+Input!C$157)/Input!C$6</f>
        <v>40.037300964903913</v>
      </c>
      <c r="H10" s="6">
        <f>(Input!D$132+Input!D$135+Input!D$28+Input!D$141+Input!D$142+Input!D$147-Input!D$156+Input!D$157)/Input!D$6</f>
        <v>32.138711299823257</v>
      </c>
      <c r="I10" s="6">
        <f>(Input!E$132+Input!E$135+Input!E$28+Input!E$141+Input!E$142+Input!E$147-Input!E$156+Input!E$157)/Input!E$6</f>
        <v>16.494430505957947</v>
      </c>
      <c r="J10" s="6">
        <f>(Input!F$132+Input!F$135+Input!F$28+Input!F$141+Input!F$142+Input!F$147-Input!F$156+Input!F$157)/Input!F$6</f>
        <v>16.028588204356893</v>
      </c>
      <c r="K10" s="6">
        <f>(Input!G$132+Input!G$135+Input!G$28+Input!G$141+Input!G$142+Input!G$147-Input!G$156+Input!G$157)/Input!G$6</f>
        <v>25.084057434341947</v>
      </c>
      <c r="L10" s="6">
        <f>(Input!H$132+Input!H$135+Input!H$28+Input!H$141+Input!H$142+Input!H$147-Input!H$156+Input!H$157)/Input!H$6</f>
        <v>26.367838074773189</v>
      </c>
      <c r="M10" s="6">
        <f>(Input!I$132+Input!I$135+Input!I$28+Input!I$141+Input!I$142+Input!I$147-Input!I$156+Input!I$157)/Input!I$6</f>
        <v>24.459428422325789</v>
      </c>
      <c r="N10" s="6">
        <f>(Input!J$132+Input!J$135+Input!J$28+Input!J$141+Input!J$142+Input!J$147-Input!J$156+Input!J$157)/Input!J$6</f>
        <v>32.791085937179183</v>
      </c>
      <c r="O10" s="6">
        <f>AVERAGE(E10:N10)</f>
        <v>27.36060914598724</v>
      </c>
    </row>
    <row r="11" spans="1:15" ht="12" customHeight="1" x14ac:dyDescent="0.2">
      <c r="B11" t="s">
        <v>211</v>
      </c>
      <c r="E11" s="6">
        <f>Input!A$148/Input!A34-Input!A$24/Input!A$6</f>
        <v>20.425070526642159</v>
      </c>
      <c r="F11" s="6">
        <f>Input!B$148/Input!B34-Input!B$24/Input!B$6</f>
        <v>26.48036179894099</v>
      </c>
      <c r="G11" s="6">
        <f>Input!C$148/Input!C34-Input!C$24/Input!C$6</f>
        <v>32.671671824711439</v>
      </c>
      <c r="H11" s="6">
        <f>Input!D$148/Input!D34-Input!D$24/Input!D$6</f>
        <v>25.322904288658307</v>
      </c>
      <c r="I11" s="6">
        <f>Input!E$148/Input!E34-Input!E$24/Input!E$6</f>
        <v>11.267517774186146</v>
      </c>
      <c r="J11" s="6">
        <f>Input!F$148/Input!F34-Input!F$24/Input!F$6</f>
        <v>9.7825245126429223</v>
      </c>
      <c r="K11" s="6">
        <f>Input!G$148/Input!G34-Input!G$24/Input!G$6</f>
        <v>18.274857719327059</v>
      </c>
      <c r="L11" s="6">
        <f>Input!H$148/Input!H34-Input!H$24/Input!H$6</f>
        <v>18.386281259265289</v>
      </c>
      <c r="M11" s="6">
        <f>Input!I$148/Input!I34-Input!I$24/Input!I$6</f>
        <v>15.634645892571172</v>
      </c>
      <c r="N11" s="6">
        <f>Input!J$148/Input!J34-Input!J$24/Input!J$6</f>
        <v>24.4513068967115</v>
      </c>
      <c r="O11" s="6">
        <f>AVERAGE(E11:N11)</f>
        <v>20.269714249365695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653.13226298807717</v>
      </c>
      <c r="F15" s="6">
        <f>(Input!B$132+Input!B$28+Input!B$141)/Input!B$7</f>
        <v>654.4471705590463</v>
      </c>
      <c r="G15" s="6">
        <f>(Input!C$132+Input!C$28+Input!C$141)/Input!C$7</f>
        <v>703.94696247604236</v>
      </c>
      <c r="H15" s="6">
        <f>(Input!D$132+Input!D$28+Input!D$141)/Input!D$7</f>
        <v>642.45343244982996</v>
      </c>
      <c r="I15" s="6">
        <f>(Input!E$132+Input!E$28+Input!E$141)/Input!E$7</f>
        <v>529.07999031376869</v>
      </c>
      <c r="J15" s="6">
        <f>(Input!F$132+Input!F$28+Input!F$141)/Input!F$7</f>
        <v>567.47778967517058</v>
      </c>
      <c r="K15" s="6">
        <f>(Input!G$132+Input!G$28+Input!G$141)/Input!G$7</f>
        <v>635.38971865031203</v>
      </c>
      <c r="L15" s="6">
        <f>(Input!H$132+Input!H$28+Input!H$141)/Input!H$7</f>
        <v>601.86930757627442</v>
      </c>
      <c r="M15" s="6">
        <f>(Input!I$132+Input!I$28+Input!I$141)/Input!I$7</f>
        <v>586.33610912849451</v>
      </c>
      <c r="N15" s="6">
        <f>(Input!J$132+Input!J$28+Input!J$141)/Input!J$7</f>
        <v>679.5165796562884</v>
      </c>
      <c r="O15" s="6">
        <f>AVERAGE(E15:N15)</f>
        <v>625.36493234733052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660.43250842185751</v>
      </c>
      <c r="F16" s="6">
        <f>(Input!B$132+Input!B$133+Input!B$134+Input!B$28+Input!B$141)/Input!B$7</f>
        <v>658.03579926518137</v>
      </c>
      <c r="G16" s="6">
        <f>(Input!C$132+Input!C$133+Input!C$134+Input!C$28+Input!C$141)/Input!C$7</f>
        <v>705.99544051460725</v>
      </c>
      <c r="H16" s="6">
        <f>(Input!D$132+Input!D$133+Input!D$134+Input!D$28+Input!D$141)/Input!D$7</f>
        <v>644.88957394379077</v>
      </c>
      <c r="I16" s="6">
        <f>(Input!E$132+Input!E$133+Input!E$134+Input!E$28+Input!E$141)/Input!E$7</f>
        <v>533.51893252968114</v>
      </c>
      <c r="J16" s="6">
        <f>(Input!F$132+Input!F$133+Input!F$134+Input!F$28+Input!F$141)/Input!F$7</f>
        <v>571.05016075710068</v>
      </c>
      <c r="K16" s="6">
        <f>(Input!G$132+Input!G$133+Input!G$134+Input!G$28+Input!G$141)/Input!G$7</f>
        <v>636.50276517486884</v>
      </c>
      <c r="L16" s="6">
        <f>(Input!H$132+Input!H$133+Input!H$134+Input!H$28+Input!H$141)/Input!H$7</f>
        <v>606.63010025768585</v>
      </c>
      <c r="M16" s="6">
        <f>(Input!I$132+Input!I$133+Input!I$134+Input!I$28+Input!I$141)/Input!I$7</f>
        <v>588.70196018275362</v>
      </c>
      <c r="N16" s="6">
        <f>(Input!J$132+Input!J$133+Input!J$134+Input!J$28+Input!J$141)/Input!J$7</f>
        <v>679.79400620166746</v>
      </c>
      <c r="O16" s="6">
        <f>AVERAGE(E16:N16)</f>
        <v>628.55512472491932</v>
      </c>
    </row>
    <row r="17" spans="2:15" ht="12" customHeight="1" x14ac:dyDescent="0.2">
      <c r="B17" s="19" t="s">
        <v>209</v>
      </c>
      <c r="E17" s="6">
        <f>(Input!A$148-Input!A$154+Input!A$155)/Input!A$7</f>
        <v>308.46731836203804</v>
      </c>
      <c r="F17" s="6">
        <f>(Input!B$148-Input!B$154+Input!B$155)/Input!B$7</f>
        <v>335.97251408870119</v>
      </c>
      <c r="G17" s="6">
        <f>(Input!C$148-Input!C$154+Input!C$155)/Input!C$7</f>
        <v>385.19618196180244</v>
      </c>
      <c r="H17" s="6">
        <f>(Input!D$148-Input!D$154+Input!D$155)/Input!D$7</f>
        <v>332.87090077225241</v>
      </c>
      <c r="I17" s="6">
        <f>(Input!E$148-Input!E$154+Input!E$155)/Input!E$7</f>
        <v>230.53632767385486</v>
      </c>
      <c r="J17" s="6">
        <f>(Input!F$148-Input!F$154+Input!F$155)/Input!F$7</f>
        <v>235.78026424030608</v>
      </c>
      <c r="K17" s="6">
        <f>(Input!G$148-Input!G$154+Input!G$155)/Input!G$7</f>
        <v>302.08066080877967</v>
      </c>
      <c r="L17" s="6">
        <f>(Input!H$148-Input!H$154+Input!H$155)/Input!H$7</f>
        <v>294.5907772263219</v>
      </c>
      <c r="M17" s="6">
        <f>(Input!I$148-Input!I$154+Input!I$155)/Input!I$7</f>
        <v>276.74216140792998</v>
      </c>
      <c r="N17" s="6">
        <f>(Input!J$148-Input!J$154+Input!J$155)/Input!J$7</f>
        <v>352.23844813492911</v>
      </c>
      <c r="O17" s="6">
        <f>AVERAGE(E17:N17)</f>
        <v>305.44755546769159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195.61210167315454</v>
      </c>
      <c r="F18" s="6">
        <f>(Input!B$132+Input!B$135+Input!B$28+Input!B$141+Input!B$142+Input!B$147-Input!B$156+Input!B$157)/Input!B$7</f>
        <v>229.86394115073972</v>
      </c>
      <c r="G18" s="6">
        <f>(Input!C$132+Input!C$135+Input!C$28+Input!C$141+Input!C$142+Input!C$147-Input!C$156+Input!C$157)/Input!C$7</f>
        <v>279.76794818411724</v>
      </c>
      <c r="H18" s="6">
        <f>(Input!D$132+Input!D$135+Input!D$28+Input!D$141+Input!D$142+Input!D$147-Input!D$156+Input!D$157)/Input!D$7</f>
        <v>224.12546120852821</v>
      </c>
      <c r="I18" s="6">
        <f>(Input!E$132+Input!E$135+Input!E$28+Input!E$141+Input!E$142+Input!E$147-Input!E$156+Input!E$157)/Input!E$7</f>
        <v>120.98194266719322</v>
      </c>
      <c r="J18" s="6">
        <f>(Input!F$132+Input!F$135+Input!F$28+Input!F$141+Input!F$142+Input!F$147-Input!F$156+Input!F$157)/Input!F$7</f>
        <v>118.53070838158264</v>
      </c>
      <c r="K18" s="6">
        <f>(Input!G$132+Input!G$135+Input!G$28+Input!G$141+Input!G$142+Input!G$147-Input!G$156+Input!G$157)/Input!G$7</f>
        <v>183.74969432849375</v>
      </c>
      <c r="L18" s="6">
        <f>(Input!H$132+Input!H$135+Input!H$28+Input!H$141+Input!H$142+Input!H$147-Input!H$156+Input!H$157)/Input!H$7</f>
        <v>176.29682224084473</v>
      </c>
      <c r="M18" s="6">
        <f>(Input!I$132+Input!I$135+Input!I$28+Input!I$141+Input!I$142+Input!I$147-Input!I$156+Input!I$157)/Input!I$7</f>
        <v>157.3330762016501</v>
      </c>
      <c r="N18" s="6">
        <f>(Input!J$132+Input!J$135+Input!J$28+Input!J$141+Input!J$142+Input!J$147-Input!J$156+Input!J$157)/Input!J$7</f>
        <v>230.78080663595335</v>
      </c>
      <c r="O18" s="6">
        <f>AVERAGE(E18:N18)</f>
        <v>191.70425026722575</v>
      </c>
    </row>
    <row r="19" spans="2:15" ht="12" customHeight="1" x14ac:dyDescent="0.2">
      <c r="B19" t="s">
        <v>211</v>
      </c>
      <c r="E19" s="6">
        <f>(Input!A$148-Input!A$24)/Input!A$7</f>
        <v>176.99345963018717</v>
      </c>
      <c r="F19" s="6">
        <f>(Input!B$148-Input!B$24)/Input!B$7</f>
        <v>208.04242911652148</v>
      </c>
      <c r="G19" s="6">
        <f>(Input!C$148-Input!C$24)/Input!C$7</f>
        <v>255.57051785265969</v>
      </c>
      <c r="H19" s="6">
        <f>(Input!D$148-Input!D$24)/Input!D$7</f>
        <v>197.99616454731867</v>
      </c>
      <c r="I19" s="6">
        <f>(Input!E$148-Input!E$24)/Input!E$7</f>
        <v>96.3200687186919</v>
      </c>
      <c r="J19" s="6">
        <f>(Input!F$148-Input!F$24)/Input!F$7</f>
        <v>92.644695694559246</v>
      </c>
      <c r="K19" s="6">
        <f>(Input!G$148-Input!G$24)/Input!G$7</f>
        <v>154.08346207608955</v>
      </c>
      <c r="L19" s="6">
        <f>(Input!H$148-Input!H$24)/Input!H$7</f>
        <v>148.61817213615436</v>
      </c>
      <c r="M19" s="6">
        <f>(Input!I$148-Input!I$24)/Input!I$7</f>
        <v>125.6110654660536</v>
      </c>
      <c r="N19" s="6">
        <f>(Input!J$148-Input!J$24)/Input!J$7</f>
        <v>196.40170458735011</v>
      </c>
      <c r="O19" s="6">
        <f>AVERAGE(E19:N19)</f>
        <v>165.22817398255859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133.02344560403569</v>
      </c>
      <c r="F23" s="16">
        <f>Input!B148/Input!B24*100</f>
        <v>141.83976943414643</v>
      </c>
      <c r="G23" s="16">
        <f>Input!C148/Input!C24*100</f>
        <v>151.00988273591346</v>
      </c>
      <c r="H23" s="16">
        <f>Input!D148/Input!D24*100</f>
        <v>140.10093425298169</v>
      </c>
      <c r="I23" s="16">
        <f>Input!E148/Input!E24*100</f>
        <v>119.78174929384819</v>
      </c>
      <c r="J23" s="16">
        <f>Input!F148/Input!F24*100</f>
        <v>117.79646278012841</v>
      </c>
      <c r="K23" s="16">
        <f>Input!G148/Input!G24*100</f>
        <v>129.61748202670231</v>
      </c>
      <c r="L23" s="16">
        <f>Input!H148/Input!H24*100</f>
        <v>130.48157477356631</v>
      </c>
      <c r="M23" s="16">
        <f>Input!I148/Input!I24*100</f>
        <v>125.42690505832827</v>
      </c>
      <c r="N23" s="16">
        <f>Input!J148/Input!J24*100</f>
        <v>137.64924567818099</v>
      </c>
      <c r="O23" s="16">
        <f>AVERAGE(E23:N23)</f>
        <v>132.67274516378316</v>
      </c>
    </row>
    <row r="24" spans="2:15" ht="12" customHeight="1" x14ac:dyDescent="0.2">
      <c r="B24" t="s">
        <v>215</v>
      </c>
      <c r="E24" s="16">
        <f>+E11/E7*100</f>
        <v>22.960213798018025</v>
      </c>
      <c r="F24" s="16">
        <f t="shared" ref="F24:N24" si="1">+F11/F7*100</f>
        <v>27.712527540399972</v>
      </c>
      <c r="G24" s="16">
        <f t="shared" si="1"/>
        <v>32.431316895520666</v>
      </c>
      <c r="H24" s="16">
        <f t="shared" si="1"/>
        <v>27.487459191481918</v>
      </c>
      <c r="I24" s="16">
        <f t="shared" si="1"/>
        <v>15.620327793114742</v>
      </c>
      <c r="J24" s="16">
        <f t="shared" si="1"/>
        <v>12.747871725901581</v>
      </c>
      <c r="K24" s="16">
        <f t="shared" si="1"/>
        <v>21.068938723679899</v>
      </c>
      <c r="L24" s="16">
        <f t="shared" si="1"/>
        <v>20.424981109486779</v>
      </c>
      <c r="M24" s="16">
        <f t="shared" si="1"/>
        <v>17.152014641409163</v>
      </c>
      <c r="N24" s="16">
        <f t="shared" si="1"/>
        <v>25.324793142338997</v>
      </c>
      <c r="O24" s="6">
        <f>AVERAGE(E24:N24)</f>
        <v>22.293044456135174</v>
      </c>
    </row>
    <row r="25" spans="2:15" ht="12" customHeight="1" x14ac:dyDescent="0.2">
      <c r="B25" t="s">
        <v>216</v>
      </c>
      <c r="E25" s="16">
        <f>+E9/E8*100</f>
        <v>46.706864733103302</v>
      </c>
      <c r="F25" s="16">
        <f t="shared" ref="F25:N25" si="2">+F9/F8*100</f>
        <v>51.05687478764478</v>
      </c>
      <c r="G25" s="16">
        <f t="shared" si="2"/>
        <v>54.560718080704461</v>
      </c>
      <c r="H25" s="16">
        <f t="shared" si="2"/>
        <v>51.616728541073563</v>
      </c>
      <c r="I25" s="16">
        <f t="shared" si="2"/>
        <v>43.210524241523416</v>
      </c>
      <c r="J25" s="16">
        <f t="shared" si="2"/>
        <v>41.288888515101299</v>
      </c>
      <c r="K25" s="16">
        <f t="shared" si="2"/>
        <v>47.459442022343438</v>
      </c>
      <c r="L25" s="16">
        <f t="shared" si="2"/>
        <v>48.561846354340958</v>
      </c>
      <c r="M25" s="16">
        <f t="shared" si="2"/>
        <v>47.008873780888983</v>
      </c>
      <c r="N25" s="16">
        <f t="shared" si="2"/>
        <v>51.815468350927794</v>
      </c>
      <c r="O25" s="6">
        <f>AVERAGE(E25:N25)</f>
        <v>48.328622940765193</v>
      </c>
    </row>
    <row r="26" spans="2:15" ht="12" customHeight="1" x14ac:dyDescent="0.2">
      <c r="B26" t="s">
        <v>217</v>
      </c>
      <c r="E26" s="16">
        <f>+E10/E8*100</f>
        <v>29.618787564013349</v>
      </c>
      <c r="F26" s="16">
        <f t="shared" ref="F26:N26" si="3">+F10/F8*100</f>
        <v>34.931829150849438</v>
      </c>
      <c r="G26" s="16">
        <f t="shared" si="3"/>
        <v>39.627444049807394</v>
      </c>
      <c r="H26" s="16">
        <f t="shared" si="3"/>
        <v>34.754083530595771</v>
      </c>
      <c r="I26" s="16">
        <f t="shared" si="3"/>
        <v>22.676222958678729</v>
      </c>
      <c r="J26" s="16">
        <f t="shared" si="3"/>
        <v>20.756619387766943</v>
      </c>
      <c r="K26" s="16">
        <f t="shared" si="3"/>
        <v>28.868640386505078</v>
      </c>
      <c r="L26" s="16">
        <f t="shared" si="3"/>
        <v>29.061667425661359</v>
      </c>
      <c r="M26" s="16">
        <f t="shared" si="3"/>
        <v>26.725420814431878</v>
      </c>
      <c r="N26" s="16">
        <f t="shared" si="3"/>
        <v>33.948638047786787</v>
      </c>
      <c r="O26" s="6">
        <f>AVERAGE(E26:N26)</f>
        <v>30.096935331609671</v>
      </c>
    </row>
    <row r="27" spans="2:15" ht="12" customHeight="1" x14ac:dyDescent="0.2">
      <c r="B27" t="s">
        <v>218</v>
      </c>
      <c r="E27" s="16">
        <f>+E11/E8*100</f>
        <v>22.70641769652368</v>
      </c>
      <c r="F27" s="16">
        <f t="shared" ref="F27:N27" si="4">+F11/F8*100</f>
        <v>27.561395988040527</v>
      </c>
      <c r="G27" s="16">
        <f t="shared" si="4"/>
        <v>32.337215947257057</v>
      </c>
      <c r="H27" s="16">
        <f t="shared" si="4"/>
        <v>27.383622282644311</v>
      </c>
      <c r="I27" s="16">
        <f t="shared" si="4"/>
        <v>15.490364771674276</v>
      </c>
      <c r="J27" s="16">
        <f t="shared" si="4"/>
        <v>12.668123690721291</v>
      </c>
      <c r="K27" s="16">
        <f t="shared" si="4"/>
        <v>21.032095664536158</v>
      </c>
      <c r="L27" s="16">
        <f t="shared" si="4"/>
        <v>20.264687216152595</v>
      </c>
      <c r="M27" s="16">
        <f t="shared" si="4"/>
        <v>17.083084835383975</v>
      </c>
      <c r="N27" s="16">
        <f t="shared" si="4"/>
        <v>25.31445799697169</v>
      </c>
      <c r="O27" s="6">
        <f>AVERAGE(E27:N27)</f>
        <v>22.184146608990556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31.824771544507232</v>
      </c>
      <c r="F31" s="17">
        <f>Input!B14/(Input!B97+Input!B98)*2</f>
        <v>31.114306855808341</v>
      </c>
      <c r="G31" s="17">
        <f>Input!C14/(Input!C97+Input!C98)*2</f>
        <v>30.896836904106021</v>
      </c>
      <c r="H31" s="17">
        <f>Input!D14/(Input!D97+Input!D98)*2</f>
        <v>30.647988921647659</v>
      </c>
      <c r="I31" s="17">
        <f>Input!E14/(Input!E97+Input!E98)*2</f>
        <v>32.236230150856748</v>
      </c>
      <c r="J31" s="17">
        <f>Input!F14/(Input!F97+Input!F98)*2</f>
        <v>34.271432463184979</v>
      </c>
      <c r="K31" s="17">
        <f>Input!G14/(Input!G97+Input!G98)*2</f>
        <v>33.361328232290333</v>
      </c>
      <c r="L31" s="17">
        <f>Input!H14/(Input!H97+Input!H98)*2</f>
        <v>33.832811539098884</v>
      </c>
      <c r="M31" s="17">
        <f>Input!I14/(Input!I97+Input!I98)*2</f>
        <v>34.93738508119722</v>
      </c>
      <c r="N31" s="17">
        <f>Input!J14/(Input!J97+Input!J98)*2</f>
        <v>35.55175183356625</v>
      </c>
      <c r="O31" s="6">
        <f t="shared" ref="O31:O37" si="5">AVERAGE(E31:N31)</f>
        <v>32.86748435262637</v>
      </c>
    </row>
    <row r="32" spans="2:15" x14ac:dyDescent="0.2">
      <c r="B32" t="s">
        <v>221</v>
      </c>
      <c r="E32" s="17">
        <f>'DB-fm'!E9</f>
        <v>52.073521763014895</v>
      </c>
      <c r="F32" s="17">
        <f>'DB-fm'!F9</f>
        <v>58.154197553160174</v>
      </c>
      <c r="G32" s="17">
        <f>'DB-fm'!G9</f>
        <v>63.755422865056858</v>
      </c>
      <c r="H32" s="17">
        <f>'DB-fm'!H9</f>
        <v>56.444908614863166</v>
      </c>
      <c r="I32" s="17">
        <f>'DB-fm'!I9</f>
        <v>39.623363985437052</v>
      </c>
      <c r="J32" s="17">
        <f>'DB-fm'!J9</f>
        <v>40.378706218696422</v>
      </c>
      <c r="K32" s="17">
        <f>'DB-fm'!K9</f>
        <v>50.513031494173426</v>
      </c>
      <c r="L32" s="17">
        <f>'DB-fm'!L9</f>
        <v>52.744236703222654</v>
      </c>
      <c r="M32" s="17">
        <f>'DB-fm'!M9</f>
        <v>52.688480106178133</v>
      </c>
      <c r="N32" s="17">
        <f>'DB-fm'!N9</f>
        <v>58.000744063372082</v>
      </c>
      <c r="O32" s="6">
        <f t="shared" si="5"/>
        <v>52.437661336717483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4.4294671070721305</v>
      </c>
      <c r="F33" s="17">
        <f>(Input!B24-Input!B125-Input!B28-Input!B141-Input!B142-Input!B147+Input!B203+Input!B207)/F32/Input!B7</f>
        <v>3.700421328365894</v>
      </c>
      <c r="G33" s="17">
        <f>(Input!C24-Input!C125-Input!C28-Input!C141-Input!C142-Input!C147+Input!C203+Input!C207)/G32/Input!C7</f>
        <v>3.381307814023506</v>
      </c>
      <c r="H33" s="17">
        <f>(Input!D24-Input!D125-Input!D28-Input!D141-Input!D142-Input!D147+Input!D203+Input!D207)/H32/Input!D7</f>
        <v>3.821548001840831</v>
      </c>
      <c r="I33" s="17">
        <f>(Input!E24-Input!E125-Input!E28-Input!E141-Input!E142-Input!E147+Input!E203+Input!E207)/I32/Input!E7</f>
        <v>5.2247545778298736</v>
      </c>
      <c r="J33" s="17">
        <f>(Input!F24-Input!F125-Input!F28-Input!F141-Input!F142-Input!F147+Input!F203+Input!F207)/J32/Input!F7</f>
        <v>5.5758658199380804</v>
      </c>
      <c r="K33" s="17">
        <f>(Input!G24-Input!G125-Input!G28-Input!G141-Input!G142-Input!G147+Input!G203+Input!G207)/K32/Input!G7</f>
        <v>4.6559042419827597</v>
      </c>
      <c r="L33" s="17">
        <f>(Input!H24-Input!H125-Input!H28-Input!H141-Input!H142-Input!H147+Input!H203+Input!H207)/L32/Input!H7</f>
        <v>4.3318056184318818</v>
      </c>
      <c r="M33" s="17">
        <f>(Input!I24-Input!I125-Input!I28-Input!I141-Input!I142-Input!I147+Input!I203+Input!I207)/M32/Input!I7</f>
        <v>4.5004233020745668</v>
      </c>
      <c r="N33" s="17">
        <f>(Input!J24-Input!J125-Input!J28-Input!J141-Input!J142-Input!J147+Input!J203+Input!J207)/N32/Input!J7</f>
        <v>4.0519981011160926</v>
      </c>
      <c r="O33" s="6">
        <f t="shared" si="5"/>
        <v>4.3673495912675611</v>
      </c>
    </row>
    <row r="34" spans="1:15" x14ac:dyDescent="0.2">
      <c r="B34" t="s">
        <v>223</v>
      </c>
      <c r="E34" s="17">
        <f>E33*Input!A7/Input!A5*100</f>
        <v>74.212689752852114</v>
      </c>
      <c r="F34" s="17">
        <f>F33*Input!B7/Input!B5*100</f>
        <v>61.884656505637444</v>
      </c>
      <c r="G34" s="17">
        <f>G33*Input!C7/Input!C5*100</f>
        <v>57.482363072950889</v>
      </c>
      <c r="H34" s="17">
        <f>H33*Input!D7/Input!D5*100</f>
        <v>63.961318896179478</v>
      </c>
      <c r="I34" s="17">
        <f>I33*Input!E7/Input!E5*100</f>
        <v>88.466885625747437</v>
      </c>
      <c r="J34" s="17">
        <f>J33*Input!F7/Input!F5*100</f>
        <v>94.326705850063504</v>
      </c>
      <c r="K34" s="17">
        <f>K33*Input!G7/Input!G5*100</f>
        <v>78.076961983641851</v>
      </c>
      <c r="L34" s="17">
        <f>L33*Input!H7/Input!H5*100</f>
        <v>73.46780955632849</v>
      </c>
      <c r="M34" s="17">
        <f>M33*Input!I7/Input!I5*100</f>
        <v>76.775663457045141</v>
      </c>
      <c r="N34" s="17">
        <f>N33*Input!J7/Input!J5*100</f>
        <v>68.983637447698072</v>
      </c>
      <c r="O34" s="6">
        <f t="shared" si="5"/>
        <v>73.763869214814434</v>
      </c>
    </row>
    <row r="35" spans="1:15" x14ac:dyDescent="0.2">
      <c r="B35" t="s">
        <v>224</v>
      </c>
      <c r="E35" s="17">
        <f>Input!A6/E33/Input!A7*100</f>
        <v>165.75323727784058</v>
      </c>
      <c r="F35" s="17">
        <f>Input!B6/F33/Input!B7*100</f>
        <v>185.08688320837118</v>
      </c>
      <c r="G35" s="17">
        <f>Input!C6/G33/Input!C7*100</f>
        <v>206.65620837918337</v>
      </c>
      <c r="H35" s="17">
        <f>Input!D6/H33/Input!D7*100</f>
        <v>182.48342300836345</v>
      </c>
      <c r="I35" s="17">
        <f>Input!E6/I33/Input!E7*100</f>
        <v>140.38390966007753</v>
      </c>
      <c r="J35" s="17">
        <f>Input!F6/J33/Input!F7*100</f>
        <v>132.62435790494308</v>
      </c>
      <c r="K35" s="17">
        <f>Input!G6/K33/Input!G7*100</f>
        <v>157.33480246412583</v>
      </c>
      <c r="L35" s="17">
        <f>Input!H6/L33/Input!H7*100</f>
        <v>154.34799805978381</v>
      </c>
      <c r="M35" s="17">
        <f>Input!I6/M33/Input!I7*100</f>
        <v>142.92900336091782</v>
      </c>
      <c r="N35" s="17">
        <f>Input!J6/N33/Input!J7*100</f>
        <v>173.68993572402647</v>
      </c>
      <c r="O35" s="6">
        <f t="shared" si="5"/>
        <v>164.12897590476331</v>
      </c>
    </row>
    <row r="36" spans="1:15" x14ac:dyDescent="0.2">
      <c r="B36" t="s">
        <v>225</v>
      </c>
      <c r="E36" s="17">
        <f>(Input!A5-E33*Input!A7)/Input!A5*100</f>
        <v>25.787310247147886</v>
      </c>
      <c r="F36" s="17">
        <f>(Input!B5-F33*Input!B7)/Input!B5*100</f>
        <v>38.115343494362556</v>
      </c>
      <c r="G36" s="17">
        <f>(Input!C5-G33*Input!C7)/Input!C5*100</f>
        <v>42.517636927049111</v>
      </c>
      <c r="H36" s="17">
        <f>(Input!D5-H33*Input!D7)/Input!D5*100</f>
        <v>36.038681103820522</v>
      </c>
      <c r="I36" s="17">
        <f>(Input!E5-I33*Input!E7)/Input!E5*100</f>
        <v>11.533114374252564</v>
      </c>
      <c r="J36" s="17">
        <f>(Input!F5-J33*Input!F7)/Input!F5*100</f>
        <v>5.6732941499364866</v>
      </c>
      <c r="K36" s="17">
        <f>(Input!G5-K33*Input!G7)/Input!G5*100</f>
        <v>21.923038016358142</v>
      </c>
      <c r="L36" s="17">
        <f>(Input!H5-L33*Input!H7)/Input!H5*100</f>
        <v>26.532190443671507</v>
      </c>
      <c r="M36" s="17">
        <f>(Input!I5-M33*Input!I7)/Input!I5*100</f>
        <v>23.224336542954859</v>
      </c>
      <c r="N36" s="17">
        <f>(Input!J5-N33*Input!J7)/Input!J5*100</f>
        <v>31.016362552301924</v>
      </c>
      <c r="O36" s="6">
        <f t="shared" si="5"/>
        <v>26.236130785185555</v>
      </c>
    </row>
    <row r="37" spans="1:15" x14ac:dyDescent="0.2">
      <c r="B37" t="s">
        <v>226</v>
      </c>
      <c r="E37" s="17">
        <f>(Input!A6-E33*Input!A7)/Input!A6*100</f>
        <v>39.669353285464361</v>
      </c>
      <c r="F37" s="17">
        <f>(Input!B6-F33*Input!B7)/Input!B6*100</f>
        <v>45.971319919294437</v>
      </c>
      <c r="G37" s="17">
        <f>(Input!C6-G33*Input!C7)/Input!C6*100</f>
        <v>51.610454491396219</v>
      </c>
      <c r="H37" s="17">
        <f>(Input!D6-H33*Input!D7)/Input!D6*100</f>
        <v>45.200501858507501</v>
      </c>
      <c r="I37" s="17">
        <f>(Input!E6-I33*Input!E7)/Input!E6*100</f>
        <v>28.76676519257958</v>
      </c>
      <c r="J37" s="17">
        <f>(Input!F6-J33*Input!F7)/Input!F6*100</f>
        <v>24.599069447202311</v>
      </c>
      <c r="K37" s="17">
        <f>(Input!G6-K33*Input!G7)/Input!G6*100</f>
        <v>36.441271458168856</v>
      </c>
      <c r="L37" s="17">
        <f>(Input!H6-L33*Input!H7)/Input!H6*100</f>
        <v>35.211339792520754</v>
      </c>
      <c r="M37" s="17">
        <f>(Input!I6-M33*Input!I7)/Input!I6*100</f>
        <v>30.035193943468165</v>
      </c>
      <c r="N37" s="17">
        <f>(Input!J6-N33*Input!J7)/Input!J6*100</f>
        <v>42.426140246324579</v>
      </c>
      <c r="O37" s="6">
        <f t="shared" si="5"/>
        <v>37.993140963492678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Gesamtmittel aller Statistikbetriebe &gt; 500 ha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0.79490823169738811</v>
      </c>
      <c r="F44" s="17">
        <f>(Input!B124-Input!B28-Input!B138-Input!B202-Input!B143)/F$32/Kenndat!F$12</f>
        <v>0.63279016201680494</v>
      </c>
      <c r="G44" s="17">
        <f>(Input!C124-Input!C28-Input!C138-Input!C202-Input!C143)/G$32/Kenndat!G$12</f>
        <v>0.53521574261035054</v>
      </c>
      <c r="H44" s="17">
        <f>(Input!D124-Input!D28-Input!D138-Input!D202-Input!D143)/H$32/Kenndat!H$12</f>
        <v>0.65446536422483204</v>
      </c>
      <c r="I44" s="17">
        <f>(Input!E124-Input!E28-Input!E138-Input!E202-Input!E143)/I$32/Kenndat!I$12</f>
        <v>0.96369704777406029</v>
      </c>
      <c r="J44" s="17">
        <f>(Input!F124-Input!F28-Input!F138-Input!F202-Input!F143)/J$32/Kenndat!J$12</f>
        <v>1.0529201255850638</v>
      </c>
      <c r="K44" s="17">
        <f>(Input!G124-Input!G28-Input!G138-Input!G202-Input!G143)/K$32/Kenndat!K$12</f>
        <v>0.84645644207229387</v>
      </c>
      <c r="L44" s="17">
        <f>(Input!H124-Input!H28-Input!H138-Input!H202-Input!H143)/L$32/Kenndat!L$12</f>
        <v>0.77945466962150256</v>
      </c>
      <c r="M44" s="17">
        <f>(Input!I124-Input!I28-Input!I138-Input!I202-Input!I143)/M$32/Kenndat!M$12</f>
        <v>0.84025376176432509</v>
      </c>
      <c r="N44" s="17">
        <f>(Input!J124-Input!J28-Input!J138-Input!J202-Input!J143)/N$32/Kenndat!N$12</f>
        <v>0.65963824515978775</v>
      </c>
      <c r="O44" s="6">
        <f t="shared" ref="O44:O60" si="7">AVERAGE(E44:N44)</f>
        <v>0.77597997925264095</v>
      </c>
    </row>
    <row r="45" spans="1:15" ht="12.75" customHeight="1" x14ac:dyDescent="0.2">
      <c r="B45" t="s">
        <v>61</v>
      </c>
      <c r="E45" s="17">
        <f>(Input!A18-Input!A136-Input!A204-Input!A144)/E$32/Kenndat!E$12</f>
        <v>0.81090410583813899</v>
      </c>
      <c r="F45" s="17">
        <f>(Input!B18-Input!B136-Input!B204-Input!B144)/F$32/Kenndat!F$12</f>
        <v>0.67263065341606254</v>
      </c>
      <c r="G45" s="17">
        <f>(Input!C18-Input!C136-Input!C204-Input!C144)/G$32/Kenndat!G$12</f>
        <v>0.62271832708687014</v>
      </c>
      <c r="H45" s="17">
        <f>(Input!D18-Input!D136-Input!D204-Input!D144)/H$32/Kenndat!H$12</f>
        <v>0.6248817551875544</v>
      </c>
      <c r="I45" s="17">
        <f>(Input!E18-Input!E136-Input!E204-Input!E144)/I$32/Kenndat!I$12</f>
        <v>0.80268153422679056</v>
      </c>
      <c r="J45" s="17">
        <f>(Input!F18-Input!F136-Input!F204-Input!F144)/J$32/Kenndat!J$12</f>
        <v>0.85876906557271304</v>
      </c>
      <c r="K45" s="17">
        <f>(Input!G18-Input!G136-Input!G204-Input!G144)/K$32/Kenndat!K$12</f>
        <v>0.73559459374059866</v>
      </c>
      <c r="L45" s="17">
        <f>(Input!H18-Input!H136-Input!H204-Input!H144)/L$32/Kenndat!L$12</f>
        <v>0.71581746275268399</v>
      </c>
      <c r="M45" s="17">
        <f>(Input!I18-Input!I136-Input!I204-Input!I144)/M$32/Kenndat!M$12</f>
        <v>0.75558199415733562</v>
      </c>
      <c r="N45" s="17">
        <f>(Input!J18-Input!J136-Input!J204-Input!J144)/N$32/Kenndat!N$12</f>
        <v>0.64059806873932945</v>
      </c>
      <c r="O45" s="6">
        <f t="shared" si="7"/>
        <v>0.72401775607180774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0.41312368609249039</v>
      </c>
      <c r="F46" s="17">
        <f>(Input!B19+Input!B20-Input!B137-Input!B205-Input!B139-Input!B208)/F$32/Kenndat!F$12</f>
        <v>0.27158315389083504</v>
      </c>
      <c r="G46" s="17">
        <f>(Input!C19+Input!C20-Input!C137-Input!C205-Input!C139-Input!C208)/G$32/Kenndat!G$12</f>
        <v>0.26867572900665193</v>
      </c>
      <c r="H46" s="17">
        <f>(Input!D19+Input!D20-Input!D137-Input!D205-Input!D139-Input!D208)/H$32/Kenndat!H$12</f>
        <v>0.29123593905537576</v>
      </c>
      <c r="I46" s="17">
        <f>(Input!E19+Input!E20-Input!E137-Input!E205-Input!E139-Input!E208)/I$32/Kenndat!I$12</f>
        <v>0.34399362856006588</v>
      </c>
      <c r="J46" s="17">
        <f>(Input!F19+Input!F20-Input!F137-Input!F205-Input!F139-Input!F208)/J$32/Kenndat!J$12</f>
        <v>0.38543116141629569</v>
      </c>
      <c r="K46" s="17">
        <f>(Input!G19+Input!G20-Input!G137-Input!G205-Input!G139-Input!G208)/K$32/Kenndat!K$12</f>
        <v>0.35062080476783075</v>
      </c>
      <c r="L46" s="17">
        <f>(Input!H19+Input!H20-Input!H137-Input!H205-Input!H139-Input!H208)/L$32/Kenndat!L$12</f>
        <v>0.29180204503281754</v>
      </c>
      <c r="M46" s="17">
        <f>(Input!I19+Input!I20-Input!I137-Input!I205-Input!I139-Input!I208)/M$32/Kenndat!M$12</f>
        <v>0.33166153140381249</v>
      </c>
      <c r="N46" s="17">
        <f>(Input!J19+Input!J20-Input!J137-Input!J205-Input!J139-Input!J208)/N$32/Kenndat!N$12</f>
        <v>0.377837695503004</v>
      </c>
      <c r="O46" s="6">
        <f t="shared" si="7"/>
        <v>0.33259653747291795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2.4105310834441149</v>
      </c>
      <c r="F47" s="17">
        <f>(Input!B127-(Input!B142+Input!B141+Input!B147-Input!B143-Input!B144-Input!B207-Input!B208-SUM(Input!B136:B139)-SUM(Input!B202:'Input'!B205)))/F$32/Kenndat!F$12</f>
        <v>2.1234173584939575</v>
      </c>
      <c r="G47" s="17">
        <f>(Input!C127-(Input!C142+Input!C141+Input!C147-Input!C143-Input!C144-Input!C207-Input!C208-SUM(Input!C136:C139)-SUM(Input!C202:'Input'!C205)))/G$32/Kenndat!G$12</f>
        <v>1.9546980157998568</v>
      </c>
      <c r="H47" s="17">
        <f>(Input!D127-(Input!D142+Input!D141+Input!D147-Input!D143-Input!D144-Input!D207-Input!D208-SUM(Input!D136:D139)-SUM(Input!D202:'Input'!D205)))/H$32/Kenndat!H$12</f>
        <v>2.2509649439088024</v>
      </c>
      <c r="I47" s="17">
        <f>(Input!E127-(Input!E142+Input!E141+Input!E147-Input!E143-Input!E144-Input!E207-Input!E208-SUM(Input!E136:E139)-SUM(Input!E202:'Input'!E205)))/I$32/Kenndat!I$12</f>
        <v>3.1143823680316438</v>
      </c>
      <c r="J47" s="17">
        <f>(Input!F127-(Input!F142+Input!F141+Input!F147-Input!F143-Input!F144-Input!F207-Input!F208-SUM(Input!F136:F139)-SUM(Input!F202:'Input'!F205)))/J$32/Kenndat!J$12</f>
        <v>3.2787454673640091</v>
      </c>
      <c r="K47" s="17">
        <f>(Input!G127-(Input!G142+Input!G141+Input!G147-Input!G143-Input!G144-Input!G207-Input!G208-SUM(Input!G136:G139)-SUM(Input!G202:'Input'!G205)))/K$32/Kenndat!K$12</f>
        <v>2.7232324014020346</v>
      </c>
      <c r="L47" s="17">
        <f>(Input!H127-(Input!H142+Input!H141+Input!H147-Input!H143-Input!H144-Input!H207-Input!H208-SUM(Input!H136:H139)-SUM(Input!H202:'Input'!H205)))/L$32/Kenndat!L$12</f>
        <v>2.5447314404380981</v>
      </c>
      <c r="M47" s="17">
        <f>(Input!I127-(Input!I142+Input!I141+Input!I147-Input!I143-Input!I144-Input!I207-Input!I208-SUM(Input!I136:I139)-SUM(Input!I202:'Input'!I205)))/M$32/Kenndat!M$12</f>
        <v>2.5729260147490951</v>
      </c>
      <c r="N47" s="17">
        <f>(Input!J127-(Input!J142+Input!J141+Input!J147-Input!J143-Input!J144-Input!J207-Input!J208-SUM(Input!J136:J139)-SUM(Input!J202:'Input'!J205)))/N$32/Kenndat!N$12</f>
        <v>2.3739240917139708</v>
      </c>
      <c r="O47" s="6">
        <f t="shared" si="7"/>
        <v>2.5347553185345584</v>
      </c>
    </row>
    <row r="48" spans="1:15" ht="12.75" customHeight="1" x14ac:dyDescent="0.2">
      <c r="B48" s="4" t="s">
        <v>317</v>
      </c>
      <c r="E48" s="33">
        <f>SUM(E44:E47)</f>
        <v>4.4294671070721323</v>
      </c>
      <c r="F48" s="33">
        <f t="shared" ref="F48:N48" si="8">SUM(F44:F47)</f>
        <v>3.7004213278176601</v>
      </c>
      <c r="G48" s="33">
        <f t="shared" si="8"/>
        <v>3.3813078145037294</v>
      </c>
      <c r="H48" s="33">
        <f t="shared" si="8"/>
        <v>3.8215480023765647</v>
      </c>
      <c r="I48" s="33">
        <f t="shared" si="8"/>
        <v>5.2247545785925604</v>
      </c>
      <c r="J48" s="33">
        <f t="shared" si="8"/>
        <v>5.5758658199380813</v>
      </c>
      <c r="K48" s="33">
        <f t="shared" si="8"/>
        <v>4.6559042419827579</v>
      </c>
      <c r="L48" s="33">
        <f t="shared" si="8"/>
        <v>4.3318056178451023</v>
      </c>
      <c r="M48" s="33">
        <f t="shared" si="8"/>
        <v>4.5004233020745685</v>
      </c>
      <c r="N48" s="33">
        <f t="shared" si="8"/>
        <v>4.0519981011160926</v>
      </c>
      <c r="O48" s="8">
        <f t="shared" si="7"/>
        <v>4.3673495913319247</v>
      </c>
    </row>
    <row r="49" spans="2:15" ht="12.75" customHeight="1" x14ac:dyDescent="0.2">
      <c r="B49" t="s">
        <v>318</v>
      </c>
      <c r="E49" s="17">
        <f>(Input!A212/E$32/Kenndat!E$12)*(-1)</f>
        <v>0.30021562820778269</v>
      </c>
      <c r="F49" s="17">
        <f>(Input!B212/F$32/Kenndat!F$12)*(-1)</f>
        <v>0.29733332244831284</v>
      </c>
      <c r="G49" s="17">
        <f>(Input!C212/G$32/Kenndat!G$12)*(-1)</f>
        <v>0.28535696346707817</v>
      </c>
      <c r="H49" s="17">
        <f>(Input!D212/H$32/Kenndat!H$12)*(-1)</f>
        <v>0.29021254060521029</v>
      </c>
      <c r="I49" s="17">
        <f>(Input!E212/I$32/Kenndat!I$12)*(-1)</f>
        <v>0.35371422852813628</v>
      </c>
      <c r="J49" s="17">
        <f>(Input!F212/J$32/Kenndat!J$12)*(-1)</f>
        <v>0.44059998693896096</v>
      </c>
      <c r="K49" s="17">
        <f>(Input!G212/K$32/Kenndat!K$12)*(-1)</f>
        <v>0.27890791751344479</v>
      </c>
      <c r="L49" s="17">
        <f>(Input!H212/L$32/Kenndat!L$12)*(-1)</f>
        <v>0.27802406625436743</v>
      </c>
      <c r="M49" s="17">
        <f>(Input!I212/M$32/Kenndat!M$12)*(-1)</f>
        <v>0.31300528593052668</v>
      </c>
      <c r="N49" s="17">
        <f>(Input!J212/N$32/Kenndat!N$12)*(-1)</f>
        <v>0.34564462082880304</v>
      </c>
      <c r="O49" s="6">
        <f t="shared" si="7"/>
        <v>0.31830145607226235</v>
      </c>
    </row>
    <row r="50" spans="2:15" ht="12.75" customHeight="1" x14ac:dyDescent="0.2">
      <c r="B50" s="4" t="s">
        <v>319</v>
      </c>
      <c r="E50" s="33">
        <f>E48+E49</f>
        <v>4.7296827352799147</v>
      </c>
      <c r="F50" s="33">
        <f t="shared" ref="F50:N50" si="9">F48+F49</f>
        <v>3.9977546502659731</v>
      </c>
      <c r="G50" s="33">
        <f t="shared" si="9"/>
        <v>3.6666647779708077</v>
      </c>
      <c r="H50" s="33">
        <f t="shared" si="9"/>
        <v>4.1117605429817754</v>
      </c>
      <c r="I50" s="33">
        <f t="shared" si="9"/>
        <v>5.5784688071206965</v>
      </c>
      <c r="J50" s="33">
        <f t="shared" si="9"/>
        <v>6.0164658068770418</v>
      </c>
      <c r="K50" s="33">
        <f t="shared" si="9"/>
        <v>4.9348121594962029</v>
      </c>
      <c r="L50" s="33">
        <f t="shared" si="9"/>
        <v>4.6098296840994699</v>
      </c>
      <c r="M50" s="33">
        <f t="shared" si="9"/>
        <v>4.8134285880050953</v>
      </c>
      <c r="N50" s="33">
        <f t="shared" si="9"/>
        <v>4.3976427219448952</v>
      </c>
      <c r="O50" s="8">
        <f t="shared" si="7"/>
        <v>4.6856510474041873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13.31814336915583</v>
      </c>
      <c r="F54" s="17">
        <f>F44*Kenndat!F$12/Kenndat!F$15*100</f>
        <v>10.58257920966251</v>
      </c>
      <c r="G54" s="17">
        <f>G44*Kenndat!G$12/Kenndat!G$15*100</f>
        <v>9.0986882387612553</v>
      </c>
      <c r="H54" s="17">
        <f>H44*Kenndat!H$12/Kenndat!H$15*100</f>
        <v>10.953798787173323</v>
      </c>
      <c r="I54" s="17">
        <f>I44*Kenndat!I$12/Kenndat!I$15*100</f>
        <v>16.317565779081903</v>
      </c>
      <c r="J54" s="17">
        <f>J44*Kenndat!J$12/Kenndat!J$15*100</f>
        <v>17.812208933459804</v>
      </c>
      <c r="K54" s="17">
        <f>K44*Kenndat!K$12/Kenndat!K$15*100</f>
        <v>14.19461054472691</v>
      </c>
      <c r="L54" s="17">
        <f>L44*Kenndat!L$12/Kenndat!L$15*100</f>
        <v>13.219620700864557</v>
      </c>
      <c r="M54" s="17">
        <f>M44*Kenndat!M$12/Kenndat!M$15*100</f>
        <v>14.334438274283279</v>
      </c>
      <c r="N54" s="17">
        <f>N44*Kenndat!N$12/Kenndat!N$15*100</f>
        <v>11.230075734291379</v>
      </c>
      <c r="O54" s="6">
        <f t="shared" si="7"/>
        <v>13.106172957146075</v>
      </c>
    </row>
    <row r="55" spans="2:15" ht="12.75" customHeight="1" x14ac:dyDescent="0.2">
      <c r="B55" t="s">
        <v>61</v>
      </c>
      <c r="E55" s="17">
        <f>E45*Kenndat!E$12/Kenndat!E$15*100</f>
        <v>13.586143292450863</v>
      </c>
      <c r="F55" s="17">
        <f>F45*Kenndat!F$12/Kenndat!F$15*100</f>
        <v>11.248858777980651</v>
      </c>
      <c r="G55" s="17">
        <f>G45*Kenndat!G$12/Kenndat!G$15*100</f>
        <v>10.586235545114208</v>
      </c>
      <c r="H55" s="17">
        <f>H45*Kenndat!H$12/Kenndat!H$15*100</f>
        <v>10.458657380910275</v>
      </c>
      <c r="I55" s="17">
        <f>I45*Kenndat!I$12/Kenndat!I$15*100</f>
        <v>13.591209773500138</v>
      </c>
      <c r="J55" s="17">
        <f>J45*Kenndat!J$12/Kenndat!J$15*100</f>
        <v>14.527762980191437</v>
      </c>
      <c r="K55" s="17">
        <f>K45*Kenndat!K$12/Kenndat!K$15*100</f>
        <v>12.335518117614642</v>
      </c>
      <c r="L55" s="17">
        <f>L45*Kenndat!L$12/Kenndat!L$15*100</f>
        <v>12.140327997830596</v>
      </c>
      <c r="M55" s="17">
        <f>M45*Kenndat!M$12/Kenndat!M$15*100</f>
        <v>12.889967232834643</v>
      </c>
      <c r="N55" s="17">
        <f>N45*Kenndat!N$12/Kenndat!N$15*100</f>
        <v>10.90592439108929</v>
      </c>
      <c r="O55" s="6">
        <f t="shared" si="7"/>
        <v>12.227060548951673</v>
      </c>
    </row>
    <row r="56" spans="2:15" ht="12.75" customHeight="1" x14ac:dyDescent="0.2">
      <c r="B56" t="s">
        <v>316</v>
      </c>
      <c r="E56" s="17">
        <f>E46*Kenndat!E$12/Kenndat!E$15*100</f>
        <v>6.9216046094091457</v>
      </c>
      <c r="F56" s="17">
        <f>F46*Kenndat!F$12/Kenndat!F$15*100</f>
        <v>4.5418693440170763</v>
      </c>
      <c r="G56" s="17">
        <f>G46*Kenndat!G$12/Kenndat!G$15*100</f>
        <v>4.5674977414353704</v>
      </c>
      <c r="H56" s="17">
        <f>H46*Kenndat!H$12/Kenndat!H$15*100</f>
        <v>4.8744212457821261</v>
      </c>
      <c r="I56" s="17">
        <f>I46*Kenndat!I$12/Kenndat!I$15*100</f>
        <v>5.8245884166389468</v>
      </c>
      <c r="J56" s="17">
        <f>J46*Kenndat!J$12/Kenndat!J$15*100</f>
        <v>6.5203240110908931</v>
      </c>
      <c r="K56" s="17">
        <f>K46*Kenndat!K$12/Kenndat!K$15*100</f>
        <v>5.8797187016186925</v>
      </c>
      <c r="L56" s="17">
        <f>L46*Kenndat!L$12/Kenndat!L$15*100</f>
        <v>4.9489887037864886</v>
      </c>
      <c r="M56" s="17">
        <f>M46*Kenndat!M$12/Kenndat!M$15*100</f>
        <v>5.6580309023307542</v>
      </c>
      <c r="N56" s="17">
        <f>N46*Kenndat!N$12/Kenndat!N$15*100</f>
        <v>6.4325347520458278</v>
      </c>
      <c r="O56" s="6">
        <f t="shared" si="7"/>
        <v>5.6169578428155322</v>
      </c>
    </row>
    <row r="57" spans="2:15" ht="12.75" customHeight="1" x14ac:dyDescent="0.2">
      <c r="B57" t="s">
        <v>65</v>
      </c>
      <c r="E57" s="17">
        <f>E47*Kenndat!E$12/Kenndat!E$15*100</f>
        <v>40.386798481836308</v>
      </c>
      <c r="F57" s="17">
        <f>F47*Kenndat!F$12/Kenndat!F$15*100</f>
        <v>35.511349164808728</v>
      </c>
      <c r="G57" s="17">
        <f>G47*Kenndat!G$12/Kenndat!G$15*100</f>
        <v>33.229941555803876</v>
      </c>
      <c r="H57" s="17">
        <f>H47*Kenndat!H$12/Kenndat!H$15*100</f>
        <v>37.674441491280334</v>
      </c>
      <c r="I57" s="17">
        <f>I47*Kenndat!I$12/Kenndat!I$15*100</f>
        <v>52.733521669440464</v>
      </c>
      <c r="J57" s="17">
        <f>J47*Kenndat!J$12/Kenndat!J$15*100</f>
        <v>55.4664099253214</v>
      </c>
      <c r="K57" s="17">
        <f>K47*Kenndat!K$12/Kenndat!K$15*100</f>
        <v>45.667114619681584</v>
      </c>
      <c r="L57" s="17">
        <f>L47*Kenndat!L$12/Kenndat!L$15*100</f>
        <v>43.158872143895017</v>
      </c>
      <c r="M57" s="17">
        <f>M47*Kenndat!M$12/Kenndat!M$15*100</f>
        <v>43.89322704759649</v>
      </c>
      <c r="N57" s="17">
        <f>N47*Kenndat!N$12/Kenndat!N$15*100</f>
        <v>40.415102570271571</v>
      </c>
      <c r="O57" s="6">
        <f t="shared" si="7"/>
        <v>42.813677866993572</v>
      </c>
    </row>
    <row r="58" spans="2:15" ht="12.75" customHeight="1" x14ac:dyDescent="0.2">
      <c r="B58" s="4" t="s">
        <v>317</v>
      </c>
      <c r="E58" s="33">
        <f>E48*Kenndat!E$12/Kenndat!E$15*100</f>
        <v>74.212689752852128</v>
      </c>
      <c r="F58" s="33">
        <f>F48*Kenndat!F$12/Kenndat!F$15*100</f>
        <v>61.884656496468956</v>
      </c>
      <c r="G58" s="33">
        <f>G48*Kenndat!G$12/Kenndat!G$15*100</f>
        <v>57.482363081114705</v>
      </c>
      <c r="H58" s="33">
        <f>H48*Kenndat!H$12/Kenndat!H$15*100</f>
        <v>63.961318905146058</v>
      </c>
      <c r="I58" s="33">
        <f>I48*Kenndat!I$12/Kenndat!I$15*100</f>
        <v>88.466885638661452</v>
      </c>
      <c r="J58" s="33">
        <f>J48*Kenndat!J$12/Kenndat!J$15*100</f>
        <v>94.326705850063547</v>
      </c>
      <c r="K58" s="33">
        <f>K48*Kenndat!K$12/Kenndat!K$15*100</f>
        <v>78.076961983641823</v>
      </c>
      <c r="L58" s="33">
        <f>L48*Kenndat!L$12/Kenndat!L$15*100</f>
        <v>73.467809546376657</v>
      </c>
      <c r="M58" s="33">
        <f>M48*Kenndat!M$12/Kenndat!M$15*100</f>
        <v>76.775663457045169</v>
      </c>
      <c r="N58" s="33">
        <f>N48*Kenndat!N$12/Kenndat!N$15*100</f>
        <v>68.983637447698072</v>
      </c>
      <c r="O58" s="8">
        <f t="shared" si="7"/>
        <v>73.763869215906851</v>
      </c>
    </row>
    <row r="59" spans="2:15" ht="12.75" customHeight="1" x14ac:dyDescent="0.2">
      <c r="B59" t="s">
        <v>318</v>
      </c>
      <c r="E59" s="17">
        <f>E49*Kenndat!E$12/Kenndat!E$15*100</f>
        <v>5.0299073763454789</v>
      </c>
      <c r="F59" s="17">
        <f>F49*Kenndat!F$12/Kenndat!F$15*100</f>
        <v>4.9725068835659814</v>
      </c>
      <c r="G59" s="17">
        <f>G49*Kenndat!G$12/Kenndat!G$15*100</f>
        <v>4.8510793697575325</v>
      </c>
      <c r="H59" s="17">
        <f>H49*Kenndat!H$12/Kenndat!H$15*100</f>
        <v>4.857292607178775</v>
      </c>
      <c r="I59" s="17">
        <f>I49*Kenndat!I$12/Kenndat!I$15*100</f>
        <v>5.9891801104264308</v>
      </c>
      <c r="J59" s="17">
        <f>J49*Kenndat!J$12/Kenndat!J$15*100</f>
        <v>7.4536128930725809</v>
      </c>
      <c r="K59" s="17">
        <f>K49*Kenndat!K$12/Kenndat!K$15*100</f>
        <v>4.6771328920975224</v>
      </c>
      <c r="L59" s="17">
        <f>L49*Kenndat!L$12/Kenndat!L$15*100</f>
        <v>4.7153129551196455</v>
      </c>
      <c r="M59" s="17">
        <f>M49*Kenndat!M$12/Kenndat!M$15*100</f>
        <v>5.3397618134722142</v>
      </c>
      <c r="N59" s="17">
        <f>N49*Kenndat!N$12/Kenndat!N$15*100</f>
        <v>5.8844606078254618</v>
      </c>
      <c r="O59" s="6">
        <f t="shared" si="7"/>
        <v>5.3770247508861626</v>
      </c>
    </row>
    <row r="60" spans="2:15" ht="12.75" customHeight="1" x14ac:dyDescent="0.2">
      <c r="B60" s="4" t="s">
        <v>319</v>
      </c>
      <c r="E60" s="33">
        <f>E50*Kenndat!E$12/Kenndat!E$15*100</f>
        <v>79.242597129197605</v>
      </c>
      <c r="F60" s="33">
        <f>F50*Kenndat!F$12/Kenndat!F$15*100</f>
        <v>66.857163380034947</v>
      </c>
      <c r="G60" s="33">
        <f>G50*Kenndat!G$12/Kenndat!G$15*100</f>
        <v>62.333442450872248</v>
      </c>
      <c r="H60" s="33">
        <f>H50*Kenndat!H$12/Kenndat!H$15*100</f>
        <v>68.81861151232485</v>
      </c>
      <c r="I60" s="33">
        <f>I50*Kenndat!I$12/Kenndat!I$15*100</f>
        <v>94.456065749087884</v>
      </c>
      <c r="J60" s="33">
        <f>J50*Kenndat!J$12/Kenndat!J$15*100</f>
        <v>101.78031874313611</v>
      </c>
      <c r="K60" s="33">
        <f>K50*Kenndat!K$12/Kenndat!K$15*100</f>
        <v>82.754094875739355</v>
      </c>
      <c r="L60" s="33">
        <f>L50*Kenndat!L$12/Kenndat!L$15*100</f>
        <v>78.183122501496314</v>
      </c>
      <c r="M60" s="33">
        <f>M50*Kenndat!M$12/Kenndat!M$15*100</f>
        <v>82.115425270517377</v>
      </c>
      <c r="N60" s="33">
        <f>N50*Kenndat!N$12/Kenndat!N$15*100</f>
        <v>74.868098055523532</v>
      </c>
      <c r="O60" s="8">
        <f t="shared" si="7"/>
        <v>79.140893966793016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2025-12-17T15:03:57Z</dcterms:modified>
</cp:coreProperties>
</file>