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2BD86B1D-8C0A-459A-ABB2-51E4898008E6}" xr6:coauthVersionLast="47" xr6:coauthVersionMax="47" xr10:uidLastSave="{00000000-0000-0000-0000-000000000000}"/>
  <bookViews>
    <workbookView xWindow="10320" yWindow="525" windowWidth="17415" windowHeight="1446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J209" i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L7" i="12"/>
  <c r="M7" i="12"/>
  <c r="N7" i="12"/>
  <c r="N9" i="12" s="1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E10" i="8" s="1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F10" i="4" s="1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L15" i="4" s="1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L30" i="4" s="1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J29" i="7" s="1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L24" i="3" s="1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L29" i="3" s="1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I29" i="6" s="1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J36" i="6" s="1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G10" i="20"/>
  <c r="H10" i="20"/>
  <c r="H26" i="20" s="1"/>
  <c r="I10" i="20"/>
  <c r="I26" i="20" s="1"/>
  <c r="J10" i="20"/>
  <c r="K10" i="20"/>
  <c r="L10" i="20"/>
  <c r="M10" i="20"/>
  <c r="N10" i="20"/>
  <c r="N26" i="20" s="1"/>
  <c r="E11" i="20"/>
  <c r="E24" i="20" s="1"/>
  <c r="F11" i="20"/>
  <c r="G11" i="20"/>
  <c r="H11" i="20"/>
  <c r="I11" i="20"/>
  <c r="J11" i="20"/>
  <c r="K11" i="20"/>
  <c r="L11" i="20"/>
  <c r="L24" i="20" s="1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I19" i="19" s="1"/>
  <c r="J20" i="19"/>
  <c r="K20" i="19"/>
  <c r="L20" i="19"/>
  <c r="M20" i="19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K19" i="18" s="1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F19" i="18" s="1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L26" i="18" s="1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M35" i="18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G19" i="17" s="1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K27" i="16"/>
  <c r="L27" i="16"/>
  <c r="M27" i="16"/>
  <c r="N27" i="16"/>
  <c r="N26" i="16" s="1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F34" i="16" s="1"/>
  <c r="G35" i="16"/>
  <c r="H35" i="16"/>
  <c r="I35" i="16"/>
  <c r="J35" i="16"/>
  <c r="J34" i="16" s="1"/>
  <c r="K35" i="16"/>
  <c r="L35" i="16"/>
  <c r="M35" i="16"/>
  <c r="N35" i="16"/>
  <c r="N34" i="16" s="1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F12" i="13"/>
  <c r="G12" i="13"/>
  <c r="H12" i="13"/>
  <c r="I12" i="13"/>
  <c r="J12" i="13"/>
  <c r="K12" i="13"/>
  <c r="L12" i="13"/>
  <c r="M12" i="13"/>
  <c r="M13" i="13" s="1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G21" i="13" s="1"/>
  <c r="H20" i="13"/>
  <c r="I20" i="13"/>
  <c r="J20" i="13"/>
  <c r="K20" i="13"/>
  <c r="L20" i="13"/>
  <c r="M20" i="13"/>
  <c r="N20" i="13"/>
  <c r="I33" i="7"/>
  <c r="G15" i="12"/>
  <c r="J26" i="20"/>
  <c r="I13" i="13"/>
  <c r="I33" i="6"/>
  <c r="I32" i="14"/>
  <c r="M32" i="25"/>
  <c r="M33" i="7"/>
  <c r="M33" i="6"/>
  <c r="M36" i="6" s="1"/>
  <c r="E33" i="7"/>
  <c r="M32" i="14"/>
  <c r="K15" i="12"/>
  <c r="N35" i="19" l="1"/>
  <c r="N19" i="18"/>
  <c r="N30" i="4"/>
  <c r="M26" i="20"/>
  <c r="L34" i="18"/>
  <c r="L22" i="13"/>
  <c r="L13" i="13"/>
  <c r="K33" i="23"/>
  <c r="K19" i="17"/>
  <c r="K30" i="4"/>
  <c r="K27" i="19"/>
  <c r="K37" i="19" s="1"/>
  <c r="K41" i="19" s="1"/>
  <c r="K45" i="19" s="1"/>
  <c r="J30" i="4"/>
  <c r="J26" i="16"/>
  <c r="J24" i="2"/>
  <c r="J10" i="4"/>
  <c r="I34" i="18"/>
  <c r="I21" i="13"/>
  <c r="H26" i="18"/>
  <c r="H19" i="16"/>
  <c r="H13" i="7"/>
  <c r="H22" i="13"/>
  <c r="H24" i="20"/>
  <c r="G27" i="19"/>
  <c r="G26" i="18"/>
  <c r="G33" i="23"/>
  <c r="O7" i="18"/>
  <c r="G13" i="13"/>
  <c r="F26" i="20"/>
  <c r="F19" i="5"/>
  <c r="E19" i="16"/>
  <c r="E15" i="8"/>
  <c r="O17" i="16"/>
  <c r="E13" i="13"/>
  <c r="M34" i="18"/>
  <c r="M19" i="19"/>
  <c r="G26" i="20"/>
  <c r="E25" i="20"/>
  <c r="M24" i="7"/>
  <c r="E15" i="4"/>
  <c r="J15" i="5"/>
  <c r="N36" i="3"/>
  <c r="N28" i="11" s="1"/>
  <c r="N10" i="4"/>
  <c r="E33" i="25"/>
  <c r="E37" i="25" s="1"/>
  <c r="E41" i="25" s="1"/>
  <c r="N24" i="3"/>
  <c r="K36" i="3"/>
  <c r="K28" i="11" s="1"/>
  <c r="K24" i="3"/>
  <c r="K10" i="4"/>
  <c r="F30" i="5"/>
  <c r="F12" i="12"/>
  <c r="F20" i="12" s="1"/>
  <c r="H34" i="18"/>
  <c r="E29" i="2"/>
  <c r="K13" i="13"/>
  <c r="K24" i="6"/>
  <c r="L13" i="7"/>
  <c r="N19" i="4"/>
  <c r="M16" i="13"/>
  <c r="J15" i="12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N25" i="20"/>
  <c r="J25" i="20"/>
  <c r="F25" i="20"/>
  <c r="I36" i="2"/>
  <c r="N13" i="6"/>
  <c r="I36" i="3"/>
  <c r="I26" i="11" s="1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I28" i="11"/>
  <c r="I27" i="11"/>
  <c r="K16" i="13"/>
  <c r="N15" i="12"/>
  <c r="F10" i="13"/>
  <c r="J33" i="14"/>
  <c r="J37" i="14" s="1"/>
  <c r="J41" i="14" s="1"/>
  <c r="J45" i="14" s="1"/>
  <c r="J49" i="14" s="1"/>
  <c r="O11" i="14"/>
  <c r="N9" i="25"/>
  <c r="N13" i="25" s="1"/>
  <c r="N17" i="25" s="1"/>
  <c r="N21" i="25" s="1"/>
  <c r="N25" i="25" s="1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L13" i="6"/>
  <c r="M36" i="3"/>
  <c r="M27" i="11" s="1"/>
  <c r="G36" i="3"/>
  <c r="G27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N37" i="14" s="1"/>
  <c r="N41" i="14" s="1"/>
  <c r="N45" i="14" s="1"/>
  <c r="N49" i="14" s="1"/>
  <c r="L9" i="14"/>
  <c r="L13" i="14" s="1"/>
  <c r="L17" i="14" s="1"/>
  <c r="L21" i="14" s="1"/>
  <c r="L25" i="14" s="1"/>
  <c r="H9" i="14"/>
  <c r="N9" i="14"/>
  <c r="N32" i="20" s="1"/>
  <c r="J9" i="14"/>
  <c r="K9" i="25"/>
  <c r="K13" i="25" s="1"/>
  <c r="K17" i="25" s="1"/>
  <c r="K21" i="25" s="1"/>
  <c r="K25" i="25" s="1"/>
  <c r="G9" i="25"/>
  <c r="G13" i="25" s="1"/>
  <c r="G17" i="25" s="1"/>
  <c r="G21" i="25" s="1"/>
  <c r="G25" i="25" s="1"/>
  <c r="H26" i="16"/>
  <c r="M19" i="17"/>
  <c r="E19" i="17"/>
  <c r="J34" i="18"/>
  <c r="M33" i="23"/>
  <c r="L12" i="12"/>
  <c r="L21" i="12" s="1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O39" i="19"/>
  <c r="O31" i="20"/>
  <c r="O27" i="6"/>
  <c r="E29" i="6"/>
  <c r="K19" i="6"/>
  <c r="O15" i="6"/>
  <c r="O11" i="6"/>
  <c r="H24" i="3"/>
  <c r="F30" i="9"/>
  <c r="O28" i="9"/>
  <c r="J15" i="9"/>
  <c r="L17" i="13"/>
  <c r="G35" i="19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I46" i="20"/>
  <c r="I56" i="20" s="1"/>
  <c r="K9" i="14"/>
  <c r="K32" i="20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H37" i="17" s="1"/>
  <c r="H41" i="17" s="1"/>
  <c r="H45" i="17" s="1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N27" i="17"/>
  <c r="F27" i="17"/>
  <c r="L19" i="18"/>
  <c r="J19" i="18"/>
  <c r="J37" i="18"/>
  <c r="J41" i="18" s="1"/>
  <c r="J45" i="18" s="1"/>
  <c r="F37" i="18"/>
  <c r="F41" i="18" s="1"/>
  <c r="F27" i="19"/>
  <c r="F37" i="19" s="1"/>
  <c r="F41" i="19" s="1"/>
  <c r="F45" i="19" s="1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L25" i="25" s="1"/>
  <c r="J27" i="17"/>
  <c r="O12" i="7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G23" i="13" s="1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I37" i="20"/>
  <c r="I34" i="16"/>
  <c r="O39" i="17"/>
  <c r="J13" i="14"/>
  <c r="J17" i="14" s="1"/>
  <c r="J21" i="14" s="1"/>
  <c r="J25" i="14" s="1"/>
  <c r="K27" i="13"/>
  <c r="K26" i="20"/>
  <c r="K21" i="13"/>
  <c r="K22" i="13"/>
  <c r="K23" i="13" s="1"/>
  <c r="O35" i="14"/>
  <c r="O8" i="25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H31" i="7" s="1"/>
  <c r="H12" i="10" s="1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K30" i="13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I35" i="20"/>
  <c r="I13" i="14"/>
  <c r="I17" i="14" s="1"/>
  <c r="I21" i="14" s="1"/>
  <c r="I25" i="14" s="1"/>
  <c r="O16" i="7"/>
  <c r="N16" i="13"/>
  <c r="N10" i="13"/>
  <c r="N13" i="13"/>
  <c r="J32" i="20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O21" i="8"/>
  <c r="J10" i="13"/>
  <c r="O7" i="13"/>
  <c r="O16" i="14"/>
  <c r="I45" i="20"/>
  <c r="I55" i="20" s="1"/>
  <c r="I47" i="20"/>
  <c r="I49" i="20"/>
  <c r="I59" i="20" s="1"/>
  <c r="O31" i="23"/>
  <c r="E33" i="23"/>
  <c r="O26" i="23"/>
  <c r="O22" i="23"/>
  <c r="O19" i="23"/>
  <c r="O18" i="23"/>
  <c r="O17" i="23"/>
  <c r="O12" i="23"/>
  <c r="F22" i="13"/>
  <c r="O9" i="13"/>
  <c r="O35" i="25"/>
  <c r="I44" i="20"/>
  <c r="I54" i="20" s="1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G37" i="19" l="1"/>
  <c r="G41" i="19" s="1"/>
  <c r="G45" i="19" s="1"/>
  <c r="N27" i="11"/>
  <c r="M27" i="10"/>
  <c r="M31" i="6"/>
  <c r="M38" i="6" s="1"/>
  <c r="M42" i="6" s="1"/>
  <c r="M26" i="10"/>
  <c r="L20" i="12"/>
  <c r="K13" i="14"/>
  <c r="K17" i="14" s="1"/>
  <c r="K21" i="14" s="1"/>
  <c r="K25" i="14" s="1"/>
  <c r="K31" i="6"/>
  <c r="K38" i="6" s="1"/>
  <c r="K42" i="6" s="1"/>
  <c r="I34" i="20"/>
  <c r="F31" i="6"/>
  <c r="F21" i="12"/>
  <c r="G26" i="11"/>
  <c r="I37" i="19"/>
  <c r="I41" i="19" s="1"/>
  <c r="I45" i="19" s="1"/>
  <c r="N26" i="11"/>
  <c r="K26" i="11"/>
  <c r="I18" i="13"/>
  <c r="J26" i="13"/>
  <c r="F30" i="13"/>
  <c r="M13" i="14"/>
  <c r="M17" i="14" s="1"/>
  <c r="M21" i="14" s="1"/>
  <c r="M25" i="14" s="1"/>
  <c r="K27" i="11"/>
  <c r="N31" i="6"/>
  <c r="N38" i="6" s="1"/>
  <c r="N42" i="6" s="1"/>
  <c r="F27" i="13"/>
  <c r="G28" i="11"/>
  <c r="E28" i="11"/>
  <c r="E30" i="13"/>
  <c r="E26" i="11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H40" i="5"/>
  <c r="H21" i="11" s="1"/>
  <c r="I31" i="3"/>
  <c r="I10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O33" i="23"/>
  <c r="L28" i="11"/>
  <c r="H40" i="4"/>
  <c r="L18" i="13"/>
  <c r="M26" i="11"/>
  <c r="J28" i="11"/>
  <c r="I26" i="13"/>
  <c r="E31" i="6"/>
  <c r="E38" i="6" s="1"/>
  <c r="E42" i="6" s="1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N18" i="11"/>
  <c r="N22" i="1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L20" i="11"/>
  <c r="O30" i="5"/>
  <c r="M37" i="19"/>
  <c r="M41" i="19" s="1"/>
  <c r="M45" i="19" s="1"/>
  <c r="L26" i="11"/>
  <c r="M18" i="13"/>
  <c r="O19" i="16"/>
  <c r="I23" i="13"/>
  <c r="I27" i="13"/>
  <c r="E40" i="5"/>
  <c r="E21" i="11" s="1"/>
  <c r="F40" i="8"/>
  <c r="O36" i="8"/>
  <c r="H40" i="8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O15" i="9"/>
  <c r="L26" i="10"/>
  <c r="L28" i="10"/>
  <c r="J18" i="13"/>
  <c r="O27" i="17"/>
  <c r="O16" i="13"/>
  <c r="O26" i="16"/>
  <c r="I40" i="8"/>
  <c r="O19" i="9"/>
  <c r="M31" i="2"/>
  <c r="M38" i="2" s="1"/>
  <c r="M42" i="2" s="1"/>
  <c r="O27" i="20"/>
  <c r="O19" i="19"/>
  <c r="O25" i="20"/>
  <c r="O36" i="3"/>
  <c r="O9" i="12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O19" i="5"/>
  <c r="O29" i="3"/>
  <c r="O19" i="8"/>
  <c r="H9" i="10"/>
  <c r="K20" i="12"/>
  <c r="O30" i="8"/>
  <c r="N40" i="9"/>
  <c r="J23" i="13"/>
  <c r="O19" i="7"/>
  <c r="F27" i="10"/>
  <c r="F28" i="10"/>
  <c r="K12" i="11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H10" i="10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O29" i="7"/>
  <c r="J27" i="10"/>
  <c r="J26" i="10"/>
  <c r="F18" i="13"/>
  <c r="O17" i="13"/>
  <c r="E18" i="13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H11" i="10"/>
  <c r="O36" i="6"/>
  <c r="K40" i="5"/>
  <c r="K21" i="11" s="1"/>
  <c r="O24" i="3"/>
  <c r="E41" i="16"/>
  <c r="O37" i="16"/>
  <c r="G31" i="7"/>
  <c r="G11" i="10" s="1"/>
  <c r="N27" i="10"/>
  <c r="N38" i="7"/>
  <c r="N42" i="7" s="1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I48" i="20"/>
  <c r="I57" i="20"/>
  <c r="O33" i="7"/>
  <c r="G33" i="25"/>
  <c r="O32" i="25"/>
  <c r="F13" i="14"/>
  <c r="F17" i="14" s="1"/>
  <c r="F21" i="14" s="1"/>
  <c r="F25" i="14" s="1"/>
  <c r="F32" i="20"/>
  <c r="E45" i="25"/>
  <c r="O36" i="2"/>
  <c r="O36" i="5"/>
  <c r="H38" i="7"/>
  <c r="H42" i="7" s="1"/>
  <c r="H26" i="10"/>
  <c r="H28" i="10"/>
  <c r="N28" i="10"/>
  <c r="E32" i="20"/>
  <c r="E13" i="14"/>
  <c r="O9" i="14"/>
  <c r="O13" i="13"/>
  <c r="K36" i="7"/>
  <c r="E37" i="17"/>
  <c r="O12" i="12"/>
  <c r="E37" i="19"/>
  <c r="O27" i="19"/>
  <c r="M16" i="11" l="1"/>
  <c r="M22" i="10"/>
  <c r="L17" i="11"/>
  <c r="L33" i="20"/>
  <c r="L36" i="20" s="1"/>
  <c r="O27" i="11"/>
  <c r="K11" i="11"/>
  <c r="K10" i="11"/>
  <c r="J12" i="10"/>
  <c r="J11" i="10"/>
  <c r="J38" i="7"/>
  <c r="J42" i="7" s="1"/>
  <c r="J10" i="10"/>
  <c r="I11" i="10"/>
  <c r="I16" i="11"/>
  <c r="I22" i="11"/>
  <c r="I20" i="11"/>
  <c r="I21" i="11"/>
  <c r="I18" i="11"/>
  <c r="H17" i="11"/>
  <c r="H22" i="11"/>
  <c r="H16" i="11"/>
  <c r="F18" i="11"/>
  <c r="E11" i="11"/>
  <c r="E9" i="11"/>
  <c r="I38" i="3"/>
  <c r="I42" i="3" s="1"/>
  <c r="K9" i="11"/>
  <c r="I11" i="11"/>
  <c r="I19" i="11"/>
  <c r="L21" i="11"/>
  <c r="H20" i="11"/>
  <c r="E38" i="3"/>
  <c r="E42" i="3" s="1"/>
  <c r="L22" i="11"/>
  <c r="H18" i="11"/>
  <c r="I9" i="11"/>
  <c r="H38" i="3"/>
  <c r="H42" i="3" s="1"/>
  <c r="H19" i="11"/>
  <c r="N35" i="20"/>
  <c r="I12" i="11"/>
  <c r="F19" i="10"/>
  <c r="E12" i="11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54" i="20" s="1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L37" i="20"/>
  <c r="L34" i="20"/>
  <c r="L35" i="20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I58" i="20"/>
  <c r="I50" i="20"/>
  <c r="I60" i="20" s="1"/>
  <c r="F12" i="10"/>
  <c r="F11" i="10"/>
  <c r="F38" i="7"/>
  <c r="F42" i="7" s="1"/>
  <c r="F10" i="10"/>
  <c r="J21" i="11"/>
  <c r="K37" i="20"/>
  <c r="K35" i="20"/>
  <c r="K34" i="20"/>
  <c r="K36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N58" i="20" l="1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<sst xmlns="http://schemas.openxmlformats.org/spreadsheetml/2006/main" count="981" uniqueCount="336">
  <si>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</si>
  <si>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</si>
  <si>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</si>
  <si>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</si>
  <si>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</si>
  <si>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</si>
  <si>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</si>
  <si>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</si>
  <si>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</si>
  <si>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</si>
  <si>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</si>
  <si>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</si>
  <si>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</si>
  <si>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</si>
  <si>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</si>
  <si>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</si>
  <si>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</si>
  <si>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</si>
  <si>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</si>
  <si>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</si>
  <si>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</si>
  <si>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</si>
  <si>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</si>
  <si>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</si>
  <si>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</si>
  <si>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</si>
  <si>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</si>
  <si>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</si>
  <si>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</si>
  <si>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</si>
  <si>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</si>
  <si>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</si>
  <si>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</si>
  <si>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</si>
  <si>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</si>
  <si>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</si>
  <si>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</si>
  <si>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</si>
  <si>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</si>
  <si>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</si>
  <si>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</si>
  <si>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</si>
  <si>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</si>
  <si>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</si>
  <si>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</si>
  <si>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</si>
  <si>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</si>
  <si>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</si>
  <si>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</si>
  <si>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</si>
  <si>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</si>
  <si>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</si>
  <si>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</si>
  <si>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</si>
  <si>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</si>
  <si>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</si>
  <si>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</si>
  <si>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</si>
  <si>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</si>
  <si>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</si>
  <si>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</si>
  <si>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</si>
  <si>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</si>
  <si>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</si>
  <si>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</si>
  <si>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</si>
  <si>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</si>
  <si>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</si>
  <si>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</si>
  <si>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</si>
  <si>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</si>
  <si>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</si>
  <si>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</si>
  <si>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</si>
  <si>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</si>
  <si>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</si>
  <si>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</si>
  <si>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</si>
  <si>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</si>
  <si>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</si>
  <si>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</si>
  <si>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</si>
  <si>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</si>
  <si>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</si>
  <si>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</si>
  <si>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</si>
  <si>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</si>
  <si>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</si>
  <si>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</si>
  <si>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</si>
  <si>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</si>
  <si>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</si>
  <si>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</si>
  <si>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</si>
  <si>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</si>
  <si>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</si>
  <si>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</si>
  <si>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</si>
  <si>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</si>
  <si>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</si>
  <si>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</si>
  <si>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</si>
  <si>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</si>
  <si>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</si>
  <si>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</si>
  <si>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</si>
  <si>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</si>
  <si>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</si>
  <si>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</si>
  <si>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</si>
  <si>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</si>
  <si>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</si>
  <si>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</si>
  <si>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</si>
  <si>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</si>
  <si>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</si>
  <si>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</si>
  <si>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</si>
  <si>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</si>
  <si>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</si>
  <si>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</si>
  <si>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</si>
  <si>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</si>
  <si>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</si>
  <si>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</si>
  <si>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</si>
  <si>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</si>
  <si>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</si>
  <si>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</si>
  <si>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</si>
  <si>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</si>
  <si>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</si>
  <si>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</si>
  <si>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</si>
  <si>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</si>
  <si>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</si>
  <si>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</si>
  <si>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</si>
  <si>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</si>
  <si>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</si>
  <si>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</si>
  <si>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</si>
  <si>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</si>
  <si>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</si>
  <si>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</si>
  <si>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</si>
  <si>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</si>
  <si>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</si>
  <si>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</si>
  <si>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</si>
  <si>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</si>
  <si>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</si>
  <si>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</si>
  <si>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</si>
  <si>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</si>
  <si>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</si>
  <si>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</si>
  <si>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</si>
  <si>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</si>
  <si>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</si>
  <si>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</si>
  <si>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</si>
  <si>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</si>
  <si>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</si>
  <si>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</si>
  <si>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</si>
  <si>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</si>
  <si>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</si>
  <si>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</si>
  <si>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</si>
  <si>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</si>
  <si>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</si>
  <si>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</si>
  <si>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</si>
  <si>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</si>
  <si>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</si>
  <si>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</si>
  <si>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</si>
  <si>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</si>
  <si>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</si>
  <si>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</si>
  <si>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</si>
  <si>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</si>
  <si>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</si>
  <si>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</si>
  <si>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</si>
  <si>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</si>
  <si>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</si>
  <si>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</si>
  <si>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</si>
  <si>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</si>
  <si>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</si>
  <si>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</si>
  <si>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</si>
  <si>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</si>
  <si>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</si>
  <si>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</si>
  <si>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</si>
  <si>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</si>
  <si>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</si>
  <si>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</si>
  <si>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</si>
  <si>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</si>
  <si>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</si>
  <si>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</si>
  <si>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</si>
  <si>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</si>
  <si>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</si>
  <si>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</si>
  <si>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</si>
  <si>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</si>
  <si>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</si>
  <si>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</si>
  <si>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</si>
  <si>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</si>
  <si>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</si>
  <si>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</si>
  <si>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</si>
  <si>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</si>
  <si>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</si>
  <si>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</si>
  <si>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</si>
  <si>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</si>
  <si>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</si>
  <si>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</si>
  <si>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</si>
  <si>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</si>
  <si>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</si>
  <si>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</si>
  <si>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</si>
  <si>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</si>
  <si>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</si>
  <si>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</si>
  <si>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</si>
  <si>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</si>
  <si>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</si>
  <si>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</si>
  <si>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</si>
  <si>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</si>
  <si>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</si>
  <si>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</si>
  <si>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</si>
  <si>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</si>
  <si>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</si>
  <si>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</si>
  <si>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</si>
  <si>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</si>
  <si>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</si>
  <si>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</si>
  <si>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</si>
  <si>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</si>
  <si>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</si>
  <si>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</si>
  <si>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</si>
  <si>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</si>
  <si>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</si>
  <si>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</si>
  <si>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</si>
  <si>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</si>
  <si>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</si>
  <si>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</si>
  <si>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</si>
  <si>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</si>
  <si>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</si>
  <si>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</si>
  <si>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</si>
  <si>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</si>
  <si>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</si>
  <si>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</si>
  <si>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</si>
  <si>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</si>
  <si>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</si>
  <si>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</si>
  <si>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</si>
  <si>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</si>
  <si>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</si>
  <si>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</si>
  <si>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</si>
  <si>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</si>
  <si>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</si>
  <si>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</si>
  <si>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</si>
  <si>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</si>
  <si>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</si>
  <si>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</si>
  <si>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</si>
  <si>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</si>
  <si>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</si>
  <si>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</si>
  <si>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</si>
  <si>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</si>
  <si>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</si>
  <si>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</si>
  <si>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</si>
  <si>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</si>
  <si>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</si>
  <si>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</si>
  <si>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</si>
  <si>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</si>
  <si>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</si>
  <si>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</si>
  <si>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</si>
  <si>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</si>
  <si>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</si>
  <si>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</si>
  <si>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</si>
  <si>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</si>
  <si>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</si>
  <si>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</si>
  <si>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</si>
  <si>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</si>
  <si>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</si>
  <si>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</si>
  <si>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</si>
  <si>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</si>
  <si>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</si>
  <si>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</si>
  <si>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</si>
  <si>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</si>
  <si>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</si>
  <si>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</si>
  <si>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</si>
  <si>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</si>
  <si>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Größenklasse 3: &gt; 5.000 ha</t>
  </si>
  <si>
    <t>Gesamtmittel aller Statistikbetriebe &gt; 500 ha</t>
  </si>
  <si>
    <t>Produktionsgebiet 1: Alpenvorland</t>
  </si>
  <si>
    <t>Produktionsgebiet 2: Wald- und Mühlviertel</t>
  </si>
  <si>
    <t>Produktionsgebiet 3: östliches Flach- und Hügelland</t>
  </si>
  <si>
    <t>Produktionsgebiet 4: Alpenostrand</t>
  </si>
  <si>
    <t>Produktionsgebiet 5: Kalkalpen</t>
  </si>
  <si>
    <t>Produktionsgebiet 6: Zentralalpen</t>
  </si>
  <si>
    <t>Größenklasse 1: 500 - 1.200 ha</t>
  </si>
  <si>
    <t>Größenklasse 2: 1.200 - 5.000 ha</t>
  </si>
  <si>
    <t>Tabelle: 2.2/ 2</t>
  </si>
  <si>
    <t>Alpengebiet</t>
  </si>
  <si>
    <t>außeralpin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</si>
</sst>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25</v>
      </c>
      <c r="B1">
        <v>26</v>
      </c>
      <c r="C1">
        <v>28</v>
      </c>
      <c r="D1">
        <v>28</v>
      </c>
      <c r="E1">
        <v>29</v>
      </c>
      <c r="F1">
        <v>30</v>
      </c>
      <c r="G1">
        <v>28</v>
      </c>
      <c r="H1">
        <v>27</v>
      </c>
      <c r="I1">
        <v>29</v>
      </c>
      <c r="J1">
        <v>29</v>
      </c>
      <c r="K1">
        <v>29</v>
      </c>
      <c r="M1" s="4" t="s">
        <v>324</v>
      </c>
      <c r="N1" s="13">
        <v>2</v>
      </c>
      <c r="O1" s="4" t="s">
        <v>324</v>
      </c>
    </row>
    <row r="2" spans="1:15" x14ac:dyDescent="0.2">
      <c r="M2" s="4"/>
      <c r="N2" s="13">
        <v>31</v>
      </c>
      <c r="O2" s="4" t="s">
        <v>325</v>
      </c>
    </row>
    <row r="3" spans="1:15" x14ac:dyDescent="0.2">
      <c r="A3">
        <v>2024</v>
      </c>
      <c r="N3" s="13">
        <v>32</v>
      </c>
      <c r="O3" s="4" t="s">
        <v>326</v>
      </c>
    </row>
    <row r="4" spans="1:15" x14ac:dyDescent="0.2">
      <c r="A4">
        <v>4.96</v>
      </c>
      <c r="B4">
        <v>5.15</v>
      </c>
      <c r="C4">
        <v>5.5</v>
      </c>
      <c r="D4">
        <v>5.5</v>
      </c>
      <c r="E4">
        <v>5.66</v>
      </c>
      <c r="F4">
        <v>5.6</v>
      </c>
      <c r="G4">
        <v>5.5</v>
      </c>
      <c r="H4">
        <v>5.33</v>
      </c>
      <c r="I4">
        <v>5.45</v>
      </c>
      <c r="J4">
        <v>5.45</v>
      </c>
      <c r="K4" t="s">
        <v>22</v>
      </c>
      <c r="N4" s="13">
        <v>33</v>
      </c>
      <c r="O4" s="4" t="s">
        <v>327</v>
      </c>
    </row>
    <row r="5" spans="1:15" x14ac:dyDescent="0.2">
      <c r="A5">
        <v>666804</v>
      </c>
      <c r="B5">
        <v>693094</v>
      </c>
      <c r="C5">
        <v>697894</v>
      </c>
      <c r="D5">
        <v>705665</v>
      </c>
      <c r="E5">
        <v>677424</v>
      </c>
      <c r="F5">
        <v>689324</v>
      </c>
      <c r="G5">
        <v>676924</v>
      </c>
      <c r="H5">
        <v>671603</v>
      </c>
      <c r="I5">
        <v>674913</v>
      </c>
      <c r="J5">
        <v>672806</v>
      </c>
      <c r="K5">
        <v>670806</v>
      </c>
      <c r="L5" t="s">
        <v>23</v>
      </c>
      <c r="N5" s="13">
        <v>34</v>
      </c>
      <c r="O5" s="4" t="s">
        <v>328</v>
      </c>
    </row>
    <row r="6" spans="1:15" x14ac:dyDescent="0.2">
      <c r="A6">
        <v>778511.8</v>
      </c>
      <c r="B6">
        <v>756112.52</v>
      </c>
      <c r="C6">
        <v>782188.09</v>
      </c>
      <c r="D6">
        <v>765141.09</v>
      </c>
      <c r="E6">
        <v>757301.24</v>
      </c>
      <c r="F6">
        <v>749002.03</v>
      </c>
      <c r="G6">
        <v>758562.45</v>
      </c>
      <c r="H6">
        <v>768088.07</v>
      </c>
      <c r="I6">
        <v>766875.23</v>
      </c>
      <c r="J6">
        <v>835034.29</v>
      </c>
      <c r="K6">
        <v>806668</v>
      </c>
      <c r="L6" t="s">
        <v>24</v>
      </c>
      <c r="N6" s="13">
        <v>35</v>
      </c>
      <c r="O6" s="4" t="s">
        <v>329</v>
      </c>
    </row>
    <row r="7" spans="1:15" x14ac:dyDescent="0.2">
      <c r="A7">
        <v>104193.71</v>
      </c>
      <c r="B7">
        <v>105074.5</v>
      </c>
      <c r="C7">
        <v>107125.6</v>
      </c>
      <c r="D7">
        <v>107089.71</v>
      </c>
      <c r="E7">
        <v>107746</v>
      </c>
      <c r="F7">
        <v>107999</v>
      </c>
      <c r="G7">
        <v>105463.59</v>
      </c>
      <c r="H7">
        <v>104626.59</v>
      </c>
      <c r="I7">
        <v>105437.03</v>
      </c>
      <c r="J7">
        <v>105504.24</v>
      </c>
      <c r="K7">
        <v>105300.24</v>
      </c>
      <c r="L7" t="s">
        <v>25</v>
      </c>
      <c r="N7" s="13">
        <v>36</v>
      </c>
      <c r="O7" s="4" t="s">
        <v>330</v>
      </c>
    </row>
    <row r="8" spans="1:15" x14ac:dyDescent="0.2">
      <c r="A8">
        <v>445</v>
      </c>
      <c r="B8">
        <v>13716.87</v>
      </c>
      <c r="C8">
        <v>65003.76</v>
      </c>
      <c r="D8">
        <v>776.47</v>
      </c>
      <c r="E8">
        <v>4801.5</v>
      </c>
      <c r="F8">
        <v>6898.13</v>
      </c>
      <c r="G8">
        <v>65539.17</v>
      </c>
      <c r="H8">
        <v>87.47</v>
      </c>
      <c r="I8">
        <v>6140.46</v>
      </c>
      <c r="J8">
        <v>20820.650000000001</v>
      </c>
      <c r="K8" t="s">
        <v>26</v>
      </c>
      <c r="N8" s="13">
        <v>41</v>
      </c>
      <c r="O8" s="4" t="s">
        <v>331</v>
      </c>
    </row>
    <row r="9" spans="1:15" x14ac:dyDescent="0.2">
      <c r="A9">
        <v>1585339.83</v>
      </c>
      <c r="B9">
        <v>1778003.18</v>
      </c>
      <c r="C9">
        <v>1418090.74</v>
      </c>
      <c r="D9">
        <v>1235290.57</v>
      </c>
      <c r="E9">
        <v>1396440.24</v>
      </c>
      <c r="F9">
        <v>1341861.71</v>
      </c>
      <c r="G9">
        <v>1212884.1499999999</v>
      </c>
      <c r="H9">
        <v>1299830.8799999999</v>
      </c>
      <c r="I9">
        <v>1408645.36</v>
      </c>
      <c r="J9">
        <v>1242358.1000000001</v>
      </c>
      <c r="K9" t="s">
        <v>27</v>
      </c>
      <c r="N9" s="13">
        <v>42</v>
      </c>
      <c r="O9" s="4" t="s">
        <v>332</v>
      </c>
    </row>
    <row r="10" spans="1:15" x14ac:dyDescent="0.2">
      <c r="A10">
        <v>1405169.33</v>
      </c>
      <c r="B10">
        <v>1086934.0900000001</v>
      </c>
      <c r="C10">
        <v>1091476.73</v>
      </c>
      <c r="D10">
        <v>1030163.79</v>
      </c>
      <c r="E10">
        <v>865035.17</v>
      </c>
      <c r="F10">
        <v>856394.45</v>
      </c>
      <c r="G10">
        <v>941621.08</v>
      </c>
      <c r="H10">
        <v>729261.87</v>
      </c>
      <c r="I10">
        <v>745605.2</v>
      </c>
      <c r="J10">
        <v>697098.23</v>
      </c>
      <c r="K10" t="s">
        <v>28</v>
      </c>
      <c r="N10" s="13">
        <v>43</v>
      </c>
      <c r="O10" s="4" t="s">
        <v>323</v>
      </c>
    </row>
    <row r="11" spans="1:15" x14ac:dyDescent="0.2">
      <c r="A11">
        <v>1313772.97</v>
      </c>
      <c r="B11">
        <v>1168987.78</v>
      </c>
      <c r="C11">
        <v>1161964.2</v>
      </c>
      <c r="D11">
        <v>1051323.76</v>
      </c>
      <c r="E11">
        <v>1141250.19</v>
      </c>
      <c r="F11">
        <v>1193206.0900000001</v>
      </c>
      <c r="G11">
        <v>914165.1</v>
      </c>
      <c r="H11">
        <v>918848.77</v>
      </c>
      <c r="I11">
        <v>941290.19</v>
      </c>
      <c r="J11">
        <v>1006672.5</v>
      </c>
      <c r="K11" t="s">
        <v>29</v>
      </c>
      <c r="O11" s="4" t="s">
        <v>334</v>
      </c>
    </row>
    <row r="12" spans="1:15" x14ac:dyDescent="0.2">
      <c r="A12">
        <v>858536.65</v>
      </c>
      <c r="B12">
        <v>823831.9</v>
      </c>
      <c r="C12">
        <v>677871.09</v>
      </c>
      <c r="D12">
        <v>576301.9</v>
      </c>
      <c r="E12">
        <v>566518.06999999995</v>
      </c>
      <c r="F12">
        <v>631080.06000000006</v>
      </c>
      <c r="G12">
        <v>587144.30000000005</v>
      </c>
      <c r="H12">
        <v>572790.23</v>
      </c>
      <c r="I12">
        <v>510202.02</v>
      </c>
      <c r="J12">
        <v>502534.2</v>
      </c>
      <c r="K12" t="s">
        <v>30</v>
      </c>
      <c r="O12" s="4" t="s">
        <v>335</v>
      </c>
    </row>
    <row r="13" spans="1:15" x14ac:dyDescent="0.2">
      <c r="A13">
        <v>230633.18</v>
      </c>
      <c r="B13">
        <v>192901.7</v>
      </c>
      <c r="C13">
        <v>198995.06</v>
      </c>
      <c r="D13">
        <v>147016.73000000001</v>
      </c>
      <c r="E13">
        <v>130509.67</v>
      </c>
      <c r="F13">
        <v>136897.66</v>
      </c>
      <c r="G13">
        <v>128769.34</v>
      </c>
      <c r="H13">
        <v>144746.59</v>
      </c>
      <c r="I13">
        <v>126766.29</v>
      </c>
      <c r="J13">
        <v>127028.23</v>
      </c>
      <c r="K13" t="s">
        <v>31</v>
      </c>
    </row>
    <row r="14" spans="1:15" x14ac:dyDescent="0.2">
      <c r="A14">
        <v>24756055.739999998</v>
      </c>
      <c r="B14">
        <v>22620264.329999998</v>
      </c>
      <c r="C14">
        <v>21703916.550000001</v>
      </c>
      <c r="D14">
        <v>19251348.02</v>
      </c>
      <c r="E14">
        <v>15324789.449999999</v>
      </c>
      <c r="F14">
        <v>16716816.220000001</v>
      </c>
      <c r="G14">
        <v>16173766.550000001</v>
      </c>
      <c r="H14">
        <v>15542488.75</v>
      </c>
      <c r="I14">
        <v>15764199.449999999</v>
      </c>
      <c r="J14">
        <v>18770076.350000001</v>
      </c>
      <c r="K14" t="s">
        <v>32</v>
      </c>
    </row>
    <row r="15" spans="1:15" x14ac:dyDescent="0.2">
      <c r="A15">
        <v>4304908.13</v>
      </c>
      <c r="B15">
        <v>4180544.91</v>
      </c>
      <c r="C15">
        <v>4035129.23</v>
      </c>
      <c r="D15">
        <v>3534307.34</v>
      </c>
      <c r="E15">
        <v>3213217.38</v>
      </c>
      <c r="F15">
        <v>3499317.42</v>
      </c>
      <c r="G15">
        <v>3671135.73</v>
      </c>
      <c r="H15">
        <v>3533275.19</v>
      </c>
      <c r="I15">
        <v>3453100.7</v>
      </c>
      <c r="J15">
        <v>3770591.66</v>
      </c>
      <c r="K15" t="s">
        <v>33</v>
      </c>
    </row>
    <row r="16" spans="1:15" x14ac:dyDescent="0.2">
      <c r="A16">
        <v>173389.89</v>
      </c>
      <c r="B16">
        <v>203972.29</v>
      </c>
      <c r="C16">
        <v>145657.1</v>
      </c>
      <c r="D16">
        <v>89927.72</v>
      </c>
      <c r="E16">
        <v>115946.54</v>
      </c>
      <c r="F16">
        <v>120160.25</v>
      </c>
      <c r="G16">
        <v>136936.29</v>
      </c>
      <c r="H16">
        <v>142552.76999999999</v>
      </c>
      <c r="I16">
        <v>162799.5</v>
      </c>
      <c r="J16">
        <v>220068.99</v>
      </c>
      <c r="K16" t="s">
        <v>34</v>
      </c>
    </row>
    <row r="17" spans="1:11" x14ac:dyDescent="0.2">
      <c r="A17">
        <v>345141.09</v>
      </c>
      <c r="B17">
        <v>356936.58</v>
      </c>
      <c r="C17">
        <v>275797.90000000002</v>
      </c>
      <c r="D17">
        <v>204301.42</v>
      </c>
      <c r="E17">
        <v>204305.15</v>
      </c>
      <c r="F17">
        <v>232436.12</v>
      </c>
      <c r="G17">
        <v>219138.97</v>
      </c>
      <c r="H17">
        <v>235671.38</v>
      </c>
      <c r="I17">
        <v>251958.79</v>
      </c>
      <c r="J17">
        <v>253105.01</v>
      </c>
      <c r="K17" t="s">
        <v>35</v>
      </c>
    </row>
    <row r="18" spans="1:11" x14ac:dyDescent="0.2">
      <c r="A18">
        <v>4765235.67</v>
      </c>
      <c r="B18">
        <v>4493173.1100000003</v>
      </c>
      <c r="C18">
        <v>4104140.21</v>
      </c>
      <c r="D18">
        <v>3713678.65</v>
      </c>
      <c r="E18">
        <v>3480672.92</v>
      </c>
      <c r="F18">
        <v>3789275.41</v>
      </c>
      <c r="G18">
        <v>3723013.08</v>
      </c>
      <c r="H18">
        <v>3563503.41</v>
      </c>
      <c r="I18">
        <v>4013924.46</v>
      </c>
      <c r="J18">
        <v>3863904.11</v>
      </c>
      <c r="K18" t="s">
        <v>36</v>
      </c>
    </row>
    <row r="19" spans="1:11" x14ac:dyDescent="0.2">
      <c r="A19">
        <v>3135297.72</v>
      </c>
      <c r="B19">
        <v>4111144.85</v>
      </c>
      <c r="C19">
        <v>3040726.63</v>
      </c>
      <c r="D19">
        <v>2882686.9</v>
      </c>
      <c r="E19">
        <v>2509600.27</v>
      </c>
      <c r="F19">
        <v>2550380.92</v>
      </c>
      <c r="G19">
        <v>2794810.36</v>
      </c>
      <c r="H19">
        <v>2528988.11</v>
      </c>
      <c r="I19">
        <v>2676386.56</v>
      </c>
      <c r="J19">
        <v>2728455.75</v>
      </c>
      <c r="K19" t="s">
        <v>37</v>
      </c>
    </row>
    <row r="20" spans="1:11" x14ac:dyDescent="0.2">
      <c r="A20">
        <v>14416.74</v>
      </c>
      <c r="B20">
        <v>12914.52</v>
      </c>
      <c r="C20">
        <v>8460.5</v>
      </c>
      <c r="D20">
        <v>9936.59</v>
      </c>
      <c r="E20">
        <v>19313.419999999998</v>
      </c>
      <c r="F20">
        <v>10127.17</v>
      </c>
      <c r="G20">
        <v>69698.02</v>
      </c>
      <c r="H20">
        <v>10959.9</v>
      </c>
      <c r="I20">
        <v>7432.13</v>
      </c>
      <c r="J20">
        <v>10553.65</v>
      </c>
      <c r="K20" t="s">
        <v>38</v>
      </c>
    </row>
    <row r="21" spans="1:11" x14ac:dyDescent="0.2">
      <c r="A21">
        <v>1152121.75</v>
      </c>
      <c r="B21">
        <v>1123604.5</v>
      </c>
      <c r="C21">
        <v>1053060.8400000001</v>
      </c>
      <c r="D21">
        <v>887182.16</v>
      </c>
      <c r="E21">
        <v>823378.71</v>
      </c>
      <c r="F21">
        <v>865535.68</v>
      </c>
      <c r="G21">
        <v>935763.46</v>
      </c>
      <c r="H21">
        <v>871838.46</v>
      </c>
      <c r="I21">
        <v>849824.81</v>
      </c>
      <c r="J21">
        <v>936916.84</v>
      </c>
      <c r="K21" t="s">
        <v>39</v>
      </c>
    </row>
    <row r="22" spans="1:11" x14ac:dyDescent="0.2">
      <c r="A22">
        <v>11224731.42</v>
      </c>
      <c r="B22">
        <v>10706872.550000001</v>
      </c>
      <c r="C22">
        <v>10043174.24</v>
      </c>
      <c r="D22">
        <v>9785517.5399999991</v>
      </c>
      <c r="E22">
        <v>9121172.2799999993</v>
      </c>
      <c r="F22">
        <v>9364250.3100000005</v>
      </c>
      <c r="G22">
        <v>9477248.3499999996</v>
      </c>
      <c r="H22">
        <v>9298583.7799999993</v>
      </c>
      <c r="I22">
        <v>9610852.0500000007</v>
      </c>
      <c r="J22">
        <v>9560373.5500000007</v>
      </c>
      <c r="K22" t="s">
        <v>40</v>
      </c>
    </row>
    <row r="23" spans="1:11" x14ac:dyDescent="0.2">
      <c r="A23">
        <v>1384964.44</v>
      </c>
      <c r="B23">
        <v>1377247.16</v>
      </c>
      <c r="C23">
        <v>1400626.89</v>
      </c>
      <c r="D23">
        <v>1413714</v>
      </c>
      <c r="E23">
        <v>1441825.49</v>
      </c>
      <c r="F23">
        <v>1413438.05</v>
      </c>
      <c r="G23">
        <v>1378725.7</v>
      </c>
      <c r="H23">
        <v>1303615.03</v>
      </c>
      <c r="I23">
        <v>1300778.99</v>
      </c>
      <c r="J23">
        <v>1242860.97</v>
      </c>
      <c r="K23" t="s">
        <v>41</v>
      </c>
    </row>
    <row r="24" spans="1:11" x14ac:dyDescent="0.2">
      <c r="A24">
        <v>56650159.549999997</v>
      </c>
      <c r="B24">
        <v>54251050.32</v>
      </c>
      <c r="C24">
        <v>50424091.670000002</v>
      </c>
      <c r="D24">
        <v>45813473.560000002</v>
      </c>
      <c r="E24">
        <v>40358776.450000003</v>
      </c>
      <c r="F24">
        <v>42728075.649999999</v>
      </c>
      <c r="G24">
        <v>42430359.649999999</v>
      </c>
      <c r="H24">
        <v>40697042.590000004</v>
      </c>
      <c r="I24">
        <v>41829906.960000001</v>
      </c>
      <c r="J24">
        <v>44953418.789999999</v>
      </c>
      <c r="K24" t="s">
        <v>42</v>
      </c>
    </row>
    <row r="25" spans="1:11" x14ac:dyDescent="0.2">
      <c r="A25">
        <v>474306.17</v>
      </c>
      <c r="B25">
        <v>878121.92</v>
      </c>
      <c r="C25">
        <v>797078.64</v>
      </c>
      <c r="D25">
        <v>724463.08</v>
      </c>
      <c r="E25">
        <v>718837.96</v>
      </c>
      <c r="F25">
        <v>700624.6</v>
      </c>
      <c r="G25">
        <v>648081.79</v>
      </c>
      <c r="H25">
        <v>658350.6</v>
      </c>
      <c r="I25">
        <v>652863.52</v>
      </c>
      <c r="J25">
        <v>687031.78</v>
      </c>
      <c r="K25" t="s">
        <v>43</v>
      </c>
    </row>
    <row r="26" spans="1:11" x14ac:dyDescent="0.2">
      <c r="A26">
        <v>1222438.77</v>
      </c>
      <c r="B26">
        <v>1234961.81</v>
      </c>
      <c r="C26">
        <v>1255258.21</v>
      </c>
      <c r="D26">
        <v>1254331.6499999999</v>
      </c>
      <c r="E26">
        <v>1138188.01</v>
      </c>
      <c r="F26">
        <v>1102376.49</v>
      </c>
      <c r="G26">
        <v>1041778.59</v>
      </c>
      <c r="H26">
        <v>1013046.41</v>
      </c>
      <c r="I26">
        <v>1014057.75</v>
      </c>
      <c r="J26">
        <v>1016400.84</v>
      </c>
      <c r="K26" t="s">
        <v>44</v>
      </c>
    </row>
    <row r="27" spans="1:11" x14ac:dyDescent="0.2">
      <c r="A27" s="35">
        <v>66803443.549999997</v>
      </c>
      <c r="B27" s="35">
        <v>67888348.340000004</v>
      </c>
      <c r="C27" s="35">
        <v>68212050.209999993</v>
      </c>
      <c r="D27" s="35">
        <v>55462943.990000002</v>
      </c>
      <c r="E27" s="35">
        <v>43010764.810000002</v>
      </c>
      <c r="F27" s="35">
        <v>46090807.979999997</v>
      </c>
      <c r="G27" s="35">
        <v>48598787.789999999</v>
      </c>
      <c r="H27" s="35">
        <v>48776751.770000003</v>
      </c>
      <c r="I27" s="35">
        <v>48820106.909999996</v>
      </c>
      <c r="J27" s="35">
        <v>56034934.590000004</v>
      </c>
      <c r="K27" t="s">
        <v>45</v>
      </c>
    </row>
    <row r="28" spans="1:11" x14ac:dyDescent="0.2">
      <c r="A28" s="35">
        <v>42989.58</v>
      </c>
      <c r="B28" s="35">
        <v>49936.9</v>
      </c>
      <c r="C28" s="35">
        <v>47417.56</v>
      </c>
      <c r="D28" s="35">
        <v>35102.44</v>
      </c>
      <c r="E28" s="35">
        <v>46340.07</v>
      </c>
      <c r="F28" s="35">
        <v>51483.18</v>
      </c>
      <c r="G28" s="35">
        <v>131157.73000000001</v>
      </c>
      <c r="H28" s="35">
        <v>37784.699999999997</v>
      </c>
      <c r="I28" s="35">
        <v>41675.519999999997</v>
      </c>
      <c r="J28" s="35">
        <v>90547.18</v>
      </c>
      <c r="K28" t="s">
        <v>46</v>
      </c>
    </row>
    <row r="29" spans="1:11" x14ac:dyDescent="0.2">
      <c r="A29" s="35">
        <v>10044930.26</v>
      </c>
      <c r="B29" s="35">
        <v>8847369.9900000002</v>
      </c>
      <c r="C29" s="35">
        <v>7551705.0199999996</v>
      </c>
      <c r="D29" s="35">
        <v>6854865.9199999999</v>
      </c>
      <c r="E29" s="35">
        <v>6484155.4900000002</v>
      </c>
      <c r="F29" s="35">
        <v>6488049.5099999998</v>
      </c>
      <c r="G29" s="35">
        <v>6141990.5199999996</v>
      </c>
      <c r="H29" s="35">
        <v>5608618.6600000001</v>
      </c>
      <c r="I29" s="35">
        <v>5768740.7699999996</v>
      </c>
      <c r="J29" s="35">
        <v>6288251.7000000002</v>
      </c>
      <c r="K29" t="s">
        <v>47</v>
      </c>
    </row>
    <row r="30" spans="1:11" x14ac:dyDescent="0.2">
      <c r="A30">
        <v>21484001.030000001</v>
      </c>
      <c r="B30">
        <v>20789148.469999999</v>
      </c>
      <c r="C30">
        <v>19370489.640000001</v>
      </c>
      <c r="D30">
        <v>17785099.84</v>
      </c>
      <c r="E30">
        <v>15426137.720000001</v>
      </c>
      <c r="F30">
        <v>16418120.779999999</v>
      </c>
      <c r="G30">
        <v>15650060.92</v>
      </c>
      <c r="H30">
        <v>14757791.26</v>
      </c>
      <c r="I30">
        <v>14842167.060000001</v>
      </c>
      <c r="J30">
        <v>15568034.689999999</v>
      </c>
      <c r="K30" t="s">
        <v>76</v>
      </c>
    </row>
    <row r="31" spans="1:11" x14ac:dyDescent="0.2">
      <c r="A31">
        <v>3945979.95</v>
      </c>
      <c r="B31">
        <v>4036843.68</v>
      </c>
      <c r="C31">
        <v>3640833.27</v>
      </c>
      <c r="D31">
        <v>3346472.91</v>
      </c>
      <c r="E31">
        <v>3174740.78</v>
      </c>
      <c r="F31">
        <v>3374952.39</v>
      </c>
      <c r="G31">
        <v>3484598.08</v>
      </c>
      <c r="H31">
        <v>3320070.03</v>
      </c>
      <c r="I31">
        <v>3197956.46</v>
      </c>
      <c r="J31">
        <v>3265659.08</v>
      </c>
      <c r="K31" t="s">
        <v>77</v>
      </c>
    </row>
    <row r="32" spans="1:11" x14ac:dyDescent="0.2">
      <c r="A32">
        <v>133379.43</v>
      </c>
      <c r="B32">
        <v>203289.71</v>
      </c>
      <c r="C32">
        <v>126685.96</v>
      </c>
      <c r="D32">
        <v>85704.02</v>
      </c>
      <c r="E32">
        <v>115223.74</v>
      </c>
      <c r="F32">
        <v>118547.33</v>
      </c>
      <c r="G32">
        <v>125089.88</v>
      </c>
      <c r="H32">
        <v>128587.98</v>
      </c>
      <c r="I32">
        <v>139583.67000000001</v>
      </c>
      <c r="J32">
        <v>183845.39</v>
      </c>
      <c r="K32" t="s">
        <v>78</v>
      </c>
    </row>
    <row r="33" spans="1:12" x14ac:dyDescent="0.2">
      <c r="A33">
        <v>283931.65000000002</v>
      </c>
      <c r="B33">
        <v>341114.31</v>
      </c>
      <c r="C33">
        <v>248565.46</v>
      </c>
      <c r="D33">
        <v>192123.33</v>
      </c>
      <c r="E33">
        <v>200533.94</v>
      </c>
      <c r="F33">
        <v>225954.85</v>
      </c>
      <c r="G33">
        <v>212730.71</v>
      </c>
      <c r="H33">
        <v>224420.56</v>
      </c>
      <c r="I33">
        <v>235732.92</v>
      </c>
      <c r="J33">
        <v>223577.71</v>
      </c>
      <c r="K33" t="s">
        <v>79</v>
      </c>
    </row>
    <row r="34" spans="1:12" x14ac:dyDescent="0.2">
      <c r="A34" s="35">
        <v>805942.47</v>
      </c>
      <c r="B34" s="35">
        <v>778264.93</v>
      </c>
      <c r="C34" s="35">
        <v>805245.8</v>
      </c>
      <c r="D34" s="35">
        <v>780965.69</v>
      </c>
      <c r="E34" s="35">
        <v>773024.19</v>
      </c>
      <c r="F34" s="35">
        <v>770944.99</v>
      </c>
      <c r="G34" s="35">
        <v>779433.91</v>
      </c>
      <c r="H34" s="35">
        <v>785204.59</v>
      </c>
      <c r="I34" s="35">
        <v>794427.09</v>
      </c>
      <c r="J34" s="35">
        <v>839665.3</v>
      </c>
      <c r="K34" t="s">
        <v>80</v>
      </c>
    </row>
    <row r="35" spans="1:12" x14ac:dyDescent="0.2">
      <c r="A35" s="35">
        <v>57618122.369999997</v>
      </c>
      <c r="B35" s="35">
        <v>62834159.93</v>
      </c>
      <c r="C35" s="35">
        <v>61301891.369999997</v>
      </c>
      <c r="D35" s="35">
        <v>51322423.450000003</v>
      </c>
      <c r="E35" s="35">
        <v>41010261.609999999</v>
      </c>
      <c r="F35" s="35">
        <v>43676333.969999999</v>
      </c>
      <c r="G35" s="35">
        <v>44951275.969999999</v>
      </c>
      <c r="H35" s="35">
        <v>44374927.549999997</v>
      </c>
      <c r="I35" s="35">
        <v>44369080.090000004</v>
      </c>
      <c r="J35" s="35">
        <v>45491301.869999997</v>
      </c>
      <c r="K35" t="s">
        <v>117</v>
      </c>
    </row>
    <row r="36" spans="1:12" x14ac:dyDescent="0.2">
      <c r="A36" s="35">
        <v>692659.59</v>
      </c>
      <c r="B36" s="35">
        <v>713579.34</v>
      </c>
      <c r="C36" s="35">
        <v>718464.4</v>
      </c>
      <c r="D36" s="35">
        <v>719898.71</v>
      </c>
      <c r="E36" s="35">
        <v>693052.45</v>
      </c>
      <c r="F36" s="35">
        <v>710497.2</v>
      </c>
      <c r="G36" s="35">
        <v>696813.25</v>
      </c>
      <c r="H36" s="35">
        <v>687311.35999999999</v>
      </c>
      <c r="I36" s="35">
        <v>701405.22</v>
      </c>
      <c r="J36" s="35">
        <v>676020.84</v>
      </c>
      <c r="K36" t="s">
        <v>118</v>
      </c>
    </row>
    <row r="37" spans="1:12" x14ac:dyDescent="0.2">
      <c r="A37">
        <v>2327064.39</v>
      </c>
      <c r="B37">
        <v>2147643.3199999998</v>
      </c>
      <c r="C37">
        <v>1926166.68</v>
      </c>
      <c r="D37">
        <v>2019371.65</v>
      </c>
      <c r="E37">
        <v>1966784.39</v>
      </c>
      <c r="F37">
        <v>2054123.77</v>
      </c>
      <c r="G37">
        <v>2038996.83</v>
      </c>
      <c r="H37">
        <v>2047240.33</v>
      </c>
      <c r="I37">
        <v>2359556.69</v>
      </c>
      <c r="J37">
        <v>2458903.56</v>
      </c>
      <c r="K37" t="s">
        <v>146</v>
      </c>
      <c r="L37" t="s">
        <v>166</v>
      </c>
    </row>
    <row r="38" spans="1:12" x14ac:dyDescent="0.2">
      <c r="A38">
        <v>2101741.69</v>
      </c>
      <c r="B38">
        <v>1983185.17</v>
      </c>
      <c r="C38">
        <v>1842834.52</v>
      </c>
      <c r="D38">
        <v>1816223.45</v>
      </c>
      <c r="E38">
        <v>1741406.46</v>
      </c>
      <c r="F38">
        <v>1979615.87</v>
      </c>
      <c r="G38">
        <v>1896631.06</v>
      </c>
      <c r="H38">
        <v>1866271.11</v>
      </c>
      <c r="I38">
        <v>2086461.93</v>
      </c>
      <c r="J38">
        <v>2233669.85</v>
      </c>
      <c r="K38" t="s">
        <v>147</v>
      </c>
      <c r="L38" t="s">
        <v>166</v>
      </c>
    </row>
    <row r="39" spans="1:12" x14ac:dyDescent="0.2">
      <c r="A39">
        <v>54764.97</v>
      </c>
      <c r="B39">
        <v>52057.09</v>
      </c>
      <c r="C39">
        <v>44778.5</v>
      </c>
      <c r="D39">
        <v>35619.49</v>
      </c>
      <c r="E39">
        <v>34659.32</v>
      </c>
      <c r="F39">
        <v>35315.800000000003</v>
      </c>
      <c r="G39">
        <v>45493.56</v>
      </c>
      <c r="H39">
        <v>48741.25</v>
      </c>
      <c r="I39">
        <v>66443.89</v>
      </c>
      <c r="J39">
        <v>81913.509999999995</v>
      </c>
      <c r="K39" t="s">
        <v>148</v>
      </c>
      <c r="L39" t="s">
        <v>166</v>
      </c>
    </row>
    <row r="40" spans="1:12" x14ac:dyDescent="0.2">
      <c r="A40">
        <v>5631615.8099999996</v>
      </c>
      <c r="B40">
        <v>5441020.3700000001</v>
      </c>
      <c r="C40">
        <v>5088596.26</v>
      </c>
      <c r="D40">
        <v>4850980.55</v>
      </c>
      <c r="E40">
        <v>4446099.7300000004</v>
      </c>
      <c r="F40">
        <v>4653472.88</v>
      </c>
      <c r="G40">
        <v>4693316.72</v>
      </c>
      <c r="H40">
        <v>4558286.42</v>
      </c>
      <c r="I40">
        <v>4702520.3499999996</v>
      </c>
      <c r="J40">
        <v>4757227.2300000004</v>
      </c>
      <c r="K40" t="s">
        <v>149</v>
      </c>
      <c r="L40" t="s">
        <v>166</v>
      </c>
    </row>
    <row r="41" spans="1:12" x14ac:dyDescent="0.2">
      <c r="A41">
        <v>1487684.59</v>
      </c>
      <c r="B41">
        <v>1458500.48</v>
      </c>
      <c r="C41">
        <v>1357856.39</v>
      </c>
      <c r="D41">
        <v>1298196.42</v>
      </c>
      <c r="E41">
        <v>1176506.3700000001</v>
      </c>
      <c r="F41">
        <v>1266736.8600000001</v>
      </c>
      <c r="G41">
        <v>1336935.19</v>
      </c>
      <c r="H41">
        <v>1314425.28</v>
      </c>
      <c r="I41">
        <v>1373577.12</v>
      </c>
      <c r="J41">
        <v>1430624.15</v>
      </c>
      <c r="K41" t="s">
        <v>150</v>
      </c>
      <c r="L41" t="s">
        <v>166</v>
      </c>
    </row>
    <row r="42" spans="1:12" x14ac:dyDescent="0.2">
      <c r="A42">
        <v>408275.99</v>
      </c>
      <c r="B42">
        <v>374002.93</v>
      </c>
      <c r="C42">
        <v>320207.74</v>
      </c>
      <c r="D42">
        <v>294717.65000000002</v>
      </c>
      <c r="E42">
        <v>358510.25</v>
      </c>
      <c r="F42">
        <v>365118.92</v>
      </c>
      <c r="G42">
        <v>340170.25</v>
      </c>
      <c r="H42">
        <v>366496.14</v>
      </c>
      <c r="I42">
        <v>389621.68</v>
      </c>
      <c r="J42">
        <v>365731.81</v>
      </c>
      <c r="K42" t="s">
        <v>151</v>
      </c>
      <c r="L42" t="s">
        <v>166</v>
      </c>
    </row>
    <row r="43" spans="1:12" x14ac:dyDescent="0.2">
      <c r="A43">
        <v>1163312.27</v>
      </c>
      <c r="B43">
        <v>1325230.93</v>
      </c>
      <c r="C43">
        <v>1157449.01</v>
      </c>
      <c r="D43">
        <v>857137.8</v>
      </c>
      <c r="E43">
        <v>761923.15</v>
      </c>
      <c r="F43">
        <v>822680.89</v>
      </c>
      <c r="G43">
        <v>841254.6</v>
      </c>
      <c r="H43">
        <v>801343.87</v>
      </c>
      <c r="I43">
        <v>823077.52</v>
      </c>
      <c r="J43">
        <v>873882.28</v>
      </c>
      <c r="K43" t="s">
        <v>152</v>
      </c>
      <c r="L43" t="s">
        <v>166</v>
      </c>
    </row>
    <row r="44" spans="1:12" x14ac:dyDescent="0.2">
      <c r="A44">
        <v>2043403.5</v>
      </c>
      <c r="B44">
        <v>2213175.9300000002</v>
      </c>
      <c r="C44">
        <v>1867197.67</v>
      </c>
      <c r="D44">
        <v>1788368.47</v>
      </c>
      <c r="E44">
        <v>1970138.7</v>
      </c>
      <c r="F44">
        <v>1646076.23</v>
      </c>
      <c r="G44">
        <v>1679761.81</v>
      </c>
      <c r="H44">
        <v>1584646.32</v>
      </c>
      <c r="I44">
        <v>1785366.17</v>
      </c>
      <c r="J44">
        <v>1723242.57</v>
      </c>
      <c r="K44" t="s">
        <v>153</v>
      </c>
      <c r="L44" t="s">
        <v>166</v>
      </c>
    </row>
    <row r="45" spans="1:12" x14ac:dyDescent="0.2">
      <c r="A45">
        <v>27509239.629999999</v>
      </c>
      <c r="B45">
        <v>25072144.34</v>
      </c>
      <c r="C45">
        <v>24048870.579999998</v>
      </c>
      <c r="D45">
        <v>21046849.59</v>
      </c>
      <c r="E45">
        <v>17221610.25</v>
      </c>
      <c r="F45">
        <v>18573991.960000001</v>
      </c>
      <c r="G45">
        <v>17769380.09</v>
      </c>
      <c r="H45">
        <v>16726231.810000001</v>
      </c>
      <c r="I45">
        <v>16323560.380000001</v>
      </c>
      <c r="J45">
        <v>19484987.960000001</v>
      </c>
      <c r="K45" t="s">
        <v>154</v>
      </c>
      <c r="L45" t="s">
        <v>166</v>
      </c>
    </row>
    <row r="46" spans="1:12" x14ac:dyDescent="0.2">
      <c r="A46">
        <v>4184862.88</v>
      </c>
      <c r="B46">
        <v>3913029.43</v>
      </c>
      <c r="C46">
        <v>3546461.91</v>
      </c>
      <c r="D46">
        <v>2901522.19</v>
      </c>
      <c r="E46">
        <v>2537254.54</v>
      </c>
      <c r="F46">
        <v>3032057.77</v>
      </c>
      <c r="G46">
        <v>2983781.97</v>
      </c>
      <c r="H46">
        <v>2683874.71</v>
      </c>
      <c r="I46">
        <v>3070372.84</v>
      </c>
      <c r="J46">
        <v>2759608.79</v>
      </c>
      <c r="K46" t="s">
        <v>155</v>
      </c>
      <c r="L46" t="s">
        <v>166</v>
      </c>
    </row>
    <row r="47" spans="1:12" x14ac:dyDescent="0.2">
      <c r="A47">
        <v>427903.56</v>
      </c>
      <c r="B47">
        <v>256593.34</v>
      </c>
      <c r="C47">
        <v>181343.25</v>
      </c>
      <c r="D47">
        <v>189113.78</v>
      </c>
      <c r="E47">
        <v>234642.52</v>
      </c>
      <c r="F47">
        <v>184784.35</v>
      </c>
      <c r="G47">
        <v>209521.25</v>
      </c>
      <c r="H47">
        <v>215653.41</v>
      </c>
      <c r="I47">
        <v>296897.21999999997</v>
      </c>
      <c r="J47">
        <v>221983.24</v>
      </c>
      <c r="K47" t="s">
        <v>156</v>
      </c>
      <c r="L47" t="s">
        <v>166</v>
      </c>
    </row>
    <row r="48" spans="1:12" x14ac:dyDescent="0.2">
      <c r="A48">
        <v>231702.84</v>
      </c>
      <c r="B48">
        <v>259198.13</v>
      </c>
      <c r="C48">
        <v>271450.11</v>
      </c>
      <c r="D48">
        <v>180843.71</v>
      </c>
      <c r="E48">
        <v>152896.03</v>
      </c>
      <c r="F48">
        <v>189707.84</v>
      </c>
      <c r="G48">
        <v>162964.32</v>
      </c>
      <c r="H48">
        <v>193746.2</v>
      </c>
      <c r="I48">
        <v>164239.93</v>
      </c>
      <c r="J48">
        <v>164855.67000000001</v>
      </c>
      <c r="K48" t="s">
        <v>157</v>
      </c>
      <c r="L48" t="s">
        <v>166</v>
      </c>
    </row>
    <row r="49" spans="1:12" x14ac:dyDescent="0.2">
      <c r="A49">
        <v>3666606.31</v>
      </c>
      <c r="B49">
        <v>4483878.17</v>
      </c>
      <c r="C49">
        <v>3771639.97</v>
      </c>
      <c r="D49">
        <v>3459656.86</v>
      </c>
      <c r="E49">
        <v>2890320.81</v>
      </c>
      <c r="F49">
        <v>2972208.06</v>
      </c>
      <c r="G49">
        <v>3502000.38</v>
      </c>
      <c r="H49">
        <v>3372385.52</v>
      </c>
      <c r="I49">
        <v>3254875.79</v>
      </c>
      <c r="J49">
        <v>3286079.97</v>
      </c>
      <c r="K49" t="s">
        <v>158</v>
      </c>
      <c r="L49" t="s">
        <v>166</v>
      </c>
    </row>
    <row r="50" spans="1:12" x14ac:dyDescent="0.2">
      <c r="A50">
        <v>1384402.78</v>
      </c>
      <c r="B50">
        <v>1368923.91</v>
      </c>
      <c r="C50">
        <v>1388546.2</v>
      </c>
      <c r="D50">
        <v>1374571.52</v>
      </c>
      <c r="E50">
        <v>1401105.04</v>
      </c>
      <c r="F50">
        <v>1369960.43</v>
      </c>
      <c r="G50">
        <v>1362063.3600000001</v>
      </c>
      <c r="H50">
        <v>1289803.58</v>
      </c>
      <c r="I50">
        <v>1272991.8600000001</v>
      </c>
      <c r="J50">
        <v>1241235.06</v>
      </c>
      <c r="K50" t="s">
        <v>159</v>
      </c>
      <c r="L50" t="s">
        <v>166</v>
      </c>
    </row>
    <row r="51" spans="1:12" x14ac:dyDescent="0.2">
      <c r="A51">
        <v>111513.94</v>
      </c>
      <c r="B51">
        <v>109959.94</v>
      </c>
      <c r="C51">
        <v>108950.35</v>
      </c>
      <c r="D51">
        <v>110216.7</v>
      </c>
      <c r="E51">
        <v>102033.38</v>
      </c>
      <c r="F51">
        <v>109644.51</v>
      </c>
      <c r="G51">
        <v>105668.97</v>
      </c>
      <c r="H51">
        <v>101578.77</v>
      </c>
      <c r="I51">
        <v>111789.54</v>
      </c>
      <c r="J51">
        <v>109154.39</v>
      </c>
      <c r="K51" t="s">
        <v>160</v>
      </c>
      <c r="L51" t="s">
        <v>166</v>
      </c>
    </row>
    <row r="52" spans="1:12" x14ac:dyDescent="0.2">
      <c r="A52">
        <v>43219.12</v>
      </c>
      <c r="B52">
        <v>50219.51</v>
      </c>
      <c r="C52">
        <v>46929.11</v>
      </c>
      <c r="D52">
        <v>39167.54</v>
      </c>
      <c r="E52">
        <v>43216.25</v>
      </c>
      <c r="F52">
        <v>64756.12</v>
      </c>
      <c r="G52">
        <v>72791.8</v>
      </c>
      <c r="H52">
        <v>81502.05</v>
      </c>
      <c r="I52">
        <v>78286.759999999995</v>
      </c>
      <c r="J52">
        <v>83165.87</v>
      </c>
      <c r="K52" t="s">
        <v>161</v>
      </c>
      <c r="L52" t="s">
        <v>166</v>
      </c>
    </row>
    <row r="53" spans="1:12" x14ac:dyDescent="0.2">
      <c r="A53">
        <v>443450.12</v>
      </c>
      <c r="B53">
        <v>426952.58</v>
      </c>
      <c r="C53">
        <v>403795.59</v>
      </c>
      <c r="D53">
        <v>379619.37</v>
      </c>
      <c r="E53">
        <v>385374.9</v>
      </c>
      <c r="F53">
        <v>391294.64</v>
      </c>
      <c r="G53">
        <v>359574.08</v>
      </c>
      <c r="H53">
        <v>365429.46</v>
      </c>
      <c r="I53">
        <v>371962.35</v>
      </c>
      <c r="J53">
        <v>356531.25</v>
      </c>
      <c r="K53" t="s">
        <v>162</v>
      </c>
      <c r="L53" t="s">
        <v>166</v>
      </c>
    </row>
    <row r="54" spans="1:12" x14ac:dyDescent="0.2">
      <c r="A54">
        <v>151795.62</v>
      </c>
      <c r="B54">
        <v>154495.57</v>
      </c>
      <c r="C54">
        <v>113102.73</v>
      </c>
      <c r="D54">
        <v>108682.35</v>
      </c>
      <c r="E54">
        <v>117072.9</v>
      </c>
      <c r="F54">
        <v>124896.39</v>
      </c>
      <c r="G54">
        <v>125655.39</v>
      </c>
      <c r="H54">
        <v>128968.96000000001</v>
      </c>
      <c r="I54">
        <v>120791.91</v>
      </c>
      <c r="J54">
        <v>100204.71</v>
      </c>
      <c r="K54" t="s">
        <v>163</v>
      </c>
      <c r="L54" t="s">
        <v>166</v>
      </c>
    </row>
    <row r="55" spans="1:12" x14ac:dyDescent="0.2">
      <c r="A55">
        <v>644635.24</v>
      </c>
      <c r="B55">
        <v>600103.56000000006</v>
      </c>
      <c r="C55">
        <v>582293.93000000005</v>
      </c>
      <c r="D55">
        <v>805791.31</v>
      </c>
      <c r="E55">
        <v>577116.28</v>
      </c>
      <c r="F55">
        <v>643883.12</v>
      </c>
      <c r="G55">
        <v>591781.38</v>
      </c>
      <c r="H55">
        <v>576326.77</v>
      </c>
      <c r="I55">
        <v>609830.05000000005</v>
      </c>
      <c r="J55">
        <v>613019.97</v>
      </c>
      <c r="K55" t="s">
        <v>164</v>
      </c>
      <c r="L55" t="s">
        <v>166</v>
      </c>
    </row>
    <row r="56" spans="1:12" x14ac:dyDescent="0.2">
      <c r="A56">
        <v>2632964.2999999998</v>
      </c>
      <c r="B56">
        <v>2560735.62</v>
      </c>
      <c r="C56">
        <v>2355621.17</v>
      </c>
      <c r="D56">
        <v>2256823.16</v>
      </c>
      <c r="E56">
        <v>2240105.1800000002</v>
      </c>
      <c r="F56">
        <v>2247749.2400000002</v>
      </c>
      <c r="G56">
        <v>2312616.64</v>
      </c>
      <c r="H56">
        <v>2374090.63</v>
      </c>
      <c r="I56">
        <v>2567682.98</v>
      </c>
      <c r="J56">
        <v>2607396.9500000002</v>
      </c>
      <c r="K56" t="s">
        <v>165</v>
      </c>
      <c r="L56" t="s">
        <v>166</v>
      </c>
    </row>
    <row r="57" spans="1:12" x14ac:dyDescent="0.2">
      <c r="A57">
        <v>1312272.22</v>
      </c>
      <c r="B57">
        <v>1226958.08</v>
      </c>
      <c r="C57">
        <v>1112528.8600000001</v>
      </c>
      <c r="D57">
        <v>1093038.76</v>
      </c>
      <c r="E57">
        <v>1010126.49</v>
      </c>
      <c r="F57">
        <v>1082398.23</v>
      </c>
      <c r="G57">
        <v>1143493.25</v>
      </c>
      <c r="H57">
        <v>1138742.44</v>
      </c>
      <c r="I57">
        <v>1312313.3500000001</v>
      </c>
      <c r="J57">
        <v>1394509.46</v>
      </c>
      <c r="K57" t="s">
        <v>146</v>
      </c>
      <c r="L57" t="s">
        <v>60</v>
      </c>
    </row>
    <row r="58" spans="1:12" x14ac:dyDescent="0.2">
      <c r="A58">
        <v>1171811.8799999999</v>
      </c>
      <c r="B58">
        <v>1120140.01</v>
      </c>
      <c r="C58">
        <v>1056345.27</v>
      </c>
      <c r="D58">
        <v>948245.85</v>
      </c>
      <c r="E58">
        <v>881827.08</v>
      </c>
      <c r="F58">
        <v>1029209.14</v>
      </c>
      <c r="G58">
        <v>1057046.23</v>
      </c>
      <c r="H58">
        <v>1044678.7</v>
      </c>
      <c r="I58">
        <v>1163953.52</v>
      </c>
      <c r="J58">
        <v>1250217.5</v>
      </c>
      <c r="K58" t="s">
        <v>147</v>
      </c>
      <c r="L58" t="s">
        <v>60</v>
      </c>
    </row>
    <row r="59" spans="1:12" x14ac:dyDescent="0.2">
      <c r="A59">
        <v>37897.19</v>
      </c>
      <c r="B59">
        <v>33212.78</v>
      </c>
      <c r="C59">
        <v>32722.17</v>
      </c>
      <c r="D59">
        <v>23985.94</v>
      </c>
      <c r="E59">
        <v>21573.06</v>
      </c>
      <c r="F59">
        <v>23655.59</v>
      </c>
      <c r="G59">
        <v>34750.51</v>
      </c>
      <c r="H59">
        <v>35121.99</v>
      </c>
      <c r="I59">
        <v>49205.4</v>
      </c>
      <c r="J59">
        <v>57468.2</v>
      </c>
      <c r="K59" t="s">
        <v>148</v>
      </c>
      <c r="L59" t="s">
        <v>60</v>
      </c>
    </row>
    <row r="60" spans="1:12" x14ac:dyDescent="0.2">
      <c r="A60">
        <v>44057.59</v>
      </c>
      <c r="B60">
        <v>41793.61</v>
      </c>
      <c r="C60">
        <v>31779.98</v>
      </c>
      <c r="D60">
        <v>28768.61</v>
      </c>
      <c r="E60">
        <v>13355.85</v>
      </c>
      <c r="F60">
        <v>17212.61</v>
      </c>
      <c r="G60">
        <v>17698.939999999999</v>
      </c>
      <c r="H60">
        <v>12098.2</v>
      </c>
      <c r="I60">
        <v>9010.43</v>
      </c>
      <c r="J60">
        <v>11126.81</v>
      </c>
      <c r="K60" t="s">
        <v>149</v>
      </c>
      <c r="L60" t="s">
        <v>60</v>
      </c>
    </row>
    <row r="61" spans="1:12" x14ac:dyDescent="0.2">
      <c r="A61">
        <v>11999.82</v>
      </c>
      <c r="B61">
        <v>9677.92</v>
      </c>
      <c r="C61">
        <v>7179.96</v>
      </c>
      <c r="D61">
        <v>7251.85</v>
      </c>
      <c r="E61">
        <v>3572.78</v>
      </c>
      <c r="F61">
        <v>5833.24</v>
      </c>
      <c r="G61">
        <v>5567.38</v>
      </c>
      <c r="H61">
        <v>3420.89</v>
      </c>
      <c r="I61">
        <v>2231.09</v>
      </c>
      <c r="J61">
        <v>2688.14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446060.25</v>
      </c>
      <c r="B63">
        <v>440155.5</v>
      </c>
      <c r="C63">
        <v>456344.82</v>
      </c>
      <c r="D63">
        <v>322993.36</v>
      </c>
      <c r="E63">
        <v>281345.37</v>
      </c>
      <c r="F63">
        <v>313884.33</v>
      </c>
      <c r="G63">
        <v>297969.44</v>
      </c>
      <c r="H63">
        <v>265361.32</v>
      </c>
      <c r="I63">
        <v>287720.14</v>
      </c>
      <c r="J63">
        <v>307039.53000000003</v>
      </c>
      <c r="K63" t="s">
        <v>152</v>
      </c>
      <c r="L63" t="s">
        <v>60</v>
      </c>
    </row>
    <row r="64" spans="1:12" x14ac:dyDescent="0.2">
      <c r="A64">
        <v>311434.13</v>
      </c>
      <c r="B64">
        <v>287972.05</v>
      </c>
      <c r="C64">
        <v>289678.09999999998</v>
      </c>
      <c r="D64">
        <v>264166.40000000002</v>
      </c>
      <c r="E64">
        <v>248530.9</v>
      </c>
      <c r="F64">
        <v>215860.41</v>
      </c>
      <c r="G64">
        <v>230830.14</v>
      </c>
      <c r="H64">
        <v>204104.07</v>
      </c>
      <c r="I64">
        <v>237617.53</v>
      </c>
      <c r="J64">
        <v>245288.45</v>
      </c>
      <c r="K64" t="s">
        <v>153</v>
      </c>
      <c r="L64" t="s">
        <v>60</v>
      </c>
    </row>
    <row r="65" spans="1:12" x14ac:dyDescent="0.2">
      <c r="A65">
        <v>23599185.57</v>
      </c>
      <c r="B65">
        <v>21499041.449999999</v>
      </c>
      <c r="C65">
        <v>20641062.07</v>
      </c>
      <c r="D65">
        <v>18076465.890000001</v>
      </c>
      <c r="E65">
        <v>14359767.060000001</v>
      </c>
      <c r="F65">
        <v>15658062.109999999</v>
      </c>
      <c r="G65">
        <v>15081406.380000001</v>
      </c>
      <c r="H65">
        <v>14312579.32</v>
      </c>
      <c r="I65">
        <v>14041199.369999999</v>
      </c>
      <c r="J65">
        <v>17198743.469999999</v>
      </c>
      <c r="K65" t="s">
        <v>154</v>
      </c>
      <c r="L65" t="s">
        <v>60</v>
      </c>
    </row>
    <row r="66" spans="1:12" x14ac:dyDescent="0.2">
      <c r="A66">
        <v>242552.18</v>
      </c>
      <c r="B66">
        <v>227916.74</v>
      </c>
      <c r="C66">
        <v>184629.19</v>
      </c>
      <c r="D66">
        <v>162821.63</v>
      </c>
      <c r="E66">
        <v>138937.73000000001</v>
      </c>
      <c r="F66">
        <v>191542.29</v>
      </c>
      <c r="G66">
        <v>163512.19</v>
      </c>
      <c r="H66">
        <v>158131.07999999999</v>
      </c>
      <c r="I66">
        <v>157625.56</v>
      </c>
      <c r="J66">
        <v>158121.82</v>
      </c>
      <c r="K66" t="s">
        <v>155</v>
      </c>
      <c r="L66" t="s">
        <v>60</v>
      </c>
    </row>
    <row r="67" spans="1:12" x14ac:dyDescent="0.2">
      <c r="A67">
        <v>1655.05</v>
      </c>
      <c r="B67">
        <v>4077.24</v>
      </c>
      <c r="C67">
        <v>169.35</v>
      </c>
      <c r="D67">
        <v>-1351.71</v>
      </c>
      <c r="E67">
        <v>641.76</v>
      </c>
      <c r="F67">
        <v>2722.57</v>
      </c>
      <c r="G67">
        <v>597.85</v>
      </c>
      <c r="H67">
        <v>126.02</v>
      </c>
      <c r="I67">
        <v>429.75</v>
      </c>
      <c r="J67">
        <v>1981.82</v>
      </c>
      <c r="K67" t="s">
        <v>156</v>
      </c>
      <c r="L67" t="s">
        <v>60</v>
      </c>
    </row>
    <row r="68" spans="1:12" x14ac:dyDescent="0.2">
      <c r="A68">
        <v>31819</v>
      </c>
      <c r="B68">
        <v>25658.720000000001</v>
      </c>
      <c r="C68">
        <v>40327.15</v>
      </c>
      <c r="D68">
        <v>13690.93</v>
      </c>
      <c r="E68">
        <v>8293.6200000000008</v>
      </c>
      <c r="F68">
        <v>3392.74</v>
      </c>
      <c r="G68">
        <v>11704.32</v>
      </c>
      <c r="H68">
        <v>2302.5300000000002</v>
      </c>
      <c r="I68">
        <v>1932.55</v>
      </c>
      <c r="J68">
        <v>3369.77</v>
      </c>
      <c r="K68" t="s">
        <v>157</v>
      </c>
      <c r="L68" t="s">
        <v>60</v>
      </c>
    </row>
    <row r="69" spans="1:12" x14ac:dyDescent="0.2">
      <c r="A69">
        <v>1733661.08</v>
      </c>
      <c r="B69">
        <v>1892296.49</v>
      </c>
      <c r="C69">
        <v>1859699.1</v>
      </c>
      <c r="D69">
        <v>1689386.06</v>
      </c>
      <c r="E69">
        <v>1466747.33</v>
      </c>
      <c r="F69">
        <v>1565091.13</v>
      </c>
      <c r="G69">
        <v>1681158.78</v>
      </c>
      <c r="H69">
        <v>1762381.52</v>
      </c>
      <c r="I69">
        <v>1761491.01</v>
      </c>
      <c r="J69">
        <v>1813657.99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159</v>
      </c>
      <c r="L70" t="s">
        <v>60</v>
      </c>
    </row>
    <row r="71" spans="1:12" x14ac:dyDescent="0.2">
      <c r="A71">
        <v>64813.38</v>
      </c>
      <c r="B71">
        <v>54386.400000000001</v>
      </c>
      <c r="C71">
        <v>52580.85</v>
      </c>
      <c r="D71">
        <v>59359.47</v>
      </c>
      <c r="E71">
        <v>50914.03</v>
      </c>
      <c r="F71">
        <v>56078.44</v>
      </c>
      <c r="G71">
        <v>51810.080000000002</v>
      </c>
      <c r="H71">
        <v>51475.32</v>
      </c>
      <c r="I71">
        <v>54215.1</v>
      </c>
      <c r="J71">
        <v>51074.03</v>
      </c>
      <c r="K71" t="s">
        <v>160</v>
      </c>
      <c r="L71" t="s">
        <v>60</v>
      </c>
    </row>
    <row r="72" spans="1:12" x14ac:dyDescent="0.2">
      <c r="A72">
        <v>1480</v>
      </c>
      <c r="B72">
        <v>535.23</v>
      </c>
      <c r="C72">
        <v>105.47</v>
      </c>
      <c r="D72">
        <v>382.55</v>
      </c>
      <c r="E72">
        <v>19.809999999999999</v>
      </c>
      <c r="F72">
        <v>71.45</v>
      </c>
      <c r="G72">
        <v>10.45</v>
      </c>
      <c r="H72">
        <v>44.79</v>
      </c>
      <c r="I72">
        <v>0</v>
      </c>
      <c r="J72">
        <v>41.32</v>
      </c>
      <c r="K72" t="s">
        <v>161</v>
      </c>
      <c r="L72" t="s">
        <v>60</v>
      </c>
    </row>
    <row r="73" spans="1:12" x14ac:dyDescent="0.2">
      <c r="A73">
        <v>50457.24</v>
      </c>
      <c r="B73">
        <v>51242.04</v>
      </c>
      <c r="C73">
        <v>45442.39</v>
      </c>
      <c r="D73">
        <v>42874.84</v>
      </c>
      <c r="E73">
        <v>40612.85</v>
      </c>
      <c r="F73">
        <v>35130.019999999997</v>
      </c>
      <c r="G73">
        <v>37807.449999999997</v>
      </c>
      <c r="H73">
        <v>37531.760000000002</v>
      </c>
      <c r="I73">
        <v>37495.06</v>
      </c>
      <c r="J73">
        <v>35606.589999999997</v>
      </c>
      <c r="K73" t="s">
        <v>162</v>
      </c>
      <c r="L73" t="s">
        <v>60</v>
      </c>
    </row>
    <row r="74" spans="1:12" x14ac:dyDescent="0.2">
      <c r="A74">
        <v>5028.3900000000003</v>
      </c>
      <c r="B74">
        <v>5283.2</v>
      </c>
      <c r="C74">
        <v>3722.35</v>
      </c>
      <c r="D74">
        <v>3615.13</v>
      </c>
      <c r="E74">
        <v>4538.3599999999997</v>
      </c>
      <c r="F74">
        <v>4387.22</v>
      </c>
      <c r="G74">
        <v>4289.7299999999996</v>
      </c>
      <c r="H74">
        <v>3971.88</v>
      </c>
      <c r="I74">
        <v>4500.1099999999997</v>
      </c>
      <c r="J74">
        <v>4851.1000000000004</v>
      </c>
      <c r="K74" t="s">
        <v>163</v>
      </c>
      <c r="L74" t="s">
        <v>60</v>
      </c>
    </row>
    <row r="75" spans="1:12" x14ac:dyDescent="0.2">
      <c r="A75">
        <v>6300.73</v>
      </c>
      <c r="B75">
        <v>8568.16</v>
      </c>
      <c r="C75">
        <v>2908.26</v>
      </c>
      <c r="D75">
        <v>5649.06</v>
      </c>
      <c r="E75">
        <v>4134.59</v>
      </c>
      <c r="F75">
        <v>20788.2</v>
      </c>
      <c r="G75">
        <v>4828.37</v>
      </c>
      <c r="H75">
        <v>9046.7900000000009</v>
      </c>
      <c r="I75">
        <v>12436.79</v>
      </c>
      <c r="J75">
        <v>5174.87</v>
      </c>
      <c r="K75" t="s">
        <v>164</v>
      </c>
      <c r="L75" t="s">
        <v>60</v>
      </c>
    </row>
    <row r="76" spans="1:12" x14ac:dyDescent="0.2">
      <c r="A76">
        <v>507009.15</v>
      </c>
      <c r="B76">
        <v>432802.49</v>
      </c>
      <c r="C76">
        <v>343275.44</v>
      </c>
      <c r="D76">
        <v>338539.88</v>
      </c>
      <c r="E76">
        <v>323319.84999999998</v>
      </c>
      <c r="F76">
        <v>343410.29</v>
      </c>
      <c r="G76">
        <v>376496.05</v>
      </c>
      <c r="H76">
        <v>412869.47</v>
      </c>
      <c r="I76">
        <v>498681.68</v>
      </c>
      <c r="J76">
        <v>472881.14</v>
      </c>
      <c r="K76" t="s">
        <v>165</v>
      </c>
      <c r="L76" t="s">
        <v>60</v>
      </c>
    </row>
    <row r="77" spans="1:12" x14ac:dyDescent="0.2">
      <c r="A77">
        <v>1158129.45</v>
      </c>
      <c r="B77">
        <v>1225241.46</v>
      </c>
      <c r="C77">
        <v>996761.14</v>
      </c>
      <c r="D77">
        <v>1052343.27</v>
      </c>
      <c r="E77">
        <v>1026128.51</v>
      </c>
      <c r="F77">
        <v>1106258.67</v>
      </c>
      <c r="G77">
        <v>1138099.82</v>
      </c>
      <c r="H77">
        <v>1106574.6599999999</v>
      </c>
      <c r="I77">
        <v>1270369.1499999999</v>
      </c>
      <c r="J77">
        <v>1230576.25</v>
      </c>
      <c r="K77" t="s">
        <v>146</v>
      </c>
      <c r="L77" t="s">
        <v>167</v>
      </c>
    </row>
    <row r="78" spans="1:12" x14ac:dyDescent="0.2">
      <c r="A78">
        <v>1024126.99</v>
      </c>
      <c r="B78">
        <v>1117502.3700000001</v>
      </c>
      <c r="C78">
        <v>947074.09</v>
      </c>
      <c r="D78">
        <v>921892.54</v>
      </c>
      <c r="E78">
        <v>897789.96</v>
      </c>
      <c r="F78">
        <v>1042474.72</v>
      </c>
      <c r="G78">
        <v>1050034.73</v>
      </c>
      <c r="H78">
        <v>1018223.09</v>
      </c>
      <c r="I78">
        <v>1129378.51</v>
      </c>
      <c r="J78">
        <v>1104509.3799999999</v>
      </c>
      <c r="K78" t="s">
        <v>147</v>
      </c>
      <c r="L78" t="s">
        <v>167</v>
      </c>
    </row>
    <row r="79" spans="1:12" x14ac:dyDescent="0.2">
      <c r="A79">
        <v>30003.06</v>
      </c>
      <c r="B79">
        <v>35263.15</v>
      </c>
      <c r="C79">
        <v>31121.46</v>
      </c>
      <c r="D79">
        <v>22060.400000000001</v>
      </c>
      <c r="E79">
        <v>23408.98</v>
      </c>
      <c r="F79">
        <v>22769.15</v>
      </c>
      <c r="G79">
        <v>33248.28</v>
      </c>
      <c r="H79">
        <v>32508.74</v>
      </c>
      <c r="I79">
        <v>45265.62</v>
      </c>
      <c r="J79">
        <v>51266.35</v>
      </c>
      <c r="K79" t="s">
        <v>148</v>
      </c>
      <c r="L79" t="s">
        <v>167</v>
      </c>
    </row>
    <row r="80" spans="1:12" x14ac:dyDescent="0.2">
      <c r="A80">
        <v>29080.92</v>
      </c>
      <c r="B80">
        <v>41847.040000000001</v>
      </c>
      <c r="C80">
        <v>29384.28</v>
      </c>
      <c r="D80">
        <v>28630.41</v>
      </c>
      <c r="E80">
        <v>13528.75</v>
      </c>
      <c r="F80">
        <v>17643.38</v>
      </c>
      <c r="G80">
        <v>17027.75</v>
      </c>
      <c r="H80">
        <v>13824.17</v>
      </c>
      <c r="I80">
        <v>10130.27</v>
      </c>
      <c r="J80">
        <v>7031.32</v>
      </c>
      <c r="K80" t="s">
        <v>149</v>
      </c>
      <c r="L80" t="s">
        <v>167</v>
      </c>
    </row>
    <row r="81" spans="1:12" x14ac:dyDescent="0.2">
      <c r="A81">
        <v>8594.93</v>
      </c>
      <c r="B81">
        <v>9402.68</v>
      </c>
      <c r="C81">
        <v>6611.03</v>
      </c>
      <c r="D81">
        <v>7228.83</v>
      </c>
      <c r="E81">
        <v>3549.22</v>
      </c>
      <c r="F81">
        <v>5652.99</v>
      </c>
      <c r="G81">
        <v>5037.13</v>
      </c>
      <c r="H81">
        <v>3970.69</v>
      </c>
      <c r="I81">
        <v>2410.21</v>
      </c>
      <c r="J81">
        <v>1748.71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394950.35</v>
      </c>
      <c r="B83">
        <v>467573.18</v>
      </c>
      <c r="C83">
        <v>416821.42</v>
      </c>
      <c r="D83">
        <v>313936.11</v>
      </c>
      <c r="E83">
        <v>285122.21999999997</v>
      </c>
      <c r="F83">
        <v>325640.74</v>
      </c>
      <c r="G83">
        <v>297364.86</v>
      </c>
      <c r="H83">
        <v>257476.19</v>
      </c>
      <c r="I83">
        <v>278792.05</v>
      </c>
      <c r="J83">
        <v>280532.46000000002</v>
      </c>
      <c r="K83" t="s">
        <v>152</v>
      </c>
      <c r="L83" t="s">
        <v>167</v>
      </c>
    </row>
    <row r="84" spans="1:12" x14ac:dyDescent="0.2">
      <c r="A84">
        <v>279451.18</v>
      </c>
      <c r="B84">
        <v>297285.34000000003</v>
      </c>
      <c r="C84">
        <v>253708.97</v>
      </c>
      <c r="D84">
        <v>257194.23</v>
      </c>
      <c r="E84">
        <v>249667.14</v>
      </c>
      <c r="F84">
        <v>221296.42</v>
      </c>
      <c r="G84">
        <v>228948.94</v>
      </c>
      <c r="H84">
        <v>196052.81</v>
      </c>
      <c r="I84">
        <v>227424.47</v>
      </c>
      <c r="J84">
        <v>218407.69</v>
      </c>
      <c r="K84" t="s">
        <v>153</v>
      </c>
      <c r="L84" t="s">
        <v>167</v>
      </c>
    </row>
    <row r="85" spans="1:12" x14ac:dyDescent="0.2">
      <c r="A85">
        <v>20433847.260000002</v>
      </c>
      <c r="B85">
        <v>19468805.390000001</v>
      </c>
      <c r="C85">
        <v>18257857.309999999</v>
      </c>
      <c r="D85">
        <v>16567739.23</v>
      </c>
      <c r="E85">
        <v>14316193.4</v>
      </c>
      <c r="F85">
        <v>15214204.449999999</v>
      </c>
      <c r="G85">
        <v>14443430.199999999</v>
      </c>
      <c r="H85">
        <v>13444561.029999999</v>
      </c>
      <c r="I85">
        <v>13002460.65</v>
      </c>
      <c r="J85">
        <v>13940672.720000001</v>
      </c>
      <c r="K85" t="s">
        <v>154</v>
      </c>
      <c r="L85" t="s">
        <v>167</v>
      </c>
    </row>
    <row r="86" spans="1:12" x14ac:dyDescent="0.2">
      <c r="A86">
        <v>206722.74</v>
      </c>
      <c r="B86">
        <v>233500.25</v>
      </c>
      <c r="C86">
        <v>168216.92</v>
      </c>
      <c r="D86">
        <v>155910.51999999999</v>
      </c>
      <c r="E86">
        <v>141201.39000000001</v>
      </c>
      <c r="F86">
        <v>193861.36</v>
      </c>
      <c r="G86">
        <v>161305.79999999999</v>
      </c>
      <c r="H86">
        <v>153642.07999999999</v>
      </c>
      <c r="I86">
        <v>157935.60999999999</v>
      </c>
      <c r="J86">
        <v>146369.39000000001</v>
      </c>
      <c r="K86" t="s">
        <v>155</v>
      </c>
      <c r="L86" t="s">
        <v>167</v>
      </c>
    </row>
    <row r="87" spans="1:12" x14ac:dyDescent="0.2">
      <c r="A87">
        <v>1415.51</v>
      </c>
      <c r="B87">
        <v>3525.41</v>
      </c>
      <c r="C87">
        <v>159.46</v>
      </c>
      <c r="D87">
        <v>-1273.8499999999999</v>
      </c>
      <c r="E87">
        <v>613.75</v>
      </c>
      <c r="F87">
        <v>2836.19</v>
      </c>
      <c r="G87">
        <v>526.32000000000005</v>
      </c>
      <c r="H87">
        <v>110.64</v>
      </c>
      <c r="I87">
        <v>359.3</v>
      </c>
      <c r="J87">
        <v>1454.9</v>
      </c>
      <c r="K87" t="s">
        <v>156</v>
      </c>
      <c r="L87" t="s">
        <v>167</v>
      </c>
    </row>
    <row r="88" spans="1:12" x14ac:dyDescent="0.2">
      <c r="A88">
        <v>20019.48</v>
      </c>
      <c r="B88">
        <v>25462.44</v>
      </c>
      <c r="C88">
        <v>38311.51</v>
      </c>
      <c r="D88">
        <v>11503.93</v>
      </c>
      <c r="E88">
        <v>7927.25</v>
      </c>
      <c r="F88">
        <v>2986.08</v>
      </c>
      <c r="G88">
        <v>13577.61</v>
      </c>
      <c r="H88">
        <v>2033.5</v>
      </c>
      <c r="I88">
        <v>1462.69</v>
      </c>
      <c r="J88">
        <v>2927.55</v>
      </c>
      <c r="K88" t="s">
        <v>157</v>
      </c>
      <c r="L88" t="s">
        <v>167</v>
      </c>
    </row>
    <row r="89" spans="1:12" x14ac:dyDescent="0.2">
      <c r="A89">
        <v>1716385</v>
      </c>
      <c r="B89">
        <v>1863039.34</v>
      </c>
      <c r="C89">
        <v>1833709.43</v>
      </c>
      <c r="D89">
        <v>1646219.06</v>
      </c>
      <c r="E89">
        <v>1529995.5</v>
      </c>
      <c r="F89">
        <v>1515083.95</v>
      </c>
      <c r="G89">
        <v>1611023.09</v>
      </c>
      <c r="H89">
        <v>1713229.43</v>
      </c>
      <c r="I89">
        <v>1701286.55</v>
      </c>
      <c r="J89">
        <v>1730879.04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159</v>
      </c>
      <c r="L90" t="s">
        <v>167</v>
      </c>
    </row>
    <row r="91" spans="1:12" x14ac:dyDescent="0.2">
      <c r="A91">
        <v>59196.31</v>
      </c>
      <c r="B91">
        <v>62100.56</v>
      </c>
      <c r="C91">
        <v>49824.36</v>
      </c>
      <c r="D91">
        <v>56488.46</v>
      </c>
      <c r="E91">
        <v>52118.55</v>
      </c>
      <c r="F91">
        <v>58432.07</v>
      </c>
      <c r="G91">
        <v>51258.49</v>
      </c>
      <c r="H91">
        <v>50060.02</v>
      </c>
      <c r="I91">
        <v>53226.97</v>
      </c>
      <c r="J91">
        <v>53921.24</v>
      </c>
      <c r="K91" t="s">
        <v>160</v>
      </c>
      <c r="L91" t="s">
        <v>167</v>
      </c>
    </row>
    <row r="92" spans="1:12" x14ac:dyDescent="0.2">
      <c r="A92">
        <v>1312.87</v>
      </c>
      <c r="B92">
        <v>584.41</v>
      </c>
      <c r="C92">
        <v>99.31</v>
      </c>
      <c r="D92">
        <v>378.07</v>
      </c>
      <c r="E92">
        <v>20.32</v>
      </c>
      <c r="F92">
        <v>67.569999999999993</v>
      </c>
      <c r="G92">
        <v>8.77</v>
      </c>
      <c r="H92">
        <v>43.1</v>
      </c>
      <c r="I92">
        <v>0</v>
      </c>
      <c r="J92">
        <v>28.15</v>
      </c>
      <c r="K92" t="s">
        <v>161</v>
      </c>
      <c r="L92" t="s">
        <v>167</v>
      </c>
    </row>
    <row r="93" spans="1:12" x14ac:dyDescent="0.2">
      <c r="A93">
        <v>43198.75</v>
      </c>
      <c r="B93">
        <v>53819.78</v>
      </c>
      <c r="C93">
        <v>41169.300000000003</v>
      </c>
      <c r="D93">
        <v>40214.68</v>
      </c>
      <c r="E93">
        <v>41632.800000000003</v>
      </c>
      <c r="F93">
        <v>36599.94</v>
      </c>
      <c r="G93">
        <v>37753.75</v>
      </c>
      <c r="H93">
        <v>35961.5</v>
      </c>
      <c r="I93">
        <v>36617.53</v>
      </c>
      <c r="J93">
        <v>33182.720000000001</v>
      </c>
      <c r="K93" t="s">
        <v>162</v>
      </c>
      <c r="L93" t="s">
        <v>167</v>
      </c>
    </row>
    <row r="94" spans="1:12" x14ac:dyDescent="0.2">
      <c r="A94">
        <v>4328.84</v>
      </c>
      <c r="B94">
        <v>4800.5</v>
      </c>
      <c r="C94">
        <v>3189.97</v>
      </c>
      <c r="D94">
        <v>3407.2</v>
      </c>
      <c r="E94">
        <v>2981.4</v>
      </c>
      <c r="F94">
        <v>3386.81</v>
      </c>
      <c r="G94">
        <v>3068.85</v>
      </c>
      <c r="H94">
        <v>2643.04</v>
      </c>
      <c r="I94">
        <v>3193.99</v>
      </c>
      <c r="J94">
        <v>3515.16</v>
      </c>
      <c r="K94" t="s">
        <v>163</v>
      </c>
      <c r="L94" t="s">
        <v>167</v>
      </c>
    </row>
    <row r="95" spans="1:12" x14ac:dyDescent="0.2">
      <c r="A95">
        <v>5156.42</v>
      </c>
      <c r="B95">
        <v>8231.75</v>
      </c>
      <c r="C95">
        <v>1892.26</v>
      </c>
      <c r="D95">
        <v>4577.78</v>
      </c>
      <c r="E95">
        <v>3225.13</v>
      </c>
      <c r="F95">
        <v>14855.68</v>
      </c>
      <c r="G95">
        <v>3755.2</v>
      </c>
      <c r="H95">
        <v>7335.98</v>
      </c>
      <c r="I95">
        <v>8762.5</v>
      </c>
      <c r="J95">
        <v>3714.81</v>
      </c>
      <c r="K95" t="s">
        <v>164</v>
      </c>
      <c r="L95" t="s">
        <v>167</v>
      </c>
    </row>
    <row r="96" spans="1:12" x14ac:dyDescent="0.2">
      <c r="A96">
        <v>431372.01</v>
      </c>
      <c r="B96">
        <v>452411.14</v>
      </c>
      <c r="C96">
        <v>310662.13</v>
      </c>
      <c r="D96">
        <v>320949.21000000002</v>
      </c>
      <c r="E96">
        <v>321531.89</v>
      </c>
      <c r="F96">
        <v>353525.18</v>
      </c>
      <c r="G96">
        <v>377010</v>
      </c>
      <c r="H96">
        <v>392619.15</v>
      </c>
      <c r="I96">
        <v>486364.04</v>
      </c>
      <c r="J96">
        <v>430379.01</v>
      </c>
      <c r="K96" t="s">
        <v>165</v>
      </c>
      <c r="L96" t="s">
        <v>167</v>
      </c>
    </row>
    <row r="97" spans="1:12" x14ac:dyDescent="0.2">
      <c r="A97">
        <v>776255.71</v>
      </c>
      <c r="B97">
        <v>753598.34</v>
      </c>
      <c r="C97">
        <v>777563.99</v>
      </c>
      <c r="D97">
        <v>759827.48</v>
      </c>
      <c r="E97">
        <v>555515.04</v>
      </c>
      <c r="F97">
        <v>588020.78</v>
      </c>
      <c r="G97">
        <v>584728.68000000005</v>
      </c>
      <c r="H97">
        <v>585918.18000000005</v>
      </c>
      <c r="I97">
        <v>595243</v>
      </c>
      <c r="J97">
        <v>674888.11</v>
      </c>
      <c r="K97" t="s">
        <v>173</v>
      </c>
    </row>
    <row r="98" spans="1:12" x14ac:dyDescent="0.2">
      <c r="A98">
        <v>776255.71</v>
      </c>
      <c r="B98">
        <v>753338.34</v>
      </c>
      <c r="C98">
        <v>775968.91</v>
      </c>
      <c r="D98">
        <v>759505.96</v>
      </c>
      <c r="E98">
        <v>555515.04</v>
      </c>
      <c r="F98">
        <v>588020.78</v>
      </c>
      <c r="G98">
        <v>584728.85</v>
      </c>
      <c r="H98">
        <v>585918.4</v>
      </c>
      <c r="I98">
        <v>595243</v>
      </c>
      <c r="J98">
        <v>675598.7</v>
      </c>
      <c r="K98" t="s">
        <v>174</v>
      </c>
    </row>
    <row r="99" spans="1:12" x14ac:dyDescent="0.2">
      <c r="A99">
        <v>122495.86</v>
      </c>
      <c r="B99">
        <v>124219.38</v>
      </c>
      <c r="C99">
        <v>122594</v>
      </c>
      <c r="D99">
        <v>134517.07999999999</v>
      </c>
      <c r="E99">
        <v>134195.99</v>
      </c>
      <c r="F99">
        <v>145760.97</v>
      </c>
      <c r="G99">
        <v>142844.5</v>
      </c>
      <c r="H99">
        <v>153622.20000000001</v>
      </c>
      <c r="I99">
        <v>180593.48</v>
      </c>
      <c r="J99">
        <v>186256.53</v>
      </c>
      <c r="K99" t="s">
        <v>86</v>
      </c>
    </row>
    <row r="100" spans="1:12" x14ac:dyDescent="0.2">
      <c r="A100">
        <v>3716534.21</v>
      </c>
      <c r="B100">
        <v>3918501.38</v>
      </c>
      <c r="C100">
        <v>4797714.6900000004</v>
      </c>
      <c r="D100">
        <v>3340697.43</v>
      </c>
      <c r="E100">
        <v>1773163.28</v>
      </c>
      <c r="F100">
        <v>3600510.01</v>
      </c>
      <c r="G100">
        <v>4090769.82</v>
      </c>
      <c r="H100">
        <v>2385817.64</v>
      </c>
      <c r="I100">
        <v>1560880.02</v>
      </c>
      <c r="J100">
        <v>2425384.2799999998</v>
      </c>
      <c r="K100" t="s">
        <v>87</v>
      </c>
    </row>
    <row r="101" spans="1:12" x14ac:dyDescent="0.2">
      <c r="A101">
        <v>12399439.34</v>
      </c>
      <c r="B101">
        <v>22631931</v>
      </c>
      <c r="C101">
        <v>21142944.75</v>
      </c>
      <c r="D101">
        <v>18653515.079999998</v>
      </c>
      <c r="E101">
        <v>17737479.190000001</v>
      </c>
      <c r="F101">
        <v>18191995.050000001</v>
      </c>
      <c r="G101">
        <v>17091121.039999999</v>
      </c>
      <c r="H101">
        <v>16464628.199999999</v>
      </c>
      <c r="I101">
        <v>15818185.970000001</v>
      </c>
      <c r="J101">
        <v>17084787.870000001</v>
      </c>
      <c r="K101" t="s">
        <v>88</v>
      </c>
    </row>
    <row r="102" spans="1:12" x14ac:dyDescent="0.2">
      <c r="A102">
        <v>61701.05</v>
      </c>
      <c r="B102">
        <v>62861.07</v>
      </c>
      <c r="C102">
        <v>63461.18</v>
      </c>
      <c r="D102">
        <v>64933.32</v>
      </c>
      <c r="E102">
        <v>61625.599999999999</v>
      </c>
      <c r="F102">
        <v>70883.63</v>
      </c>
      <c r="G102">
        <v>73018.2</v>
      </c>
      <c r="H102">
        <v>73376.070000000007</v>
      </c>
      <c r="I102">
        <v>89113.53</v>
      </c>
      <c r="J102">
        <v>95218.51</v>
      </c>
      <c r="K102" t="s">
        <v>86</v>
      </c>
      <c r="L102" t="s">
        <v>116</v>
      </c>
    </row>
    <row r="103" spans="1:12" x14ac:dyDescent="0.2">
      <c r="A103">
        <v>1022032.67</v>
      </c>
      <c r="B103">
        <v>787391.97</v>
      </c>
      <c r="C103">
        <v>831756.33</v>
      </c>
      <c r="D103">
        <v>346297.41</v>
      </c>
      <c r="E103">
        <v>324159.73</v>
      </c>
      <c r="F103">
        <v>110322.83</v>
      </c>
      <c r="G103">
        <v>248333.95</v>
      </c>
      <c r="H103">
        <v>421388.77</v>
      </c>
      <c r="I103">
        <v>193535.17</v>
      </c>
      <c r="J103">
        <v>494493.38</v>
      </c>
      <c r="K103" t="s">
        <v>87</v>
      </c>
      <c r="L103" t="s">
        <v>116</v>
      </c>
    </row>
    <row r="104" spans="1:12" x14ac:dyDescent="0.2">
      <c r="A104">
        <v>2263153.4700000002</v>
      </c>
      <c r="B104">
        <v>1916253.15</v>
      </c>
      <c r="C104">
        <v>1646950</v>
      </c>
      <c r="D104">
        <v>1097843.1399999999</v>
      </c>
      <c r="E104">
        <v>1028181.28</v>
      </c>
      <c r="F104">
        <v>1007687.95</v>
      </c>
      <c r="G104">
        <v>1116727.8500000001</v>
      </c>
      <c r="H104">
        <v>1287217.1200000001</v>
      </c>
      <c r="I104">
        <v>1267877.3899999999</v>
      </c>
      <c r="J104">
        <v>1879508.76</v>
      </c>
      <c r="K104" t="s">
        <v>88</v>
      </c>
      <c r="L104" t="s">
        <v>116</v>
      </c>
    </row>
    <row r="105" spans="1:12" x14ac:dyDescent="0.2">
      <c r="A105">
        <v>54888.19</v>
      </c>
      <c r="B105">
        <v>62350.34</v>
      </c>
      <c r="C105">
        <v>57005.18</v>
      </c>
      <c r="D105">
        <v>62498.36</v>
      </c>
      <c r="E105">
        <v>62818.86</v>
      </c>
      <c r="F105">
        <v>72354.080000000002</v>
      </c>
      <c r="G105">
        <v>72838.259999999995</v>
      </c>
      <c r="H105">
        <v>71147.56</v>
      </c>
      <c r="I105">
        <v>86500.46</v>
      </c>
      <c r="J105">
        <v>84870.97</v>
      </c>
      <c r="K105" t="s">
        <v>86</v>
      </c>
      <c r="L105" t="s">
        <v>167</v>
      </c>
    </row>
    <row r="106" spans="1:12" x14ac:dyDescent="0.2">
      <c r="A106">
        <v>832293.4</v>
      </c>
      <c r="B106">
        <v>834518.43</v>
      </c>
      <c r="C106">
        <v>731289.83</v>
      </c>
      <c r="D106">
        <v>329701.65999999997</v>
      </c>
      <c r="E106">
        <v>297501.90000000002</v>
      </c>
      <c r="F106">
        <v>111085.06</v>
      </c>
      <c r="G106">
        <v>294064.3</v>
      </c>
      <c r="H106">
        <v>381591.85</v>
      </c>
      <c r="I106">
        <v>187069.66</v>
      </c>
      <c r="J106">
        <v>379061.51</v>
      </c>
      <c r="K106" t="s">
        <v>87</v>
      </c>
      <c r="L106" t="s">
        <v>167</v>
      </c>
    </row>
    <row r="107" spans="1:12" x14ac:dyDescent="0.2">
      <c r="A107">
        <v>1858478.15</v>
      </c>
      <c r="B107">
        <v>1992621.02</v>
      </c>
      <c r="C107">
        <v>1483852.06</v>
      </c>
      <c r="D107">
        <v>1010226.36</v>
      </c>
      <c r="E107">
        <v>1004645.9</v>
      </c>
      <c r="F107">
        <v>1038085.67</v>
      </c>
      <c r="G107">
        <v>1127825.3999999999</v>
      </c>
      <c r="H107">
        <v>1203133.26</v>
      </c>
      <c r="I107">
        <v>1204961.22</v>
      </c>
      <c r="J107">
        <v>1685772.01</v>
      </c>
      <c r="K107" t="s">
        <v>88</v>
      </c>
      <c r="L107" t="s">
        <v>167</v>
      </c>
    </row>
    <row r="108" spans="1:12" x14ac:dyDescent="0.2">
      <c r="A108">
        <v>65772.81</v>
      </c>
      <c r="B108">
        <v>52563.28</v>
      </c>
      <c r="C108">
        <v>41947.73</v>
      </c>
      <c r="D108">
        <v>35691.32</v>
      </c>
      <c r="E108">
        <v>24703.48</v>
      </c>
      <c r="F108">
        <v>33892.58</v>
      </c>
      <c r="G108">
        <v>37546.129999999997</v>
      </c>
      <c r="H108">
        <v>42281.91</v>
      </c>
      <c r="I108">
        <v>40156.85</v>
      </c>
      <c r="J108">
        <v>40226.339999999997</v>
      </c>
      <c r="K108" t="s">
        <v>102</v>
      </c>
    </row>
    <row r="109" spans="1:12" x14ac:dyDescent="0.2">
      <c r="A109">
        <v>507009.15</v>
      </c>
      <c r="B109">
        <v>432802.49</v>
      </c>
      <c r="C109">
        <v>343275.44</v>
      </c>
      <c r="D109">
        <v>338539.88</v>
      </c>
      <c r="E109">
        <v>323319.84999999998</v>
      </c>
      <c r="F109">
        <v>343410.29</v>
      </c>
      <c r="G109">
        <v>376496.05</v>
      </c>
      <c r="H109">
        <v>412869.47</v>
      </c>
      <c r="I109">
        <v>498681.68</v>
      </c>
      <c r="J109">
        <v>472881.14</v>
      </c>
      <c r="K109" t="s">
        <v>103</v>
      </c>
    </row>
    <row r="110" spans="1:12" x14ac:dyDescent="0.2">
      <c r="A110">
        <v>755973.5</v>
      </c>
      <c r="B110">
        <v>807659.23</v>
      </c>
      <c r="C110">
        <v>789896.55</v>
      </c>
      <c r="D110">
        <v>829896.31</v>
      </c>
      <c r="E110">
        <v>868661.31</v>
      </c>
      <c r="F110">
        <v>889277.24</v>
      </c>
      <c r="G110">
        <v>934457.4</v>
      </c>
      <c r="H110">
        <v>952029.81</v>
      </c>
      <c r="I110">
        <v>1023690.78</v>
      </c>
      <c r="J110">
        <v>1020841.93</v>
      </c>
      <c r="K110" t="s">
        <v>104</v>
      </c>
    </row>
    <row r="111" spans="1:12" x14ac:dyDescent="0.2">
      <c r="A111">
        <v>845748.46</v>
      </c>
      <c r="B111">
        <v>793001.09</v>
      </c>
      <c r="C111">
        <v>715124.23</v>
      </c>
      <c r="D111">
        <v>632842.28</v>
      </c>
      <c r="E111">
        <v>629274.18000000005</v>
      </c>
      <c r="F111">
        <v>605936.49</v>
      </c>
      <c r="G111">
        <v>551278.06000000006</v>
      </c>
      <c r="H111">
        <v>542016.93999999994</v>
      </c>
      <c r="I111">
        <v>523129.17</v>
      </c>
      <c r="J111">
        <v>558076.04</v>
      </c>
      <c r="K111" t="s">
        <v>105</v>
      </c>
    </row>
    <row r="112" spans="1:12" x14ac:dyDescent="0.2">
      <c r="A112">
        <v>458460.38</v>
      </c>
      <c r="B112">
        <v>474709.53</v>
      </c>
      <c r="C112">
        <v>465377.22</v>
      </c>
      <c r="D112">
        <v>419853.37</v>
      </c>
      <c r="E112">
        <v>394146.36</v>
      </c>
      <c r="F112">
        <v>375232.64</v>
      </c>
      <c r="G112">
        <v>412839</v>
      </c>
      <c r="H112">
        <v>424892.5</v>
      </c>
      <c r="I112">
        <v>482024.5</v>
      </c>
      <c r="J112">
        <v>515371.5</v>
      </c>
      <c r="K112" t="s">
        <v>106</v>
      </c>
    </row>
    <row r="113" spans="1:12" x14ac:dyDescent="0.2">
      <c r="A113">
        <v>112224.02</v>
      </c>
      <c r="B113">
        <v>114250.22</v>
      </c>
      <c r="C113">
        <v>50636.55</v>
      </c>
      <c r="D113">
        <v>111683.93</v>
      </c>
      <c r="E113">
        <v>38651.17</v>
      </c>
      <c r="F113">
        <v>30339.48</v>
      </c>
      <c r="G113">
        <v>7197.78</v>
      </c>
      <c r="H113">
        <v>32163.66</v>
      </c>
      <c r="I113">
        <v>25280.22</v>
      </c>
      <c r="J113">
        <v>24056.37</v>
      </c>
      <c r="K113" t="s">
        <v>107</v>
      </c>
    </row>
    <row r="114" spans="1:12" x14ac:dyDescent="0.2">
      <c r="A114">
        <v>1022032.67</v>
      </c>
      <c r="B114">
        <v>787391.97</v>
      </c>
      <c r="C114">
        <v>831756.33</v>
      </c>
      <c r="D114">
        <v>346297.41</v>
      </c>
      <c r="E114">
        <v>324159.73</v>
      </c>
      <c r="F114">
        <v>110322.83</v>
      </c>
      <c r="G114">
        <v>248333.95</v>
      </c>
      <c r="H114">
        <v>421388.77</v>
      </c>
      <c r="I114">
        <v>193535.17</v>
      </c>
      <c r="J114">
        <v>494493.38</v>
      </c>
      <c r="K114" t="s">
        <v>108</v>
      </c>
    </row>
    <row r="115" spans="1:12" x14ac:dyDescent="0.2">
      <c r="A115">
        <v>583989.82999999996</v>
      </c>
      <c r="B115">
        <v>975035.22</v>
      </c>
      <c r="C115">
        <v>665568.22</v>
      </c>
      <c r="D115">
        <v>932897.45</v>
      </c>
      <c r="E115">
        <v>464416.57</v>
      </c>
      <c r="F115">
        <v>716937.77</v>
      </c>
      <c r="G115">
        <v>1043079</v>
      </c>
      <c r="H115">
        <v>676880.79</v>
      </c>
      <c r="I115">
        <v>469486.85</v>
      </c>
      <c r="J115">
        <v>749300.09</v>
      </c>
      <c r="K115" t="s">
        <v>109</v>
      </c>
    </row>
    <row r="116" spans="1:12" x14ac:dyDescent="0.2">
      <c r="A116">
        <v>1586805.34</v>
      </c>
      <c r="B116">
        <v>1438020.13</v>
      </c>
      <c r="C116">
        <v>2763947.49</v>
      </c>
      <c r="D116">
        <v>1454848.11</v>
      </c>
      <c r="E116">
        <v>622341.51</v>
      </c>
      <c r="F116">
        <v>2482356.91</v>
      </c>
      <c r="G116">
        <v>2485497.9</v>
      </c>
      <c r="H116">
        <v>840795.9</v>
      </c>
      <c r="I116">
        <v>584642.68000000005</v>
      </c>
      <c r="J116">
        <v>675682.53</v>
      </c>
      <c r="K116" t="s">
        <v>110</v>
      </c>
    </row>
    <row r="117" spans="1:12" x14ac:dyDescent="0.2">
      <c r="A117">
        <v>411482.35</v>
      </c>
      <c r="B117">
        <v>603803.84</v>
      </c>
      <c r="C117">
        <v>485806.1</v>
      </c>
      <c r="D117">
        <v>494970.53</v>
      </c>
      <c r="E117">
        <v>323594.3</v>
      </c>
      <c r="F117">
        <v>260553.02</v>
      </c>
      <c r="G117">
        <v>306661.19</v>
      </c>
      <c r="H117">
        <v>414588.52</v>
      </c>
      <c r="I117">
        <v>287935.09999999998</v>
      </c>
      <c r="J117">
        <v>481851.91</v>
      </c>
      <c r="K117" t="s">
        <v>111</v>
      </c>
    </row>
    <row r="118" spans="1:12" x14ac:dyDescent="0.2">
      <c r="A118">
        <v>255368</v>
      </c>
      <c r="B118">
        <v>210921.42</v>
      </c>
      <c r="C118">
        <v>157851.75</v>
      </c>
      <c r="D118">
        <v>155857.13</v>
      </c>
      <c r="E118">
        <v>84149.759999999995</v>
      </c>
      <c r="F118">
        <v>86057.08</v>
      </c>
      <c r="G118">
        <v>80265.570000000007</v>
      </c>
      <c r="H118">
        <v>120315.74</v>
      </c>
      <c r="I118">
        <v>109102.8</v>
      </c>
      <c r="J118">
        <v>110037.6</v>
      </c>
      <c r="K118" t="s">
        <v>112</v>
      </c>
    </row>
    <row r="119" spans="1:12" x14ac:dyDescent="0.2">
      <c r="A119">
        <v>2263153.4700000002</v>
      </c>
      <c r="B119">
        <v>1916253.15</v>
      </c>
      <c r="C119">
        <v>1646950</v>
      </c>
      <c r="D119">
        <v>1097843.1399999999</v>
      </c>
      <c r="E119">
        <v>1028181.28</v>
      </c>
      <c r="F119">
        <v>1007687.95</v>
      </c>
      <c r="G119">
        <v>1116727.8500000001</v>
      </c>
      <c r="H119">
        <v>1287217.1200000001</v>
      </c>
      <c r="I119">
        <v>1267877.3899999999</v>
      </c>
      <c r="J119">
        <v>1879508.76</v>
      </c>
      <c r="K119" t="s">
        <v>113</v>
      </c>
    </row>
    <row r="120" spans="1:12" x14ac:dyDescent="0.2">
      <c r="A120">
        <v>2714670.21</v>
      </c>
      <c r="B120">
        <v>3774233.47</v>
      </c>
      <c r="C120">
        <v>3683619.83</v>
      </c>
      <c r="D120">
        <v>3872963.51</v>
      </c>
      <c r="E120">
        <v>3794985.78</v>
      </c>
      <c r="F120">
        <v>4156002.96</v>
      </c>
      <c r="G120">
        <v>4319062.03</v>
      </c>
      <c r="H120">
        <v>4377466.6900000004</v>
      </c>
      <c r="I120">
        <v>4600791.67</v>
      </c>
      <c r="J120">
        <v>5116623.12</v>
      </c>
      <c r="K120" t="s">
        <v>114</v>
      </c>
    </row>
    <row r="121" spans="1:12" x14ac:dyDescent="0.2">
      <c r="A121">
        <v>5832407.3399999999</v>
      </c>
      <c r="B121">
        <v>14965424.869999999</v>
      </c>
      <c r="C121">
        <v>14066754.210000001</v>
      </c>
      <c r="D121">
        <v>11994339.380000001</v>
      </c>
      <c r="E121">
        <v>11445953.960000001</v>
      </c>
      <c r="F121">
        <v>11449564.26</v>
      </c>
      <c r="G121">
        <v>10086781.27</v>
      </c>
      <c r="H121">
        <v>9087973.4100000001</v>
      </c>
      <c r="I121">
        <v>8156699.75</v>
      </c>
      <c r="J121">
        <v>8097044.9100000001</v>
      </c>
      <c r="K121" t="s">
        <v>115</v>
      </c>
    </row>
    <row r="122" spans="1:12" x14ac:dyDescent="0.2">
      <c r="A122">
        <v>1333840.32</v>
      </c>
      <c r="B122">
        <v>1765098.09</v>
      </c>
      <c r="C122">
        <v>1587768.96</v>
      </c>
      <c r="D122">
        <v>1532511.92</v>
      </c>
      <c r="E122">
        <v>1384208.41</v>
      </c>
      <c r="F122">
        <v>1492682.8</v>
      </c>
      <c r="G122">
        <v>1488284.32</v>
      </c>
      <c r="H122">
        <v>1591655.24</v>
      </c>
      <c r="I122">
        <v>1683714.36</v>
      </c>
      <c r="J122">
        <v>1881573.48</v>
      </c>
      <c r="K122" t="s">
        <v>256</v>
      </c>
    </row>
    <row r="123" spans="1:12" x14ac:dyDescent="0.2">
      <c r="A123">
        <v>110534.11</v>
      </c>
      <c r="B123">
        <v>111273.51</v>
      </c>
      <c r="C123">
        <v>113356.61</v>
      </c>
      <c r="D123">
        <v>113330</v>
      </c>
      <c r="E123">
        <v>114001</v>
      </c>
      <c r="F123">
        <v>114730.6</v>
      </c>
      <c r="G123">
        <v>111078.06</v>
      </c>
      <c r="H123">
        <v>110250.06</v>
      </c>
      <c r="I123">
        <v>111078.97</v>
      </c>
      <c r="J123">
        <v>111129.24</v>
      </c>
      <c r="K123">
        <v>110922.24000000001</v>
      </c>
      <c r="L123" t="s">
        <v>257</v>
      </c>
    </row>
    <row r="124" spans="1:12" x14ac:dyDescent="0.2">
      <c r="A124">
        <v>5393896.96</v>
      </c>
      <c r="B124">
        <v>5064375.5199999996</v>
      </c>
      <c r="C124">
        <v>4613401.58</v>
      </c>
      <c r="D124">
        <v>4040873.22</v>
      </c>
      <c r="E124">
        <v>4104554.84</v>
      </c>
      <c r="F124">
        <v>4166338.1</v>
      </c>
      <c r="G124">
        <v>3850123.14</v>
      </c>
      <c r="H124">
        <v>3665565.81</v>
      </c>
      <c r="I124">
        <v>3738649.52</v>
      </c>
      <c r="J124">
        <v>3596511.91</v>
      </c>
      <c r="K124" t="s">
        <v>26</v>
      </c>
    </row>
    <row r="125" spans="1:12" x14ac:dyDescent="0.2">
      <c r="A125">
        <v>29579494.850000001</v>
      </c>
      <c r="B125">
        <v>27361718.109999999</v>
      </c>
      <c r="C125">
        <v>26160500.780000001</v>
      </c>
      <c r="D125">
        <v>23079884.5</v>
      </c>
      <c r="E125">
        <v>18858258.52</v>
      </c>
      <c r="F125">
        <v>20568730.010000002</v>
      </c>
      <c r="G125">
        <v>20200977.539999999</v>
      </c>
      <c r="H125">
        <v>19453988.09</v>
      </c>
      <c r="I125">
        <v>19632058.440000001</v>
      </c>
      <c r="J125">
        <v>23013842.010000002</v>
      </c>
      <c r="K125" t="s">
        <v>32</v>
      </c>
    </row>
    <row r="126" spans="1:12" x14ac:dyDescent="0.2">
      <c r="A126">
        <v>7914950.1299999999</v>
      </c>
      <c r="B126">
        <v>8617232.4800000004</v>
      </c>
      <c r="C126">
        <v>7153327.3399999999</v>
      </c>
      <c r="D126">
        <v>6606302.1399999997</v>
      </c>
      <c r="E126">
        <v>6009586.6100000003</v>
      </c>
      <c r="F126">
        <v>6349783.5</v>
      </c>
      <c r="G126">
        <v>6587521.46</v>
      </c>
      <c r="H126">
        <v>6103451.4199999999</v>
      </c>
      <c r="I126">
        <v>6697743.1500000004</v>
      </c>
      <c r="J126">
        <v>6602913.5099999998</v>
      </c>
      <c r="K126" t="s">
        <v>36</v>
      </c>
    </row>
    <row r="127" spans="1:12" x14ac:dyDescent="0.2">
      <c r="A127">
        <v>13761817.609999999</v>
      </c>
      <c r="B127">
        <v>13207724.210000001</v>
      </c>
      <c r="C127">
        <v>12496861.970000001</v>
      </c>
      <c r="D127">
        <v>12086413.699999999</v>
      </c>
      <c r="E127">
        <v>11386376.48</v>
      </c>
      <c r="F127">
        <v>11643224.039999999</v>
      </c>
      <c r="G127">
        <v>11791737.51</v>
      </c>
      <c r="H127">
        <v>11474037.27</v>
      </c>
      <c r="I127">
        <v>11761455.85</v>
      </c>
      <c r="J127">
        <v>11740151.359999999</v>
      </c>
      <c r="K127" t="s">
        <v>39</v>
      </c>
    </row>
    <row r="128" spans="1:12" x14ac:dyDescent="0.2">
      <c r="A128">
        <v>56650159.549999997</v>
      </c>
      <c r="B128">
        <v>54251050.32</v>
      </c>
      <c r="C128">
        <v>50424091.670000002</v>
      </c>
      <c r="D128">
        <v>45813473.560000002</v>
      </c>
      <c r="E128">
        <v>40358776.450000003</v>
      </c>
      <c r="F128">
        <v>42728075.649999999</v>
      </c>
      <c r="G128">
        <v>42430359.649999999</v>
      </c>
      <c r="H128">
        <v>40697042.590000004</v>
      </c>
      <c r="I128">
        <v>41829906.960000001</v>
      </c>
      <c r="J128">
        <v>44953418.789999999</v>
      </c>
      <c r="K128" t="s">
        <v>42</v>
      </c>
    </row>
    <row r="129" spans="1:11" x14ac:dyDescent="0.2">
      <c r="A129" s="35">
        <v>898943.24</v>
      </c>
      <c r="B129" s="35">
        <v>1200711.04</v>
      </c>
      <c r="C129" s="35">
        <v>1107912.33</v>
      </c>
      <c r="D129" s="35">
        <v>659226.85</v>
      </c>
      <c r="E129" s="35">
        <v>583383.59</v>
      </c>
      <c r="F129" s="35">
        <v>655442.91</v>
      </c>
      <c r="G129" s="35">
        <v>530738.37</v>
      </c>
      <c r="H129" s="35">
        <v>314913.31</v>
      </c>
      <c r="I129" s="35">
        <v>127057.47</v>
      </c>
      <c r="J129" s="35">
        <v>458172.26</v>
      </c>
      <c r="K129" s="26" t="s">
        <v>278</v>
      </c>
    </row>
    <row r="130" spans="1:11" x14ac:dyDescent="0.2">
      <c r="A130" s="35">
        <v>9188976.5999999996</v>
      </c>
      <c r="B130" s="35">
        <v>7696595.8499999996</v>
      </c>
      <c r="C130" s="35">
        <v>6491210.25</v>
      </c>
      <c r="D130" s="35">
        <v>6230741.5099999998</v>
      </c>
      <c r="E130" s="35">
        <v>5947111.9699999997</v>
      </c>
      <c r="F130" s="35">
        <v>5884089.7800000003</v>
      </c>
      <c r="G130" s="35">
        <v>5742409.8799999999</v>
      </c>
      <c r="H130" s="35">
        <v>5331490.05</v>
      </c>
      <c r="I130" s="35">
        <v>5683358.8200000003</v>
      </c>
      <c r="J130" s="35">
        <v>5920626.6200000001</v>
      </c>
      <c r="K130" t="s">
        <v>47</v>
      </c>
    </row>
    <row r="131" spans="1:11" x14ac:dyDescent="0.2">
      <c r="A131">
        <v>25847292.059999999</v>
      </c>
      <c r="B131">
        <v>25370396.170000002</v>
      </c>
      <c r="C131">
        <v>23386574.329999998</v>
      </c>
      <c r="D131">
        <v>21409400.100000001</v>
      </c>
      <c r="E131">
        <v>18916636.18</v>
      </c>
      <c r="F131">
        <v>20137575.350000001</v>
      </c>
      <c r="G131">
        <v>19472479.600000001</v>
      </c>
      <c r="H131">
        <v>18430869.829999998</v>
      </c>
      <c r="I131">
        <v>18415440.100000001</v>
      </c>
      <c r="J131">
        <v>19241116.870000001</v>
      </c>
      <c r="K131" t="s">
        <v>76</v>
      </c>
    </row>
    <row r="132" spans="1:11" x14ac:dyDescent="0.2">
      <c r="A132" s="35">
        <v>65490245.600000001</v>
      </c>
      <c r="B132" s="35">
        <v>67654036.109999999</v>
      </c>
      <c r="C132" s="35">
        <v>68155320.489999995</v>
      </c>
      <c r="D132" s="35">
        <v>55717442.57</v>
      </c>
      <c r="E132" s="35">
        <v>42489466.649999999</v>
      </c>
      <c r="F132" s="35">
        <v>46128858.619999997</v>
      </c>
      <c r="G132" s="35">
        <v>48257372.07</v>
      </c>
      <c r="H132" s="35">
        <v>49179040.479999997</v>
      </c>
      <c r="I132" s="35">
        <v>49016735.030000001</v>
      </c>
      <c r="J132" s="35">
        <v>56287282.640000001</v>
      </c>
    </row>
    <row r="133" spans="1:11" x14ac:dyDescent="0.2">
      <c r="A133" s="35">
        <v>1181418.73</v>
      </c>
      <c r="B133" s="35">
        <v>53931.77</v>
      </c>
      <c r="C133" s="35">
        <v>-56571.9</v>
      </c>
      <c r="D133" s="35">
        <v>-259501.06</v>
      </c>
      <c r="E133" s="35">
        <v>443269.66</v>
      </c>
      <c r="F133" s="35">
        <v>-93135.14</v>
      </c>
      <c r="G133" s="35">
        <v>277352.09999999998</v>
      </c>
      <c r="H133" s="35">
        <v>-59446.23</v>
      </c>
      <c r="I133" s="35">
        <v>-104244.31</v>
      </c>
      <c r="J133" s="35">
        <v>-271019.03000000003</v>
      </c>
    </row>
    <row r="134" spans="1:11" x14ac:dyDescent="0.2">
      <c r="A134" s="35">
        <v>194252.09</v>
      </c>
      <c r="B134" s="35">
        <v>226976.45</v>
      </c>
      <c r="C134" s="35">
        <v>178068.68</v>
      </c>
      <c r="D134" s="35">
        <v>167885.59</v>
      </c>
      <c r="E134" s="35">
        <v>138403.79</v>
      </c>
      <c r="F134" s="35">
        <v>165995.69</v>
      </c>
      <c r="G134" s="35">
        <v>158441.70000000001</v>
      </c>
      <c r="H134" s="35">
        <v>153269.66</v>
      </c>
      <c r="I134" s="35">
        <v>116030.3</v>
      </c>
      <c r="J134" s="35">
        <v>151060.6</v>
      </c>
    </row>
    <row r="135" spans="1:11" x14ac:dyDescent="0.2">
      <c r="A135" s="35">
        <v>-62472.87</v>
      </c>
      <c r="B135" s="35">
        <v>-46595.99</v>
      </c>
      <c r="C135" s="35">
        <v>-64767.06</v>
      </c>
      <c r="D135" s="35">
        <v>-162883.10999999999</v>
      </c>
      <c r="E135" s="35">
        <v>-60375.29</v>
      </c>
      <c r="F135" s="35">
        <v>-110911.19</v>
      </c>
      <c r="G135" s="35">
        <v>-94378.08</v>
      </c>
      <c r="H135" s="35">
        <v>-496112.14</v>
      </c>
      <c r="I135" s="35">
        <v>-208414.11</v>
      </c>
      <c r="J135" s="35">
        <v>-132389.62</v>
      </c>
    </row>
    <row r="136" spans="1:11" x14ac:dyDescent="0.2">
      <c r="A136" s="35">
        <v>761259.88</v>
      </c>
      <c r="B136" s="35">
        <v>368743.76</v>
      </c>
      <c r="C136" s="35">
        <v>296693.34000000003</v>
      </c>
      <c r="D136" s="35">
        <v>614733.75</v>
      </c>
      <c r="E136" s="35">
        <v>325627.42</v>
      </c>
      <c r="F136" s="35">
        <v>266094.84999999998</v>
      </c>
      <c r="G136" s="35">
        <v>303553.34000000003</v>
      </c>
      <c r="H136" s="35">
        <v>244123.4</v>
      </c>
      <c r="I136" s="35">
        <v>310699.96000000002</v>
      </c>
      <c r="J136" s="35">
        <v>243819.34</v>
      </c>
    </row>
    <row r="137" spans="1:11" x14ac:dyDescent="0.2">
      <c r="A137" s="35">
        <v>952748.94</v>
      </c>
      <c r="B137" s="35">
        <v>932662.07</v>
      </c>
      <c r="C137" s="35">
        <v>828910.39</v>
      </c>
      <c r="D137" s="35">
        <v>766297.88</v>
      </c>
      <c r="E137" s="35">
        <v>853147.7</v>
      </c>
      <c r="F137" s="35">
        <v>811882.99</v>
      </c>
      <c r="G137" s="35">
        <v>851429.85</v>
      </c>
      <c r="H137" s="35">
        <v>835320.15</v>
      </c>
      <c r="I137" s="35">
        <v>722323.53</v>
      </c>
      <c r="J137" s="35">
        <v>684475.76</v>
      </c>
    </row>
    <row r="138" spans="1:11" x14ac:dyDescent="0.2">
      <c r="A138" s="35">
        <v>107829.42</v>
      </c>
      <c r="B138" s="35">
        <v>114947.03</v>
      </c>
      <c r="C138" s="35">
        <v>122869.05</v>
      </c>
      <c r="D138" s="35">
        <v>94803.53</v>
      </c>
      <c r="E138" s="35">
        <v>95222.05</v>
      </c>
      <c r="F138" s="35">
        <v>120845.42</v>
      </c>
      <c r="G138" s="35">
        <v>212181.1</v>
      </c>
      <c r="H138" s="35">
        <v>79568.69</v>
      </c>
      <c r="I138" s="35">
        <v>74698.95</v>
      </c>
      <c r="J138" s="35">
        <v>91943.3</v>
      </c>
    </row>
    <row r="139" spans="1:11" x14ac:dyDescent="0.2">
      <c r="A139" s="35">
        <v>1366824.4</v>
      </c>
      <c r="B139" s="35">
        <v>1253044.33</v>
      </c>
      <c r="C139" s="35">
        <v>719188.69</v>
      </c>
      <c r="D139" s="35">
        <v>676037.25</v>
      </c>
      <c r="E139" s="35">
        <v>603508.07999999996</v>
      </c>
      <c r="F139" s="35">
        <v>666453.13</v>
      </c>
      <c r="G139" s="35">
        <v>489821.87</v>
      </c>
      <c r="H139" s="35">
        <v>415607.76</v>
      </c>
      <c r="I139" s="35">
        <v>340711.62</v>
      </c>
      <c r="J139" s="35">
        <v>316471.15000000002</v>
      </c>
    </row>
    <row r="140" spans="1:11" x14ac:dyDescent="0.2">
      <c r="A140" s="35">
        <v>3099.33</v>
      </c>
      <c r="B140" s="35">
        <v>6738.14</v>
      </c>
      <c r="C140" s="35">
        <v>5413.16</v>
      </c>
      <c r="D140" s="35">
        <v>5187.3500000000004</v>
      </c>
      <c r="E140" s="35">
        <v>4148.78</v>
      </c>
      <c r="F140" s="35">
        <v>4865.45</v>
      </c>
      <c r="G140" s="35">
        <v>3892.36</v>
      </c>
      <c r="H140" s="35">
        <v>3799.69</v>
      </c>
      <c r="I140" s="35">
        <v>3952.73</v>
      </c>
      <c r="J140" s="35">
        <v>6235.35</v>
      </c>
    </row>
    <row r="141" spans="1:11" x14ac:dyDescent="0.2">
      <c r="A141" s="35">
        <v>3191761.97</v>
      </c>
      <c r="B141" s="35">
        <v>2676135.33</v>
      </c>
      <c r="C141" s="35">
        <v>1973074.63</v>
      </c>
      <c r="D141" s="35">
        <v>2157059.7599999998</v>
      </c>
      <c r="E141" s="35">
        <v>1881654.03</v>
      </c>
      <c r="F141" s="35">
        <v>1870141.84</v>
      </c>
      <c r="G141" s="35">
        <v>1860878.52</v>
      </c>
      <c r="H141" s="35">
        <v>1578419.69</v>
      </c>
      <c r="I141" s="35">
        <v>1452386.79</v>
      </c>
      <c r="J141" s="35">
        <v>1342944.9</v>
      </c>
    </row>
    <row r="142" spans="1:11" x14ac:dyDescent="0.2">
      <c r="A142" s="35">
        <v>5283901.71</v>
      </c>
      <c r="B142" s="35">
        <v>4691285.2300000004</v>
      </c>
      <c r="C142" s="35">
        <v>4174616.71</v>
      </c>
      <c r="D142" s="35">
        <v>3720838.38</v>
      </c>
      <c r="E142" s="35">
        <v>3368893.86</v>
      </c>
      <c r="F142" s="35">
        <v>3595985.9</v>
      </c>
      <c r="G142" s="35">
        <v>3856207.12</v>
      </c>
      <c r="H142" s="35">
        <v>3675868.99</v>
      </c>
      <c r="I142" s="35">
        <v>4006673.62</v>
      </c>
      <c r="J142" s="35">
        <v>4224495.09</v>
      </c>
    </row>
    <row r="143" spans="1:11" x14ac:dyDescent="0.2">
      <c r="A143" s="35">
        <v>748124.24</v>
      </c>
      <c r="B143" s="35">
        <v>1035827.11</v>
      </c>
      <c r="C143" s="35">
        <v>937625.72</v>
      </c>
      <c r="D143" s="35">
        <v>529320.88</v>
      </c>
      <c r="E143" s="35">
        <v>441821.47</v>
      </c>
      <c r="F143" s="35">
        <v>483114.31</v>
      </c>
      <c r="G143" s="35">
        <v>187399.54</v>
      </c>
      <c r="H143" s="35">
        <v>197559.92</v>
      </c>
      <c r="I143" s="35">
        <v>10683</v>
      </c>
      <c r="J143" s="35">
        <v>275681.78000000003</v>
      </c>
    </row>
    <row r="144" spans="1:11" x14ac:dyDescent="0.2">
      <c r="A144" s="35">
        <v>363106.91</v>
      </c>
      <c r="B144" s="35">
        <v>199796.29</v>
      </c>
      <c r="C144" s="35">
        <v>202882.79</v>
      </c>
      <c r="D144" s="35">
        <v>113038.26</v>
      </c>
      <c r="E144" s="35">
        <v>151134.98000000001</v>
      </c>
      <c r="F144" s="35">
        <v>120330.72</v>
      </c>
      <c r="G144" s="35">
        <v>87144.87</v>
      </c>
      <c r="H144" s="35">
        <v>80739.179999999993</v>
      </c>
      <c r="I144" s="35">
        <v>158406.93</v>
      </c>
      <c r="J144" s="35">
        <v>182354.47</v>
      </c>
    </row>
    <row r="145" spans="1:11" x14ac:dyDescent="0.2">
      <c r="A145" s="35">
        <v>10730.73</v>
      </c>
      <c r="B145" s="35">
        <v>7872.04</v>
      </c>
      <c r="C145" s="35">
        <v>6280.92</v>
      </c>
      <c r="D145" s="35">
        <v>28756.19</v>
      </c>
      <c r="E145" s="35">
        <v>31763.67</v>
      </c>
      <c r="F145" s="35">
        <v>45799</v>
      </c>
      <c r="G145" s="35">
        <v>9305.98</v>
      </c>
      <c r="H145" s="35">
        <v>8074.79</v>
      </c>
      <c r="I145" s="35">
        <v>8939.74</v>
      </c>
      <c r="J145" s="35">
        <v>7695.38</v>
      </c>
    </row>
    <row r="146" spans="1:11" x14ac:dyDescent="0.2">
      <c r="A146" s="35">
        <v>66458.759999999995</v>
      </c>
      <c r="B146" s="35">
        <v>24682.33</v>
      </c>
      <c r="C146" s="35">
        <v>28320.14</v>
      </c>
      <c r="D146" s="35">
        <v>20364.54</v>
      </c>
      <c r="E146" s="35">
        <v>99507.41</v>
      </c>
      <c r="F146" s="35">
        <v>52950.78</v>
      </c>
      <c r="G146" s="35">
        <v>13464.66</v>
      </c>
      <c r="H146" s="35">
        <v>12689.76</v>
      </c>
      <c r="I146" s="35">
        <v>16957.98</v>
      </c>
      <c r="J146" s="35">
        <v>13003.4</v>
      </c>
    </row>
    <row r="147" spans="1:11" x14ac:dyDescent="0.2">
      <c r="A147" s="35">
        <v>1569266.58</v>
      </c>
      <c r="B147" s="35">
        <v>1479949.43</v>
      </c>
      <c r="C147" s="35">
        <v>1404013.68</v>
      </c>
      <c r="D147" s="35">
        <v>976967.78</v>
      </c>
      <c r="E147" s="35">
        <v>1233607.6000000001</v>
      </c>
      <c r="F147" s="35">
        <v>1021921.77</v>
      </c>
      <c r="G147" s="35">
        <v>424904.88</v>
      </c>
      <c r="H147" s="35">
        <v>354329.98</v>
      </c>
      <c r="I147" s="35">
        <v>309680.36</v>
      </c>
      <c r="J147" s="35">
        <v>720811.71</v>
      </c>
    </row>
    <row r="148" spans="1:11" x14ac:dyDescent="0.2">
      <c r="A148" s="35">
        <v>76891363.390000001</v>
      </c>
      <c r="B148" s="35">
        <v>76785655.230000004</v>
      </c>
      <c r="C148" s="35">
        <v>75811172.790000007</v>
      </c>
      <c r="D148" s="35">
        <v>62352912.350000001</v>
      </c>
      <c r="E148" s="35">
        <v>49541260.369999997</v>
      </c>
      <c r="F148" s="35">
        <v>52630340.670000002</v>
      </c>
      <c r="G148" s="35">
        <v>54871936.039999999</v>
      </c>
      <c r="H148" s="35">
        <v>54423155.130000003</v>
      </c>
      <c r="I148" s="35">
        <v>54630523.200000003</v>
      </c>
      <c r="J148" s="35">
        <v>62413733.469999999</v>
      </c>
    </row>
    <row r="149" spans="1:11" x14ac:dyDescent="0.2">
      <c r="A149" s="35">
        <v>56900182.460000001</v>
      </c>
      <c r="B149" s="35">
        <v>62631395</v>
      </c>
      <c r="C149" s="35">
        <v>61247057.399999999</v>
      </c>
      <c r="D149" s="35">
        <v>51587083.530000001</v>
      </c>
      <c r="E149" s="35">
        <v>40485564.119999997</v>
      </c>
      <c r="F149" s="35">
        <v>43785391.799999997</v>
      </c>
      <c r="G149" s="35">
        <v>44649842.909999996</v>
      </c>
      <c r="H149" s="35">
        <v>44803799.219999999</v>
      </c>
      <c r="I149" s="35">
        <v>44554089.509999998</v>
      </c>
      <c r="J149" s="35">
        <v>45764698.32</v>
      </c>
    </row>
    <row r="150" spans="1:11" x14ac:dyDescent="0.2">
      <c r="A150" s="35">
        <v>632055.52</v>
      </c>
      <c r="B150" s="35">
        <v>17701.52</v>
      </c>
      <c r="C150" s="35">
        <v>-55677.03</v>
      </c>
      <c r="D150" s="35">
        <v>-279750.12</v>
      </c>
      <c r="E150" s="35">
        <v>437926.22</v>
      </c>
      <c r="F150" s="35">
        <v>-129019.72</v>
      </c>
      <c r="G150" s="35">
        <v>277050.58</v>
      </c>
      <c r="H150" s="35">
        <v>-61173.54</v>
      </c>
      <c r="I150" s="35">
        <v>-85898.59</v>
      </c>
      <c r="J150" s="35">
        <v>-250633.26</v>
      </c>
    </row>
    <row r="151" spans="1:11" x14ac:dyDescent="0.2">
      <c r="A151" s="35">
        <v>142356.22</v>
      </c>
      <c r="B151" s="35">
        <v>233957.35</v>
      </c>
      <c r="C151" s="35">
        <v>169647.5</v>
      </c>
      <c r="D151" s="35">
        <v>153757.42000000001</v>
      </c>
      <c r="E151" s="35">
        <v>143515.44</v>
      </c>
      <c r="F151" s="35">
        <v>158089.10999999999</v>
      </c>
      <c r="G151" s="35">
        <v>156459.93</v>
      </c>
      <c r="H151" s="35">
        <v>140968.26999999999</v>
      </c>
      <c r="I151" s="35">
        <v>111617.05</v>
      </c>
      <c r="J151" s="35">
        <v>128253.74</v>
      </c>
    </row>
    <row r="152" spans="1:11" x14ac:dyDescent="0.2">
      <c r="A152" s="35">
        <v>-56471.83</v>
      </c>
      <c r="B152" s="35">
        <v>-48893.94</v>
      </c>
      <c r="C152" s="35">
        <v>-59136.5</v>
      </c>
      <c r="D152" s="35">
        <v>-138667.38</v>
      </c>
      <c r="E152" s="35">
        <v>-56744.17</v>
      </c>
      <c r="F152" s="35">
        <v>-138127.22</v>
      </c>
      <c r="G152" s="35">
        <v>-132077.45000000001</v>
      </c>
      <c r="H152" s="35">
        <v>-508666.4</v>
      </c>
      <c r="I152" s="35">
        <v>-210727.88</v>
      </c>
      <c r="J152" s="35">
        <v>-151016.93</v>
      </c>
    </row>
    <row r="153" spans="1:11" x14ac:dyDescent="0.2">
      <c r="A153">
        <v>692659.6</v>
      </c>
      <c r="B153">
        <v>713579.34</v>
      </c>
      <c r="C153">
        <v>718464.39</v>
      </c>
      <c r="D153">
        <v>719898.7</v>
      </c>
      <c r="E153">
        <v>693052.45</v>
      </c>
      <c r="F153">
        <v>710497.2</v>
      </c>
      <c r="G153">
        <v>696813.27</v>
      </c>
      <c r="H153">
        <v>687311.35999999999</v>
      </c>
      <c r="I153">
        <v>701405.22</v>
      </c>
      <c r="J153">
        <v>676020.84</v>
      </c>
    </row>
    <row r="154" spans="1:11" x14ac:dyDescent="0.2">
      <c r="A154">
        <v>44639012.109999999</v>
      </c>
      <c r="B154">
        <v>42794640.960000001</v>
      </c>
      <c r="C154">
        <v>39843651.579999998</v>
      </c>
      <c r="D154">
        <v>35498364.350000001</v>
      </c>
      <c r="E154">
        <v>30634809.93</v>
      </c>
      <c r="F154">
        <v>32373691.550000001</v>
      </c>
      <c r="G154">
        <v>32078816.039999999</v>
      </c>
      <c r="H154">
        <v>30495582.059999999</v>
      </c>
      <c r="I154">
        <v>30851725.300000001</v>
      </c>
      <c r="J154">
        <v>33625348.68</v>
      </c>
      <c r="K154" t="s">
        <v>42</v>
      </c>
    </row>
    <row r="155" spans="1:11" x14ac:dyDescent="0.2">
      <c r="A155">
        <v>1495916.72</v>
      </c>
      <c r="B155">
        <v>1478883.85</v>
      </c>
      <c r="C155">
        <v>1497496.55</v>
      </c>
      <c r="D155">
        <v>1484788.22</v>
      </c>
      <c r="E155">
        <v>1503138.42</v>
      </c>
      <c r="F155">
        <v>1479604.94</v>
      </c>
      <c r="G155">
        <v>1467732.33</v>
      </c>
      <c r="H155">
        <v>1391382.35</v>
      </c>
      <c r="I155">
        <v>1384781.4</v>
      </c>
      <c r="J155">
        <v>1350389.45</v>
      </c>
      <c r="K155" t="s">
        <v>42</v>
      </c>
    </row>
    <row r="156" spans="1:11" x14ac:dyDescent="0.2">
      <c r="A156">
        <v>54017195.25</v>
      </c>
      <c r="B156">
        <v>51690314.700000003</v>
      </c>
      <c r="C156">
        <v>48068470.5</v>
      </c>
      <c r="D156">
        <v>43556650.399999999</v>
      </c>
      <c r="E156">
        <v>38118671.270000003</v>
      </c>
      <c r="F156">
        <v>40480326.409999996</v>
      </c>
      <c r="G156">
        <v>40117743.009999998</v>
      </c>
      <c r="H156">
        <v>38322951.960000001</v>
      </c>
      <c r="I156">
        <v>39262223.979999997</v>
      </c>
      <c r="J156">
        <v>42346021.840000004</v>
      </c>
      <c r="K156" t="s">
        <v>42</v>
      </c>
    </row>
    <row r="157" spans="1:11" x14ac:dyDescent="0.2">
      <c r="A157">
        <v>408275.99</v>
      </c>
      <c r="B157">
        <v>374002.93</v>
      </c>
      <c r="C157">
        <v>320207.74</v>
      </c>
      <c r="D157">
        <v>294717.65000000002</v>
      </c>
      <c r="E157">
        <v>358510.25</v>
      </c>
      <c r="F157">
        <v>365118.92</v>
      </c>
      <c r="G157">
        <v>340170.25</v>
      </c>
      <c r="H157">
        <v>366496.14</v>
      </c>
      <c r="I157">
        <v>389621.68</v>
      </c>
      <c r="J157">
        <v>365731.81</v>
      </c>
      <c r="K157" t="s">
        <v>42</v>
      </c>
    </row>
    <row r="158" spans="1:11" x14ac:dyDescent="0.2">
      <c r="A158" s="35">
        <v>440989.59</v>
      </c>
      <c r="B158" s="35">
        <v>412677.46</v>
      </c>
      <c r="C158" s="35">
        <v>436380.21</v>
      </c>
      <c r="D158" s="35">
        <v>441860.65</v>
      </c>
      <c r="E158" s="35">
        <v>352689.33</v>
      </c>
      <c r="F158" s="35">
        <v>362632</v>
      </c>
      <c r="G158" s="35">
        <v>355093.1</v>
      </c>
      <c r="H158" s="35">
        <v>365974.17</v>
      </c>
      <c r="I158" s="35">
        <v>368070.98</v>
      </c>
      <c r="J158" s="35">
        <v>432299.82</v>
      </c>
      <c r="K158" t="s">
        <v>292</v>
      </c>
    </row>
    <row r="159" spans="1:11" x14ac:dyDescent="0.2">
      <c r="A159" s="35">
        <v>47139666.359999999</v>
      </c>
      <c r="B159" s="35">
        <v>45829109.960000001</v>
      </c>
      <c r="C159" s="35">
        <v>50937221</v>
      </c>
      <c r="D159" s="35">
        <v>42299912.030000001</v>
      </c>
      <c r="E159" s="35">
        <v>28263683.050000001</v>
      </c>
      <c r="F159" s="35">
        <v>30343368.420000002</v>
      </c>
      <c r="G159" s="35">
        <v>31453624.359999999</v>
      </c>
      <c r="H159" s="35">
        <v>32324496.989999998</v>
      </c>
      <c r="I159" s="35">
        <v>31602725.260000002</v>
      </c>
      <c r="J159" s="35">
        <v>39319005.149999999</v>
      </c>
    </row>
    <row r="160" spans="1:11" x14ac:dyDescent="0.2">
      <c r="A160" s="35">
        <v>8256.99</v>
      </c>
      <c r="B160" s="35">
        <v>9399.1</v>
      </c>
      <c r="C160" s="35">
        <v>12320.39</v>
      </c>
      <c r="D160" s="35">
        <v>9631.7000000000007</v>
      </c>
      <c r="E160" s="35">
        <v>7249.99</v>
      </c>
      <c r="F160" s="35">
        <v>9325.09</v>
      </c>
      <c r="G160" s="35">
        <v>8034.9</v>
      </c>
      <c r="H160" s="35">
        <v>10682.41</v>
      </c>
      <c r="I160" s="35">
        <v>9567.5300000000007</v>
      </c>
      <c r="J160" s="35">
        <v>10267.469999999999</v>
      </c>
    </row>
    <row r="161" spans="1:11" x14ac:dyDescent="0.2">
      <c r="A161" s="35">
        <v>1062374.58</v>
      </c>
      <c r="B161" s="35">
        <v>1257410.98</v>
      </c>
      <c r="C161" s="35">
        <v>1289579.98</v>
      </c>
      <c r="D161" s="35">
        <v>938953.65</v>
      </c>
      <c r="E161" s="35">
        <v>664976.39</v>
      </c>
      <c r="F161" s="35">
        <v>825827.12</v>
      </c>
      <c r="G161" s="35">
        <v>760347.14</v>
      </c>
      <c r="H161" s="35">
        <v>944634.04</v>
      </c>
      <c r="I161" s="35">
        <v>794655.43</v>
      </c>
      <c r="J161" s="35">
        <v>809441.27</v>
      </c>
    </row>
    <row r="162" spans="1:11" x14ac:dyDescent="0.2">
      <c r="A162" s="35">
        <v>206135.84</v>
      </c>
      <c r="B162" s="35">
        <v>213942.79</v>
      </c>
      <c r="C162" s="35">
        <v>202948.32</v>
      </c>
      <c r="D162" s="35">
        <v>214663.43</v>
      </c>
      <c r="E162" s="35">
        <v>139068.68</v>
      </c>
      <c r="F162" s="35">
        <v>159992.57</v>
      </c>
      <c r="G162" s="35">
        <v>156895.43</v>
      </c>
      <c r="H162" s="35">
        <v>162053.28</v>
      </c>
      <c r="I162" s="35">
        <v>185525.24</v>
      </c>
      <c r="J162" s="35">
        <v>162007.91</v>
      </c>
    </row>
    <row r="163" spans="1:11" x14ac:dyDescent="0.2">
      <c r="A163" s="35">
        <v>10044013.199999999</v>
      </c>
      <c r="B163" s="35">
        <v>11857911.859999999</v>
      </c>
      <c r="C163" s="35">
        <v>9145748.2899999991</v>
      </c>
      <c r="D163" s="35">
        <v>7717160.8799999999</v>
      </c>
      <c r="E163" s="35">
        <v>5339615.72</v>
      </c>
      <c r="F163" s="35">
        <v>6731134.4500000002</v>
      </c>
      <c r="G163" s="35">
        <v>6914932.3399999999</v>
      </c>
      <c r="H163" s="35">
        <v>6903719.6100000003</v>
      </c>
      <c r="I163" s="35">
        <v>7920521.4699999997</v>
      </c>
      <c r="J163" s="35">
        <v>6832395.1299999999</v>
      </c>
    </row>
    <row r="164" spans="1:11" x14ac:dyDescent="0.2">
      <c r="A164" s="35">
        <v>35589.79</v>
      </c>
      <c r="B164" s="35">
        <v>34595.089999999997</v>
      </c>
      <c r="C164" s="35">
        <v>50317.9</v>
      </c>
      <c r="D164" s="35">
        <v>43671.74</v>
      </c>
      <c r="E164" s="35">
        <v>22454.9</v>
      </c>
      <c r="F164" s="35">
        <v>26430.98</v>
      </c>
      <c r="G164" s="35">
        <v>27853.8</v>
      </c>
      <c r="H164" s="35">
        <v>26365.06</v>
      </c>
      <c r="I164" s="35">
        <v>27081.8</v>
      </c>
      <c r="J164" s="35">
        <v>32162.68</v>
      </c>
    </row>
    <row r="165" spans="1:11" x14ac:dyDescent="0.2">
      <c r="A165" s="35">
        <v>2434615.04</v>
      </c>
      <c r="B165" s="35">
        <v>2903958.33</v>
      </c>
      <c r="C165" s="35">
        <v>2764617.94</v>
      </c>
      <c r="D165" s="35">
        <v>2054074.93</v>
      </c>
      <c r="E165" s="35">
        <v>1127561.8799999999</v>
      </c>
      <c r="F165" s="35">
        <v>1449262.56</v>
      </c>
      <c r="G165" s="35">
        <v>1446959.05</v>
      </c>
      <c r="H165" s="35">
        <v>1264719.96</v>
      </c>
      <c r="I165" s="35">
        <v>1296628.48</v>
      </c>
      <c r="J165" s="35">
        <v>1487729.81</v>
      </c>
    </row>
    <row r="166" spans="1:11" x14ac:dyDescent="0.2">
      <c r="A166" s="35">
        <v>44412.13</v>
      </c>
      <c r="B166" s="35">
        <v>43762.13</v>
      </c>
      <c r="C166" s="35">
        <v>33547.89</v>
      </c>
      <c r="D166" s="35">
        <v>28540.04</v>
      </c>
      <c r="E166" s="35">
        <v>19479.11</v>
      </c>
      <c r="F166" s="35">
        <v>28927.33</v>
      </c>
      <c r="G166" s="35">
        <v>23278.71</v>
      </c>
      <c r="H166" s="35">
        <v>25357.91</v>
      </c>
      <c r="I166" s="35">
        <v>22132.36</v>
      </c>
      <c r="J166" s="35">
        <v>25242.81</v>
      </c>
    </row>
    <row r="167" spans="1:11" x14ac:dyDescent="0.2">
      <c r="A167" s="35">
        <v>1313535.31</v>
      </c>
      <c r="B167" s="35">
        <v>1339435.47</v>
      </c>
      <c r="C167" s="35">
        <v>650025.14</v>
      </c>
      <c r="D167" s="35">
        <v>485893.82</v>
      </c>
      <c r="E167" s="35">
        <v>247775.73</v>
      </c>
      <c r="F167" s="35">
        <v>417014.78</v>
      </c>
      <c r="G167" s="35">
        <v>267035.40000000002</v>
      </c>
      <c r="H167" s="35">
        <v>483755.02</v>
      </c>
      <c r="I167" s="35">
        <v>430967.87</v>
      </c>
      <c r="J167" s="35">
        <v>545234.91</v>
      </c>
    </row>
    <row r="168" spans="1:11" x14ac:dyDescent="0.2">
      <c r="A168" s="35">
        <v>50914.78</v>
      </c>
      <c r="B168" s="35">
        <v>55970.29</v>
      </c>
      <c r="C168" s="35">
        <v>56285.38</v>
      </c>
      <c r="D168" s="35">
        <v>40351.800000000003</v>
      </c>
      <c r="E168" s="35">
        <v>16442.13</v>
      </c>
      <c r="F168" s="35">
        <v>14604.99</v>
      </c>
      <c r="G168" s="35">
        <v>22547.56</v>
      </c>
      <c r="H168" s="35">
        <v>14168.43</v>
      </c>
      <c r="I168" s="35">
        <v>12553.42</v>
      </c>
      <c r="J168" s="35">
        <v>17435.650000000001</v>
      </c>
    </row>
    <row r="169" spans="1:11" x14ac:dyDescent="0.2">
      <c r="A169" s="35">
        <v>3217080.36</v>
      </c>
      <c r="B169" s="35">
        <v>3981655.68</v>
      </c>
      <c r="C169" s="35">
        <v>2866822.49</v>
      </c>
      <c r="D169" s="35">
        <v>1910493.49</v>
      </c>
      <c r="E169" s="35">
        <v>822753.3</v>
      </c>
      <c r="F169" s="35">
        <v>758772.73</v>
      </c>
      <c r="G169" s="35">
        <v>1016288.44</v>
      </c>
      <c r="H169" s="35">
        <v>662945.31999999995</v>
      </c>
      <c r="I169" s="35">
        <v>717196.19</v>
      </c>
      <c r="J169" s="35">
        <v>1085974.1599999999</v>
      </c>
    </row>
    <row r="170" spans="1:11" x14ac:dyDescent="0.2">
      <c r="A170">
        <v>792066.98</v>
      </c>
      <c r="B170">
        <v>776413.46</v>
      </c>
      <c r="C170">
        <v>803519.26</v>
      </c>
      <c r="D170">
        <v>788964.16</v>
      </c>
      <c r="E170">
        <v>762835.45</v>
      </c>
      <c r="F170">
        <v>767955.09</v>
      </c>
      <c r="G170">
        <v>772677.02</v>
      </c>
      <c r="H170">
        <v>790072.69</v>
      </c>
      <c r="I170">
        <v>798928.96</v>
      </c>
      <c r="J170">
        <v>843879.14</v>
      </c>
      <c r="K170" t="s">
        <v>227</v>
      </c>
    </row>
    <row r="171" spans="1:11" x14ac:dyDescent="0.2">
      <c r="A171">
        <v>12054.75</v>
      </c>
      <c r="B171">
        <v>-583.66</v>
      </c>
      <c r="C171">
        <v>-555.30999999999995</v>
      </c>
      <c r="D171">
        <v>-8782.44</v>
      </c>
      <c r="E171">
        <v>8705.51</v>
      </c>
      <c r="F171">
        <v>1198.5899999999999</v>
      </c>
      <c r="G171">
        <v>4992.47</v>
      </c>
      <c r="H171">
        <v>-854.41</v>
      </c>
      <c r="I171">
        <v>-3055.04</v>
      </c>
      <c r="J171">
        <v>-4474.3100000000004</v>
      </c>
      <c r="K171" t="s">
        <v>228</v>
      </c>
    </row>
    <row r="172" spans="1:11" x14ac:dyDescent="0.2">
      <c r="A172">
        <v>2739.38</v>
      </c>
      <c r="B172">
        <v>3108.97</v>
      </c>
      <c r="C172">
        <v>3280.13</v>
      </c>
      <c r="D172">
        <v>2727.24</v>
      </c>
      <c r="E172">
        <v>2658.48</v>
      </c>
      <c r="F172">
        <v>3898.67</v>
      </c>
      <c r="G172">
        <v>3111.62</v>
      </c>
      <c r="H172">
        <v>3311.84</v>
      </c>
      <c r="I172">
        <v>2268.94</v>
      </c>
      <c r="J172">
        <v>2940.44</v>
      </c>
      <c r="K172" t="s">
        <v>229</v>
      </c>
    </row>
    <row r="173" spans="1:11" x14ac:dyDescent="0.2">
      <c r="A173">
        <v>-918.64</v>
      </c>
      <c r="B173">
        <v>-673.84</v>
      </c>
      <c r="C173">
        <v>-998.28</v>
      </c>
      <c r="D173">
        <v>-1943.27</v>
      </c>
      <c r="E173">
        <v>-1175.25</v>
      </c>
      <c r="F173">
        <v>-2107.36</v>
      </c>
      <c r="G173">
        <v>-1347.2</v>
      </c>
      <c r="H173">
        <v>-7325.53</v>
      </c>
      <c r="I173">
        <v>-3715.77</v>
      </c>
      <c r="J173">
        <v>-2679.97</v>
      </c>
      <c r="K173" t="s">
        <v>230</v>
      </c>
    </row>
    <row r="174" spans="1:11" x14ac:dyDescent="0.2">
      <c r="A174">
        <v>2923.56</v>
      </c>
      <c r="B174">
        <v>2570.12</v>
      </c>
      <c r="C174">
        <v>7191.13</v>
      </c>
      <c r="D174">
        <v>5719.18</v>
      </c>
      <c r="E174">
        <v>202641.95</v>
      </c>
      <c r="F174">
        <v>161133.57</v>
      </c>
      <c r="G174">
        <v>174629.45</v>
      </c>
      <c r="H174">
        <v>182790.35</v>
      </c>
      <c r="I174">
        <v>171577.41</v>
      </c>
      <c r="J174">
        <v>161263.4</v>
      </c>
      <c r="K174" t="s">
        <v>231</v>
      </c>
    </row>
    <row r="175" spans="1:11" x14ac:dyDescent="0.2">
      <c r="A175">
        <v>0</v>
      </c>
      <c r="B175">
        <v>0</v>
      </c>
      <c r="C175">
        <v>0</v>
      </c>
      <c r="D175">
        <v>60.15</v>
      </c>
      <c r="E175">
        <v>222.4</v>
      </c>
      <c r="F175">
        <v>382.4</v>
      </c>
      <c r="G175">
        <v>164.47</v>
      </c>
      <c r="H175">
        <v>147.13</v>
      </c>
      <c r="I175">
        <v>192.83</v>
      </c>
      <c r="J175">
        <v>95.78</v>
      </c>
      <c r="K175" t="s">
        <v>232</v>
      </c>
    </row>
    <row r="176" spans="1:11" x14ac:dyDescent="0.2">
      <c r="A176">
        <v>788406.38</v>
      </c>
      <c r="B176">
        <v>770714.65</v>
      </c>
      <c r="C176">
        <v>793231.82</v>
      </c>
      <c r="D176">
        <v>779753.99</v>
      </c>
      <c r="E176">
        <v>557677.26</v>
      </c>
      <c r="F176">
        <v>603408.39</v>
      </c>
      <c r="G176">
        <v>594806.1</v>
      </c>
      <c r="H176">
        <v>605941.38</v>
      </c>
      <c r="I176">
        <v>626795.06000000006</v>
      </c>
      <c r="J176">
        <v>681501.21</v>
      </c>
      <c r="K176" t="s">
        <v>233</v>
      </c>
    </row>
    <row r="177" spans="1:11" x14ac:dyDescent="0.2">
      <c r="A177">
        <v>0</v>
      </c>
      <c r="B177">
        <v>282</v>
      </c>
      <c r="C177">
        <v>0</v>
      </c>
      <c r="D177">
        <v>0</v>
      </c>
      <c r="E177">
        <v>30.1</v>
      </c>
      <c r="F177">
        <v>0</v>
      </c>
      <c r="G177">
        <v>211.64</v>
      </c>
      <c r="H177">
        <v>43.98</v>
      </c>
      <c r="I177">
        <v>0</v>
      </c>
      <c r="J177">
        <v>0</v>
      </c>
      <c r="K177" t="s">
        <v>234</v>
      </c>
    </row>
    <row r="178" spans="1:11" x14ac:dyDescent="0.2">
      <c r="A178">
        <v>0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737.04</v>
      </c>
      <c r="B179">
        <v>2846.69</v>
      </c>
      <c r="C179">
        <v>3096.31</v>
      </c>
      <c r="D179">
        <v>3430.84</v>
      </c>
      <c r="E179">
        <v>2263.7399999999998</v>
      </c>
      <c r="F179">
        <v>3030.73</v>
      </c>
      <c r="G179">
        <v>2865.36</v>
      </c>
      <c r="H179">
        <v>1149.8499999999999</v>
      </c>
      <c r="I179">
        <v>363.66</v>
      </c>
      <c r="J179">
        <v>1018.75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695361.64</v>
      </c>
      <c r="B181">
        <v>674187.74</v>
      </c>
      <c r="C181">
        <v>679345.18</v>
      </c>
      <c r="D181">
        <v>690199.01</v>
      </c>
      <c r="E181">
        <v>643746.18000000005</v>
      </c>
      <c r="F181">
        <v>644897.31000000006</v>
      </c>
      <c r="G181">
        <v>630613.29</v>
      </c>
      <c r="H181">
        <v>657732.55000000005</v>
      </c>
      <c r="I181">
        <v>674890.75</v>
      </c>
      <c r="J181">
        <v>715883.26</v>
      </c>
      <c r="K181" t="s">
        <v>238</v>
      </c>
    </row>
    <row r="182" spans="1:11" x14ac:dyDescent="0.2">
      <c r="A182">
        <v>96705.34</v>
      </c>
      <c r="B182">
        <v>102225.72</v>
      </c>
      <c r="C182">
        <v>124174.08</v>
      </c>
      <c r="D182">
        <v>98765.15</v>
      </c>
      <c r="E182">
        <v>119089.27</v>
      </c>
      <c r="F182">
        <v>123057.78</v>
      </c>
      <c r="G182">
        <v>142063.73000000001</v>
      </c>
      <c r="H182">
        <v>132340.14000000001</v>
      </c>
      <c r="I182">
        <v>124038.21</v>
      </c>
      <c r="J182">
        <v>127995.88</v>
      </c>
      <c r="K182" t="s">
        <v>239</v>
      </c>
    </row>
    <row r="183" spans="1:11" x14ac:dyDescent="0.2">
      <c r="A183">
        <v>449258</v>
      </c>
      <c r="B183">
        <v>422099.35</v>
      </c>
      <c r="C183">
        <v>448835.1</v>
      </c>
      <c r="D183">
        <v>451545.46</v>
      </c>
      <c r="E183">
        <v>424768.46</v>
      </c>
      <c r="F183">
        <v>422548.8</v>
      </c>
      <c r="G183">
        <v>418552.67</v>
      </c>
      <c r="H183">
        <v>435218.99</v>
      </c>
      <c r="I183">
        <v>434827.53</v>
      </c>
      <c r="J183">
        <v>495048.1</v>
      </c>
      <c r="K183" t="s">
        <v>240</v>
      </c>
    </row>
    <row r="184" spans="1:11" x14ac:dyDescent="0.2">
      <c r="A184">
        <v>2107.2600000000002</v>
      </c>
      <c r="B184">
        <v>368.65</v>
      </c>
      <c r="C184">
        <v>1431.73</v>
      </c>
      <c r="D184">
        <v>1034.6300000000001</v>
      </c>
      <c r="E184">
        <v>293.12</v>
      </c>
      <c r="F184">
        <v>1495.43</v>
      </c>
      <c r="G184">
        <v>1102.5999999999999</v>
      </c>
      <c r="H184">
        <v>1340.12</v>
      </c>
      <c r="I184">
        <v>1863.73</v>
      </c>
      <c r="J184">
        <v>2084.87</v>
      </c>
      <c r="K184" t="s">
        <v>241</v>
      </c>
    </row>
    <row r="185" spans="1:11" x14ac:dyDescent="0.2">
      <c r="A185">
        <v>241745.63</v>
      </c>
      <c r="B185">
        <v>248537.95</v>
      </c>
      <c r="C185">
        <v>253266.22</v>
      </c>
      <c r="D185">
        <v>258362.64</v>
      </c>
      <c r="E185">
        <v>220104.91</v>
      </c>
      <c r="F185">
        <v>236131.74</v>
      </c>
      <c r="G185">
        <v>240431.44</v>
      </c>
      <c r="H185">
        <v>250940.2</v>
      </c>
      <c r="I185">
        <v>272186.09999999998</v>
      </c>
      <c r="J185">
        <v>251131.29</v>
      </c>
      <c r="K185" t="s">
        <v>242</v>
      </c>
    </row>
    <row r="186" spans="1:11" x14ac:dyDescent="0.2">
      <c r="A186">
        <v>98956.09</v>
      </c>
      <c r="B186">
        <v>105407.51</v>
      </c>
      <c r="C186">
        <v>99986.21</v>
      </c>
      <c r="D186">
        <v>78021.429999999993</v>
      </c>
      <c r="E186">
        <v>117668.96</v>
      </c>
      <c r="F186">
        <v>107779.12</v>
      </c>
      <c r="G186">
        <v>112590.31</v>
      </c>
      <c r="H186">
        <v>102573.38</v>
      </c>
      <c r="I186">
        <v>90051.6</v>
      </c>
      <c r="J186">
        <v>95614.88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56641.4</v>
      </c>
      <c r="B188">
        <v>292333.96000000002</v>
      </c>
      <c r="C188">
        <v>240828.42</v>
      </c>
      <c r="D188">
        <v>101940.55</v>
      </c>
      <c r="E188">
        <v>5922750.6299999999</v>
      </c>
      <c r="F188">
        <v>5400973.8300000001</v>
      </c>
      <c r="G188">
        <v>6208198.1299999999</v>
      </c>
      <c r="H188">
        <v>6468033.3799999999</v>
      </c>
      <c r="I188">
        <v>6131383.0099999998</v>
      </c>
      <c r="J188">
        <v>6052933.0599999996</v>
      </c>
    </row>
    <row r="189" spans="1:11" x14ac:dyDescent="0.2">
      <c r="A189">
        <v>0</v>
      </c>
      <c r="B189">
        <v>0</v>
      </c>
      <c r="C189">
        <v>0</v>
      </c>
      <c r="D189">
        <v>1750.88</v>
      </c>
      <c r="E189">
        <v>2790.97</v>
      </c>
      <c r="F189">
        <v>2858.67</v>
      </c>
      <c r="G189">
        <v>1832.44</v>
      </c>
      <c r="H189">
        <v>1487.46</v>
      </c>
      <c r="I189">
        <v>3351.11</v>
      </c>
      <c r="J189">
        <v>1857.08</v>
      </c>
    </row>
    <row r="190" spans="1:11" x14ac:dyDescent="0.2">
      <c r="A190">
        <v>65393873.619999997</v>
      </c>
      <c r="B190">
        <v>67193242.930000007</v>
      </c>
      <c r="C190">
        <v>67770317.810000002</v>
      </c>
      <c r="D190">
        <v>55486265.700000003</v>
      </c>
      <c r="E190">
        <v>36479777.170000002</v>
      </c>
      <c r="F190">
        <v>40605041.920000002</v>
      </c>
      <c r="G190">
        <v>41922623.630000003</v>
      </c>
      <c r="H190">
        <v>42660554.399999999</v>
      </c>
      <c r="I190">
        <v>42871533.009999998</v>
      </c>
      <c r="J190">
        <v>50191286.460000001</v>
      </c>
    </row>
    <row r="191" spans="1:11" x14ac:dyDescent="0.2">
      <c r="A191">
        <v>0</v>
      </c>
      <c r="B191">
        <v>18147.57</v>
      </c>
      <c r="C191">
        <v>0</v>
      </c>
      <c r="D191">
        <v>0</v>
      </c>
      <c r="E191">
        <v>0</v>
      </c>
      <c r="F191">
        <v>0</v>
      </c>
      <c r="G191">
        <v>5734.76</v>
      </c>
      <c r="H191">
        <v>1989.34</v>
      </c>
      <c r="I191">
        <v>0</v>
      </c>
      <c r="J191">
        <v>0</v>
      </c>
    </row>
    <row r="192" spans="1:11" x14ac:dyDescent="0.2">
      <c r="A192">
        <v>0</v>
      </c>
      <c r="B192">
        <v>0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39730.58</v>
      </c>
      <c r="B193">
        <v>150311.65</v>
      </c>
      <c r="C193">
        <v>144174.26</v>
      </c>
      <c r="D193">
        <v>127485.44</v>
      </c>
      <c r="E193">
        <v>84147.88</v>
      </c>
      <c r="F193">
        <v>119984.2</v>
      </c>
      <c r="G193">
        <v>118983.11</v>
      </c>
      <c r="H193">
        <v>46975.9</v>
      </c>
      <c r="I193">
        <v>10467.9</v>
      </c>
      <c r="J193">
        <v>41206.04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58766566.049999997</v>
      </c>
      <c r="B195">
        <v>59218038.899999999</v>
      </c>
      <c r="C195">
        <v>61024448.57</v>
      </c>
      <c r="D195">
        <v>50719735.719999999</v>
      </c>
      <c r="E195">
        <v>37790670.549999997</v>
      </c>
      <c r="F195">
        <v>41012264.409999996</v>
      </c>
      <c r="G195">
        <v>42512926.369999997</v>
      </c>
      <c r="H195">
        <v>43907130.600000001</v>
      </c>
      <c r="I195">
        <v>44153270.590000004</v>
      </c>
      <c r="J195">
        <v>50937978.219999999</v>
      </c>
    </row>
    <row r="196" spans="1:10" x14ac:dyDescent="0.2">
      <c r="A196">
        <v>6723679.5499999998</v>
      </c>
      <c r="B196">
        <v>8435997.2100000009</v>
      </c>
      <c r="C196">
        <v>7130871.9199999999</v>
      </c>
      <c r="D196">
        <v>4997706.8499999996</v>
      </c>
      <c r="E196">
        <v>4698796.0999999996</v>
      </c>
      <c r="F196">
        <v>5116594.21</v>
      </c>
      <c r="G196">
        <v>5744445.7000000002</v>
      </c>
      <c r="H196">
        <v>5271909.88</v>
      </c>
      <c r="I196">
        <v>4863464.4400000004</v>
      </c>
      <c r="J196">
        <v>5349304.42</v>
      </c>
    </row>
    <row r="197" spans="1:10" x14ac:dyDescent="0.2">
      <c r="A197">
        <v>48202875.899999999</v>
      </c>
      <c r="B197">
        <v>47088529.890000001</v>
      </c>
      <c r="C197">
        <v>52233611.240000002</v>
      </c>
      <c r="D197">
        <v>43242885.479999997</v>
      </c>
      <c r="E197">
        <v>32001990.68</v>
      </c>
      <c r="F197">
        <v>33902535.530000001</v>
      </c>
      <c r="G197">
        <v>35282052.710000001</v>
      </c>
      <c r="H197">
        <v>36561671.170000002</v>
      </c>
      <c r="I197">
        <v>35662728.799999997</v>
      </c>
      <c r="J197">
        <v>43354748.469999999</v>
      </c>
    </row>
    <row r="198" spans="1:10" x14ac:dyDescent="0.2">
      <c r="A198">
        <v>182588.77</v>
      </c>
      <c r="B198">
        <v>23773.55</v>
      </c>
      <c r="C198">
        <v>116302.97</v>
      </c>
      <c r="D198">
        <v>79776.899999999994</v>
      </c>
      <c r="E198">
        <v>13411.1</v>
      </c>
      <c r="F198">
        <v>79661.86</v>
      </c>
      <c r="G198">
        <v>63436.9</v>
      </c>
      <c r="H198">
        <v>76283.460000000006</v>
      </c>
      <c r="I198">
        <v>108838.31</v>
      </c>
      <c r="J198">
        <v>111506.03</v>
      </c>
    </row>
    <row r="199" spans="1:10" x14ac:dyDescent="0.2">
      <c r="A199">
        <v>12479828.24</v>
      </c>
      <c r="B199">
        <v>14761870.890000001</v>
      </c>
      <c r="C199">
        <v>11910366.23</v>
      </c>
      <c r="D199">
        <v>9771875.1199999992</v>
      </c>
      <c r="E199">
        <v>7605532.4800000004</v>
      </c>
      <c r="F199">
        <v>9382625.4000000004</v>
      </c>
      <c r="G199">
        <v>9845553.1799999997</v>
      </c>
      <c r="H199">
        <v>9784208.5700000003</v>
      </c>
      <c r="I199">
        <v>10762074.560000001</v>
      </c>
      <c r="J199">
        <v>9839893.7699999996</v>
      </c>
    </row>
    <row r="200" spans="1:10" x14ac:dyDescent="0.2">
      <c r="A200">
        <v>4624952.6900000004</v>
      </c>
      <c r="B200">
        <v>5779861.7800000003</v>
      </c>
      <c r="C200">
        <v>3895040.05</v>
      </c>
      <c r="D200">
        <v>2622905.0699999998</v>
      </c>
      <c r="E200">
        <v>2868532.39</v>
      </c>
      <c r="F200">
        <v>2764035.83</v>
      </c>
      <c r="G200">
        <v>3066329.28</v>
      </c>
      <c r="H200">
        <v>2756877.28</v>
      </c>
      <c r="I200">
        <v>2483093.36</v>
      </c>
      <c r="J200">
        <v>2981134.37</v>
      </c>
    </row>
    <row r="201" spans="1:10" x14ac:dyDescent="0.2">
      <c r="A201">
        <v>0</v>
      </c>
      <c r="B201">
        <v>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35583.31</v>
      </c>
      <c r="B202" s="35">
        <v>70608.81</v>
      </c>
      <c r="C202" s="35">
        <v>40432.639999999999</v>
      </c>
      <c r="D202" s="35">
        <v>40481.870000000003</v>
      </c>
      <c r="E202" s="35">
        <v>64522.17</v>
      </c>
      <c r="F202" s="35">
        <v>40801.69</v>
      </c>
      <c r="G202" s="35">
        <v>54701.31</v>
      </c>
      <c r="H202" s="35">
        <v>44746.59</v>
      </c>
      <c r="I202" s="35">
        <v>57511.19</v>
      </c>
      <c r="J202" s="35">
        <v>157461.4</v>
      </c>
    </row>
    <row r="203" spans="1:10" x14ac:dyDescent="0.2">
      <c r="A203" s="35">
        <v>4713872.0599999996</v>
      </c>
      <c r="B203" s="35">
        <v>4159912.19</v>
      </c>
      <c r="C203" s="35">
        <v>3911226.19</v>
      </c>
      <c r="D203" s="35">
        <v>3416448.65</v>
      </c>
      <c r="E203" s="35">
        <v>3021132.73</v>
      </c>
      <c r="F203" s="35">
        <v>3278099.75</v>
      </c>
      <c r="G203" s="35">
        <v>3488785.37</v>
      </c>
      <c r="H203" s="35">
        <v>3360395.8</v>
      </c>
      <c r="I203" s="35">
        <v>3506047.96</v>
      </c>
      <c r="J203" s="35">
        <v>3632402.14</v>
      </c>
    </row>
    <row r="204" spans="1:10" x14ac:dyDescent="0.2">
      <c r="A204" s="35">
        <v>78327.38</v>
      </c>
      <c r="B204" s="35">
        <v>26015.06</v>
      </c>
      <c r="C204" s="35">
        <v>17828.07</v>
      </c>
      <c r="D204" s="35">
        <v>54583.93</v>
      </c>
      <c r="E204" s="35">
        <v>103937.06</v>
      </c>
      <c r="F204" s="35">
        <v>114190.39999999999</v>
      </c>
      <c r="G204" s="35">
        <v>94856.03</v>
      </c>
      <c r="H204" s="35">
        <v>104863.21</v>
      </c>
      <c r="I204" s="35">
        <v>151093.75</v>
      </c>
      <c r="J204" s="35">
        <v>120954.17</v>
      </c>
    </row>
    <row r="205" spans="1:10" x14ac:dyDescent="0.2">
      <c r="A205" s="35">
        <v>257220.28</v>
      </c>
      <c r="B205" s="35">
        <v>274555.69</v>
      </c>
      <c r="C205" s="35">
        <v>111771.08</v>
      </c>
      <c r="D205" s="35">
        <v>87481.63</v>
      </c>
      <c r="E205" s="35">
        <v>93806.14</v>
      </c>
      <c r="F205" s="35">
        <v>89102.56</v>
      </c>
      <c r="G205" s="35">
        <v>83700.78</v>
      </c>
      <c r="H205" s="35">
        <v>74927.88</v>
      </c>
      <c r="I205" s="35">
        <v>81435.16</v>
      </c>
      <c r="J205" s="35">
        <v>103680.71</v>
      </c>
    </row>
    <row r="206" spans="1:10" x14ac:dyDescent="0.2">
      <c r="A206" s="35">
        <v>198898.68</v>
      </c>
      <c r="B206" s="35">
        <v>160193.48000000001</v>
      </c>
      <c r="C206" s="35">
        <v>93358.73</v>
      </c>
      <c r="D206" s="35">
        <v>121842.3</v>
      </c>
      <c r="E206" s="35">
        <v>85495.76</v>
      </c>
      <c r="F206" s="35">
        <v>73791.5</v>
      </c>
      <c r="G206" s="35">
        <v>134163.63</v>
      </c>
      <c r="H206" s="35">
        <v>90935.51</v>
      </c>
      <c r="I206" s="35">
        <v>210585.56</v>
      </c>
      <c r="J206" s="35">
        <v>209996.67</v>
      </c>
    </row>
    <row r="207" spans="1:10" x14ac:dyDescent="0.2">
      <c r="A207" s="35">
        <v>357411.59</v>
      </c>
      <c r="B207" s="35">
        <v>202604.24</v>
      </c>
      <c r="C207" s="35">
        <v>223569.15</v>
      </c>
      <c r="D207" s="35">
        <v>258116.78</v>
      </c>
      <c r="E207" s="35">
        <v>483298.68</v>
      </c>
      <c r="F207" s="35">
        <v>315197.57</v>
      </c>
      <c r="G207" s="35">
        <v>121393.24</v>
      </c>
      <c r="H207" s="35">
        <v>51345.63</v>
      </c>
      <c r="I207" s="35">
        <v>93870</v>
      </c>
      <c r="J207" s="35">
        <v>236261.11</v>
      </c>
    </row>
    <row r="208" spans="1:10" x14ac:dyDescent="0.2">
      <c r="A208" s="35">
        <v>23434.35</v>
      </c>
      <c r="B208" s="35">
        <v>9167.42</v>
      </c>
      <c r="C208" s="35">
        <v>5334.96</v>
      </c>
      <c r="D208" s="35">
        <v>27371.13</v>
      </c>
      <c r="E208" s="35">
        <v>26081.39</v>
      </c>
      <c r="F208" s="35">
        <v>4529.3900000000003</v>
      </c>
      <c r="G208" s="35">
        <v>6196.59</v>
      </c>
      <c r="H208" s="35">
        <v>3920.7</v>
      </c>
      <c r="I208" s="35">
        <v>20822.71</v>
      </c>
      <c r="J208" s="35">
        <v>5815.57</v>
      </c>
    </row>
    <row r="209" spans="1:11" x14ac:dyDescent="0.2">
      <c r="A209" s="20">
        <f>A210+A211</f>
        <v>4591503.8199999994</v>
      </c>
      <c r="B209" s="20">
        <f t="shared" ref="B209:J209" si="0">B210+B211</f>
        <v>4195353.2300000004</v>
      </c>
      <c r="C209" s="20">
        <f t="shared" si="0"/>
        <v>3726509.9699999997</v>
      </c>
      <c r="D209" s="20">
        <f t="shared" si="0"/>
        <v>3470009.6500000004</v>
      </c>
      <c r="E209" s="20">
        <f t="shared" si="0"/>
        <v>3445560.22</v>
      </c>
      <c r="F209" s="20">
        <f t="shared" si="0"/>
        <v>3434958.6399999997</v>
      </c>
      <c r="G209" s="20">
        <f t="shared" si="0"/>
        <v>3421159.94</v>
      </c>
      <c r="H209" s="20">
        <f t="shared" si="0"/>
        <v>3211460.03</v>
      </c>
      <c r="I209" s="20">
        <f t="shared" si="0"/>
        <v>3353609.87</v>
      </c>
      <c r="J209" s="20">
        <f t="shared" si="0"/>
        <v>3336860.9400000004</v>
      </c>
      <c r="K209" t="s">
        <v>312</v>
      </c>
    </row>
    <row r="210" spans="1:11" x14ac:dyDescent="0.2">
      <c r="A210" s="35">
        <v>4267532.0599999996</v>
      </c>
      <c r="B210" s="35">
        <v>4022513.49</v>
      </c>
      <c r="C210" s="35">
        <v>3523310.96</v>
      </c>
      <c r="D210" s="35">
        <v>3239591.95</v>
      </c>
      <c r="E210" s="35">
        <v>2983830.95</v>
      </c>
      <c r="F210" s="35">
        <v>3155188.76</v>
      </c>
      <c r="G210" s="35">
        <v>3300825.14</v>
      </c>
      <c r="H210" s="35">
        <v>3164198.23</v>
      </c>
      <c r="I210" s="35">
        <v>3265739.6</v>
      </c>
      <c r="J210" s="35">
        <v>3159793.7</v>
      </c>
      <c r="K210" t="s">
        <v>312</v>
      </c>
    </row>
    <row r="211" spans="1:11" x14ac:dyDescent="0.2">
      <c r="A211" s="35">
        <v>323971.76</v>
      </c>
      <c r="B211" s="35">
        <v>172839.74</v>
      </c>
      <c r="C211" s="35">
        <v>203199.01</v>
      </c>
      <c r="D211" s="35">
        <v>230417.7</v>
      </c>
      <c r="E211" s="35">
        <v>461729.27</v>
      </c>
      <c r="F211" s="35">
        <v>279769.88</v>
      </c>
      <c r="G211" s="35">
        <v>120334.8</v>
      </c>
      <c r="H211" s="35">
        <v>47261.8</v>
      </c>
      <c r="I211" s="35">
        <v>87870.27</v>
      </c>
      <c r="J211" s="35">
        <v>177067.24</v>
      </c>
      <c r="K211" t="s">
        <v>312</v>
      </c>
    </row>
    <row r="212" spans="1:11" x14ac:dyDescent="0.2">
      <c r="A212" s="35">
        <v>-1246713.04</v>
      </c>
      <c r="B212" s="35">
        <v>-1930045.58</v>
      </c>
      <c r="C212" s="35">
        <v>-1189470.02</v>
      </c>
      <c r="D212" s="35">
        <v>-1146978.73</v>
      </c>
      <c r="E212" s="35">
        <v>-1152005.8400000001</v>
      </c>
      <c r="F212" s="35">
        <v>-1383216.36</v>
      </c>
      <c r="G212" s="35">
        <v>-1140882.67</v>
      </c>
      <c r="H212" s="35">
        <v>-1404855.3</v>
      </c>
      <c r="I212" s="35">
        <v>-1419099.75</v>
      </c>
      <c r="J212" s="35">
        <v>-1840613.19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0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82.682711505029545</v>
      </c>
      <c r="F9" s="6">
        <f>IF(Input!B170 = 0, "***", Input!B132/Input!B170)</f>
        <v>87.136609030451382</v>
      </c>
      <c r="G9" s="6">
        <f>IF(Input!C170 = 0, "***", Input!C132/Input!C170)</f>
        <v>84.82101659890516</v>
      </c>
      <c r="H9" s="6">
        <f>IF(Input!D170 = 0, "***", Input!D132/Input!D170)</f>
        <v>70.621005864195396</v>
      </c>
      <c r="I9" s="6">
        <f>IF(Input!E170 = 0, "***", Input!E132/Input!E170)</f>
        <v>55.699386610834615</v>
      </c>
      <c r="J9" s="6">
        <f>IF(Input!F170 = 0, "***", Input!F132/Input!F170)</f>
        <v>60.067130514103368</v>
      </c>
      <c r="K9" s="6">
        <f>IF(Input!G170 = 0, "***", Input!G132/Input!G170)</f>
        <v>62.454778414401403</v>
      </c>
      <c r="L9" s="6">
        <f>IF(Input!H170 = 0, "***", Input!H132/Input!H170)</f>
        <v>62.246222534283525</v>
      </c>
      <c r="M9" s="6">
        <f>IF(Input!I170 = 0, "***", Input!I132/Input!I170)</f>
        <v>61.35305826190104</v>
      </c>
      <c r="N9" s="6">
        <f>IF(Input!J170 = 0, "***", Input!J132/Input!J170)</f>
        <v>66.700644644445177</v>
      </c>
      <c r="O9" s="6">
        <f>AVERAGE(E9:N9)</f>
        <v>69.378256397855068</v>
      </c>
    </row>
    <row r="10" spans="1:15" ht="12" customHeight="1" x14ac:dyDescent="0.2">
      <c r="B10" t="s">
        <v>180</v>
      </c>
      <c r="E10" s="6">
        <f>IF(Input!A171 = 0, "***", Input!A133/Input!A171)</f>
        <v>98.004415686762485</v>
      </c>
      <c r="F10" s="6">
        <f>IF(Input!B171 = 0, "***", Input!B133/Input!B171)</f>
        <v>-92.402717335435014</v>
      </c>
      <c r="G10" s="6">
        <f>IF(Input!C171 = 0, "***", Input!C133/Input!C171)</f>
        <v>101.87444850623977</v>
      </c>
      <c r="H10" s="6">
        <f>IF(Input!D171 = 0, "***", Input!D133/Input!D171)</f>
        <v>29.5477179462655</v>
      </c>
      <c r="I10" s="6">
        <f>IF(Input!E171 = 0, "***", Input!E133/Input!E171)</f>
        <v>50.918287383507682</v>
      </c>
      <c r="J10" s="6">
        <f>IF(Input!F171 = 0, "***", Input!F133/Input!F171)</f>
        <v>-77.70391877122286</v>
      </c>
      <c r="K10" s="6">
        <f>IF(Input!G171 = 0, "***", Input!G133/Input!G171)</f>
        <v>55.554084451183478</v>
      </c>
      <c r="L10" s="6">
        <f>IF(Input!H171 = 0, "***", Input!H133/Input!H171)</f>
        <v>69.575765733078967</v>
      </c>
      <c r="M10" s="6">
        <f>IF(Input!I171 = 0, "***", Input!I133/Input!I171)</f>
        <v>34.122076961349116</v>
      </c>
      <c r="N10" s="6">
        <f>IF(Input!J171 = 0, "***", Input!J133/Input!J171)</f>
        <v>60.57225136389745</v>
      </c>
      <c r="O10" s="6">
        <f>AVERAGE(E10:N10)</f>
        <v>33.006241192562655</v>
      </c>
    </row>
    <row r="11" spans="1:15" ht="12" customHeight="1" x14ac:dyDescent="0.2">
      <c r="B11" t="s">
        <v>181</v>
      </c>
      <c r="E11" s="6">
        <f>IF(Input!A172 = 0, "***", Input!A134/Input!A172)</f>
        <v>70.910968905372741</v>
      </c>
      <c r="F11" s="6">
        <f>IF(Input!B172 = 0, "***", Input!B134/Input!B172)</f>
        <v>73.006960504604422</v>
      </c>
      <c r="G11" s="6">
        <f>IF(Input!C172 = 0, "***", Input!C134/Input!C172)</f>
        <v>54.287080085240518</v>
      </c>
      <c r="H11" s="6">
        <f>IF(Input!D172 = 0, "***", Input!D134/Input!D172)</f>
        <v>61.558788372127133</v>
      </c>
      <c r="I11" s="6">
        <f>IF(Input!E172 = 0, "***", Input!E134/Input!E172)</f>
        <v>52.061249285305891</v>
      </c>
      <c r="J11" s="6">
        <f>IF(Input!F172 = 0, "***", Input!F134/Input!F172)</f>
        <v>42.577517461082884</v>
      </c>
      <c r="K11" s="6">
        <f>IF(Input!G172 = 0, "***", Input!G134/Input!G172)</f>
        <v>50.919360333202647</v>
      </c>
      <c r="L11" s="6">
        <f>IF(Input!H172 = 0, "***", Input!H134/Input!H172)</f>
        <v>46.279306971351275</v>
      </c>
      <c r="M11" s="6">
        <f>IF(Input!I172 = 0, "***", Input!I134/Input!I172)</f>
        <v>51.138549278517722</v>
      </c>
      <c r="N11" s="6">
        <f>IF(Input!J172 = 0, "***", Input!J134/Input!J172)</f>
        <v>51.373467916366259</v>
      </c>
      <c r="O11" s="6">
        <f>AVERAGE(E11:N11)</f>
        <v>55.411324911317152</v>
      </c>
    </row>
    <row r="12" spans="1:15" ht="12" customHeight="1" x14ac:dyDescent="0.2">
      <c r="B12" t="s">
        <v>182</v>
      </c>
      <c r="E12" s="6">
        <f>IF(Input!A173 = 0, "***", Input!A135/Input!A173)</f>
        <v>68.005823826526168</v>
      </c>
      <c r="F12" s="6">
        <f>IF(Input!B173 = 0, "***", Input!B135/Input!B173)</f>
        <v>69.149931734536381</v>
      </c>
      <c r="G12" s="6">
        <f>IF(Input!C173 = 0, "***", Input!C135/Input!C173)</f>
        <v>64.87865128020195</v>
      </c>
      <c r="H12" s="6">
        <f>IF(Input!D173 = 0, "***", Input!D135/Input!D173)</f>
        <v>83.819083297740406</v>
      </c>
      <c r="I12" s="6">
        <f>IF(Input!E173 = 0, "***", Input!E135/Input!E173)</f>
        <v>51.372295256328442</v>
      </c>
      <c r="J12" s="6">
        <f>IF(Input!F173 = 0, "***", Input!F135/Input!F173)</f>
        <v>52.6303953762053</v>
      </c>
      <c r="K12" s="6">
        <f>IF(Input!G173 = 0, "***", Input!G135/Input!G173)</f>
        <v>70.054988123515443</v>
      </c>
      <c r="L12" s="6">
        <f>IF(Input!H173 = 0, "***", Input!H135/Input!H173)</f>
        <v>67.723719648953733</v>
      </c>
      <c r="M12" s="6">
        <f>IF(Input!I173 = 0, "***", Input!I135/Input!I173)</f>
        <v>56.08907709572982</v>
      </c>
      <c r="N12" s="6">
        <f>IF(Input!J173 = 0, "***", Input!J135/Input!J173)</f>
        <v>49.399664921622261</v>
      </c>
      <c r="O12" s="6">
        <f>AVERAGE(E12:N12)</f>
        <v>63.312363056135993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19.374119224507108</v>
      </c>
      <c r="F16" s="6">
        <f>IF(Input!B174 = 0, "***", Input!B188/Input!B174)</f>
        <v>113.74331159634571</v>
      </c>
      <c r="G16" s="6">
        <f>IF(Input!C174 = 0, "***", Input!C188/Input!C174)</f>
        <v>33.48964905376485</v>
      </c>
      <c r="H16" s="6">
        <f>IF(Input!D174 = 0, "***", Input!D188/Input!D174)</f>
        <v>17.824329711602012</v>
      </c>
      <c r="I16" s="6">
        <f>IF(Input!E174 = 0, "***", Input!E188/Input!E174)</f>
        <v>29.227663028311756</v>
      </c>
      <c r="J16" s="6">
        <f>IF(Input!F174 = 0, "***", Input!F188/Input!F174)</f>
        <v>33.518613346678784</v>
      </c>
      <c r="K16" s="6">
        <f>IF(Input!G174 = 0, "***", Input!G188/Input!G174)</f>
        <v>35.550693940798645</v>
      </c>
      <c r="L16" s="6">
        <f>IF(Input!H174 = 0, "***", Input!H188/Input!H174)</f>
        <v>35.38498274115674</v>
      </c>
      <c r="M16" s="6">
        <f>IF(Input!I174 = 0, "***", Input!I188/Input!I174)</f>
        <v>35.735374546101376</v>
      </c>
      <c r="N16" s="6">
        <f>IF(Input!J174 = 0, "***", Input!J188/Input!J174)</f>
        <v>37.534450222431126</v>
      </c>
      <c r="O16" s="6">
        <f t="shared" ref="O16:O22" si="1">AVERAGE(E16:N16)</f>
        <v>39.138318741169812</v>
      </c>
    </row>
    <row r="17" spans="1:15" ht="12" customHeight="1" x14ac:dyDescent="0.2">
      <c r="B17" t="s">
        <v>232</v>
      </c>
      <c r="E17" s="6" t="str">
        <f>IF(Input!A175 = 0, "***", Input!A189/Input!A175)</f>
        <v>***</v>
      </c>
      <c r="F17" s="6" t="str">
        <f>IF(Input!B175 = 0, "***", Input!B189/Input!B175)</f>
        <v>***</v>
      </c>
      <c r="G17" s="6" t="str">
        <f>IF(Input!C175 = 0, "***", Input!C189/Input!C175)</f>
        <v>***</v>
      </c>
      <c r="H17" s="6">
        <f>IF(Input!D175 = 0, "***", Input!D189/Input!D175)</f>
        <v>29.108561928512056</v>
      </c>
      <c r="I17" s="6">
        <f>IF(Input!E175 = 0, "***", Input!E189/Input!E175)</f>
        <v>12.549325539568343</v>
      </c>
      <c r="J17" s="6">
        <f>IF(Input!F175 = 0, "***", Input!F189/Input!F175)</f>
        <v>7.4756014644351474</v>
      </c>
      <c r="K17" s="6">
        <f>IF(Input!G175 = 0, "***", Input!G189/Input!G175)</f>
        <v>11.141484769258831</v>
      </c>
      <c r="L17" s="6">
        <f>IF(Input!H175 = 0, "***", Input!H189/Input!H175)</f>
        <v>10.10983483993747</v>
      </c>
      <c r="M17" s="6">
        <f>IF(Input!I175 = 0, "***", Input!I189/Input!I175)</f>
        <v>17.378571798993931</v>
      </c>
      <c r="N17" s="6">
        <f>IF(Input!J175 = 0, "***", Input!J189/Input!J175)</f>
        <v>19.389016496136978</v>
      </c>
      <c r="O17" s="6">
        <f t="shared" si="1"/>
        <v>15.307485262406107</v>
      </c>
    </row>
    <row r="18" spans="1:15" ht="12" customHeight="1" x14ac:dyDescent="0.2">
      <c r="B18" t="s">
        <v>233</v>
      </c>
      <c r="E18" s="6">
        <f>IF(Input!A176 = 0, "***", Input!A190/Input!A176)</f>
        <v>82.944373966126449</v>
      </c>
      <c r="F18" s="6">
        <f>IF(Input!B176 = 0, "***", Input!B190/Input!B176)</f>
        <v>87.183035809686515</v>
      </c>
      <c r="G18" s="6">
        <f>IF(Input!C176 = 0, "***", Input!C190/Input!C176)</f>
        <v>85.435702528927806</v>
      </c>
      <c r="H18" s="6">
        <f>IF(Input!D176 = 0, "***", Input!D190/Input!D176)</f>
        <v>71.158681342560371</v>
      </c>
      <c r="I18" s="6">
        <f>IF(Input!E176 = 0, "***", Input!E190/Input!E176)</f>
        <v>65.413779234964679</v>
      </c>
      <c r="J18" s="6">
        <f>IF(Input!F176 = 0, "***", Input!F190/Input!F176)</f>
        <v>67.292803005274749</v>
      </c>
      <c r="K18" s="6">
        <f>IF(Input!G176 = 0, "***", Input!G190/Input!G176)</f>
        <v>70.481159540899128</v>
      </c>
      <c r="L18" s="6">
        <f>IF(Input!H176 = 0, "***", Input!H190/Input!H176)</f>
        <v>70.40376479982271</v>
      </c>
      <c r="M18" s="6">
        <f>IF(Input!I176 = 0, "***", Input!I190/Input!I176)</f>
        <v>68.398007173189896</v>
      </c>
      <c r="N18" s="6">
        <f>IF(Input!J176 = 0, "***", Input!J190/Input!J176)</f>
        <v>73.648125232235472</v>
      </c>
      <c r="O18" s="6">
        <f t="shared" si="1"/>
        <v>74.235943263368782</v>
      </c>
    </row>
    <row r="19" spans="1:15" ht="12" customHeight="1" x14ac:dyDescent="0.2">
      <c r="B19" t="s">
        <v>234</v>
      </c>
      <c r="E19" s="6" t="str">
        <f>IF(Input!A177 = 0, "***", Input!A191/Input!A177)</f>
        <v>***</v>
      </c>
      <c r="F19" s="6">
        <f>IF(Input!B177 = 0, "***", Input!B191/Input!B177)</f>
        <v>64.353085106382977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>
        <f>IF(Input!E177 = 0, "***", Input!E191/Input!E177)</f>
        <v>0</v>
      </c>
      <c r="J19" s="6" t="str">
        <f>IF(Input!F177 = 0, "***", Input!F191/Input!F177)</f>
        <v>***</v>
      </c>
      <c r="K19" s="6">
        <f>IF(Input!G177 = 0, "***", Input!G191/Input!G177)</f>
        <v>27.096768096768098</v>
      </c>
      <c r="L19" s="6">
        <f>IF(Input!H177 = 0, "***", Input!H191/Input!H177)</f>
        <v>45.232833105957255</v>
      </c>
      <c r="M19" s="6" t="str">
        <f>IF(Input!I177 = 0, "***", Input!I191/Input!I177)</f>
        <v>***</v>
      </c>
      <c r="N19" s="6" t="str">
        <f>IF(Input!J177 = 0, "***", Input!J191/Input!J177)</f>
        <v>***</v>
      </c>
      <c r="O19" s="6">
        <f t="shared" si="1"/>
        <v>34.170671577277083</v>
      </c>
    </row>
    <row r="20" spans="1:15" ht="12" customHeight="1" x14ac:dyDescent="0.2">
      <c r="B20" t="s">
        <v>235</v>
      </c>
      <c r="E20" s="6" t="str">
        <f>IF(Input!A178 = 0, "***", Input!A192/Input!A178)</f>
        <v>***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 t="e">
        <f t="shared" si="1"/>
        <v>#DIV/0!</v>
      </c>
    </row>
    <row r="21" spans="1:15" ht="12" customHeight="1" x14ac:dyDescent="0.2">
      <c r="B21" t="s">
        <v>236</v>
      </c>
      <c r="E21" s="6">
        <f>IF(Input!A179 = 0, "***", Input!A193/Input!A179)</f>
        <v>53.905595354390542</v>
      </c>
      <c r="F21" s="6">
        <f>IF(Input!B179 = 0, "***", Input!B193/Input!B179)</f>
        <v>52.802254548264827</v>
      </c>
      <c r="G21" s="6">
        <f>IF(Input!C179 = 0, "***", Input!C193/Input!C179)</f>
        <v>46.563251095659034</v>
      </c>
      <c r="H21" s="6">
        <f>IF(Input!D179 = 0, "***", Input!D193/Input!D179)</f>
        <v>37.158666682211937</v>
      </c>
      <c r="I21" s="6">
        <f>IF(Input!E179 = 0, "***", Input!E193/Input!E179)</f>
        <v>37.172060395628478</v>
      </c>
      <c r="J21" s="6">
        <f>IF(Input!F179 = 0, "***", Input!F193/Input!F179)</f>
        <v>39.589207880609621</v>
      </c>
      <c r="K21" s="6">
        <f>IF(Input!G179 = 0, "***", Input!G193/Input!G179)</f>
        <v>41.524663567579637</v>
      </c>
      <c r="L21" s="6">
        <f>IF(Input!H179 = 0, "***", Input!H193/Input!H179)</f>
        <v>40.853937470104803</v>
      </c>
      <c r="M21" s="6">
        <f>IF(Input!I179 = 0, "***", Input!I193/Input!I179)</f>
        <v>28.784853984491004</v>
      </c>
      <c r="N21" s="6">
        <f>IF(Input!J179 = 0, "***", Input!J193/Input!J179)</f>
        <v>40.447646625766872</v>
      </c>
      <c r="O21" s="6">
        <f t="shared" si="1"/>
        <v>41.880213760470681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84.512234597813006</v>
      </c>
      <c r="F26" s="6">
        <f>IF(Input!B181 = 0, "***", Input!B195/Input!B181)</f>
        <v>87.836125438887393</v>
      </c>
      <c r="G26" s="6">
        <f>IF(Input!C181 = 0, "***", Input!C195/Input!C181)</f>
        <v>89.828338180010334</v>
      </c>
      <c r="H26" s="6">
        <f>IF(Input!D181 = 0, "***", Input!D195/Input!D181)</f>
        <v>73.485668604479741</v>
      </c>
      <c r="I26" s="6">
        <f>IF(Input!E181 = 0, "***", Input!E195/Input!E181)</f>
        <v>58.704302602618931</v>
      </c>
      <c r="J26" s="6">
        <f>IF(Input!F181 = 0, "***", Input!F195/Input!F181)</f>
        <v>63.595030982529593</v>
      </c>
      <c r="K26" s="6">
        <f>IF(Input!G181 = 0, "***", Input!G195/Input!G181)</f>
        <v>67.415208407675635</v>
      </c>
      <c r="L26" s="6">
        <f>IF(Input!H181 = 0, "***", Input!H195/Input!H181)</f>
        <v>66.755295294417152</v>
      </c>
      <c r="M26" s="6">
        <f>IF(Input!I181 = 0, "***", Input!I195/Input!I181)</f>
        <v>65.422841533981611</v>
      </c>
      <c r="N26" s="6">
        <f>IF(Input!J181 = 0, "***", Input!J195/Input!J181)</f>
        <v>71.154028968354424</v>
      </c>
      <c r="O26" s="6">
        <f>AVERAGE(E26:N26)</f>
        <v>72.870907461076769</v>
      </c>
    </row>
    <row r="27" spans="1:15" ht="12" customHeight="1" x14ac:dyDescent="0.2">
      <c r="B27" t="s">
        <v>239</v>
      </c>
      <c r="E27" s="6">
        <f>IF(Input!A182 = 0, "***", Input!A196/Input!A182)</f>
        <v>69.527489898696388</v>
      </c>
      <c r="F27" s="6">
        <f>IF(Input!B182 = 0, "***", Input!B196/Input!B182)</f>
        <v>82.523235933187863</v>
      </c>
      <c r="G27" s="6">
        <f>IF(Input!C182 = 0, "***", Input!C196/Input!C182)</f>
        <v>57.426412339837746</v>
      </c>
      <c r="H27" s="6">
        <f>IF(Input!D182 = 0, "***", Input!D196/Input!D182)</f>
        <v>50.601926388002248</v>
      </c>
      <c r="I27" s="6">
        <f>IF(Input!E182 = 0, "***", Input!E196/Input!E182)</f>
        <v>39.456082819216199</v>
      </c>
      <c r="J27" s="6">
        <f>IF(Input!F182 = 0, "***", Input!F196/Input!F182)</f>
        <v>41.578795018080122</v>
      </c>
      <c r="K27" s="6">
        <f>IF(Input!G182 = 0, "***", Input!G196/Input!G182)</f>
        <v>40.435695303790766</v>
      </c>
      <c r="L27" s="6">
        <f>IF(Input!H182 = 0, "***", Input!H196/Input!H182)</f>
        <v>39.836060926034982</v>
      </c>
      <c r="M27" s="6">
        <f>IF(Input!I182 = 0, "***", Input!I196/Input!I182)</f>
        <v>39.209405230855879</v>
      </c>
      <c r="N27" s="6">
        <f>IF(Input!J182 = 0, "***", Input!J196/Input!J182)</f>
        <v>41.792785986548942</v>
      </c>
      <c r="O27" s="6">
        <f>AVERAGE(E27:N27)</f>
        <v>50.238788984425113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107.2944185746275</v>
      </c>
      <c r="F31" s="6">
        <f>IF(Input!B183 = 0, "***", Input!B197/Input!B183)</f>
        <v>111.55793035454805</v>
      </c>
      <c r="G31" s="6">
        <f>IF(Input!C183 = 0, "***", Input!C197/Input!C183)</f>
        <v>116.37595018749649</v>
      </c>
      <c r="H31" s="6">
        <f>IF(Input!D183 = 0, "***", Input!D197/Input!D183)</f>
        <v>95.766405180997708</v>
      </c>
      <c r="I31" s="6">
        <f>IF(Input!E183 = 0, "***", Input!E197/Input!E183)</f>
        <v>75.339846748508577</v>
      </c>
      <c r="J31" s="6">
        <f>IF(Input!F183 = 0, "***", Input!F197/Input!F183)</f>
        <v>80.233420447531742</v>
      </c>
      <c r="K31" s="6">
        <f>IF(Input!G183 = 0, "***", Input!G197/Input!G183)</f>
        <v>84.295371261160525</v>
      </c>
      <c r="L31" s="6">
        <f>IF(Input!H183 = 0, "***", Input!H197/Input!H183)</f>
        <v>84.00752726805419</v>
      </c>
      <c r="M31" s="6">
        <f>IF(Input!I183 = 0, "***", Input!I197/Input!I183)</f>
        <v>82.015802449306733</v>
      </c>
      <c r="N31" s="6">
        <f>IF(Input!J183 = 0, "***", Input!J197/Input!J183)</f>
        <v>87.576840452473206</v>
      </c>
      <c r="O31" s="6">
        <f t="shared" ref="O31:O36" si="2">AVERAGE(E31:N31)</f>
        <v>92.446351292470482</v>
      </c>
    </row>
    <row r="32" spans="1:15" ht="12" customHeight="1" x14ac:dyDescent="0.2">
      <c r="B32" t="s">
        <v>7</v>
      </c>
      <c r="E32" s="6">
        <f>IF(Input!A184 = 0, "***", Input!A198/Input!A184)</f>
        <v>86.647480614637004</v>
      </c>
      <c r="F32" s="6">
        <f>IF(Input!B184 = 0, "***", Input!B198/Input!B184)</f>
        <v>64.488132374881332</v>
      </c>
      <c r="G32" s="6">
        <f>IF(Input!C184 = 0, "***", Input!C198/Input!C184)</f>
        <v>81.232473999986027</v>
      </c>
      <c r="H32" s="6">
        <f>IF(Input!D184 = 0, "***", Input!D198/Input!D184)</f>
        <v>77.106695147057394</v>
      </c>
      <c r="I32" s="6">
        <f>IF(Input!E184 = 0, "***", Input!E198/Input!E184)</f>
        <v>45.752933951965069</v>
      </c>
      <c r="J32" s="6">
        <f>IF(Input!F184 = 0, "***", Input!F198/Input!F184)</f>
        <v>53.270203219140981</v>
      </c>
      <c r="K32" s="6">
        <f>IF(Input!G184 = 0, "***", Input!G198/Input!G184)</f>
        <v>57.533919825866143</v>
      </c>
      <c r="L32" s="6">
        <f>IF(Input!H184 = 0, "***", Input!H198/Input!H184)</f>
        <v>56.922857654538412</v>
      </c>
      <c r="M32" s="6">
        <f>IF(Input!I184 = 0, "***", Input!I198/Input!I184)</f>
        <v>58.398110241290311</v>
      </c>
      <c r="N32" s="6">
        <f>IF(Input!J184 = 0, "***", Input!J198/Input!J184)</f>
        <v>53.483445010959919</v>
      </c>
      <c r="O32" s="6">
        <f t="shared" si="2"/>
        <v>63.483625204032265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107.19802554144287</v>
      </c>
      <c r="F33" s="15">
        <f>IF((Input!B183+Input!B184) = 0, "***", (Input!B197+Input!B198)/(Input!B183+Input!B184))</f>
        <v>111.51685675601465</v>
      </c>
      <c r="G33" s="15">
        <f>IF((Input!C183+Input!C184) = 0, "***", (Input!C197+Input!C198)/(Input!C183+Input!C184))</f>
        <v>116.26420318369888</v>
      </c>
      <c r="H33" s="15">
        <f>IF((Input!D183+Input!D184) = 0, "***", (Input!D197+Input!D198)/(Input!D183+Input!D184))</f>
        <v>95.723747768046962</v>
      </c>
      <c r="I33" s="15">
        <f>IF((Input!E183+Input!E184) = 0, "***", (Input!E197+Input!E198)/(Input!E183+Input!E184))</f>
        <v>75.319443785062859</v>
      </c>
      <c r="J33" s="15">
        <f>IF((Input!F183+Input!F184) = 0, "***", (Input!F197+Input!F198)/(Input!F183+Input!F184))</f>
        <v>80.138332244256688</v>
      </c>
      <c r="K33" s="15">
        <f>IF((Input!G183+Input!G184) = 0, "***", (Input!G197+Input!G198)/(Input!G183+Input!G184))</f>
        <v>84.225058367550119</v>
      </c>
      <c r="L33" s="15">
        <f>IF((Input!H183+Input!H184) = 0, "***", (Input!H197+Input!H198)/(Input!H183+Input!H184))</f>
        <v>83.924384558141512</v>
      </c>
      <c r="M33" s="15">
        <f>IF((Input!I183+Input!I184) = 0, "***", (Input!I197+Input!I198)/(Input!I183+Input!I184))</f>
        <v>81.91500583272493</v>
      </c>
      <c r="N33" s="15">
        <f>IF((Input!J183+Input!J184) = 0, "***", (Input!J197+Input!J198)/(Input!J183+Input!J184))</f>
        <v>87.433859999267398</v>
      </c>
      <c r="O33" s="15">
        <f t="shared" si="2"/>
        <v>92.36589180362067</v>
      </c>
    </row>
    <row r="34" spans="2:15" ht="12" customHeight="1" x14ac:dyDescent="0.2">
      <c r="B34" t="s">
        <v>8</v>
      </c>
      <c r="E34" s="6">
        <f>IF(Input!A185 = 0, "***", Input!A199/Input!A185)</f>
        <v>51.623800769428591</v>
      </c>
      <c r="F34" s="6">
        <f>IF(Input!B185 = 0, "***", Input!B199/Input!B185)</f>
        <v>59.394836442482926</v>
      </c>
      <c r="G34" s="6">
        <f>IF(Input!C185 = 0, "***", Input!C199/Input!C185)</f>
        <v>47.027061998240427</v>
      </c>
      <c r="H34" s="6">
        <f>IF(Input!D185 = 0, "***", Input!D199/Input!D185)</f>
        <v>37.822322608253259</v>
      </c>
      <c r="I34" s="6">
        <f>IF(Input!E185 = 0, "***", Input!E199/Input!E185)</f>
        <v>34.554124576321357</v>
      </c>
      <c r="J34" s="6">
        <f>IF(Input!F185 = 0, "***", Input!F199/Input!F185)</f>
        <v>39.734706566766505</v>
      </c>
      <c r="K34" s="6">
        <f>IF(Input!G185 = 0, "***", Input!G199/Input!G185)</f>
        <v>40.949524654512736</v>
      </c>
      <c r="L34" s="6">
        <f>IF(Input!H185 = 0, "***", Input!H199/Input!H185)</f>
        <v>38.990199936080387</v>
      </c>
      <c r="M34" s="6">
        <f>IF(Input!I185 = 0, "***", Input!I199/Input!I185)</f>
        <v>39.539398080945361</v>
      </c>
      <c r="N34" s="6">
        <f>IF(Input!J185 = 0, "***", Input!J199/Input!J185)</f>
        <v>39.182269043415495</v>
      </c>
      <c r="O34" s="6">
        <f t="shared" si="2"/>
        <v>42.881824467644705</v>
      </c>
    </row>
    <row r="35" spans="2:15" ht="12" customHeight="1" x14ac:dyDescent="0.2">
      <c r="B35" t="s">
        <v>243</v>
      </c>
      <c r="E35" s="6">
        <f>IF(Input!A186 = 0, "***", Input!A200/Input!A186)</f>
        <v>46.737423538056127</v>
      </c>
      <c r="F35" s="6">
        <f>IF(Input!B186 = 0, "***", Input!B200/Input!B186)</f>
        <v>54.833491275906248</v>
      </c>
      <c r="G35" s="6">
        <f>IF(Input!C186 = 0, "***", Input!C200/Input!C186)</f>
        <v>38.955772501027887</v>
      </c>
      <c r="H35" s="6">
        <f>IF(Input!D186 = 0, "***", Input!D200/Input!D186)</f>
        <v>33.617751815110289</v>
      </c>
      <c r="I35" s="6">
        <f>IF(Input!E186 = 0, "***", Input!E200/Input!E186)</f>
        <v>24.377987108919804</v>
      </c>
      <c r="J35" s="6">
        <f>IF(Input!F186 = 0, "***", Input!F200/Input!F186)</f>
        <v>25.645373890601448</v>
      </c>
      <c r="K35" s="6">
        <f>IF(Input!G186 = 0, "***", Input!G200/Input!G186)</f>
        <v>27.234397702608685</v>
      </c>
      <c r="L35" s="6">
        <f>IF(Input!H186 = 0, "***", Input!H200/Input!H186)</f>
        <v>26.877122309901456</v>
      </c>
      <c r="M35" s="6">
        <f>IF(Input!I186 = 0, "***", Input!I200/Input!I186)</f>
        <v>27.574117061773467</v>
      </c>
      <c r="N35" s="6">
        <f>IF(Input!J186 = 0, "***", Input!J200/Input!J186)</f>
        <v>31.178561014770921</v>
      </c>
      <c r="O35" s="6">
        <f t="shared" si="2"/>
        <v>33.703199821867635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 t="str">
        <f>IF(Input!E187 = 0, "***", Input!E201/Input!E187)</f>
        <v>***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 t="e">
        <f t="shared" si="2"/>
        <v>#DIV/0!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10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98.278352299761551</v>
      </c>
      <c r="F9" s="22">
        <f>Input!B170/Input!B$34*100</f>
        <v>99.762102861296853</v>
      </c>
      <c r="G9" s="22">
        <f>Input!C170/Input!C$34*100</f>
        <v>99.78558845013535</v>
      </c>
      <c r="H9" s="22">
        <f>Input!D170/Input!D$34*100</f>
        <v>101.02417687517107</v>
      </c>
      <c r="I9" s="22">
        <f>Input!E170/Input!E$34*100</f>
        <v>98.681963626519888</v>
      </c>
      <c r="J9" s="22">
        <f>Input!F170/Input!F$34*100</f>
        <v>99.612177257938981</v>
      </c>
      <c r="K9" s="22">
        <f>Input!G170/Input!G$34*100</f>
        <v>99.133102895151168</v>
      </c>
      <c r="L9" s="22">
        <f>Input!H170/Input!H$34*100</f>
        <v>100.61997854597359</v>
      </c>
      <c r="M9" s="22">
        <f>Input!I170/Input!I$34*100</f>
        <v>100.5666813300639</v>
      </c>
      <c r="N9" s="22">
        <f>Input!J170/Input!J$34*100</f>
        <v>100.5018475814113</v>
      </c>
      <c r="O9" s="22">
        <f>AVERAGE(E9:N9)</f>
        <v>99.796597172342359</v>
      </c>
    </row>
    <row r="10" spans="1:15" ht="12" customHeight="1" x14ac:dyDescent="0.2">
      <c r="B10" t="s">
        <v>180</v>
      </c>
      <c r="E10" s="22">
        <f>Input!A171/Input!A$34*100</f>
        <v>1.495733312081196</v>
      </c>
      <c r="F10" s="22">
        <f>Input!B171/Input!B$34*100</f>
        <v>-7.4995027721472679E-2</v>
      </c>
      <c r="G10" s="22">
        <f>Input!C171/Input!C$34*100</f>
        <v>-6.8961551864039516E-2</v>
      </c>
      <c r="H10" s="22">
        <f>Input!D171/Input!D$34*100</f>
        <v>-1.1245615668468101</v>
      </c>
      <c r="I10" s="22">
        <f>Input!E171/Input!E$34*100</f>
        <v>1.1261626883888332</v>
      </c>
      <c r="J10" s="22">
        <f>Input!F171/Input!F$34*100</f>
        <v>0.15547023659885253</v>
      </c>
      <c r="K10" s="22">
        <f>Input!G171/Input!G$34*100</f>
        <v>0.64052512162320463</v>
      </c>
      <c r="L10" s="22">
        <f>Input!H171/Input!H$34*100</f>
        <v>-0.10881367873817446</v>
      </c>
      <c r="M10" s="22">
        <f>Input!I171/Input!I$34*100</f>
        <v>-0.38455889010532107</v>
      </c>
      <c r="N10" s="22">
        <f>Input!J171/Input!J$34*100</f>
        <v>-0.53286827501386569</v>
      </c>
      <c r="O10" s="22">
        <f>AVERAGE(E10:N10)</f>
        <v>0.11231323684024028</v>
      </c>
    </row>
    <row r="11" spans="1:15" ht="12" customHeight="1" x14ac:dyDescent="0.2">
      <c r="B11" t="s">
        <v>181</v>
      </c>
      <c r="E11" s="22">
        <f>Input!A172/Input!A$34*100</f>
        <v>0.33989771006856112</v>
      </c>
      <c r="F11" s="22">
        <f>Input!B172/Input!B$34*100</f>
        <v>0.39947450799305573</v>
      </c>
      <c r="G11" s="22">
        <f>Input!C172/Input!C$34*100</f>
        <v>0.40734518578054052</v>
      </c>
      <c r="H11" s="22">
        <f>Input!D172/Input!D$34*100</f>
        <v>0.34921380477034786</v>
      </c>
      <c r="I11" s="22">
        <f>Input!E172/Input!E$34*100</f>
        <v>0.34390644360042605</v>
      </c>
      <c r="J11" s="22">
        <f>Input!F172/Input!F$34*100</f>
        <v>0.50570015378140021</v>
      </c>
      <c r="K11" s="22">
        <f>Input!G172/Input!G$34*100</f>
        <v>0.3992153741424978</v>
      </c>
      <c r="L11" s="22">
        <f>Input!H172/Input!H$34*100</f>
        <v>0.42178051964775198</v>
      </c>
      <c r="M11" s="22">
        <f>Input!I172/Input!I$34*100</f>
        <v>0.28560707817755815</v>
      </c>
      <c r="N11" s="22">
        <f>Input!J172/Input!J$34*100</f>
        <v>0.3501919157550038</v>
      </c>
      <c r="O11" s="22">
        <f>AVERAGE(E11:N11)</f>
        <v>0.38023326937171431</v>
      </c>
    </row>
    <row r="12" spans="1:15" ht="12" customHeight="1" x14ac:dyDescent="0.2">
      <c r="B12" t="s">
        <v>182</v>
      </c>
      <c r="E12" s="22">
        <f>Input!A173/Input!A$34*100</f>
        <v>-0.11398332191130219</v>
      </c>
      <c r="F12" s="22">
        <f>Input!B173/Input!B$34*100</f>
        <v>-8.6582341568442509E-2</v>
      </c>
      <c r="G12" s="22">
        <f>Input!C173/Input!C$34*100</f>
        <v>-0.12397208405185099</v>
      </c>
      <c r="H12" s="22">
        <f>Input!D173/Input!D$34*100</f>
        <v>-0.24882911309458425</v>
      </c>
      <c r="I12" s="22">
        <f>Input!E173/Input!E$34*100</f>
        <v>-0.15203275850914835</v>
      </c>
      <c r="J12" s="22">
        <f>Input!F173/Input!F$34*100</f>
        <v>-0.27334764831924002</v>
      </c>
      <c r="K12" s="22">
        <f>Input!G173/Input!G$34*100</f>
        <v>-0.17284339091687709</v>
      </c>
      <c r="L12" s="22">
        <f>Input!H173/Input!H$34*100</f>
        <v>-0.93294538688318174</v>
      </c>
      <c r="M12" s="22">
        <f>Input!I173/Input!I$34*100</f>
        <v>-0.46772951813614516</v>
      </c>
      <c r="N12" s="22">
        <f>Input!J173/Input!J$34*100</f>
        <v>-0.3191712221524457</v>
      </c>
      <c r="O12" s="22">
        <f>AVERAGE(E12:N12)</f>
        <v>-0.28914367855432177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0.36910514815300088</v>
      </c>
      <c r="F16" s="22">
        <f>Input!B174/Input!B$170*100</f>
        <v>0.33102465791873315</v>
      </c>
      <c r="G16" s="22">
        <f>Input!C174/Input!C$170*100</f>
        <v>0.89495427900508573</v>
      </c>
      <c r="H16" s="22">
        <f>Input!D174/Input!D$170*100</f>
        <v>0.72489731345971409</v>
      </c>
      <c r="I16" s="22">
        <f>Input!E174/Input!E$170*100</f>
        <v>26.564306889513333</v>
      </c>
      <c r="J16" s="22">
        <f>Input!F174/Input!F$170*100</f>
        <v>20.982160558373277</v>
      </c>
      <c r="K16" s="22">
        <f>Input!G174/Input!G$170*100</f>
        <v>22.60057507598712</v>
      </c>
      <c r="L16" s="22">
        <f>Input!H174/Input!H$170*100</f>
        <v>23.135890192584689</v>
      </c>
      <c r="M16" s="22">
        <f>Input!I174/Input!I$170*100</f>
        <v>21.475928222704557</v>
      </c>
      <c r="N16" s="22">
        <f>Input!J174/Input!J$170*100</f>
        <v>19.109774416274821</v>
      </c>
      <c r="O16" s="22">
        <f t="shared" ref="O16:O22" si="1">AVERAGE(E16:N16)</f>
        <v>13.618861675397431</v>
      </c>
    </row>
    <row r="17" spans="1:15" ht="12" customHeight="1" x14ac:dyDescent="0.2">
      <c r="B17" t="s">
        <v>232</v>
      </c>
      <c r="E17" s="22">
        <f>Input!A175/Input!A$170*100</f>
        <v>0</v>
      </c>
      <c r="F17" s="22">
        <f>Input!B175/Input!B$170*100</f>
        <v>0</v>
      </c>
      <c r="G17" s="22">
        <f>Input!C175/Input!C$170*100</f>
        <v>0</v>
      </c>
      <c r="H17" s="22">
        <f>Input!D175/Input!D$170*100</f>
        <v>7.6239204579330944E-3</v>
      </c>
      <c r="I17" s="22">
        <f>Input!E175/Input!E$170*100</f>
        <v>2.9154387096194861E-2</v>
      </c>
      <c r="J17" s="22">
        <f>Input!F175/Input!F$170*100</f>
        <v>4.9794578482447456E-2</v>
      </c>
      <c r="K17" s="22">
        <f>Input!G175/Input!G$170*100</f>
        <v>2.1285737215272688E-2</v>
      </c>
      <c r="L17" s="22">
        <f>Input!H175/Input!H$170*100</f>
        <v>1.8622337142168526E-2</v>
      </c>
      <c r="M17" s="22">
        <f>Input!I175/Input!I$170*100</f>
        <v>2.4136063361628549E-2</v>
      </c>
      <c r="N17" s="22">
        <f>Input!J175/Input!J$170*100</f>
        <v>1.1349966536677279E-2</v>
      </c>
      <c r="O17" s="22">
        <f t="shared" si="1"/>
        <v>1.6196699029232244E-2</v>
      </c>
    </row>
    <row r="18" spans="1:15" ht="12" customHeight="1" x14ac:dyDescent="0.2">
      <c r="B18" t="s">
        <v>233</v>
      </c>
      <c r="E18" s="22">
        <f>Input!A176/Input!A$170*100</f>
        <v>99.537842115322121</v>
      </c>
      <c r="F18" s="22">
        <f>Input!B176/Input!B$170*100</f>
        <v>99.266008345604945</v>
      </c>
      <c r="G18" s="22">
        <f>Input!C176/Input!C$170*100</f>
        <v>98.719702126368432</v>
      </c>
      <c r="H18" s="22">
        <f>Input!D176/Input!D$170*100</f>
        <v>98.832625045984329</v>
      </c>
      <c r="I18" s="22">
        <f>Input!E176/Input!E$170*100</f>
        <v>73.105839535905162</v>
      </c>
      <c r="J18" s="22">
        <f>Input!F176/Input!F$170*100</f>
        <v>78.573395483321818</v>
      </c>
      <c r="K18" s="22">
        <f>Input!G176/Input!G$170*100</f>
        <v>76.979913288996215</v>
      </c>
      <c r="L18" s="22">
        <f>Input!H176/Input!H$170*100</f>
        <v>76.694383652218136</v>
      </c>
      <c r="M18" s="22">
        <f>Input!I176/Input!I$170*100</f>
        <v>78.454417273846232</v>
      </c>
      <c r="N18" s="22">
        <f>Input!J176/Input!J$170*100</f>
        <v>80.758153353571458</v>
      </c>
      <c r="O18" s="22">
        <f t="shared" si="1"/>
        <v>86.092228022113886</v>
      </c>
    </row>
    <row r="19" spans="1:15" ht="12" customHeight="1" x14ac:dyDescent="0.2">
      <c r="B19" t="s">
        <v>234</v>
      </c>
      <c r="E19" s="22">
        <f>Input!A177/Input!A$170*100</f>
        <v>0</v>
      </c>
      <c r="F19" s="22">
        <f>Input!B177/Input!B$170*100</f>
        <v>3.6320854097506246E-2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3.945805088109107E-3</v>
      </c>
      <c r="J19" s="22">
        <f>Input!F177/Input!F$170*100</f>
        <v>0</v>
      </c>
      <c r="K19" s="22">
        <f>Input!G177/Input!G$170*100</f>
        <v>2.7390487166293616E-2</v>
      </c>
      <c r="L19" s="22">
        <f>Input!H177/Input!H$170*100</f>
        <v>5.5665764121020306E-3</v>
      </c>
      <c r="M19" s="22">
        <f>Input!I177/Input!I$170*100</f>
        <v>0</v>
      </c>
      <c r="N19" s="22">
        <f>Input!J177/Input!J$170*100</f>
        <v>0</v>
      </c>
      <c r="O19" s="22">
        <f t="shared" si="1"/>
        <v>7.3223722764011014E-3</v>
      </c>
    </row>
    <row r="20" spans="1:15" ht="12" customHeight="1" x14ac:dyDescent="0.2">
      <c r="B20" t="s">
        <v>235</v>
      </c>
      <c r="E20" s="22">
        <f>Input!A178/Input!A$170*100</f>
        <v>0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Input!A179/Input!A$170*100</f>
        <v>9.3052736524883287E-2</v>
      </c>
      <c r="F21" s="22">
        <f>Input!B179/Input!B$170*100</f>
        <v>0.36664614237882998</v>
      </c>
      <c r="G21" s="22">
        <f>Input!C179/Input!C$170*100</f>
        <v>0.38534359462646856</v>
      </c>
      <c r="H21" s="22">
        <f>Input!D179/Input!D$170*100</f>
        <v>0.43485372009800805</v>
      </c>
      <c r="I21" s="22">
        <f>Input!E179/Input!E$170*100</f>
        <v>0.29675338239721294</v>
      </c>
      <c r="J21" s="22">
        <f>Input!F179/Input!F$170*100</f>
        <v>0.39464937982245818</v>
      </c>
      <c r="K21" s="22">
        <f>Input!G179/Input!G$170*100</f>
        <v>0.37083541063509301</v>
      </c>
      <c r="L21" s="22">
        <f>Input!H179/Input!H$170*100</f>
        <v>0.14553724164291768</v>
      </c>
      <c r="M21" s="22">
        <f>Input!I179/Input!I$170*100</f>
        <v>4.5518440087589269E-2</v>
      </c>
      <c r="N21" s="22">
        <f>Input!J179/Input!J$170*100</f>
        <v>0.12072226361703881</v>
      </c>
      <c r="O21" s="22">
        <f t="shared" si="1"/>
        <v>0.26539123118304997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87.790762341841344</v>
      </c>
      <c r="F26" s="22">
        <f>Input!B181/Input!B$170*100</f>
        <v>86.833597655558421</v>
      </c>
      <c r="G26" s="22">
        <f>Input!C181/Input!C$170*100</f>
        <v>84.546222327016778</v>
      </c>
      <c r="H26" s="22">
        <f>Input!D181/Input!D$170*100</f>
        <v>87.481668368814113</v>
      </c>
      <c r="I26" s="22">
        <f>Input!E181/Input!E$170*100</f>
        <v>84.388603072916979</v>
      </c>
      <c r="J26" s="22">
        <f>Input!F181/Input!F$170*100</f>
        <v>83.975914529064468</v>
      </c>
      <c r="K26" s="22">
        <f>Input!G181/Input!G$170*100</f>
        <v>81.614086309956519</v>
      </c>
      <c r="L26" s="22">
        <f>Input!H181/Input!H$170*100</f>
        <v>83.249624790853119</v>
      </c>
      <c r="M26" s="22">
        <f>Input!I181/Input!I$170*100</f>
        <v>84.474438127765467</v>
      </c>
      <c r="N26" s="22">
        <f>Input!J181/Input!J$170*100</f>
        <v>84.832439394105648</v>
      </c>
      <c r="O26" s="22">
        <f>AVERAGE(E26:N26)</f>
        <v>84.91873569178928</v>
      </c>
    </row>
    <row r="27" spans="1:15" ht="12" customHeight="1" x14ac:dyDescent="0.2">
      <c r="B27" t="s">
        <v>239</v>
      </c>
      <c r="E27" s="22">
        <f>Input!A182/Input!A$170*100</f>
        <v>12.209237658158658</v>
      </c>
      <c r="F27" s="22">
        <f>Input!B182/Input!B$170*100</f>
        <v>13.166402344441583</v>
      </c>
      <c r="G27" s="22">
        <f>Input!C182/Input!C$170*100</f>
        <v>15.453777672983222</v>
      </c>
      <c r="H27" s="22">
        <f>Input!D182/Input!D$170*100</f>
        <v>12.51833163118588</v>
      </c>
      <c r="I27" s="22">
        <f>Input!E182/Input!E$170*100</f>
        <v>15.611396927083032</v>
      </c>
      <c r="J27" s="22">
        <f>Input!F182/Input!F$170*100</f>
        <v>16.02408547093555</v>
      </c>
      <c r="K27" s="22">
        <f>Input!G182/Input!G$170*100</f>
        <v>18.385913690043481</v>
      </c>
      <c r="L27" s="22">
        <f>Input!H182/Input!H$170*100</f>
        <v>16.750375209146899</v>
      </c>
      <c r="M27" s="22">
        <f>Input!I182/Input!I$170*100</f>
        <v>15.525561872234551</v>
      </c>
      <c r="N27" s="22">
        <f>Input!J182/Input!J$170*100</f>
        <v>15.167560605894348</v>
      </c>
      <c r="O27" s="22">
        <f>AVERAGE(E27:N27)</f>
        <v>15.08126430821072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56.719698124519724</v>
      </c>
      <c r="F31" s="22">
        <f>Input!B183/Input!B$170*100</f>
        <v>54.365279808518515</v>
      </c>
      <c r="G31" s="22">
        <f>Input!C183/Input!C$170*100</f>
        <v>55.858661060594862</v>
      </c>
      <c r="H31" s="22">
        <f>Input!D183/Input!D$170*100</f>
        <v>57.232696096106572</v>
      </c>
      <c r="I31" s="22">
        <f>Input!E183/Input!E$170*100</f>
        <v>55.682842217151816</v>
      </c>
      <c r="J31" s="22">
        <f>Input!F183/Input!F$170*100</f>
        <v>55.022592532071116</v>
      </c>
      <c r="K31" s="22">
        <f>Input!G183/Input!G$170*100</f>
        <v>54.169162427012516</v>
      </c>
      <c r="L31" s="22">
        <f>Input!H183/Input!H$170*100</f>
        <v>55.085942788378119</v>
      </c>
      <c r="M31" s="22">
        <f>Input!I183/Input!I$170*100</f>
        <v>54.426307190066069</v>
      </c>
      <c r="N31" s="22">
        <f>Input!J183/Input!J$170*100</f>
        <v>58.663388693314545</v>
      </c>
      <c r="O31" s="22">
        <f>AVERAGE(E31:N31)</f>
        <v>55.722657093773385</v>
      </c>
    </row>
    <row r="32" spans="1:15" ht="12" customHeight="1" x14ac:dyDescent="0.2">
      <c r="B32" t="s">
        <v>7</v>
      </c>
      <c r="E32" s="22">
        <f>Input!A184/Input!A$170*100</f>
        <v>0.26604568214672958</v>
      </c>
      <c r="F32" s="22">
        <f>Input!B184/Input!B$170*100</f>
        <v>4.7481144904417294E-2</v>
      </c>
      <c r="G32" s="22">
        <f>Input!C184/Input!C$170*100</f>
        <v>0.17818241220502914</v>
      </c>
      <c r="H32" s="22">
        <f>Input!D184/Input!D$170*100</f>
        <v>0.13113776929993881</v>
      </c>
      <c r="I32" s="22">
        <f>Input!E184/Input!E$170*100</f>
        <v>3.8425062705200706E-2</v>
      </c>
      <c r="J32" s="22">
        <f>Input!F184/Input!F$170*100</f>
        <v>0.19472883498955648</v>
      </c>
      <c r="K32" s="22">
        <f>Input!G184/Input!G$170*100</f>
        <v>0.1426986918803409</v>
      </c>
      <c r="L32" s="22">
        <f>Input!H184/Input!H$170*100</f>
        <v>0.1696198358659885</v>
      </c>
      <c r="M32" s="22">
        <f>Input!I184/Input!I$170*100</f>
        <v>0.23327856334060043</v>
      </c>
      <c r="N32" s="22">
        <f>Input!J184/Input!J$170*100</f>
        <v>0.24705789030405467</v>
      </c>
      <c r="O32" s="22">
        <f>AVERAGE(E32:N32)</f>
        <v>0.16486558876418567</v>
      </c>
    </row>
    <row r="33" spans="2:15" ht="12" customHeight="1" x14ac:dyDescent="0.2">
      <c r="B33" s="14" t="s">
        <v>294</v>
      </c>
      <c r="E33" s="32">
        <f>SUM(E31:E32)</f>
        <v>56.985743806666456</v>
      </c>
      <c r="F33" s="32">
        <f t="shared" ref="F33:O33" si="2">SUM(F31:F32)</f>
        <v>54.412760953422932</v>
      </c>
      <c r="G33" s="32">
        <f t="shared" si="2"/>
        <v>56.036843472799895</v>
      </c>
      <c r="H33" s="32">
        <f t="shared" si="2"/>
        <v>57.363833865406512</v>
      </c>
      <c r="I33" s="32">
        <f t="shared" si="2"/>
        <v>55.721267279857017</v>
      </c>
      <c r="J33" s="32">
        <f t="shared" si="2"/>
        <v>55.21732136706067</v>
      </c>
      <c r="K33" s="32">
        <f t="shared" si="2"/>
        <v>54.311861118892857</v>
      </c>
      <c r="L33" s="32">
        <f t="shared" si="2"/>
        <v>55.255562624244106</v>
      </c>
      <c r="M33" s="32">
        <f t="shared" si="2"/>
        <v>54.659585753406667</v>
      </c>
      <c r="N33" s="32">
        <f t="shared" si="2"/>
        <v>58.910446583618601</v>
      </c>
      <c r="O33" s="32">
        <f t="shared" si="2"/>
        <v>55.887522682537572</v>
      </c>
    </row>
    <row r="34" spans="2:15" ht="12" customHeight="1" x14ac:dyDescent="0.2">
      <c r="B34" t="s">
        <v>8</v>
      </c>
      <c r="E34" s="22">
        <f>Input!A185/Input!A$170*100</f>
        <v>30.52085696085955</v>
      </c>
      <c r="F34" s="22">
        <f>Input!B185/Input!B$170*100</f>
        <v>32.011030566111003</v>
      </c>
      <c r="G34" s="22">
        <f>Input!C185/Input!C$170*100</f>
        <v>31.51962032621346</v>
      </c>
      <c r="H34" s="22">
        <f>Input!D185/Input!D$170*100</f>
        <v>32.747069271182106</v>
      </c>
      <c r="I34" s="22">
        <f>Input!E185/Input!E$170*100</f>
        <v>28.853524046371998</v>
      </c>
      <c r="J34" s="22">
        <f>Input!F185/Input!F$170*100</f>
        <v>30.748118356764849</v>
      </c>
      <c r="K34" s="22">
        <f>Input!G185/Input!G$170*100</f>
        <v>31.116680550432314</v>
      </c>
      <c r="L34" s="22">
        <f>Input!H185/Input!H$170*100</f>
        <v>31.761659803732744</v>
      </c>
      <c r="M34" s="22">
        <f>Input!I185/Input!I$170*100</f>
        <v>34.068873908388547</v>
      </c>
      <c r="N34" s="22">
        <f>Input!J185/Input!J$170*100</f>
        <v>29.759153662691556</v>
      </c>
      <c r="O34" s="22">
        <f>AVERAGE(E34:N34)</f>
        <v>31.310658745274814</v>
      </c>
    </row>
    <row r="35" spans="2:15" ht="12" customHeight="1" x14ac:dyDescent="0.2">
      <c r="B35" t="s">
        <v>243</v>
      </c>
      <c r="E35" s="22">
        <f>Input!A186/Input!A$170*100</f>
        <v>12.493399232474001</v>
      </c>
      <c r="F35" s="22">
        <f>Input!B186/Input!B$170*100</f>
        <v>13.576208480466065</v>
      </c>
      <c r="G35" s="22">
        <f>Input!C186/Input!C$170*100</f>
        <v>12.443536200986644</v>
      </c>
      <c r="H35" s="22">
        <f>Input!D186/Input!D$170*100</f>
        <v>9.8890968634113854</v>
      </c>
      <c r="I35" s="22">
        <f>Input!E186/Input!E$170*100</f>
        <v>15.425208673770996</v>
      </c>
      <c r="J35" s="22">
        <f>Input!F186/Input!F$170*100</f>
        <v>14.034560276174481</v>
      </c>
      <c r="K35" s="22">
        <f>Input!G186/Input!G$170*100</f>
        <v>14.571458330674828</v>
      </c>
      <c r="L35" s="22">
        <f>Input!H186/Input!H$170*100</f>
        <v>12.982777572023153</v>
      </c>
      <c r="M35" s="22">
        <f>Input!I186/Input!I$170*100</f>
        <v>11.27154033820479</v>
      </c>
      <c r="N35" s="22">
        <f>Input!J186/Input!J$170*100</f>
        <v>11.330399753689848</v>
      </c>
      <c r="O35" s="22">
        <f>AVERAGE(E35:N35)</f>
        <v>12.801818572187619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0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0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12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13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98.034236140810449</v>
      </c>
      <c r="F9" s="22">
        <f>Input!B132/Input!B$27*100</f>
        <v>99.654856487557311</v>
      </c>
      <c r="G9" s="22">
        <f>Input!C132/Input!C$27*100</f>
        <v>99.916833287043346</v>
      </c>
      <c r="H9" s="22">
        <f>Input!D132/Input!D$27*100</f>
        <v>100.45886237132649</v>
      </c>
      <c r="I9" s="22">
        <f>Input!E132/Input!E$27*100</f>
        <v>98.787982119586019</v>
      </c>
      <c r="J9" s="22">
        <f>Input!F132/Input!F$27*100</f>
        <v>100.0825558102963</v>
      </c>
      <c r="K9" s="22">
        <f>Input!G132/Input!G$27*100</f>
        <v>99.297480995873215</v>
      </c>
      <c r="L9" s="22">
        <f>Input!H132/Input!H$27*100</f>
        <v>100.82475502242734</v>
      </c>
      <c r="M9" s="22">
        <f>Input!I132/Input!I$27*100</f>
        <v>100.40276052726081</v>
      </c>
      <c r="N9" s="22">
        <f>Input!J132/Input!J$27*100</f>
        <v>100.45034058100788</v>
      </c>
      <c r="O9" s="22">
        <f>AVERAGE(E9:N9)</f>
        <v>99.791066334318913</v>
      </c>
    </row>
    <row r="10" spans="1:15" ht="12" customHeight="1" x14ac:dyDescent="0.2">
      <c r="B10" t="s">
        <v>180</v>
      </c>
      <c r="E10" s="22">
        <f>Input!A133/Input!A$27*100</f>
        <v>1.7684997467469628</v>
      </c>
      <c r="F10" s="22">
        <f>Input!B133/Input!B$27*100</f>
        <v>7.9441864942563709E-2</v>
      </c>
      <c r="G10" s="22">
        <f>Input!C133/Input!C$27*100</f>
        <v>-8.2935346212048719E-2</v>
      </c>
      <c r="H10" s="22">
        <f>Input!D133/Input!D$27*100</f>
        <v>-0.46788187090607408</v>
      </c>
      <c r="I10" s="22">
        <f>Input!E133/Input!E$27*100</f>
        <v>1.0306016690429549</v>
      </c>
      <c r="J10" s="22">
        <f>Input!F133/Input!F$27*100</f>
        <v>-0.20206879436874653</v>
      </c>
      <c r="K10" s="22">
        <f>Input!G133/Input!G$27*100</f>
        <v>0.57069756801026572</v>
      </c>
      <c r="L10" s="22">
        <f>Input!H133/Input!H$27*100</f>
        <v>-0.1218741056811459</v>
      </c>
      <c r="M10" s="22">
        <f>Input!I133/Input!I$27*100</f>
        <v>-0.21352741031922498</v>
      </c>
      <c r="N10" s="22">
        <f>Input!J133/Input!J$27*100</f>
        <v>-0.48366083048549879</v>
      </c>
      <c r="O10" s="22">
        <f>AVERAGE(E10:N10)</f>
        <v>0.18772924907700078</v>
      </c>
    </row>
    <row r="11" spans="1:15" ht="12" customHeight="1" x14ac:dyDescent="0.2">
      <c r="B11" t="s">
        <v>181</v>
      </c>
      <c r="E11" s="22">
        <f>Input!A134/Input!A$27*100</f>
        <v>0.2907815520836276</v>
      </c>
      <c r="F11" s="22">
        <f>Input!B134/Input!B$27*100</f>
        <v>0.33433785848383185</v>
      </c>
      <c r="G11" s="22">
        <f>Input!C134/Input!C$27*100</f>
        <v>0.26105164622935617</v>
      </c>
      <c r="H11" s="22">
        <f>Input!D134/Input!D$27*100</f>
        <v>0.30269866314754201</v>
      </c>
      <c r="I11" s="22">
        <f>Input!E134/Input!E$27*100</f>
        <v>0.32178872105948031</v>
      </c>
      <c r="J11" s="22">
        <f>Input!F134/Input!F$27*100</f>
        <v>0.36014922991159076</v>
      </c>
      <c r="K11" s="22">
        <f>Input!G134/Input!G$27*100</f>
        <v>0.32601986017561119</v>
      </c>
      <c r="L11" s="22">
        <f>Input!H134/Input!H$27*100</f>
        <v>0.31422686923213294</v>
      </c>
      <c r="M11" s="22">
        <f>Input!I134/Input!I$27*100</f>
        <v>0.23766908215482238</v>
      </c>
      <c r="N11" s="22">
        <f>Input!J134/Input!J$27*100</f>
        <v>0.26958289700039784</v>
      </c>
      <c r="O11" s="22">
        <f>AVERAGE(E11:N11)</f>
        <v>0.30183063794783932</v>
      </c>
    </row>
    <row r="12" spans="1:15" ht="12" customHeight="1" x14ac:dyDescent="0.2">
      <c r="B12" t="s">
        <v>182</v>
      </c>
      <c r="E12" s="22">
        <f>Input!A135/Input!A$27*100</f>
        <v>-9.3517439641028821E-2</v>
      </c>
      <c r="F12" s="22">
        <f>Input!B135/Input!B$27*100</f>
        <v>-6.8636210983712365E-2</v>
      </c>
      <c r="G12" s="22">
        <f>Input!C135/Input!C$27*100</f>
        <v>-9.4949587060652582E-2</v>
      </c>
      <c r="H12" s="22">
        <f>Input!D135/Input!D$27*100</f>
        <v>-0.29367916356796331</v>
      </c>
      <c r="I12" s="22">
        <f>Input!E135/Input!E$27*100</f>
        <v>-0.14037250968846465</v>
      </c>
      <c r="J12" s="22">
        <f>Input!F135/Input!F$27*100</f>
        <v>-0.24063624583914273</v>
      </c>
      <c r="K12" s="22">
        <f>Input!G135/Input!G$27*100</f>
        <v>-0.19419842405908702</v>
      </c>
      <c r="L12" s="22">
        <f>Input!H135/Input!H$27*100</f>
        <v>-1.0171077859783444</v>
      </c>
      <c r="M12" s="22">
        <f>Input!I135/Input!I$27*100</f>
        <v>-0.42690219909639276</v>
      </c>
      <c r="N12" s="22">
        <f>Input!J135/Input!J$27*100</f>
        <v>-0.23626264752279422</v>
      </c>
      <c r="O12" s="22">
        <f>AVERAGE(E12:N12)</f>
        <v>-0.28062622134375831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8.6488299869805343E-2</v>
      </c>
      <c r="F16" s="22">
        <f>Input!B188/Input!B$132*100</f>
        <v>0.43210128590804048</v>
      </c>
      <c r="G16" s="22">
        <f>Input!C188/Input!C$132*100</f>
        <v>0.35335234031411422</v>
      </c>
      <c r="H16" s="22">
        <f>Input!D188/Input!D$132*100</f>
        <v>0.18295985116676541</v>
      </c>
      <c r="I16" s="22">
        <f>Input!E188/Input!E$132*100</f>
        <v>13.93933861017293</v>
      </c>
      <c r="J16" s="22">
        <f>Input!F188/Input!F$132*100</f>
        <v>11.708448879024097</v>
      </c>
      <c r="K16" s="22">
        <f>Input!G188/Input!G$132*100</f>
        <v>12.864766280672441</v>
      </c>
      <c r="L16" s="22">
        <f>Input!H188/Input!H$132*100</f>
        <v>13.152012151661241</v>
      </c>
      <c r="M16" s="22">
        <f>Input!I188/Input!I$132*100</f>
        <v>12.508754420806229</v>
      </c>
      <c r="N16" s="22">
        <f>Input!J188/Input!J$132*100</f>
        <v>10.753642343534528</v>
      </c>
      <c r="O16" s="22">
        <f t="shared" ref="O16:O22" si="1">AVERAGE(E16:N16)</f>
        <v>7.5981864463130178</v>
      </c>
    </row>
    <row r="17" spans="1:15" ht="12" customHeight="1" x14ac:dyDescent="0.2">
      <c r="B17" t="s">
        <v>232</v>
      </c>
      <c r="E17" s="22">
        <f>Input!A189/Input!A$132*100</f>
        <v>0</v>
      </c>
      <c r="F17" s="22">
        <f>Input!B189/Input!B$132*100</f>
        <v>0</v>
      </c>
      <c r="G17" s="22">
        <f>Input!C189/Input!C$132*100</f>
        <v>0</v>
      </c>
      <c r="H17" s="22">
        <f>Input!D189/Input!D$132*100</f>
        <v>3.142427073533214E-3</v>
      </c>
      <c r="I17" s="22">
        <f>Input!E189/Input!E$132*100</f>
        <v>6.5686162243225044E-3</v>
      </c>
      <c r="J17" s="22">
        <f>Input!F189/Input!F$132*100</f>
        <v>6.197140110378912E-3</v>
      </c>
      <c r="K17" s="22">
        <f>Input!G189/Input!G$132*100</f>
        <v>3.7972229348542728E-3</v>
      </c>
      <c r="L17" s="22">
        <f>Input!H189/Input!H$132*100</f>
        <v>3.0245811741791027E-3</v>
      </c>
      <c r="M17" s="22">
        <f>Input!I189/Input!I$132*100</f>
        <v>6.8366650654087847E-3</v>
      </c>
      <c r="N17" s="22">
        <f>Input!J189/Input!J$132*100</f>
        <v>3.2992887787414425E-3</v>
      </c>
      <c r="O17" s="22">
        <f t="shared" si="1"/>
        <v>3.286594136141823E-3</v>
      </c>
    </row>
    <row r="18" spans="1:15" ht="12" customHeight="1" x14ac:dyDescent="0.2">
      <c r="B18" t="s">
        <v>233</v>
      </c>
      <c r="E18" s="22">
        <f>Input!A190/Input!A$132*100</f>
        <v>99.852845291513148</v>
      </c>
      <c r="F18" s="22">
        <f>Input!B190/Input!B$132*100</f>
        <v>99.318897723632077</v>
      </c>
      <c r="G18" s="22">
        <f>Input!C190/Input!C$132*100</f>
        <v>99.435109867825389</v>
      </c>
      <c r="H18" s="22">
        <f>Input!D190/Input!D$132*100</f>
        <v>99.58509066580082</v>
      </c>
      <c r="I18" s="22">
        <f>Input!E190/Input!E$132*100</f>
        <v>85.856048677890385</v>
      </c>
      <c r="J18" s="22">
        <f>Input!F190/Input!F$132*100</f>
        <v>88.025247393385442</v>
      </c>
      <c r="K18" s="22">
        <f>Input!G190/Input!G$132*100</f>
        <v>86.872993351542036</v>
      </c>
      <c r="L18" s="22">
        <f>Input!H190/Input!H$132*100</f>
        <v>86.745398006187372</v>
      </c>
      <c r="M18" s="22">
        <f>Input!I190/Input!I$132*100</f>
        <v>87.463053146565315</v>
      </c>
      <c r="N18" s="22">
        <f>Input!J190/Input!J$132*100</f>
        <v>89.169851707021394</v>
      </c>
      <c r="O18" s="22">
        <f t="shared" si="1"/>
        <v>92.232453583136333</v>
      </c>
    </row>
    <row r="19" spans="1:15" ht="12" customHeight="1" x14ac:dyDescent="0.2">
      <c r="B19" t="s">
        <v>234</v>
      </c>
      <c r="E19" s="22">
        <f>Input!A191/Input!A$132*100</f>
        <v>0</v>
      </c>
      <c r="F19" s="22">
        <f>Input!B191/Input!B$132*100</f>
        <v>2.6824075906563088E-2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1.1883697254963266E-2</v>
      </c>
      <c r="L19" s="22">
        <f>Input!H191/Input!H$132*100</f>
        <v>4.0450972214657573E-3</v>
      </c>
      <c r="M19" s="22">
        <f>Input!I191/Input!I$132*100</f>
        <v>0</v>
      </c>
      <c r="N19" s="22">
        <f>Input!J191/Input!J$132*100</f>
        <v>0</v>
      </c>
      <c r="O19" s="22">
        <f t="shared" si="1"/>
        <v>4.2752870382992119E-3</v>
      </c>
    </row>
    <row r="20" spans="1:15" ht="12" customHeight="1" x14ac:dyDescent="0.2">
      <c r="B20" t="s">
        <v>235</v>
      </c>
      <c r="E20" s="22">
        <f>Input!A192/Input!A$132*100</f>
        <v>0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0</v>
      </c>
      <c r="I20" s="22">
        <f>Input!E192/Input!E$132*100</f>
        <v>0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Input!A193/Input!A$132*100</f>
        <v>6.0666408617041437E-2</v>
      </c>
      <c r="F21" s="22">
        <f>Input!B193/Input!B$132*100</f>
        <v>0.22217691455333927</v>
      </c>
      <c r="G21" s="22">
        <f>Input!C193/Input!C$132*100</f>
        <v>0.21153779186051042</v>
      </c>
      <c r="H21" s="22">
        <f>Input!D193/Input!D$132*100</f>
        <v>0.2288070559588859</v>
      </c>
      <c r="I21" s="22">
        <f>Input!E193/Input!E$132*100</f>
        <v>0.19804409571236642</v>
      </c>
      <c r="J21" s="22">
        <f>Input!F193/Input!F$132*100</f>
        <v>0.2601065874800958</v>
      </c>
      <c r="K21" s="22">
        <f>Input!G193/Input!G$132*100</f>
        <v>0.24655944759571324</v>
      </c>
      <c r="L21" s="22">
        <f>Input!H193/Input!H$132*100</f>
        <v>9.5520163755744764E-2</v>
      </c>
      <c r="M21" s="22">
        <f>Input!I193/Input!I$132*100</f>
        <v>2.1355767563044067E-2</v>
      </c>
      <c r="N21" s="22">
        <f>Input!J193/Input!J$132*100</f>
        <v>7.3206660665329992E-2</v>
      </c>
      <c r="O21" s="22">
        <f t="shared" si="1"/>
        <v>0.16179808937620713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89.733311444475632</v>
      </c>
      <c r="F26" s="22">
        <f>Input!B195/Input!B$132*100</f>
        <v>87.530681545320149</v>
      </c>
      <c r="G26" s="22">
        <f>Input!C195/Input!C$132*100</f>
        <v>89.537321710568051</v>
      </c>
      <c r="H26" s="22">
        <f>Input!D195/Input!D$132*100</f>
        <v>91.030265174642238</v>
      </c>
      <c r="I26" s="22">
        <f>Input!E195/Input!E$132*100</f>
        <v>88.941268341385495</v>
      </c>
      <c r="J26" s="22">
        <f>Input!F195/Input!F$132*100</f>
        <v>88.908040729666766</v>
      </c>
      <c r="K26" s="22">
        <f>Input!G195/Input!G$132*100</f>
        <v>88.096231822015994</v>
      </c>
      <c r="L26" s="22">
        <f>Input!H195/Input!H$132*100</f>
        <v>89.280169298658933</v>
      </c>
      <c r="M26" s="22">
        <f>Input!I195/Input!I$132*100</f>
        <v>90.077951056871939</v>
      </c>
      <c r="N26" s="22">
        <f>Input!J195/Input!J$132*100</f>
        <v>90.496424469070789</v>
      </c>
      <c r="O26" s="22">
        <f>AVERAGE(E26:N26)</f>
        <v>89.363166559267597</v>
      </c>
    </row>
    <row r="27" spans="1:15" ht="12" customHeight="1" x14ac:dyDescent="0.2">
      <c r="B27" t="s">
        <v>239</v>
      </c>
      <c r="E27" s="22">
        <f>Input!A196/Input!A$132*100</f>
        <v>10.266688555524366</v>
      </c>
      <c r="F27" s="22">
        <f>Input!B196/Input!B$132*100</f>
        <v>12.469318454679852</v>
      </c>
      <c r="G27" s="22">
        <f>Input!C196/Input!C$132*100</f>
        <v>10.462678289431958</v>
      </c>
      <c r="H27" s="22">
        <f>Input!D196/Input!D$132*100</f>
        <v>8.9697348253577598</v>
      </c>
      <c r="I27" s="22">
        <f>Input!E196/Input!E$132*100</f>
        <v>11.0587316586145</v>
      </c>
      <c r="J27" s="22">
        <f>Input!F196/Input!F$132*100</f>
        <v>11.091959270333232</v>
      </c>
      <c r="K27" s="22">
        <f>Input!G196/Input!G$132*100</f>
        <v>11.903768177984004</v>
      </c>
      <c r="L27" s="22">
        <f>Input!H196/Input!H$132*100</f>
        <v>10.719830701341085</v>
      </c>
      <c r="M27" s="22">
        <f>Input!I196/Input!I$132*100</f>
        <v>9.9220489431280665</v>
      </c>
      <c r="N27" s="22">
        <f>Input!J196/Input!J$132*100</f>
        <v>9.5035755309292007</v>
      </c>
      <c r="O27" s="22">
        <f>AVERAGE(E27:N27)</f>
        <v>10.636833440732401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73.603138083207924</v>
      </c>
      <c r="F31" s="22">
        <f>Input!B197/Input!B$132*100</f>
        <v>69.601952222684616</v>
      </c>
      <c r="G31" s="22">
        <f>Input!C197/Input!C$132*100</f>
        <v>76.639080946973053</v>
      </c>
      <c r="H31" s="22">
        <f>Input!D197/Input!D$132*100</f>
        <v>77.611037918103065</v>
      </c>
      <c r="I31" s="22">
        <f>Input!E197/Input!E$132*100</f>
        <v>75.317468547231101</v>
      </c>
      <c r="J31" s="22">
        <f>Input!F197/Input!F$132*100</f>
        <v>73.495283742617787</v>
      </c>
      <c r="K31" s="22">
        <f>Input!G197/Input!G$132*100</f>
        <v>73.112254556301622</v>
      </c>
      <c r="L31" s="22">
        <f>Input!H197/Input!H$132*100</f>
        <v>74.344010808565514</v>
      </c>
      <c r="M31" s="22">
        <f>Input!I197/Input!I$132*100</f>
        <v>72.756230659127183</v>
      </c>
      <c r="N31" s="22">
        <f>Input!J197/Input!J$132*100</f>
        <v>77.024056654656079</v>
      </c>
      <c r="O31" s="22">
        <f>AVERAGE(E31:N31)</f>
        <v>74.350451413946786</v>
      </c>
    </row>
    <row r="32" spans="1:15" ht="12" customHeight="1" x14ac:dyDescent="0.2">
      <c r="B32" t="s">
        <v>7</v>
      </c>
      <c r="E32" s="22">
        <f>Input!A198/Input!A$132*100</f>
        <v>0.27880300085483262</v>
      </c>
      <c r="F32" s="22">
        <f>Input!B198/Input!B$132*100</f>
        <v>3.5139884280290579E-2</v>
      </c>
      <c r="G32" s="22">
        <f>Input!C198/Input!C$132*100</f>
        <v>0.17064400719392761</v>
      </c>
      <c r="H32" s="22">
        <f>Input!D198/Input!D$132*100</f>
        <v>0.14318119482920119</v>
      </c>
      <c r="I32" s="22">
        <f>Input!E198/Input!E$132*100</f>
        <v>3.1563352184370147E-2</v>
      </c>
      <c r="J32" s="22">
        <f>Input!F198/Input!F$132*100</f>
        <v>0.17269419270968298</v>
      </c>
      <c r="K32" s="22">
        <f>Input!G198/Input!G$132*100</f>
        <v>0.13145535548015597</v>
      </c>
      <c r="L32" s="22">
        <f>Input!H198/Input!H$132*100</f>
        <v>0.15511376239848104</v>
      </c>
      <c r="M32" s="22">
        <f>Input!I198/Input!I$132*100</f>
        <v>0.22204316532585666</v>
      </c>
      <c r="N32" s="22">
        <f>Input!J198/Input!J$132*100</f>
        <v>0.19810163996220229</v>
      </c>
      <c r="O32" s="22">
        <f>AVERAGE(E32:N32)</f>
        <v>0.15387395552190011</v>
      </c>
    </row>
    <row r="33" spans="2:15" ht="12" customHeight="1" x14ac:dyDescent="0.2">
      <c r="B33" s="14" t="s">
        <v>294</v>
      </c>
      <c r="E33" s="32">
        <f>SUM(E31:E32)</f>
        <v>73.88194108406276</v>
      </c>
      <c r="F33" s="32">
        <f t="shared" ref="F33:O33" si="2">SUM(F31:F32)</f>
        <v>69.6370921069649</v>
      </c>
      <c r="G33" s="32">
        <f t="shared" si="2"/>
        <v>76.809724954166981</v>
      </c>
      <c r="H33" s="32">
        <f t="shared" si="2"/>
        <v>77.754219112932262</v>
      </c>
      <c r="I33" s="32">
        <f t="shared" si="2"/>
        <v>75.349031899415465</v>
      </c>
      <c r="J33" s="32">
        <f t="shared" si="2"/>
        <v>73.667977935327471</v>
      </c>
      <c r="K33" s="32">
        <f t="shared" si="2"/>
        <v>73.243709911781778</v>
      </c>
      <c r="L33" s="32">
        <f t="shared" si="2"/>
        <v>74.499124570964</v>
      </c>
      <c r="M33" s="32">
        <f t="shared" si="2"/>
        <v>72.978273824453041</v>
      </c>
      <c r="N33" s="32">
        <f t="shared" si="2"/>
        <v>77.222158294618282</v>
      </c>
      <c r="O33" s="32">
        <f t="shared" si="2"/>
        <v>74.504325369468688</v>
      </c>
    </row>
    <row r="34" spans="2:15" ht="12" customHeight="1" x14ac:dyDescent="0.2">
      <c r="B34" t="s">
        <v>8</v>
      </c>
      <c r="E34" s="22">
        <f>Input!A199/Input!A$132*100</f>
        <v>19.056010747347081</v>
      </c>
      <c r="F34" s="22">
        <f>Input!B199/Input!B$132*100</f>
        <v>21.819645565562993</v>
      </c>
      <c r="G34" s="22">
        <f>Input!C199/Input!C$132*100</f>
        <v>17.475328623460197</v>
      </c>
      <c r="H34" s="22">
        <f>Input!D199/Input!D$132*100</f>
        <v>17.538269291027149</v>
      </c>
      <c r="I34" s="22">
        <f>Input!E199/Input!E$132*100</f>
        <v>17.899806892492499</v>
      </c>
      <c r="J34" s="22">
        <f>Input!F199/Input!F$132*100</f>
        <v>20.340033724424288</v>
      </c>
      <c r="K34" s="22">
        <f>Input!G199/Input!G$132*100</f>
        <v>20.402174336634989</v>
      </c>
      <c r="L34" s="22">
        <f>Input!H199/Input!H$132*100</f>
        <v>19.895078217272289</v>
      </c>
      <c r="M34" s="22">
        <f>Input!I199/Input!I$132*100</f>
        <v>21.95591883754237</v>
      </c>
      <c r="N34" s="22">
        <f>Input!J199/Input!J$132*100</f>
        <v>17.48155766007325</v>
      </c>
      <c r="O34" s="22">
        <f>AVERAGE(E34:N34)</f>
        <v>19.386382389583709</v>
      </c>
    </row>
    <row r="35" spans="2:15" ht="12" customHeight="1" x14ac:dyDescent="0.2">
      <c r="B35" t="s">
        <v>243</v>
      </c>
      <c r="E35" s="22">
        <f>Input!A200/Input!A$132*100</f>
        <v>7.0620481685901639</v>
      </c>
      <c r="F35" s="22">
        <f>Input!B200/Input!B$132*100</f>
        <v>8.5432623274720996</v>
      </c>
      <c r="G35" s="22">
        <f>Input!C200/Input!C$132*100</f>
        <v>5.7149464223728428</v>
      </c>
      <c r="H35" s="22">
        <f>Input!D200/Input!D$132*100</f>
        <v>4.707511596040578</v>
      </c>
      <c r="I35" s="22">
        <f>Input!E200/Input!E$132*100</f>
        <v>6.7511612080920296</v>
      </c>
      <c r="J35" s="22">
        <f>Input!F200/Input!F$132*100</f>
        <v>5.991988340248251</v>
      </c>
      <c r="K35" s="22">
        <f>Input!G200/Input!G$132*100</f>
        <v>6.3541157515832376</v>
      </c>
      <c r="L35" s="22">
        <f>Input!H200/Input!H$132*100</f>
        <v>5.605797211763738</v>
      </c>
      <c r="M35" s="22">
        <f>Input!I200/Input!I$132*100</f>
        <v>5.0658073380045767</v>
      </c>
      <c r="N35" s="22">
        <f>Input!J200/Input!J$132*100</f>
        <v>5.2962840453084628</v>
      </c>
      <c r="O35" s="22">
        <f>AVERAGE(E35:N35)</f>
        <v>6.1092922409475978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0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0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0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245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5.7160341050707252E-4</v>
      </c>
      <c r="F7" s="6">
        <f>Input!B8/Input!B$6</f>
        <v>1.8141307857195647E-2</v>
      </c>
      <c r="G7" s="6">
        <f>Input!C8/Input!C$6</f>
        <v>8.3105024010273545E-2</v>
      </c>
      <c r="H7" s="6">
        <f>Input!D8/Input!D$6</f>
        <v>1.0148063019331508E-3</v>
      </c>
      <c r="I7" s="6">
        <f>Input!E8/Input!E$6</f>
        <v>6.3402774832377138E-3</v>
      </c>
      <c r="J7" s="6">
        <f>Input!F8/Input!F$6</f>
        <v>9.2097614208068307E-3</v>
      </c>
      <c r="K7" s="6">
        <f>Input!G8/Input!G$6</f>
        <v>8.6399175176677945E-2</v>
      </c>
      <c r="L7" s="6">
        <f>Input!H8/Input!H$6</f>
        <v>1.138801700174825E-4</v>
      </c>
      <c r="M7" s="6">
        <f>Input!I8/Input!I$6</f>
        <v>8.0071174029183335E-3</v>
      </c>
      <c r="N7" s="6">
        <f>Input!J8/Input!J$6</f>
        <v>2.4933886247952765E-2</v>
      </c>
      <c r="O7" s="6">
        <f t="shared" ref="O7:O13" si="1">AVERAGE(E7:N7)</f>
        <v>2.378368394815205E-2</v>
      </c>
    </row>
    <row r="8" spans="1:15" ht="12" customHeight="1" x14ac:dyDescent="0.2">
      <c r="B8" t="s">
        <v>50</v>
      </c>
      <c r="E8" s="6">
        <f>Input!A9/Input!A$6</f>
        <v>2.0363722553723655</v>
      </c>
      <c r="F8" s="6">
        <f>Input!B9/Input!B$6</f>
        <v>2.3515060694934662</v>
      </c>
      <c r="G8" s="6">
        <f>Input!C9/Input!C$6</f>
        <v>1.8129792029945127</v>
      </c>
      <c r="H8" s="6">
        <f>Input!D9/Input!D$6</f>
        <v>1.6144611577454298</v>
      </c>
      <c r="I8" s="6">
        <f>Input!E9/Input!E$6</f>
        <v>1.8439693034174882</v>
      </c>
      <c r="J8" s="6">
        <f>Input!F9/Input!F$6</f>
        <v>1.7915328079951931</v>
      </c>
      <c r="K8" s="6">
        <f>Input!G9/Input!G$6</f>
        <v>1.5989245842580264</v>
      </c>
      <c r="L8" s="6">
        <f>Input!H9/Input!H$6</f>
        <v>1.6922940620598363</v>
      </c>
      <c r="M8" s="6">
        <f>Input!I9/Input!I$6</f>
        <v>1.8368638142087339</v>
      </c>
      <c r="N8" s="6">
        <f>Input!J9/Input!J$6</f>
        <v>1.4877929144682192</v>
      </c>
      <c r="O8" s="6">
        <f t="shared" si="1"/>
        <v>1.8066696172013272</v>
      </c>
    </row>
    <row r="9" spans="1:15" ht="12" customHeight="1" x14ac:dyDescent="0.2">
      <c r="B9" t="s">
        <v>51</v>
      </c>
      <c r="E9" s="6">
        <f>Input!A10/Input!A$6</f>
        <v>1.8049428794785127</v>
      </c>
      <c r="F9" s="6">
        <f>Input!B10/Input!B$6</f>
        <v>1.4375295491734486</v>
      </c>
      <c r="G9" s="6">
        <f>Input!C10/Input!C$6</f>
        <v>1.3954146629872619</v>
      </c>
      <c r="H9" s="6">
        <f>Input!D10/Input!D$6</f>
        <v>1.3463710202781034</v>
      </c>
      <c r="I9" s="6">
        <f>Input!E10/Input!E$6</f>
        <v>1.1422603375111338</v>
      </c>
      <c r="J9" s="6">
        <f>Input!F10/Input!F$6</f>
        <v>1.1433806794889461</v>
      </c>
      <c r="K9" s="6">
        <f>Input!G10/Input!G$6</f>
        <v>1.2413230842101399</v>
      </c>
      <c r="L9" s="6">
        <f>Input!H10/Input!H$6</f>
        <v>0.94945084878092179</v>
      </c>
      <c r="M9" s="6">
        <f>Input!I10/Input!I$6</f>
        <v>0.97226402787843336</v>
      </c>
      <c r="N9" s="6">
        <f>Input!J10/Input!J$6</f>
        <v>0.83481389728318811</v>
      </c>
      <c r="O9" s="6">
        <f t="shared" si="1"/>
        <v>1.2267750987070092</v>
      </c>
    </row>
    <row r="10" spans="1:15" ht="12" customHeight="1" x14ac:dyDescent="0.2">
      <c r="B10" t="s">
        <v>52</v>
      </c>
      <c r="E10" s="6">
        <f>Input!A11/Input!A$6</f>
        <v>1.687544068053946</v>
      </c>
      <c r="F10" s="6">
        <f>Input!B11/Input!B$6</f>
        <v>1.5460500244064204</v>
      </c>
      <c r="G10" s="6">
        <f>Input!C11/Input!C$6</f>
        <v>1.4855304176262771</v>
      </c>
      <c r="H10" s="6">
        <f>Input!D11/Input!D$6</f>
        <v>1.3740260113334131</v>
      </c>
      <c r="I10" s="6">
        <f>Input!E11/Input!E$6</f>
        <v>1.5069963308128216</v>
      </c>
      <c r="J10" s="6">
        <f>Input!F11/Input!F$6</f>
        <v>1.593061223078394</v>
      </c>
      <c r="K10" s="6">
        <f>Input!G11/Input!G$6</f>
        <v>1.2051283318861883</v>
      </c>
      <c r="L10" s="6">
        <f>Input!H11/Input!H$6</f>
        <v>1.196280486429115</v>
      </c>
      <c r="M10" s="6">
        <f>Input!I11/Input!I$6</f>
        <v>1.2274359024479118</v>
      </c>
      <c r="N10" s="6">
        <f>Input!J11/Input!J$6</f>
        <v>1.2055463015776273</v>
      </c>
      <c r="O10" s="6">
        <f t="shared" si="1"/>
        <v>1.4027599097652115</v>
      </c>
    </row>
    <row r="11" spans="1:15" ht="12" customHeight="1" x14ac:dyDescent="0.2">
      <c r="B11" t="s">
        <v>53</v>
      </c>
      <c r="E11" s="6">
        <f>Input!A12/Input!A$6</f>
        <v>1.1027920835625098</v>
      </c>
      <c r="F11" s="6">
        <f>Input!B12/Input!B$6</f>
        <v>1.0895625693382249</v>
      </c>
      <c r="G11" s="6">
        <f>Input!C12/Input!C$6</f>
        <v>0.86663437946236177</v>
      </c>
      <c r="H11" s="6">
        <f>Input!D12/Input!D$6</f>
        <v>0.75319690385468652</v>
      </c>
      <c r="I11" s="6">
        <f>Input!E12/Input!E$6</f>
        <v>0.74807492722446878</v>
      </c>
      <c r="J11" s="6">
        <f>Input!F12/Input!F$6</f>
        <v>0.84256121442020659</v>
      </c>
      <c r="K11" s="6">
        <f>Input!G12/Input!G$6</f>
        <v>0.77402236295772364</v>
      </c>
      <c r="L11" s="6">
        <f>Input!H12/Input!H$6</f>
        <v>0.74573509519552883</v>
      </c>
      <c r="M11" s="6">
        <f>Input!I12/Input!I$6</f>
        <v>0.66529990804371142</v>
      </c>
      <c r="N11" s="6">
        <f>Input!J12/Input!J$6</f>
        <v>0.60181265131040307</v>
      </c>
      <c r="O11" s="6">
        <f t="shared" si="1"/>
        <v>0.81896920953698271</v>
      </c>
    </row>
    <row r="12" spans="1:15" ht="12" customHeight="1" x14ac:dyDescent="0.2">
      <c r="B12" t="s">
        <v>54</v>
      </c>
      <c r="E12" s="6">
        <f>Input!A13/Input!A$6</f>
        <v>0.29624879160470013</v>
      </c>
      <c r="F12" s="6">
        <f>Input!B13/Input!B$6</f>
        <v>0.25512300735345583</v>
      </c>
      <c r="G12" s="6">
        <f>Input!C13/Input!C$6</f>
        <v>0.25440819483712673</v>
      </c>
      <c r="H12" s="6">
        <f>Input!D13/Input!D$6</f>
        <v>0.19214329477456246</v>
      </c>
      <c r="I12" s="6">
        <f>Input!E13/Input!E$6</f>
        <v>0.17233521233901586</v>
      </c>
      <c r="J12" s="6">
        <f>Input!F13/Input!F$6</f>
        <v>0.18277341651530638</v>
      </c>
      <c r="K12" s="6">
        <f>Input!G13/Input!G$6</f>
        <v>0.16975443485239747</v>
      </c>
      <c r="L12" s="6">
        <f>Input!H13/Input!H$6</f>
        <v>0.1884505119315289</v>
      </c>
      <c r="M12" s="6">
        <f>Input!I13/Input!I$6</f>
        <v>0.16530236607068402</v>
      </c>
      <c r="N12" s="6">
        <f>Input!J13/Input!J$6</f>
        <v>0.15212336968820764</v>
      </c>
      <c r="O12" s="6">
        <f t="shared" si="1"/>
        <v>0.20286625999669855</v>
      </c>
    </row>
    <row r="13" spans="1:15" ht="13.5" customHeight="1" x14ac:dyDescent="0.2">
      <c r="B13" s="4" t="s">
        <v>55</v>
      </c>
      <c r="E13" s="8">
        <f>SUM(E7:E12)</f>
        <v>6.9284716814825416</v>
      </c>
      <c r="F13" s="8">
        <f t="shared" ref="F13:N13" si="2">SUM(F7:F12)</f>
        <v>6.6979125276222113</v>
      </c>
      <c r="G13" s="8">
        <f t="shared" si="2"/>
        <v>5.8980718819178133</v>
      </c>
      <c r="H13" s="8">
        <f t="shared" si="2"/>
        <v>5.281213194288128</v>
      </c>
      <c r="I13" s="8">
        <f t="shared" si="2"/>
        <v>5.4199763887881662</v>
      </c>
      <c r="J13" s="8">
        <f t="shared" si="2"/>
        <v>5.562519102918853</v>
      </c>
      <c r="K13" s="8">
        <f t="shared" si="2"/>
        <v>5.0755519733411543</v>
      </c>
      <c r="L13" s="8">
        <f t="shared" si="2"/>
        <v>4.7723248845669479</v>
      </c>
      <c r="M13" s="8">
        <f t="shared" si="2"/>
        <v>4.8751731360523927</v>
      </c>
      <c r="N13" s="8">
        <f t="shared" si="2"/>
        <v>4.3070230205755982</v>
      </c>
      <c r="O13" s="8">
        <f t="shared" si="1"/>
        <v>5.4818237791553814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31.799204250982449</v>
      </c>
      <c r="F15" s="6">
        <f>Input!B14/Input!B$6</f>
        <v>29.916531907182279</v>
      </c>
      <c r="G15" s="6">
        <f>Input!C14/Input!C$6</f>
        <v>27.747694994946805</v>
      </c>
      <c r="H15" s="6">
        <f>Input!D14/Input!D$6</f>
        <v>25.160520421142198</v>
      </c>
      <c r="I15" s="6">
        <f>Input!E14/Input!E$6</f>
        <v>20.236054875600097</v>
      </c>
      <c r="J15" s="6">
        <f>Input!F14/Input!F$6</f>
        <v>22.31878626550585</v>
      </c>
      <c r="K15" s="6">
        <f>Input!G14/Input!G$6</f>
        <v>21.321601866794225</v>
      </c>
      <c r="L15" s="6">
        <f>Input!H14/Input!H$6</f>
        <v>20.235295087970837</v>
      </c>
      <c r="M15" s="6">
        <f>Input!I14/Input!I$6</f>
        <v>20.556407135486694</v>
      </c>
      <c r="N15" s="6">
        <f>Input!J14/Input!J$6</f>
        <v>22.47821026607183</v>
      </c>
      <c r="O15" s="6">
        <f>AVERAGE(E15:N15)</f>
        <v>24.177030707168328</v>
      </c>
    </row>
    <row r="16" spans="1:15" ht="12" customHeight="1" x14ac:dyDescent="0.2">
      <c r="B16" t="s">
        <v>57</v>
      </c>
      <c r="E16" s="6">
        <f>Input!A15/Input!A$6</f>
        <v>5.5296633011856722</v>
      </c>
      <c r="F16" s="6">
        <f>Input!B15/Input!B$6</f>
        <v>5.5289983956356128</v>
      </c>
      <c r="G16" s="6">
        <f>Input!C15/Input!C$6</f>
        <v>5.1587709933041808</v>
      </c>
      <c r="H16" s="6">
        <f>Input!D15/Input!D$6</f>
        <v>4.6191576771808194</v>
      </c>
      <c r="I16" s="6">
        <f>Input!E15/Input!E$6</f>
        <v>4.2429844430203234</v>
      </c>
      <c r="J16" s="6">
        <f>Input!F15/Input!F$6</f>
        <v>4.6719732121420279</v>
      </c>
      <c r="K16" s="6">
        <f>Input!G15/Input!G$6</f>
        <v>4.8395959093414129</v>
      </c>
      <c r="L16" s="6">
        <f>Input!H15/Input!H$6</f>
        <v>4.6000912239139451</v>
      </c>
      <c r="M16" s="6">
        <f>Input!I15/Input!I$6</f>
        <v>4.5028194482171502</v>
      </c>
      <c r="N16" s="6">
        <f>Input!J15/Input!J$6</f>
        <v>4.5154932020815579</v>
      </c>
      <c r="O16" s="6">
        <f>AVERAGE(E16:N16)</f>
        <v>4.8209547806022703</v>
      </c>
    </row>
    <row r="17" spans="2:15" ht="12" customHeight="1" x14ac:dyDescent="0.2">
      <c r="B17" t="s">
        <v>58</v>
      </c>
      <c r="E17" s="6">
        <f>Input!A16/Input!A$6</f>
        <v>0.22271966847515992</v>
      </c>
      <c r="F17" s="6">
        <f>Input!B16/Input!B$6</f>
        <v>0.26976446574380225</v>
      </c>
      <c r="G17" s="6">
        <f>Input!C16/Input!C$6</f>
        <v>0.18621748638489244</v>
      </c>
      <c r="H17" s="6">
        <f>Input!D16/Input!D$6</f>
        <v>0.11753089877842007</v>
      </c>
      <c r="I17" s="6">
        <f>Input!E16/Input!E$6</f>
        <v>0.15310491238598789</v>
      </c>
      <c r="J17" s="6">
        <f>Input!F16/Input!F$6</f>
        <v>0.16042713529094174</v>
      </c>
      <c r="K17" s="6">
        <f>Input!G16/Input!G$6</f>
        <v>0.18052078639009883</v>
      </c>
      <c r="L17" s="6">
        <f>Input!H16/Input!H$6</f>
        <v>0.18559430300746632</v>
      </c>
      <c r="M17" s="6">
        <f>Input!I16/Input!I$6</f>
        <v>0.21228942288304187</v>
      </c>
      <c r="N17" s="6">
        <f>Input!J16/Input!J$6</f>
        <v>0.26354485394845278</v>
      </c>
      <c r="O17" s="6">
        <f>AVERAGE(E17:N17)</f>
        <v>0.19517139332882641</v>
      </c>
    </row>
    <row r="18" spans="2:15" ht="12" customHeight="1" x14ac:dyDescent="0.2">
      <c r="B18" t="s">
        <v>59</v>
      </c>
      <c r="E18" s="6">
        <f>Input!A17/Input!A$6</f>
        <v>0.44333443629242358</v>
      </c>
      <c r="F18" s="6">
        <f>Input!B17/Input!B$6</f>
        <v>0.47206807261966777</v>
      </c>
      <c r="G18" s="6">
        <f>Input!C17/Input!C$6</f>
        <v>0.35259792820419961</v>
      </c>
      <c r="H18" s="6">
        <f>Input!D17/Input!D$6</f>
        <v>0.26701143445321962</v>
      </c>
      <c r="I18" s="6">
        <f>Input!E17/Input!E$6</f>
        <v>0.26978055654576771</v>
      </c>
      <c r="J18" s="6">
        <f>Input!F17/Input!F$6</f>
        <v>0.31032775705561172</v>
      </c>
      <c r="K18" s="6">
        <f>Input!G17/Input!G$6</f>
        <v>0.28888718390951201</v>
      </c>
      <c r="L18" s="6">
        <f>Input!H17/Input!H$6</f>
        <v>0.30682859063284246</v>
      </c>
      <c r="M18" s="6">
        <f>Input!I17/Input!I$6</f>
        <v>0.32855252085792369</v>
      </c>
      <c r="N18" s="6">
        <f>Input!J17/Input!J$6</f>
        <v>0.30310732508960797</v>
      </c>
      <c r="O18" s="6">
        <f>AVERAGE(E18:N18)</f>
        <v>0.33424958056607756</v>
      </c>
    </row>
    <row r="19" spans="2:15" ht="13.5" customHeight="1" x14ac:dyDescent="0.2">
      <c r="B19" s="4" t="s">
        <v>60</v>
      </c>
      <c r="E19" s="8">
        <f t="shared" ref="E19:N19" si="3">SUM(E15:E18)</f>
        <v>37.994921656935702</v>
      </c>
      <c r="F19" s="8">
        <f t="shared" si="3"/>
        <v>36.187362841181368</v>
      </c>
      <c r="G19" s="8">
        <f t="shared" si="3"/>
        <v>33.445281402840074</v>
      </c>
      <c r="H19" s="8">
        <f t="shared" si="3"/>
        <v>30.164220431554657</v>
      </c>
      <c r="I19" s="8">
        <f t="shared" si="3"/>
        <v>24.901924787552176</v>
      </c>
      <c r="J19" s="8">
        <f t="shared" si="3"/>
        <v>27.461514369994429</v>
      </c>
      <c r="K19" s="8">
        <f t="shared" si="3"/>
        <v>26.630605746435247</v>
      </c>
      <c r="L19" s="8">
        <f t="shared" si="3"/>
        <v>25.327809205525092</v>
      </c>
      <c r="M19" s="8">
        <f t="shared" si="3"/>
        <v>25.600068527444808</v>
      </c>
      <c r="N19" s="8">
        <f t="shared" si="3"/>
        <v>27.56035564719145</v>
      </c>
      <c r="O19" s="8">
        <f>AVERAGE(E19:N19)</f>
        <v>29.5274064616655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6.1209549681841686</v>
      </c>
      <c r="F21" s="6">
        <f>Input!B18/Input!B$6</f>
        <v>5.9424662218263498</v>
      </c>
      <c r="G21" s="6">
        <f>Input!C18/Input!C$6</f>
        <v>5.2469991073374693</v>
      </c>
      <c r="H21" s="6">
        <f>Input!D18/Input!D$6</f>
        <v>4.8535867417602683</v>
      </c>
      <c r="I21" s="6">
        <f>Input!E18/Input!E$6</f>
        <v>4.5961537313737928</v>
      </c>
      <c r="J21" s="6">
        <f>Input!F18/Input!F$6</f>
        <v>5.0590989853525494</v>
      </c>
      <c r="K21" s="6">
        <f>Input!G18/Input!G$6</f>
        <v>4.9079849391437715</v>
      </c>
      <c r="L21" s="6">
        <f>Input!H18/Input!H$6</f>
        <v>4.6394463723411308</v>
      </c>
      <c r="M21" s="6">
        <f>Input!I18/Input!I$6</f>
        <v>5.2341297553710273</v>
      </c>
      <c r="N21" s="6">
        <f>Input!J18/Input!J$6</f>
        <v>4.6272400502259607</v>
      </c>
      <c r="O21" s="6">
        <f>AVERAGE(E21:N21)</f>
        <v>5.1228060872916483</v>
      </c>
    </row>
    <row r="22" spans="2:15" ht="12" customHeight="1" x14ac:dyDescent="0.2">
      <c r="B22" t="s">
        <v>255</v>
      </c>
      <c r="E22" s="6">
        <f>Input!A19/Input!A$6</f>
        <v>4.027296336420334</v>
      </c>
      <c r="F22" s="6">
        <f>Input!B19/Input!B$6</f>
        <v>5.4372130354355193</v>
      </c>
      <c r="G22" s="6">
        <f>Input!C19/Input!C$6</f>
        <v>3.8874621959534057</v>
      </c>
      <c r="H22" s="6">
        <f>Input!D19/Input!D$6</f>
        <v>3.767523320437542</v>
      </c>
      <c r="I22" s="6">
        <f>Input!E19/Input!E$6</f>
        <v>3.3138731820906564</v>
      </c>
      <c r="J22" s="6">
        <f>Input!F19/Input!F$6</f>
        <v>3.4050387286667299</v>
      </c>
      <c r="K22" s="6">
        <f>Input!G19/Input!G$6</f>
        <v>3.6843510511230817</v>
      </c>
      <c r="L22" s="6">
        <f>Input!H19/Input!H$6</f>
        <v>3.2925756938263602</v>
      </c>
      <c r="M22" s="6">
        <f>Input!I19/Input!I$6</f>
        <v>3.4899895775744381</v>
      </c>
      <c r="N22" s="6">
        <f>Input!J19/Input!J$6</f>
        <v>3.2674774948463492</v>
      </c>
      <c r="O22" s="6">
        <f>AVERAGE(E22:N22)</f>
        <v>3.7572800616374415</v>
      </c>
    </row>
    <row r="23" spans="2:15" ht="12" customHeight="1" x14ac:dyDescent="0.2">
      <c r="B23" t="s">
        <v>62</v>
      </c>
      <c r="E23" s="6">
        <f>Input!A20/Input!A$6</f>
        <v>1.8518332027851084E-2</v>
      </c>
      <c r="F23" s="6">
        <f>Input!B20/Input!B$6</f>
        <v>1.708015627092116E-2</v>
      </c>
      <c r="G23" s="6">
        <f>Input!C20/Input!C$6</f>
        <v>1.0816452088908692E-2</v>
      </c>
      <c r="H23" s="6">
        <f>Input!D20/Input!D$6</f>
        <v>1.2986611397382932E-2</v>
      </c>
      <c r="I23" s="6">
        <f>Input!E20/Input!E$6</f>
        <v>2.5502955732648738E-2</v>
      </c>
      <c r="J23" s="6">
        <f>Input!F20/Input!F$6</f>
        <v>1.3520884582916283E-2</v>
      </c>
      <c r="K23" s="6">
        <f>Input!G20/Input!G$6</f>
        <v>9.1881716528415036E-2</v>
      </c>
      <c r="L23" s="6">
        <f>Input!H20/Input!H$6</f>
        <v>1.4269066827193398E-2</v>
      </c>
      <c r="M23" s="6">
        <f>Input!I20/Input!I$6</f>
        <v>9.691446156110688E-3</v>
      </c>
      <c r="N23" s="6">
        <f>Input!J20/Input!J$6</f>
        <v>1.2638582782031621E-2</v>
      </c>
      <c r="O23" s="6">
        <f>AVERAGE(E23:N23)</f>
        <v>2.2690620439437963E-2</v>
      </c>
    </row>
    <row r="24" spans="2:15" ht="13.5" customHeight="1" x14ac:dyDescent="0.2">
      <c r="B24" s="4" t="s">
        <v>63</v>
      </c>
      <c r="E24" s="8">
        <f t="shared" ref="E24:N24" si="4">SUM(E21:E23)</f>
        <v>10.166769636632354</v>
      </c>
      <c r="F24" s="8">
        <f t="shared" si="4"/>
        <v>11.396759413532791</v>
      </c>
      <c r="G24" s="8">
        <f t="shared" si="4"/>
        <v>9.1452777553797837</v>
      </c>
      <c r="H24" s="8">
        <f t="shared" si="4"/>
        <v>8.6340966735951934</v>
      </c>
      <c r="I24" s="8">
        <f t="shared" si="4"/>
        <v>7.9355298691970981</v>
      </c>
      <c r="J24" s="8">
        <f t="shared" si="4"/>
        <v>8.4776585986021971</v>
      </c>
      <c r="K24" s="8">
        <f t="shared" si="4"/>
        <v>8.6842177067952679</v>
      </c>
      <c r="L24" s="8">
        <f t="shared" si="4"/>
        <v>7.9462911329946841</v>
      </c>
      <c r="M24" s="8">
        <f t="shared" si="4"/>
        <v>8.7338107791015762</v>
      </c>
      <c r="N24" s="8">
        <f t="shared" si="4"/>
        <v>7.9073561278543414</v>
      </c>
      <c r="O24" s="8">
        <f>AVERAGE(E24:N24)</f>
        <v>8.9027767693685291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1.4799027452120828</v>
      </c>
      <c r="F26" s="6">
        <f>Input!B21/Input!B$6</f>
        <v>1.4860281641679469</v>
      </c>
      <c r="G26" s="6">
        <f>Input!C21/Input!C$6</f>
        <v>1.3463012969169603</v>
      </c>
      <c r="H26" s="6">
        <f>Input!D21/Input!D$6</f>
        <v>1.1595013933966087</v>
      </c>
      <c r="I26" s="6">
        <f>Input!E21/Input!E$6</f>
        <v>1.0872538779944425</v>
      </c>
      <c r="J26" s="6">
        <f>Input!F21/Input!F$6</f>
        <v>1.155585225850456</v>
      </c>
      <c r="K26" s="6">
        <f>Input!G21/Input!G$6</f>
        <v>1.2336010832067947</v>
      </c>
      <c r="L26" s="6">
        <f>Input!H21/Input!H$6</f>
        <v>1.1350761638570952</v>
      </c>
      <c r="M26" s="6">
        <f>Input!I21/Input!I$6</f>
        <v>1.1081656790505543</v>
      </c>
      <c r="N26" s="6">
        <f>Input!J21/Input!J$6</f>
        <v>1.1220100194927323</v>
      </c>
      <c r="O26" s="6">
        <f>AVERAGE(E26:N26)</f>
        <v>1.2313425649145673</v>
      </c>
    </row>
    <row r="27" spans="2:15" ht="12" customHeight="1" x14ac:dyDescent="0.2">
      <c r="B27" t="s">
        <v>65</v>
      </c>
      <c r="E27" s="6">
        <f>Input!A22/Input!A$6</f>
        <v>14.418190475725607</v>
      </c>
      <c r="F27" s="6">
        <f>Input!B22/Input!B$6</f>
        <v>14.160422247736356</v>
      </c>
      <c r="G27" s="6">
        <f>Input!C22/Input!C$6</f>
        <v>12.839845515929552</v>
      </c>
      <c r="H27" s="6">
        <f>Input!D22/Input!D$6</f>
        <v>12.789167472367742</v>
      </c>
      <c r="I27" s="6">
        <f>Input!E22/Input!E$6</f>
        <v>12.044311824974695</v>
      </c>
      <c r="J27" s="6">
        <f>Input!F22/Input!F$6</f>
        <v>12.502302977736923</v>
      </c>
      <c r="K27" s="6">
        <f>Input!G22/Input!G$6</f>
        <v>12.49369560805442</v>
      </c>
      <c r="L27" s="6">
        <f>Input!H22/Input!H$6</f>
        <v>12.106142697933064</v>
      </c>
      <c r="M27" s="6">
        <f>Input!I22/Input!I$6</f>
        <v>12.532484652033943</v>
      </c>
      <c r="N27" s="6">
        <f>Input!J22/Input!J$6</f>
        <v>11.449078995306888</v>
      </c>
      <c r="O27" s="6">
        <f>AVERAGE(E27:N27)</f>
        <v>12.73356424677992</v>
      </c>
    </row>
    <row r="28" spans="2:15" ht="12" customHeight="1" x14ac:dyDescent="0.2">
      <c r="B28" t="s">
        <v>66</v>
      </c>
      <c r="E28" s="6">
        <f>Input!A23/Input!A$6</f>
        <v>1.7789896569326245</v>
      </c>
      <c r="F28" s="6">
        <f>Input!B23/Input!B$6</f>
        <v>1.8214844002318595</v>
      </c>
      <c r="G28" s="6">
        <f>Input!C23/Input!C$6</f>
        <v>1.7906522841584049</v>
      </c>
      <c r="H28" s="6">
        <f>Input!D23/Input!D$6</f>
        <v>1.8476513919805302</v>
      </c>
      <c r="I28" s="6">
        <f>Input!E23/Input!E$6</f>
        <v>1.9038995499333924</v>
      </c>
      <c r="J28" s="6">
        <f>Input!F23/Input!F$6</f>
        <v>1.8870950857102484</v>
      </c>
      <c r="K28" s="6">
        <f>Input!G23/Input!G$6</f>
        <v>1.8175506841921849</v>
      </c>
      <c r="L28" s="6">
        <f>Input!H23/Input!H$6</f>
        <v>1.697220775737345</v>
      </c>
      <c r="M28" s="6">
        <f>Input!I23/Input!I$6</f>
        <v>1.6962068131995867</v>
      </c>
      <c r="N28" s="6">
        <f>Input!J23/Input!J$6</f>
        <v>1.4883951292587037</v>
      </c>
      <c r="O28" s="6">
        <f>AVERAGE(E28:N28)</f>
        <v>1.7729145771334878</v>
      </c>
    </row>
    <row r="29" spans="2:15" ht="13.5" customHeight="1" x14ac:dyDescent="0.2">
      <c r="B29" s="4" t="s">
        <v>15</v>
      </c>
      <c r="E29" s="8">
        <f t="shared" ref="E29:N29" si="5">SUM(E26:E28)</f>
        <v>17.677082877870316</v>
      </c>
      <c r="F29" s="8">
        <f t="shared" si="5"/>
        <v>17.467934812136164</v>
      </c>
      <c r="G29" s="8">
        <f t="shared" si="5"/>
        <v>15.976799097004918</v>
      </c>
      <c r="H29" s="8">
        <f t="shared" si="5"/>
        <v>15.796320257744881</v>
      </c>
      <c r="I29" s="8">
        <f t="shared" si="5"/>
        <v>15.035465252902529</v>
      </c>
      <c r="J29" s="8">
        <f t="shared" si="5"/>
        <v>15.544983289297628</v>
      </c>
      <c r="K29" s="8">
        <f t="shared" si="5"/>
        <v>15.544847375453399</v>
      </c>
      <c r="L29" s="8">
        <f t="shared" si="5"/>
        <v>14.938439637527503</v>
      </c>
      <c r="M29" s="8">
        <f t="shared" si="5"/>
        <v>15.336857144284084</v>
      </c>
      <c r="N29" s="8">
        <f t="shared" si="5"/>
        <v>14.059484144058324</v>
      </c>
      <c r="O29" s="8">
        <f>AVERAGE(E29:N29)</f>
        <v>15.737821388827976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72.767245852920908</v>
      </c>
      <c r="F31" s="7">
        <f t="shared" si="6"/>
        <v>71.749969594472532</v>
      </c>
      <c r="G31" s="7">
        <f t="shared" si="6"/>
        <v>64.46543013714259</v>
      </c>
      <c r="H31" s="7">
        <f t="shared" si="6"/>
        <v>59.875850557182858</v>
      </c>
      <c r="I31" s="7">
        <f t="shared" si="6"/>
        <v>53.29289629843997</v>
      </c>
      <c r="J31" s="7">
        <f t="shared" si="6"/>
        <v>57.046675360813104</v>
      </c>
      <c r="K31" s="7">
        <f t="shared" si="6"/>
        <v>55.935222802025066</v>
      </c>
      <c r="L31" s="7">
        <f t="shared" si="6"/>
        <v>52.984864860614231</v>
      </c>
      <c r="M31" s="7">
        <f t="shared" si="6"/>
        <v>54.545909586882857</v>
      </c>
      <c r="N31" s="7">
        <f t="shared" si="6"/>
        <v>53.834218939679715</v>
      </c>
      <c r="O31" s="7">
        <f>AVERAGE(E31:N31)</f>
        <v>59.64982839901738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89.180964988729286</v>
      </c>
      <c r="F33" s="6">
        <f>(Input!B27+Input!B203+Input!B207)/Input!B$34</f>
        <v>92.835822333662122</v>
      </c>
      <c r="G33" s="6">
        <f>(Input!C27+Input!C203+Input!C207)/Input!C$34</f>
        <v>89.844424584393977</v>
      </c>
      <c r="H33" s="6">
        <f>(Input!D27+Input!D203+Input!D207)/Input!D$34</f>
        <v>75.723569136564763</v>
      </c>
      <c r="I33" s="6">
        <f>(Input!E27+Input!E203+Input!E207)/Input!E$34</f>
        <v>60.173015051443606</v>
      </c>
      <c r="J33" s="6">
        <f>(Input!F27+Input!F203+Input!F207)/Input!F$34</f>
        <v>64.445720439794286</v>
      </c>
      <c r="K33" s="6">
        <f>(Input!G27+Input!G203+Input!G207)/Input!G$34</f>
        <v>66.983185784154543</v>
      </c>
      <c r="L33" s="6">
        <f>(Input!H27+Input!H203+Input!H207)/Input!H$34</f>
        <v>66.46483459807591</v>
      </c>
      <c r="M33" s="6">
        <f>(Input!I27+Input!I203+Input!I207)/Input!I$34</f>
        <v>65.984689507504086</v>
      </c>
      <c r="N33" s="6">
        <f>(Input!J27+Input!J203+Input!J207)/Input!J$34</f>
        <v>71.342233435155649</v>
      </c>
      <c r="O33" s="6">
        <f>AVERAGE(E33:N33)</f>
        <v>74.297845985947816</v>
      </c>
    </row>
    <row r="34" spans="2:15" ht="12" customHeight="1" x14ac:dyDescent="0.2">
      <c r="B34" t="s">
        <v>69</v>
      </c>
      <c r="E34" s="6">
        <f>Input!A28/Input!A$34</f>
        <v>5.3340755203035772E-2</v>
      </c>
      <c r="F34" s="6">
        <f>Input!B28/Input!B$34</f>
        <v>6.4164397077483629E-2</v>
      </c>
      <c r="G34" s="6">
        <f>Input!C28/Input!C$34</f>
        <v>5.8885820950571856E-2</v>
      </c>
      <c r="H34" s="6">
        <f>Input!D28/Input!D$34</f>
        <v>4.4947480343214573E-2</v>
      </c>
      <c r="I34" s="6">
        <f>Input!E28/Input!E$34</f>
        <v>5.9946468169385494E-2</v>
      </c>
      <c r="J34" s="6">
        <f>Input!F28/Input!F$34</f>
        <v>6.6779317159840423E-2</v>
      </c>
      <c r="K34" s="6">
        <f>Input!G28/Input!G$34</f>
        <v>0.16827306115023916</v>
      </c>
      <c r="L34" s="6">
        <f>Input!H28/Input!H$34</f>
        <v>4.8120834342040716E-2</v>
      </c>
      <c r="M34" s="6">
        <f>Input!I28/Input!I$34</f>
        <v>5.2459842475915563E-2</v>
      </c>
      <c r="N34" s="6">
        <f>Input!J28/Input!J$34</f>
        <v>0.10783722990577316</v>
      </c>
      <c r="O34" s="6">
        <f>AVERAGE(E34:N34)</f>
        <v>7.2475520677750038E-2</v>
      </c>
    </row>
    <row r="35" spans="2:15" ht="12" customHeight="1" x14ac:dyDescent="0.2">
      <c r="B35" t="s">
        <v>75</v>
      </c>
      <c r="E35" s="6">
        <f>(Input!A29-Input!A203-Input!A207)/Input!A$34</f>
        <v>6.171217915839577</v>
      </c>
      <c r="F35" s="6">
        <f>(Input!B29-Input!B203-Input!B207)/Input!B$34</f>
        <v>5.7626309334020744</v>
      </c>
      <c r="G35" s="6">
        <f>(Input!C29-Input!C203-Input!C207)/Input!C$34</f>
        <v>4.2433126382031414</v>
      </c>
      <c r="H35" s="6">
        <f>(Input!D29-Input!D203-Input!D207)/Input!D$34</f>
        <v>4.072266593427428</v>
      </c>
      <c r="I35" s="6">
        <f>(Input!E29-Input!E203-Input!E207)/Input!E$34</f>
        <v>3.8546323886707872</v>
      </c>
      <c r="J35" s="6">
        <f>(Input!F29-Input!F203-Input!F207)/Input!F$34</f>
        <v>3.7548103010566294</v>
      </c>
      <c r="K35" s="6">
        <f>(Input!G29-Input!G203-Input!G207)/Input!G$34</f>
        <v>3.2482701580176299</v>
      </c>
      <c r="L35" s="6">
        <f>(Input!H29-Input!H203-Input!H207)/Input!H$34</f>
        <v>2.7978405347834259</v>
      </c>
      <c r="M35" s="6">
        <f>(Input!I29-Input!I203-Input!I207)/Input!I$34</f>
        <v>2.7300463910413724</v>
      </c>
      <c r="N35" s="6">
        <f>(Input!J29-Input!J203-Input!J207)/Input!J$34</f>
        <v>2.8816106250907354</v>
      </c>
      <c r="O35" s="6">
        <f>AVERAGE(E35:N35)</f>
        <v>3.95166384795328</v>
      </c>
    </row>
    <row r="36" spans="2:15" ht="13.5" customHeight="1" x14ac:dyDescent="0.2">
      <c r="B36" s="1" t="s">
        <v>71</v>
      </c>
      <c r="E36" s="7">
        <f t="shared" ref="E36:N36" si="7">SUM(E33:E35)</f>
        <v>95.405523659771902</v>
      </c>
      <c r="F36" s="7">
        <f t="shared" si="7"/>
        <v>98.662617664141678</v>
      </c>
      <c r="G36" s="7">
        <f t="shared" si="7"/>
        <v>94.146623043547692</v>
      </c>
      <c r="H36" s="7">
        <f t="shared" si="7"/>
        <v>79.840783210335402</v>
      </c>
      <c r="I36" s="7">
        <f t="shared" si="7"/>
        <v>64.087593908283779</v>
      </c>
      <c r="J36" s="7">
        <f t="shared" si="7"/>
        <v>68.267310058010764</v>
      </c>
      <c r="K36" s="7">
        <f t="shared" si="7"/>
        <v>70.39972900332242</v>
      </c>
      <c r="L36" s="7">
        <f t="shared" si="7"/>
        <v>69.310795967201386</v>
      </c>
      <c r="M36" s="7">
        <f t="shared" si="7"/>
        <v>68.767195741021368</v>
      </c>
      <c r="N36" s="7">
        <f t="shared" si="7"/>
        <v>74.331681290152147</v>
      </c>
      <c r="O36" s="7">
        <f>AVERAGE(E36:N36)</f>
        <v>78.321985354578857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22.638277806850994</v>
      </c>
      <c r="F38" s="11">
        <f t="shared" si="8"/>
        <v>26.912648069669146</v>
      </c>
      <c r="G38" s="11">
        <f t="shared" si="8"/>
        <v>29.681192906405101</v>
      </c>
      <c r="H38" s="11">
        <f t="shared" si="8"/>
        <v>19.964932653152545</v>
      </c>
      <c r="I38" s="11">
        <f t="shared" si="8"/>
        <v>10.794697609843809</v>
      </c>
      <c r="J38" s="11">
        <f t="shared" si="8"/>
        <v>11.22063469719766</v>
      </c>
      <c r="K38" s="11">
        <f t="shared" si="8"/>
        <v>14.464506201297354</v>
      </c>
      <c r="L38" s="11">
        <f t="shared" si="8"/>
        <v>16.325931106587156</v>
      </c>
      <c r="M38" s="11">
        <f t="shared" si="8"/>
        <v>14.221286154138511</v>
      </c>
      <c r="N38" s="11">
        <f t="shared" si="8"/>
        <v>20.497462350472432</v>
      </c>
      <c r="O38" s="11">
        <f>AVERAGE(E38:N38)</f>
        <v>18.672156955561469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2.1794723471115014</v>
      </c>
      <c r="F40" s="8">
        <f>(Input!B25 + Input!B26) / Input!B$6</f>
        <v>2.7946683517421453</v>
      </c>
      <c r="G40" s="8">
        <f>(Input!C25 + Input!C26) / Input!C$6</f>
        <v>2.6238405777822571</v>
      </c>
      <c r="H40" s="8">
        <f>(Input!D25 + Input!D26) / Input!D$6</f>
        <v>2.5861828045334749</v>
      </c>
      <c r="I40" s="8">
        <f>(Input!E25 + Input!E26) / Input!E$6</f>
        <v>2.452162853978689</v>
      </c>
      <c r="J40" s="8">
        <f>(Input!F25 + Input!F26) / Input!F$6</f>
        <v>2.4072045438915564</v>
      </c>
      <c r="K40" s="8">
        <f>(Input!G25 + Input!G26) / Input!G$6</f>
        <v>2.227714250817451</v>
      </c>
      <c r="L40" s="8">
        <f>(Input!H25 + Input!H26) / Input!H$6</f>
        <v>2.1760486528582588</v>
      </c>
      <c r="M40" s="8">
        <f>(Input!I25 + Input!I26) / Input!I$6</f>
        <v>2.173653815888668</v>
      </c>
      <c r="N40" s="8">
        <f>(Input!J25 + Input!J26) / Input!J$6</f>
        <v>2.0399552933329241</v>
      </c>
      <c r="O40" s="8">
        <f>AVERAGE(E40:N40)</f>
        <v>2.3660903491936929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20.458805459739491</v>
      </c>
      <c r="F42" s="11">
        <f t="shared" si="9"/>
        <v>24.117979717927</v>
      </c>
      <c r="G42" s="11">
        <f t="shared" si="9"/>
        <v>27.057352328622844</v>
      </c>
      <c r="H42" s="11">
        <f t="shared" si="9"/>
        <v>17.378749848619069</v>
      </c>
      <c r="I42" s="11">
        <f t="shared" si="9"/>
        <v>8.3425347558651204</v>
      </c>
      <c r="J42" s="11">
        <f t="shared" si="9"/>
        <v>8.8134301533061041</v>
      </c>
      <c r="K42" s="11">
        <f t="shared" si="9"/>
        <v>12.236791950479903</v>
      </c>
      <c r="L42" s="11">
        <f t="shared" si="9"/>
        <v>14.149882453728896</v>
      </c>
      <c r="M42" s="11">
        <f t="shared" si="9"/>
        <v>12.047632338249842</v>
      </c>
      <c r="N42" s="11">
        <f t="shared" si="9"/>
        <v>18.457507057139509</v>
      </c>
      <c r="O42" s="11">
        <f>AVERAGE(E42:N42)</f>
        <v>16.306066606367779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254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6.67362523320196E-4</v>
      </c>
      <c r="F7" s="6">
        <f>Input!B8/Input!B5</f>
        <v>1.9790778739968894E-2</v>
      </c>
      <c r="G7" s="6">
        <f>Input!C8/Input!C5</f>
        <v>9.3142740874688712E-2</v>
      </c>
      <c r="H7" s="6">
        <f>Input!D8/Input!D5</f>
        <v>1.1003379790693886E-3</v>
      </c>
      <c r="I7" s="6">
        <f>Input!E8/Input!E5</f>
        <v>7.0878799688230713E-3</v>
      </c>
      <c r="J7" s="6">
        <f>Input!F8/Input!F5</f>
        <v>1.0007093906493899E-2</v>
      </c>
      <c r="K7" s="6">
        <f>Input!G8/Input!G5</f>
        <v>9.681909638305039E-2</v>
      </c>
      <c r="L7" s="6">
        <f>Input!H8/Input!H5</f>
        <v>1.3024063323123928E-4</v>
      </c>
      <c r="M7" s="6">
        <f>Input!I8/Input!I5</f>
        <v>9.0981504282774232E-3</v>
      </c>
      <c r="N7" s="6">
        <f>Input!J8/Input!J5</f>
        <v>3.0945993347265038E-2</v>
      </c>
      <c r="O7" s="6">
        <f>AVERAGE(E7:N7)</f>
        <v>2.6878967478418826E-2</v>
      </c>
    </row>
    <row r="8" spans="1:15" ht="12" customHeight="1" x14ac:dyDescent="0.2">
      <c r="B8" t="s">
        <v>50</v>
      </c>
      <c r="E8" s="6">
        <f>Input!A9/Input!A5</f>
        <v>2.3775199758849679</v>
      </c>
      <c r="F8" s="6">
        <f>Input!B9/Input!B5</f>
        <v>2.5653131898414934</v>
      </c>
      <c r="G8" s="6">
        <f>Input!C9/Input!C5</f>
        <v>2.0319572026697466</v>
      </c>
      <c r="H8" s="6">
        <f>Input!D9/Input!D5</f>
        <v>1.7505339927586037</v>
      </c>
      <c r="I8" s="6">
        <f>Input!E9/Input!E5</f>
        <v>2.0613976475589881</v>
      </c>
      <c r="J8" s="6">
        <f>Input!F9/Input!F5</f>
        <v>1.9466342532684195</v>
      </c>
      <c r="K8" s="6">
        <f>Input!G9/Input!G5</f>
        <v>1.7917582328296824</v>
      </c>
      <c r="L8" s="6">
        <f>Input!H9/Input!H5</f>
        <v>1.9354155356661598</v>
      </c>
      <c r="M8" s="6">
        <f>Input!I9/Input!I5</f>
        <v>2.0871510253914209</v>
      </c>
      <c r="N8" s="6">
        <f>Input!J9/Input!J5</f>
        <v>1.8465324328261046</v>
      </c>
      <c r="O8" s="6">
        <f t="shared" ref="O8:O42" si="1">AVERAGE(E8:N8)</f>
        <v>2.0394213488695589</v>
      </c>
    </row>
    <row r="9" spans="1:15" ht="12" customHeight="1" x14ac:dyDescent="0.2">
      <c r="B9" t="s">
        <v>51</v>
      </c>
      <c r="E9" s="6">
        <f>Input!A10/Input!A5</f>
        <v>2.107319887103257</v>
      </c>
      <c r="F9" s="6">
        <f>Input!B10/Input!B5</f>
        <v>1.5682347416079205</v>
      </c>
      <c r="G9" s="6">
        <f>Input!C10/Input!C5</f>
        <v>1.5639577500308068</v>
      </c>
      <c r="H9" s="6">
        <f>Input!D10/Input!D5</f>
        <v>1.4598482140959237</v>
      </c>
      <c r="I9" s="6">
        <f>Input!E10/Input!E5</f>
        <v>1.2769479233094783</v>
      </c>
      <c r="J9" s="6">
        <f>Input!F10/Input!F5</f>
        <v>1.2423685378718861</v>
      </c>
      <c r="K9" s="6">
        <f>Input!G10/Input!G5</f>
        <v>1.3910292440510308</v>
      </c>
      <c r="L9" s="6">
        <f>Input!H10/Input!H5</f>
        <v>1.0858526093540379</v>
      </c>
      <c r="M9" s="6">
        <f>Input!I10/Input!I5</f>
        <v>1.1047426853535196</v>
      </c>
      <c r="N9" s="6">
        <f>Input!J10/Input!J5</f>
        <v>1.0361058462617754</v>
      </c>
      <c r="O9" s="6">
        <f t="shared" si="1"/>
        <v>1.3836407439039635</v>
      </c>
    </row>
    <row r="10" spans="1:15" ht="12" customHeight="1" x14ac:dyDescent="0.2">
      <c r="B10" t="s">
        <v>52</v>
      </c>
      <c r="E10" s="6">
        <f>Input!A11/Input!A5</f>
        <v>1.970253582761951</v>
      </c>
      <c r="F10" s="6">
        <f>Input!B11/Input!B5</f>
        <v>1.6866222763434686</v>
      </c>
      <c r="G10" s="6">
        <f>Input!C11/Input!C5</f>
        <v>1.6649580022181019</v>
      </c>
      <c r="H10" s="6">
        <f>Input!D11/Input!D5</f>
        <v>1.4898340714078211</v>
      </c>
      <c r="I10" s="6">
        <f>Input!E11/Input!E5</f>
        <v>1.6846911092609649</v>
      </c>
      <c r="J10" s="6">
        <f>Input!F11/Input!F5</f>
        <v>1.7309800471186265</v>
      </c>
      <c r="K10" s="6">
        <f>Input!G11/Input!G5</f>
        <v>1.3504693289054606</v>
      </c>
      <c r="L10" s="6">
        <f>Input!H11/Input!H5</f>
        <v>1.3681427420663697</v>
      </c>
      <c r="M10" s="6">
        <f>Input!I11/Input!I5</f>
        <v>1.3946837444233553</v>
      </c>
      <c r="N10" s="6">
        <f>Input!J11/Input!J5</f>
        <v>1.4962299682226377</v>
      </c>
      <c r="O10" s="6">
        <f t="shared" si="1"/>
        <v>1.583686487272876</v>
      </c>
    </row>
    <row r="11" spans="1:15" ht="12" customHeight="1" x14ac:dyDescent="0.2">
      <c r="B11" t="s">
        <v>53</v>
      </c>
      <c r="E11" s="6">
        <f>Input!A12/Input!A5</f>
        <v>1.2875397418131864</v>
      </c>
      <c r="F11" s="6">
        <f>Input!B12/Input!B5</f>
        <v>1.1886293922613671</v>
      </c>
      <c r="G11" s="6">
        <f>Input!C12/Input!C5</f>
        <v>0.97130952551533611</v>
      </c>
      <c r="H11" s="6">
        <f>Input!D12/Input!D5</f>
        <v>0.81667916079159375</v>
      </c>
      <c r="I11" s="6">
        <f>Input!E12/Input!E5</f>
        <v>0.8362828450128722</v>
      </c>
      <c r="J11" s="6">
        <f>Input!F12/Input!F5</f>
        <v>0.9155057128433074</v>
      </c>
      <c r="K11" s="6">
        <f>Input!G12/Input!G5</f>
        <v>0.86737107858489293</v>
      </c>
      <c r="L11" s="6">
        <f>Input!H12/Input!H5</f>
        <v>0.8528702671072047</v>
      </c>
      <c r="M11" s="6">
        <f>Input!I12/Input!I5</f>
        <v>0.75595227829364675</v>
      </c>
      <c r="N11" s="6">
        <f>Input!J12/Input!J5</f>
        <v>0.74692288713239774</v>
      </c>
      <c r="O11" s="6">
        <f t="shared" si="1"/>
        <v>0.92390628893558058</v>
      </c>
    </row>
    <row r="12" spans="1:15" ht="12" customHeight="1" x14ac:dyDescent="0.2">
      <c r="B12" t="s">
        <v>54</v>
      </c>
      <c r="E12" s="6">
        <f>Input!A13/Input!A5</f>
        <v>0.34587851902508082</v>
      </c>
      <c r="F12" s="6">
        <f>Input!B13/Input!B5</f>
        <v>0.27831967958170178</v>
      </c>
      <c r="G12" s="6">
        <f>Input!C13/Input!C5</f>
        <v>0.28513651070219831</v>
      </c>
      <c r="H12" s="6">
        <f>Input!D13/Input!D5</f>
        <v>0.208337851530117</v>
      </c>
      <c r="I12" s="6">
        <f>Input!E13/Input!E5</f>
        <v>0.19265581083634473</v>
      </c>
      <c r="J12" s="6">
        <f>Input!F13/Input!F5</f>
        <v>0.19859697326656262</v>
      </c>
      <c r="K12" s="6">
        <f>Input!G13/Input!G5</f>
        <v>0.19022717469021633</v>
      </c>
      <c r="L12" s="6">
        <f>Input!H13/Input!H5</f>
        <v>0.21552403726606342</v>
      </c>
      <c r="M12" s="6">
        <f>Input!I13/Input!I5</f>
        <v>0.18782611981099787</v>
      </c>
      <c r="N12" s="6">
        <f>Input!J13/Input!J5</f>
        <v>0.18880365216719233</v>
      </c>
      <c r="O12" s="6">
        <f t="shared" si="1"/>
        <v>0.22913063288764754</v>
      </c>
    </row>
    <row r="13" spans="1:15" ht="13.5" customHeight="1" x14ac:dyDescent="0.2">
      <c r="B13" s="4" t="s">
        <v>55</v>
      </c>
      <c r="E13" s="8">
        <f>SUM(E7:E12)</f>
        <v>8.0891790691117649</v>
      </c>
      <c r="F13" s="8">
        <f t="shared" ref="F13:N13" si="2">SUM(F7:F12)</f>
        <v>7.3069100583759203</v>
      </c>
      <c r="G13" s="8">
        <f t="shared" si="2"/>
        <v>6.6104617320108776</v>
      </c>
      <c r="H13" s="8">
        <f t="shared" si="2"/>
        <v>5.726333628563129</v>
      </c>
      <c r="I13" s="8">
        <f t="shared" si="2"/>
        <v>6.0590632159474707</v>
      </c>
      <c r="J13" s="8">
        <f t="shared" si="2"/>
        <v>6.0440926182752968</v>
      </c>
      <c r="K13" s="8">
        <f t="shared" si="2"/>
        <v>5.6876741554443333</v>
      </c>
      <c r="L13" s="8">
        <f t="shared" si="2"/>
        <v>5.4579354320930671</v>
      </c>
      <c r="M13" s="8">
        <f t="shared" si="2"/>
        <v>5.5394540037012172</v>
      </c>
      <c r="N13" s="8">
        <f t="shared" si="2"/>
        <v>5.3455407799573722</v>
      </c>
      <c r="O13" s="8">
        <f t="shared" si="1"/>
        <v>6.1866644693480453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32.21936435594268</v>
      </c>
      <c r="F15" s="6">
        <f>Input!B30/Input!B5</f>
        <v>29.994702695449678</v>
      </c>
      <c r="G15" s="6">
        <f>Input!C30/Input!C5</f>
        <v>27.755632861150836</v>
      </c>
      <c r="H15" s="6">
        <f>Input!D30/Input!D5</f>
        <v>25.2033186285277</v>
      </c>
      <c r="I15" s="6">
        <f>Input!E30/Input!E5</f>
        <v>22.771761437445381</v>
      </c>
      <c r="J15" s="6">
        <f>Input!F30/Input!F5</f>
        <v>23.817712396492794</v>
      </c>
      <c r="K15" s="6">
        <f>Input!G30/Input!G5</f>
        <v>23.119376650850022</v>
      </c>
      <c r="L15" s="6">
        <f>Input!H30/Input!H5</f>
        <v>21.973980551010047</v>
      </c>
      <c r="M15" s="6">
        <f>Input!I30/Input!I5</f>
        <v>21.991230069653422</v>
      </c>
      <c r="N15" s="6">
        <f>Input!J30/Input!J5</f>
        <v>23.138965303519885</v>
      </c>
      <c r="O15" s="6">
        <f t="shared" si="1"/>
        <v>25.198604495004247</v>
      </c>
    </row>
    <row r="16" spans="1:15" ht="12" customHeight="1" x14ac:dyDescent="0.2">
      <c r="B16" t="s">
        <v>57</v>
      </c>
      <c r="E16" s="6">
        <f>Input!A31/Input!A5</f>
        <v>5.917750868321126</v>
      </c>
      <c r="F16" s="6">
        <f>Input!B31/Input!B5</f>
        <v>5.8243812239032513</v>
      </c>
      <c r="G16" s="6">
        <f>Input!C31/Input!C5</f>
        <v>5.2168857591554021</v>
      </c>
      <c r="H16" s="6">
        <f>Input!D31/Input!D5</f>
        <v>4.7422968547398554</v>
      </c>
      <c r="I16" s="6">
        <f>Input!E31/Input!E5</f>
        <v>4.6864899678783152</v>
      </c>
      <c r="J16" s="6">
        <f>Input!F31/Input!F5</f>
        <v>4.8960320400856494</v>
      </c>
      <c r="K16" s="6">
        <f>Input!G31/Input!G5</f>
        <v>5.147694689507242</v>
      </c>
      <c r="L16" s="6">
        <f>Input!H31/Input!H5</f>
        <v>4.9435008926404436</v>
      </c>
      <c r="M16" s="6">
        <f>Input!I31/Input!I5</f>
        <v>4.73832399138852</v>
      </c>
      <c r="N16" s="6">
        <f>Input!J31/Input!J5</f>
        <v>4.8537900672705057</v>
      </c>
      <c r="O16" s="6">
        <f t="shared" si="1"/>
        <v>5.0967146354890316</v>
      </c>
    </row>
    <row r="17" spans="2:15" ht="12" customHeight="1" x14ac:dyDescent="0.2">
      <c r="B17" t="s">
        <v>58</v>
      </c>
      <c r="E17" s="6">
        <f>Input!A32/Input!A5</f>
        <v>0.20002793924451562</v>
      </c>
      <c r="F17" s="6">
        <f>Input!B32/Input!B5</f>
        <v>0.29330756001350466</v>
      </c>
      <c r="G17" s="6">
        <f>Input!C32/Input!C5</f>
        <v>0.18152607702602402</v>
      </c>
      <c r="H17" s="6">
        <f>Input!D32/Input!D5</f>
        <v>0.12145142525135866</v>
      </c>
      <c r="I17" s="6">
        <f>Input!E32/Input!E5</f>
        <v>0.17009102128061598</v>
      </c>
      <c r="J17" s="6">
        <f>Input!F32/Input!F5</f>
        <v>0.17197621147675113</v>
      </c>
      <c r="K17" s="6">
        <f>Input!G32/Input!G5</f>
        <v>0.18479161619325066</v>
      </c>
      <c r="L17" s="6">
        <f>Input!H32/Input!H5</f>
        <v>0.19146427279211081</v>
      </c>
      <c r="M17" s="6">
        <f>Input!I32/Input!I5</f>
        <v>0.20681727867147323</v>
      </c>
      <c r="N17" s="6">
        <f>Input!J32/Input!J5</f>
        <v>0.27325171000258619</v>
      </c>
      <c r="O17" s="6">
        <f t="shared" si="1"/>
        <v>0.19947051119521908</v>
      </c>
    </row>
    <row r="18" spans="2:15" ht="12" customHeight="1" x14ac:dyDescent="0.2">
      <c r="B18" t="s">
        <v>59</v>
      </c>
      <c r="E18" s="6">
        <f>Input!A33/Input!A5</f>
        <v>0.42580975818981293</v>
      </c>
      <c r="F18" s="6">
        <f>Input!B33/Input!B5</f>
        <v>0.4921616836965837</v>
      </c>
      <c r="G18" s="6">
        <f>Input!C33/Input!C5</f>
        <v>0.35616506231605372</v>
      </c>
      <c r="H18" s="6">
        <f>Input!D33/Input!D5</f>
        <v>0.2722585504453246</v>
      </c>
      <c r="I18" s="6">
        <f>Input!E33/Input!E5</f>
        <v>0.29602426250029523</v>
      </c>
      <c r="J18" s="6">
        <f>Input!F33/Input!F5</f>
        <v>0.32779193818871821</v>
      </c>
      <c r="K18" s="6">
        <f>Input!G33/Input!G5</f>
        <v>0.31426084759884415</v>
      </c>
      <c r="L18" s="6">
        <f>Input!H33/Input!H5</f>
        <v>0.33415657762100526</v>
      </c>
      <c r="M18" s="6">
        <f>Input!I33/Input!I5</f>
        <v>0.34927897373439243</v>
      </c>
      <c r="N18" s="6">
        <f>Input!J33/Input!J5</f>
        <v>0.33230635576971668</v>
      </c>
      <c r="O18" s="6">
        <f t="shared" si="1"/>
        <v>0.35002140100607465</v>
      </c>
    </row>
    <row r="19" spans="2:15" ht="13.5" customHeight="1" x14ac:dyDescent="0.2">
      <c r="B19" s="4" t="s">
        <v>60</v>
      </c>
      <c r="E19" s="8">
        <f>SUM(E15:E18)</f>
        <v>38.762952921698137</v>
      </c>
      <c r="F19" s="8">
        <f t="shared" ref="F19:N19" si="3">SUM(F15:F18)</f>
        <v>36.604553163063017</v>
      </c>
      <c r="G19" s="8">
        <f t="shared" si="3"/>
        <v>33.510209759648312</v>
      </c>
      <c r="H19" s="8">
        <f t="shared" si="3"/>
        <v>30.33932545896424</v>
      </c>
      <c r="I19" s="8">
        <f t="shared" si="3"/>
        <v>27.924366689104609</v>
      </c>
      <c r="J19" s="8">
        <f t="shared" si="3"/>
        <v>29.213512586243912</v>
      </c>
      <c r="K19" s="8">
        <f t="shared" si="3"/>
        <v>28.766123804149359</v>
      </c>
      <c r="L19" s="8">
        <f t="shared" si="3"/>
        <v>27.443102294063607</v>
      </c>
      <c r="M19" s="8">
        <f t="shared" si="3"/>
        <v>27.285650313447807</v>
      </c>
      <c r="N19" s="8">
        <f t="shared" si="3"/>
        <v>28.598313436562695</v>
      </c>
      <c r="O19" s="8">
        <f t="shared" si="1"/>
        <v>30.844811042694573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7.1463813504418088</v>
      </c>
      <c r="F21" s="6">
        <f>Input!B18/Input!B5</f>
        <v>6.4827759438113741</v>
      </c>
      <c r="G21" s="6">
        <f>Input!C18/Input!C5</f>
        <v>5.8807500995853239</v>
      </c>
      <c r="H21" s="6">
        <f>Input!D18/Input!D5</f>
        <v>5.2626652164979131</v>
      </c>
      <c r="I21" s="6">
        <f>Input!E18/Input!E5</f>
        <v>5.1381009825456436</v>
      </c>
      <c r="J21" s="6">
        <f>Input!F18/Input!F5</f>
        <v>5.4970890466602063</v>
      </c>
      <c r="K21" s="6">
        <f>Input!G18/Input!G5</f>
        <v>5.499898186502473</v>
      </c>
      <c r="L21" s="6">
        <f>Input!H18/Input!H5</f>
        <v>5.3059670817432325</v>
      </c>
      <c r="M21" s="6">
        <f>Input!I18/Input!I5</f>
        <v>5.9473212991896736</v>
      </c>
      <c r="N21" s="6">
        <f>Input!J18/Input!J5</f>
        <v>5.7429691619872587</v>
      </c>
      <c r="O21" s="6">
        <f t="shared" si="1"/>
        <v>5.7903918368964913</v>
      </c>
    </row>
    <row r="22" spans="2:15" ht="12" customHeight="1" x14ac:dyDescent="0.2">
      <c r="B22" t="s">
        <v>255</v>
      </c>
      <c r="E22" s="6">
        <f>Input!A19/Input!A5</f>
        <v>4.7019779725376578</v>
      </c>
      <c r="F22" s="6">
        <f>Input!B19/Input!B5</f>
        <v>5.931583378300779</v>
      </c>
      <c r="G22" s="6">
        <f>Input!C19/Input!C5</f>
        <v>4.3570035420851871</v>
      </c>
      <c r="H22" s="6">
        <f>Input!D19/Input!D5</f>
        <v>4.085064301049365</v>
      </c>
      <c r="I22" s="6">
        <f>Input!E19/Input!E5</f>
        <v>3.7046226144925485</v>
      </c>
      <c r="J22" s="6">
        <f>Input!F19/Input!F5</f>
        <v>3.6998289918819016</v>
      </c>
      <c r="K22" s="6">
        <f>Input!G19/Input!G5</f>
        <v>4.1286914926934193</v>
      </c>
      <c r="L22" s="6">
        <f>Input!H19/Input!H5</f>
        <v>3.7655997814184867</v>
      </c>
      <c r="M22" s="6">
        <f>Input!I19/Input!I5</f>
        <v>3.9655282384544379</v>
      </c>
      <c r="N22" s="6">
        <f>Input!J19/Input!J5</f>
        <v>4.0553380171996087</v>
      </c>
      <c r="O22" s="6">
        <f t="shared" si="1"/>
        <v>4.2395238330113392</v>
      </c>
    </row>
    <row r="23" spans="2:15" ht="12" customHeight="1" x14ac:dyDescent="0.2">
      <c r="B23" t="s">
        <v>62</v>
      </c>
      <c r="E23" s="6">
        <f>Input!A20/Input!A5</f>
        <v>2.1620656144834164E-2</v>
      </c>
      <c r="F23" s="6">
        <f>Input!B20/Input!B5</f>
        <v>1.8633143556285297E-2</v>
      </c>
      <c r="G23" s="6">
        <f>Input!C20/Input!C5</f>
        <v>1.2122901185566862E-2</v>
      </c>
      <c r="H23" s="6">
        <f>Input!D20/Input!D5</f>
        <v>1.408117166077388E-2</v>
      </c>
      <c r="I23" s="6">
        <f>Input!E20/Input!E5</f>
        <v>2.851009116889865E-2</v>
      </c>
      <c r="J23" s="6">
        <f>Input!F20/Input!F5</f>
        <v>1.4691451334931034E-2</v>
      </c>
      <c r="K23" s="6">
        <f>Input!G20/Input!G5</f>
        <v>0.10296284368703135</v>
      </c>
      <c r="L23" s="6">
        <f>Input!H20/Input!H5</f>
        <v>1.6319015847159706E-2</v>
      </c>
      <c r="M23" s="6">
        <f>Input!I20/Input!I5</f>
        <v>1.1011982285124157E-2</v>
      </c>
      <c r="N23" s="6">
        <f>Input!J20/Input!J5</f>
        <v>1.5686022419538471E-2</v>
      </c>
      <c r="O23" s="6">
        <f t="shared" si="1"/>
        <v>2.5563927929014359E-2</v>
      </c>
    </row>
    <row r="24" spans="2:15" ht="13.5" customHeight="1" x14ac:dyDescent="0.2">
      <c r="B24" s="4" t="s">
        <v>63</v>
      </c>
      <c r="E24" s="8">
        <f>SUM(E21:E23)</f>
        <v>11.869979979124301</v>
      </c>
      <c r="F24" s="8">
        <f t="shared" ref="F24:N24" si="4">SUM(F21:F23)</f>
        <v>12.432992465668438</v>
      </c>
      <c r="G24" s="8">
        <f t="shared" si="4"/>
        <v>10.249876542856079</v>
      </c>
      <c r="H24" s="8">
        <f t="shared" si="4"/>
        <v>9.3618106892080526</v>
      </c>
      <c r="I24" s="8">
        <f t="shared" si="4"/>
        <v>8.8712336882070915</v>
      </c>
      <c r="J24" s="8">
        <f t="shared" si="4"/>
        <v>9.2116094898770395</v>
      </c>
      <c r="K24" s="8">
        <f t="shared" si="4"/>
        <v>9.7315525228829234</v>
      </c>
      <c r="L24" s="8">
        <f t="shared" si="4"/>
        <v>9.0878858790088781</v>
      </c>
      <c r="M24" s="8">
        <f t="shared" si="4"/>
        <v>9.9238615199292362</v>
      </c>
      <c r="N24" s="8">
        <f t="shared" si="4"/>
        <v>9.8139932016064062</v>
      </c>
      <c r="O24" s="8">
        <f t="shared" si="1"/>
        <v>10.055479597836845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1.7278266927013035</v>
      </c>
      <c r="F26" s="6">
        <f>Input!B21/Input!B5</f>
        <v>1.6211430195615602</v>
      </c>
      <c r="G26" s="6">
        <f>Input!C21/Input!C5</f>
        <v>1.5089122990024275</v>
      </c>
      <c r="H26" s="6">
        <f>Input!D21/Input!D5</f>
        <v>1.257228514946894</v>
      </c>
      <c r="I26" s="6">
        <f>Input!E21/Input!E5</f>
        <v>1.2154554754481683</v>
      </c>
      <c r="J26" s="6">
        <f>Input!F21/Input!F5</f>
        <v>1.2556296893768388</v>
      </c>
      <c r="K26" s="6">
        <f>Input!G21/Input!G5</f>
        <v>1.3823759535782452</v>
      </c>
      <c r="L26" s="6">
        <f>Input!H21/Input!H5</f>
        <v>1.2981455711186518</v>
      </c>
      <c r="M26" s="6">
        <f>Input!I21/Input!I5</f>
        <v>1.2591620105109844</v>
      </c>
      <c r="N26" s="6">
        <f>Input!J21/Input!J5</f>
        <v>1.3925512554882091</v>
      </c>
      <c r="O26" s="6">
        <f t="shared" si="1"/>
        <v>1.3918430481733284</v>
      </c>
    </row>
    <row r="27" spans="2:15" ht="12" customHeight="1" x14ac:dyDescent="0.2">
      <c r="B27" t="s">
        <v>65</v>
      </c>
      <c r="E27" s="6">
        <f>Input!A22/Input!A5</f>
        <v>16.833629402343117</v>
      </c>
      <c r="F27" s="6">
        <f>Input!B22/Input!B5</f>
        <v>15.447937148496454</v>
      </c>
      <c r="G27" s="6">
        <f>Input!C22/Input!C5</f>
        <v>14.390687181721006</v>
      </c>
      <c r="H27" s="6">
        <f>Input!D22/Input!D5</f>
        <v>13.867086422027448</v>
      </c>
      <c r="I27" s="6">
        <f>Input!E22/Input!E5</f>
        <v>13.464495323460637</v>
      </c>
      <c r="J27" s="6">
        <f>Input!F22/Input!F5</f>
        <v>13.584686315868881</v>
      </c>
      <c r="K27" s="6">
        <f>Input!G22/Input!G5</f>
        <v>14.000461425507147</v>
      </c>
      <c r="L27" s="6">
        <f>Input!H22/Input!H5</f>
        <v>13.845357718771357</v>
      </c>
      <c r="M27" s="6">
        <f>Input!I22/Input!I5</f>
        <v>14.240134728476116</v>
      </c>
      <c r="N27" s="6">
        <f>Input!J22/Input!J5</f>
        <v>14.20970316852109</v>
      </c>
      <c r="O27" s="6">
        <f t="shared" si="1"/>
        <v>14.388417883519324</v>
      </c>
    </row>
    <row r="28" spans="2:15" ht="12" customHeight="1" x14ac:dyDescent="0.2">
      <c r="B28" t="s">
        <v>66</v>
      </c>
      <c r="E28" s="6">
        <f>Input!A23/Input!A5</f>
        <v>2.0770187941284095</v>
      </c>
      <c r="F28" s="6">
        <f>Input!B23/Input!B5</f>
        <v>1.9871001047476964</v>
      </c>
      <c r="G28" s="6">
        <f>Input!C23/Input!C5</f>
        <v>2.0069335601108476</v>
      </c>
      <c r="H28" s="6">
        <f>Input!D23/Input!D5</f>
        <v>2.0033783735908681</v>
      </c>
      <c r="I28" s="6">
        <f>Input!E23/Input!E5</f>
        <v>2.1283944619617845</v>
      </c>
      <c r="J28" s="6">
        <f>Input!F23/Input!F5</f>
        <v>2.0504698081018504</v>
      </c>
      <c r="K28" s="6">
        <f>Input!G23/Input!G5</f>
        <v>2.0367510976121395</v>
      </c>
      <c r="L28" s="6">
        <f>Input!H23/Input!H5</f>
        <v>1.9410500399789756</v>
      </c>
      <c r="M28" s="6">
        <f>Input!I23/Input!I5</f>
        <v>1.9273283964007213</v>
      </c>
      <c r="N28" s="6">
        <f>Input!J23/Input!J5</f>
        <v>1.8472798548169902</v>
      </c>
      <c r="O28" s="6">
        <f t="shared" si="1"/>
        <v>2.000570449145028</v>
      </c>
    </row>
    <row r="29" spans="2:15" ht="13.5" customHeight="1" x14ac:dyDescent="0.2">
      <c r="B29" s="4" t="s">
        <v>15</v>
      </c>
      <c r="E29" s="8">
        <f>SUM(E26:E28)</f>
        <v>20.63847488917283</v>
      </c>
      <c r="F29" s="8">
        <f t="shared" ref="F29:N29" si="5">SUM(F26:F28)</f>
        <v>19.056180272805712</v>
      </c>
      <c r="G29" s="8">
        <f t="shared" si="5"/>
        <v>17.90653304083428</v>
      </c>
      <c r="H29" s="8">
        <f t="shared" si="5"/>
        <v>17.12769331056521</v>
      </c>
      <c r="I29" s="8">
        <f t="shared" si="5"/>
        <v>16.808345260870588</v>
      </c>
      <c r="J29" s="8">
        <f t="shared" si="5"/>
        <v>16.89078581334757</v>
      </c>
      <c r="K29" s="8">
        <f t="shared" si="5"/>
        <v>17.419588476697534</v>
      </c>
      <c r="L29" s="8">
        <f t="shared" si="5"/>
        <v>17.084553329868985</v>
      </c>
      <c r="M29" s="8">
        <f t="shared" si="5"/>
        <v>17.426625135387823</v>
      </c>
      <c r="N29" s="8">
        <f t="shared" si="5"/>
        <v>17.449534278826288</v>
      </c>
      <c r="O29" s="8">
        <f t="shared" si="1"/>
        <v>17.780831380837682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79.36058685910703</v>
      </c>
      <c r="F31" s="7">
        <f t="shared" ref="F31:N31" si="6">SUM(F13,F19,F24,F29)</f>
        <v>75.400635959913075</v>
      </c>
      <c r="G31" s="7">
        <f t="shared" si="6"/>
        <v>68.277081075349543</v>
      </c>
      <c r="H31" s="7">
        <f t="shared" si="6"/>
        <v>62.555163087300627</v>
      </c>
      <c r="I31" s="7">
        <f t="shared" si="6"/>
        <v>59.663008854129757</v>
      </c>
      <c r="J31" s="7">
        <f t="shared" si="6"/>
        <v>61.36000050774382</v>
      </c>
      <c r="K31" s="7">
        <f t="shared" si="6"/>
        <v>61.604938959174149</v>
      </c>
      <c r="L31" s="7">
        <f t="shared" si="6"/>
        <v>59.073476935034535</v>
      </c>
      <c r="M31" s="7">
        <f t="shared" si="6"/>
        <v>60.175590972466082</v>
      </c>
      <c r="N31" s="7">
        <f t="shared" si="6"/>
        <v>61.207381696952766</v>
      </c>
      <c r="O31" s="7">
        <f t="shared" si="1"/>
        <v>64.867786490717151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89.812697446374784</v>
      </c>
      <c r="F33" s="6">
        <f>(Input!B35+Input!B209)/Input!B36</f>
        <v>93.934212220886323</v>
      </c>
      <c r="G33" s="6">
        <f>(Input!C35+Input!C209)/Input!C36</f>
        <v>90.510262359554616</v>
      </c>
      <c r="H33" s="6">
        <f>(Input!D35+Input!D209)/Input!D36</f>
        <v>76.111308908999163</v>
      </c>
      <c r="I33" s="6">
        <f>(Input!E35+Input!E209)/Input!E36</f>
        <v>64.144960211885845</v>
      </c>
      <c r="J33" s="6">
        <f>(Input!F35+Input!F209)/Input!F36</f>
        <v>66.307499325824224</v>
      </c>
      <c r="K33" s="6">
        <f>(Input!G35+Input!G209)/Input!G36</f>
        <v>69.419512200722352</v>
      </c>
      <c r="L33" s="6">
        <f>(Input!H35+Input!H209)/Input!H36</f>
        <v>69.235560983598461</v>
      </c>
      <c r="M33" s="6">
        <f>(Input!I35+Input!I209)/Input!I36</f>
        <v>68.038686623974655</v>
      </c>
      <c r="N33" s="6">
        <f>(Input!J35+Input!J209)/Input!J36</f>
        <v>72.228783375968106</v>
      </c>
      <c r="O33" s="6">
        <f t="shared" si="1"/>
        <v>75.974348365778852</v>
      </c>
    </row>
    <row r="34" spans="2:15" ht="12" customHeight="1" x14ac:dyDescent="0.2">
      <c r="B34" t="s">
        <v>69</v>
      </c>
      <c r="E34" s="6">
        <f>Input!A28/Input!A5*Input!A6/Input!A34</f>
        <v>6.2276782002619581E-2</v>
      </c>
      <c r="F34" s="6">
        <f>Input!B28/Input!B5*Input!B6/Input!B34</f>
        <v>6.9998447495630875E-2</v>
      </c>
      <c r="G34" s="6">
        <f>Input!C28/Input!C5*Input!C6/Input!C34</f>
        <v>6.599825735342299E-2</v>
      </c>
      <c r="H34" s="6">
        <f>Input!D28/Input!D5*Input!D6/Input!D34</f>
        <v>4.8735822383936811E-2</v>
      </c>
      <c r="I34" s="6">
        <f>Input!E28/Input!E5*Input!E6/Input!E34</f>
        <v>6.7014948803550162E-2</v>
      </c>
      <c r="J34" s="6">
        <f>Input!F28/Input!F5*Input!F6/Input!F34</f>
        <v>7.2560717622967313E-2</v>
      </c>
      <c r="K34" s="6">
        <f>Input!G28/Input!G5*Input!G6/Input!G34</f>
        <v>0.18856714422169285</v>
      </c>
      <c r="L34" s="6">
        <f>Input!H28/Input!H5*Input!H6/Input!H34</f>
        <v>5.5034058478845044E-2</v>
      </c>
      <c r="M34" s="6">
        <f>Input!I28/Input!I5*Input!I6/Input!I34</f>
        <v>5.9607910596597667E-2</v>
      </c>
      <c r="N34" s="6">
        <f>Input!J28/Input!J5*Input!J6/Input!J34</f>
        <v>0.13383915231126664</v>
      </c>
      <c r="O34" s="6">
        <f t="shared" si="1"/>
        <v>8.2363324127052995E-2</v>
      </c>
    </row>
    <row r="35" spans="2:15" ht="12" customHeight="1" x14ac:dyDescent="0.2">
      <c r="B35" t="s">
        <v>75</v>
      </c>
      <c r="E35" s="6">
        <f>(Input!A29-Input!A203-Input!A207)/Input!A5*Input!A6/Input!A34</f>
        <v>7.2050647084488357</v>
      </c>
      <c r="F35" s="6">
        <f>(Input!B29-Input!B203-Input!B207)/Input!B5*Input!B6/Input!B34</f>
        <v>6.2865894047338378</v>
      </c>
      <c r="G35" s="6">
        <f>(Input!C29-Input!C203-Input!C207)/Input!C5*Input!C6/Input!C34</f>
        <v>4.7558348513513176</v>
      </c>
      <c r="H35" s="6">
        <f>(Input!D29-Input!D203-Input!D207)/Input!D5*Input!D6/Input!D34</f>
        <v>4.4154924788187717</v>
      </c>
      <c r="I35" s="6">
        <f>(Input!E29-Input!E203-Input!E207)/Input!E5*Input!E6/Input!E34</f>
        <v>4.3091444762579254</v>
      </c>
      <c r="J35" s="6">
        <f>(Input!F29-Input!F203-Input!F207)/Input!F5*Input!F6/Input!F34</f>
        <v>4.0798819390538075</v>
      </c>
      <c r="K35" s="6">
        <f>(Input!G29-Input!G203-Input!G207)/Input!G5*Input!G6/Input!G34</f>
        <v>3.6400183319364365</v>
      </c>
      <c r="L35" s="6">
        <f>(Input!H29-Input!H203-Input!H207)/Input!H5*Input!H6/Input!H34</f>
        <v>3.1997890666503408</v>
      </c>
      <c r="M35" s="6">
        <f>(Input!I29-Input!I203-Input!I207)/Input!I5*Input!I6/Input!I34</f>
        <v>3.1020367870236942</v>
      </c>
      <c r="N35" s="6">
        <f>(Input!J29-Input!J203-Input!J207)/Input!J5*Input!J6/Input!J34</f>
        <v>3.5764301780589038</v>
      </c>
      <c r="O35" s="6">
        <f t="shared" si="1"/>
        <v>4.4570282222333875</v>
      </c>
    </row>
    <row r="36" spans="2:15" ht="13.5" customHeight="1" x14ac:dyDescent="0.2">
      <c r="B36" s="1" t="s">
        <v>71</v>
      </c>
      <c r="E36" s="7">
        <f>SUM(E33:E35)</f>
        <v>97.080038936826227</v>
      </c>
      <c r="F36" s="7">
        <f t="shared" ref="F36:N36" si="7">SUM(F33:F35)</f>
        <v>100.29080007311579</v>
      </c>
      <c r="G36" s="7">
        <f t="shared" si="7"/>
        <v>95.332095468259368</v>
      </c>
      <c r="H36" s="7">
        <f t="shared" si="7"/>
        <v>80.575537210201873</v>
      </c>
      <c r="I36" s="7">
        <f t="shared" si="7"/>
        <v>68.521119636947319</v>
      </c>
      <c r="J36" s="7">
        <f t="shared" si="7"/>
        <v>70.459941982500993</v>
      </c>
      <c r="K36" s="7">
        <f t="shared" si="7"/>
        <v>73.248097676880477</v>
      </c>
      <c r="L36" s="7">
        <f t="shared" si="7"/>
        <v>72.490384108727639</v>
      </c>
      <c r="M36" s="7">
        <f t="shared" si="7"/>
        <v>71.200331321594945</v>
      </c>
      <c r="N36" s="7">
        <f t="shared" si="7"/>
        <v>75.939052706338273</v>
      </c>
      <c r="O36" s="7">
        <f t="shared" si="1"/>
        <v>80.5137399121393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17.719452077719197</v>
      </c>
      <c r="F38" s="11">
        <f t="shared" ref="F38:N38" si="8">F36-F31</f>
        <v>24.890164113202715</v>
      </c>
      <c r="G38" s="11">
        <f t="shared" si="8"/>
        <v>27.055014392909825</v>
      </c>
      <c r="H38" s="11">
        <f t="shared" si="8"/>
        <v>18.020374122901245</v>
      </c>
      <c r="I38" s="11">
        <f t="shared" si="8"/>
        <v>8.8581107828175618</v>
      </c>
      <c r="J38" s="11">
        <f t="shared" si="8"/>
        <v>9.0999414747571734</v>
      </c>
      <c r="K38" s="11">
        <f t="shared" si="8"/>
        <v>11.643158717706328</v>
      </c>
      <c r="L38" s="11">
        <f t="shared" si="8"/>
        <v>13.416907173693104</v>
      </c>
      <c r="M38" s="11">
        <f t="shared" si="8"/>
        <v>11.024740349128862</v>
      </c>
      <c r="N38" s="11">
        <f t="shared" si="8"/>
        <v>14.731671009385508</v>
      </c>
      <c r="O38" s="11">
        <f t="shared" si="1"/>
        <v>15.645953421422153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2.5445932237958981</v>
      </c>
      <c r="F40" s="8">
        <f>(Input!B25 + Input!B26) / Input!B5</f>
        <v>3.0487693299898715</v>
      </c>
      <c r="G40" s="8">
        <f>(Input!C25 + Input!C26) / Input!C5</f>
        <v>2.9407572639971113</v>
      </c>
      <c r="H40" s="8">
        <f>(Input!D25 + Input!D26) / Input!D5</f>
        <v>2.8041559805290044</v>
      </c>
      <c r="I40" s="8">
        <f>(Input!E25 + Input!E26) / Input!E5</f>
        <v>2.7413052534306432</v>
      </c>
      <c r="J40" s="8">
        <f>(Input!F25 + Input!F26) / Input!F5</f>
        <v>2.6156075952672473</v>
      </c>
      <c r="K40" s="8">
        <f>(Input!G25 + Input!G26) / Input!G5</f>
        <v>2.4963812481164798</v>
      </c>
      <c r="L40" s="8">
        <f>(Input!H25 + Input!H26) / Input!H5</f>
        <v>2.4886681715239507</v>
      </c>
      <c r="M40" s="8">
        <f>(Input!I25 + Input!I26) / Input!I5</f>
        <v>2.4698313264079963</v>
      </c>
      <c r="N40" s="8">
        <f>(Input!J25 + Input!J26) / Input!J5</f>
        <v>2.5318332773488943</v>
      </c>
      <c r="O40" s="8">
        <f t="shared" si="1"/>
        <v>2.6681902670407096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15.174858853923299</v>
      </c>
      <c r="F42" s="11">
        <f t="shared" ref="F42:N42" si="9">+F38-F40</f>
        <v>21.841394783212845</v>
      </c>
      <c r="G42" s="11">
        <f t="shared" si="9"/>
        <v>24.114257128912715</v>
      </c>
      <c r="H42" s="11">
        <f t="shared" si="9"/>
        <v>15.216218142372242</v>
      </c>
      <c r="I42" s="11">
        <f t="shared" si="9"/>
        <v>6.1168055293869186</v>
      </c>
      <c r="J42" s="11">
        <f t="shared" si="9"/>
        <v>6.4843338794899257</v>
      </c>
      <c r="K42" s="11">
        <f t="shared" si="9"/>
        <v>9.1467774695898481</v>
      </c>
      <c r="L42" s="11">
        <f t="shared" si="9"/>
        <v>10.928239002169153</v>
      </c>
      <c r="M42" s="11">
        <f t="shared" si="9"/>
        <v>8.5549090227208655</v>
      </c>
      <c r="N42" s="11">
        <f t="shared" si="9"/>
        <v>12.199837732036613</v>
      </c>
      <c r="O42" s="11">
        <f t="shared" si="1"/>
        <v>12.977763154381444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253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4.2708912083080633E-3</v>
      </c>
      <c r="F7" s="6">
        <f>Input!B8/Input!B$7</f>
        <v>0.13054423290141756</v>
      </c>
      <c r="G7" s="6">
        <f>Input!C8/Input!C$7</f>
        <v>0.60679949517202236</v>
      </c>
      <c r="H7" s="6">
        <f>Input!D8/Input!D$7</f>
        <v>7.2506499457324139E-3</v>
      </c>
      <c r="I7" s="6">
        <f>Input!E8/Input!E$7</f>
        <v>4.456313923486719E-2</v>
      </c>
      <c r="J7" s="6">
        <f>Input!F8/Input!F$7</f>
        <v>6.3872165483013735E-2</v>
      </c>
      <c r="K7" s="6">
        <f>Input!G8/Input!G$7</f>
        <v>0.62143883021619117</v>
      </c>
      <c r="L7" s="6">
        <f>Input!H8/Input!H$7</f>
        <v>8.3602074768947363E-4</v>
      </c>
      <c r="M7" s="6">
        <f>Input!I8/Input!I$7</f>
        <v>5.8238173059313225E-2</v>
      </c>
      <c r="N7" s="6">
        <f>Input!J8/Input!J$7</f>
        <v>0.19734420152213789</v>
      </c>
      <c r="O7" s="6">
        <f>AVERAGE(E7:N7)</f>
        <v>0.17351577994906933</v>
      </c>
    </row>
    <row r="8" spans="1:15" ht="12" customHeight="1" x14ac:dyDescent="0.2">
      <c r="B8" t="s">
        <v>50</v>
      </c>
      <c r="E8" s="6">
        <f>Input!A9/Input!A$7</f>
        <v>15.215312229500226</v>
      </c>
      <c r="F8" s="6">
        <f>Input!B9/Input!B$7</f>
        <v>16.921357513002679</v>
      </c>
      <c r="G8" s="6">
        <f>Input!C9/Input!C$7</f>
        <v>13.237645716803453</v>
      </c>
      <c r="H8" s="6">
        <f>Input!D9/Input!D$7</f>
        <v>11.535100524597555</v>
      </c>
      <c r="I8" s="6">
        <f>Input!E9/Input!E$7</f>
        <v>12.960483359011008</v>
      </c>
      <c r="J8" s="6">
        <f>Input!F9/Input!F$7</f>
        <v>12.424760507041732</v>
      </c>
      <c r="K8" s="6">
        <f>Input!G9/Input!G$7</f>
        <v>11.500501263042533</v>
      </c>
      <c r="L8" s="6">
        <f>Input!H9/Input!H$7</f>
        <v>12.423523312763992</v>
      </c>
      <c r="M8" s="6">
        <f>Input!I9/Input!I$7</f>
        <v>13.360062968389759</v>
      </c>
      <c r="N8" s="6">
        <f>Input!J9/Input!J$7</f>
        <v>11.775432911511423</v>
      </c>
      <c r="O8" s="6">
        <f t="shared" ref="O8:O42" si="1">AVERAGE(E8:N8)</f>
        <v>13.135418030566436</v>
      </c>
    </row>
    <row r="9" spans="1:15" ht="12" customHeight="1" x14ac:dyDescent="0.2">
      <c r="B9" t="s">
        <v>51</v>
      </c>
      <c r="E9" s="6">
        <f>Input!A10/Input!A$7</f>
        <v>13.486124354339625</v>
      </c>
      <c r="F9" s="6">
        <f>Input!B10/Input!B$7</f>
        <v>10.344413630328958</v>
      </c>
      <c r="G9" s="6">
        <f>Input!C10/Input!C$7</f>
        <v>10.188757215828895</v>
      </c>
      <c r="H9" s="6">
        <f>Input!D10/Input!D$7</f>
        <v>9.6196337631318638</v>
      </c>
      <c r="I9" s="6">
        <f>Input!E10/Input!E$7</f>
        <v>8.0284666716165809</v>
      </c>
      <c r="J9" s="6">
        <f>Input!F10/Input!F$7</f>
        <v>7.9296516634413274</v>
      </c>
      <c r="K9" s="6">
        <f>Input!G10/Input!G$7</f>
        <v>8.9283996495852271</v>
      </c>
      <c r="L9" s="6">
        <f>Input!H10/Input!H$7</f>
        <v>6.9701389484260172</v>
      </c>
      <c r="M9" s="6">
        <f>Input!I10/Input!I$7</f>
        <v>7.0715686889131835</v>
      </c>
      <c r="N9" s="6">
        <f>Input!J10/Input!J$7</f>
        <v>6.6073006165439416</v>
      </c>
      <c r="O9" s="6">
        <f t="shared" si="1"/>
        <v>8.917445520215562</v>
      </c>
    </row>
    <row r="10" spans="1:15" ht="12" customHeight="1" x14ac:dyDescent="0.2">
      <c r="B10" t="s">
        <v>52</v>
      </c>
      <c r="E10" s="6">
        <f>Input!A11/Input!A$7</f>
        <v>12.60894702760848</v>
      </c>
      <c r="F10" s="6">
        <f>Input!B11/Input!B$7</f>
        <v>11.125323270631791</v>
      </c>
      <c r="G10" s="6">
        <f>Input!C11/Input!C$7</f>
        <v>10.846746249262546</v>
      </c>
      <c r="H10" s="6">
        <f>Input!D11/Input!D$7</f>
        <v>9.8172248295377766</v>
      </c>
      <c r="I10" s="6">
        <f>Input!E11/Input!E$7</f>
        <v>10.59204230319455</v>
      </c>
      <c r="J10" s="6">
        <f>Input!F11/Input!F$7</f>
        <v>11.04830683617441</v>
      </c>
      <c r="K10" s="6">
        <f>Input!G11/Input!G$7</f>
        <v>8.6680635468601057</v>
      </c>
      <c r="L10" s="6">
        <f>Input!H11/Input!H$7</f>
        <v>8.7821725815588572</v>
      </c>
      <c r="M10" s="6">
        <f>Input!I11/Input!I$7</f>
        <v>8.9275104771065728</v>
      </c>
      <c r="N10" s="6">
        <f>Input!J11/Input!J$7</f>
        <v>9.5415359610191963</v>
      </c>
      <c r="O10" s="6">
        <f t="shared" si="1"/>
        <v>10.195787308295426</v>
      </c>
    </row>
    <row r="11" spans="1:15" ht="12" customHeight="1" x14ac:dyDescent="0.2">
      <c r="B11" t="s">
        <v>53</v>
      </c>
      <c r="E11" s="6">
        <f>Input!A12/Input!A$7</f>
        <v>8.2398126527983315</v>
      </c>
      <c r="F11" s="6">
        <f>Input!B12/Input!B$7</f>
        <v>7.8404551056631249</v>
      </c>
      <c r="G11" s="6">
        <f>Input!C12/Input!C$7</f>
        <v>6.3278160402368799</v>
      </c>
      <c r="H11" s="6">
        <f>Input!D12/Input!D$7</f>
        <v>5.3814871662272683</v>
      </c>
      <c r="I11" s="6">
        <f>Input!E12/Input!E$7</f>
        <v>5.2579034952573638</v>
      </c>
      <c r="J11" s="6">
        <f>Input!F12/Input!F$7</f>
        <v>5.8433879943332814</v>
      </c>
      <c r="K11" s="6">
        <f>Input!G12/Input!G$7</f>
        <v>5.5672701830081834</v>
      </c>
      <c r="L11" s="6">
        <f>Input!H12/Input!H$7</f>
        <v>5.4746143403889969</v>
      </c>
      <c r="M11" s="6">
        <f>Input!I12/Input!I$7</f>
        <v>4.8389263240817773</v>
      </c>
      <c r="N11" s="6">
        <f>Input!J12/Input!J$7</f>
        <v>4.7631659163650673</v>
      </c>
      <c r="O11" s="6">
        <f t="shared" si="1"/>
        <v>5.9534839218360274</v>
      </c>
    </row>
    <row r="12" spans="1:15" ht="12" customHeight="1" x14ac:dyDescent="0.2">
      <c r="B12" t="s">
        <v>54</v>
      </c>
      <c r="E12" s="6">
        <f>Input!A13/Input!A$7</f>
        <v>2.2135038669800697</v>
      </c>
      <c r="F12" s="6">
        <f>Input!B13/Input!B$7</f>
        <v>1.8358564637471508</v>
      </c>
      <c r="G12" s="6">
        <f>Input!C13/Input!C$7</f>
        <v>1.8575864219196905</v>
      </c>
      <c r="H12" s="6">
        <f>Input!D13/Input!D$7</f>
        <v>1.3728371287960346</v>
      </c>
      <c r="I12" s="6">
        <f>Input!E13/Input!E$7</f>
        <v>1.2112716017299947</v>
      </c>
      <c r="J12" s="6">
        <f>Input!F13/Input!F$7</f>
        <v>1.2675826628024334</v>
      </c>
      <c r="K12" s="6">
        <f>Input!G13/Input!G$7</f>
        <v>1.2209838485490585</v>
      </c>
      <c r="L12" s="6">
        <f>Input!H13/Input!H$7</f>
        <v>1.3834589276014826</v>
      </c>
      <c r="M12" s="6">
        <f>Input!I13/Input!I$7</f>
        <v>1.2022938240957659</v>
      </c>
      <c r="N12" s="6">
        <f>Input!J13/Input!J$7</f>
        <v>1.2040106634576959</v>
      </c>
      <c r="O12" s="6">
        <f t="shared" si="1"/>
        <v>1.4769385409679379</v>
      </c>
    </row>
    <row r="13" spans="1:15" ht="13.5" customHeight="1" x14ac:dyDescent="0.2">
      <c r="B13" s="4" t="s">
        <v>55</v>
      </c>
      <c r="E13" s="8">
        <f>SUM(E7:E12)</f>
        <v>51.767971022435042</v>
      </c>
      <c r="F13" s="8">
        <f t="shared" ref="F13:N13" si="2">SUM(F7:F12)</f>
        <v>48.197950216275117</v>
      </c>
      <c r="G13" s="8">
        <f t="shared" si="2"/>
        <v>43.065351139223488</v>
      </c>
      <c r="H13" s="8">
        <f t="shared" si="2"/>
        <v>37.733534062236231</v>
      </c>
      <c r="I13" s="8">
        <f t="shared" si="2"/>
        <v>38.094730570044369</v>
      </c>
      <c r="J13" s="8">
        <f t="shared" si="2"/>
        <v>38.577561829276199</v>
      </c>
      <c r="K13" s="8">
        <f t="shared" si="2"/>
        <v>36.506657321261301</v>
      </c>
      <c r="L13" s="8">
        <f t="shared" si="2"/>
        <v>35.034744131487038</v>
      </c>
      <c r="M13" s="8">
        <f t="shared" si="2"/>
        <v>35.458600455646376</v>
      </c>
      <c r="N13" s="8">
        <f t="shared" si="2"/>
        <v>34.088790270419459</v>
      </c>
      <c r="O13" s="8">
        <f t="shared" si="1"/>
        <v>39.852589101830461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237.5964512637087</v>
      </c>
      <c r="F15" s="6">
        <f>Input!B14/Input!B$7</f>
        <v>215.27834374657979</v>
      </c>
      <c r="G15" s="6">
        <f>Input!C14/Input!C$7</f>
        <v>202.60252031260501</v>
      </c>
      <c r="H15" s="6">
        <f>Input!D14/Input!D$7</f>
        <v>179.76842051397841</v>
      </c>
      <c r="I15" s="6">
        <f>Input!E14/Input!E$7</f>
        <v>142.23070415607074</v>
      </c>
      <c r="J15" s="6">
        <f>Input!F14/Input!F$7</f>
        <v>154.78676858119059</v>
      </c>
      <c r="K15" s="6">
        <f>Input!G14/Input!G$7</f>
        <v>153.35877102230259</v>
      </c>
      <c r="L15" s="6">
        <f>Input!H14/Input!H$7</f>
        <v>148.55199572116419</v>
      </c>
      <c r="M15" s="6">
        <f>Input!I14/Input!I$7</f>
        <v>149.51293155734754</v>
      </c>
      <c r="N15" s="6">
        <f>Input!J14/Input!J$7</f>
        <v>177.90826558250171</v>
      </c>
      <c r="O15" s="6">
        <f t="shared" si="1"/>
        <v>176.15951724574492</v>
      </c>
    </row>
    <row r="16" spans="1:15" ht="12" customHeight="1" x14ac:dyDescent="0.2">
      <c r="B16" t="s">
        <v>57</v>
      </c>
      <c r="E16" s="6">
        <f>Input!A15/Input!A$7</f>
        <v>41.316391651664958</v>
      </c>
      <c r="F16" s="6">
        <f>Input!B15/Input!B$7</f>
        <v>39.786483970896839</v>
      </c>
      <c r="G16" s="6">
        <f>Input!C15/Input!C$7</f>
        <v>37.6672730887855</v>
      </c>
      <c r="H16" s="6">
        <f>Input!D15/Input!D$7</f>
        <v>33.003239433555287</v>
      </c>
      <c r="I16" s="6">
        <f>Input!E15/Input!E$7</f>
        <v>29.822150056614628</v>
      </c>
      <c r="J16" s="6">
        <f>Input!F15/Input!F$7</f>
        <v>32.401387235066991</v>
      </c>
      <c r="K16" s="6">
        <f>Input!G15/Input!G$7</f>
        <v>34.809508475863566</v>
      </c>
      <c r="L16" s="6">
        <f>Input!H15/Input!H$7</f>
        <v>33.770336871344085</v>
      </c>
      <c r="M16" s="6">
        <f>Input!I15/Input!I$7</f>
        <v>32.750360096448091</v>
      </c>
      <c r="N16" s="6">
        <f>Input!J15/Input!J$7</f>
        <v>35.7387689821755</v>
      </c>
      <c r="O16" s="6">
        <f t="shared" si="1"/>
        <v>35.106589986241545</v>
      </c>
    </row>
    <row r="17" spans="2:15" ht="12" customHeight="1" x14ac:dyDescent="0.2">
      <c r="B17" t="s">
        <v>58</v>
      </c>
      <c r="E17" s="6">
        <f>Input!A16/Input!A$7</f>
        <v>1.6641109141809041</v>
      </c>
      <c r="F17" s="6">
        <f>Input!B16/Input!B$7</f>
        <v>1.941215899195333</v>
      </c>
      <c r="G17" s="6">
        <f>Input!C16/Input!C$7</f>
        <v>1.3596852666402801</v>
      </c>
      <c r="H17" s="6">
        <f>Input!D16/Input!D$7</f>
        <v>0.83974193225474225</v>
      </c>
      <c r="I17" s="6">
        <f>Input!E16/Input!E$7</f>
        <v>1.0761099251944388</v>
      </c>
      <c r="J17" s="6">
        <f>Input!F16/Input!F$7</f>
        <v>1.1126052093074936</v>
      </c>
      <c r="K17" s="6">
        <f>Input!G16/Input!G$7</f>
        <v>1.2984224223734466</v>
      </c>
      <c r="L17" s="6">
        <f>Input!H16/Input!H$7</f>
        <v>1.3624908352647256</v>
      </c>
      <c r="M17" s="6">
        <f>Input!I16/Input!I$7</f>
        <v>1.5440448199271166</v>
      </c>
      <c r="N17" s="6">
        <f>Input!J16/Input!J$7</f>
        <v>2.0858781599677889</v>
      </c>
      <c r="O17" s="6">
        <f t="shared" si="1"/>
        <v>1.4284305384306271</v>
      </c>
    </row>
    <row r="18" spans="2:15" ht="12" customHeight="1" x14ac:dyDescent="0.2">
      <c r="B18" t="s">
        <v>59</v>
      </c>
      <c r="E18" s="6">
        <f>Input!A17/Input!A$7</f>
        <v>3.312494487431151</v>
      </c>
      <c r="F18" s="6">
        <f>Input!B17/Input!B$7</f>
        <v>3.3969857577242815</v>
      </c>
      <c r="G18" s="6">
        <f>Input!C17/Input!C$7</f>
        <v>2.5745284040416112</v>
      </c>
      <c r="H18" s="6">
        <f>Input!D17/Input!D$7</f>
        <v>1.9077595783946002</v>
      </c>
      <c r="I18" s="6">
        <f>Input!E17/Input!E$7</f>
        <v>1.896173871883875</v>
      </c>
      <c r="J18" s="6">
        <f>Input!F17/Input!F$7</f>
        <v>2.1522062241317048</v>
      </c>
      <c r="K18" s="6">
        <f>Input!G17/Input!G$7</f>
        <v>2.0778637442552448</v>
      </c>
      <c r="L18" s="6">
        <f>Input!H17/Input!H$7</f>
        <v>2.2524998664297482</v>
      </c>
      <c r="M18" s="6">
        <f>Input!I17/Input!I$7</f>
        <v>2.3896612983123671</v>
      </c>
      <c r="N18" s="6">
        <f>Input!J17/Input!J$7</f>
        <v>2.3990032059375053</v>
      </c>
      <c r="O18" s="6">
        <f t="shared" si="1"/>
        <v>2.4359176438542085</v>
      </c>
    </row>
    <row r="19" spans="2:15" ht="13.5" customHeight="1" x14ac:dyDescent="0.2">
      <c r="B19" s="4" t="s">
        <v>60</v>
      </c>
      <c r="E19" s="8">
        <f>SUM(E15:E18)</f>
        <v>283.88944831698569</v>
      </c>
      <c r="F19" s="8">
        <f t="shared" ref="F19:N19" si="3">SUM(F15:F18)</f>
        <v>260.40302937439628</v>
      </c>
      <c r="G19" s="8">
        <f t="shared" si="3"/>
        <v>244.20400707207239</v>
      </c>
      <c r="H19" s="8">
        <f t="shared" si="3"/>
        <v>215.51916145818305</v>
      </c>
      <c r="I19" s="8">
        <f t="shared" si="3"/>
        <v>175.02513800976368</v>
      </c>
      <c r="J19" s="8">
        <f t="shared" si="3"/>
        <v>190.45296724969677</v>
      </c>
      <c r="K19" s="8">
        <f t="shared" si="3"/>
        <v>191.54456566479485</v>
      </c>
      <c r="L19" s="8">
        <f t="shared" si="3"/>
        <v>185.93732329420277</v>
      </c>
      <c r="M19" s="8">
        <f t="shared" si="3"/>
        <v>186.19699777203513</v>
      </c>
      <c r="N19" s="8">
        <f t="shared" si="3"/>
        <v>218.13191593058249</v>
      </c>
      <c r="O19" s="8">
        <f t="shared" si="1"/>
        <v>215.13045541427127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45.734389052851654</v>
      </c>
      <c r="F21" s="6">
        <f>Input!B18/Input!B$7</f>
        <v>42.761784353006682</v>
      </c>
      <c r="G21" s="6">
        <f>Input!C18/Input!C$7</f>
        <v>38.311479328937246</v>
      </c>
      <c r="H21" s="6">
        <f>Input!D18/Input!D$7</f>
        <v>34.678202508905848</v>
      </c>
      <c r="I21" s="6">
        <f>Input!E18/Input!E$7</f>
        <v>32.304428192229871</v>
      </c>
      <c r="J21" s="6">
        <f>Input!F18/Input!F$7</f>
        <v>35.086208298224982</v>
      </c>
      <c r="K21" s="6">
        <f>Input!G18/Input!G$7</f>
        <v>35.301406675043019</v>
      </c>
      <c r="L21" s="6">
        <f>Input!H18/Input!H$7</f>
        <v>34.059252146132259</v>
      </c>
      <c r="M21" s="6">
        <f>Input!I18/Input!I$7</f>
        <v>38.069399906275812</v>
      </c>
      <c r="N21" s="6">
        <f>Input!J18/Input!J$7</f>
        <v>36.623211635854631</v>
      </c>
      <c r="O21" s="6">
        <f t="shared" si="1"/>
        <v>37.2929762097462</v>
      </c>
    </row>
    <row r="22" spans="2:15" ht="12" customHeight="1" x14ac:dyDescent="0.2">
      <c r="B22" t="s">
        <v>255</v>
      </c>
      <c r="E22" s="6">
        <f>Input!A19/Input!A$7</f>
        <v>30.091045995002961</v>
      </c>
      <c r="F22" s="6">
        <f>Input!B19/Input!B$7</f>
        <v>39.125999647868895</v>
      </c>
      <c r="G22" s="6">
        <f>Input!C19/Input!C$7</f>
        <v>28.384687040259283</v>
      </c>
      <c r="H22" s="6">
        <f>Input!D19/Input!D$7</f>
        <v>26.918430351524901</v>
      </c>
      <c r="I22" s="6">
        <f>Input!E19/Input!E$7</f>
        <v>23.291818443376087</v>
      </c>
      <c r="J22" s="6">
        <f>Input!F19/Input!F$7</f>
        <v>23.614856804229667</v>
      </c>
      <c r="K22" s="6">
        <f>Input!G19/Input!G$7</f>
        <v>26.500239182072221</v>
      </c>
      <c r="L22" s="6">
        <f>Input!H19/Input!H$7</f>
        <v>24.171562028352447</v>
      </c>
      <c r="M22" s="6">
        <f>Input!I19/Input!I$7</f>
        <v>25.383743832693316</v>
      </c>
      <c r="N22" s="6">
        <f>Input!J19/Input!J$7</f>
        <v>25.8611004638297</v>
      </c>
      <c r="O22" s="6">
        <f t="shared" si="1"/>
        <v>27.334348378920946</v>
      </c>
    </row>
    <row r="23" spans="2:15" ht="12" customHeight="1" x14ac:dyDescent="0.2">
      <c r="B23" t="s">
        <v>62</v>
      </c>
      <c r="E23" s="6">
        <f>Input!A20/Input!A$7</f>
        <v>0.13836478228868132</v>
      </c>
      <c r="F23" s="6">
        <f>Input!B20/Input!B$7</f>
        <v>0.1229082222613479</v>
      </c>
      <c r="G23" s="6">
        <f>Input!C20/Input!C$7</f>
        <v>7.8977387291179701E-2</v>
      </c>
      <c r="H23" s="6">
        <f>Input!D20/Input!D$7</f>
        <v>9.2787532994533267E-2</v>
      </c>
      <c r="I23" s="6">
        <f>Input!E20/Input!E$7</f>
        <v>0.17924953130510643</v>
      </c>
      <c r="J23" s="6">
        <f>Input!F20/Input!F$7</f>
        <v>9.3770960842230022E-2</v>
      </c>
      <c r="K23" s="6">
        <f>Input!G20/Input!G$7</f>
        <v>0.66087281876143233</v>
      </c>
      <c r="L23" s="6">
        <f>Input!H20/Input!H$7</f>
        <v>0.10475252992571009</v>
      </c>
      <c r="M23" s="6">
        <f>Input!I20/Input!I$7</f>
        <v>7.0488802653109639E-2</v>
      </c>
      <c r="N23" s="6">
        <f>Input!J20/Input!J$7</f>
        <v>0.10003057697017674</v>
      </c>
      <c r="O23" s="6">
        <f t="shared" si="1"/>
        <v>0.16422031452935076</v>
      </c>
    </row>
    <row r="24" spans="2:15" ht="14.25" customHeight="1" x14ac:dyDescent="0.2">
      <c r="B24" s="4" t="s">
        <v>63</v>
      </c>
      <c r="E24" s="8">
        <f>SUM(E21:E23)</f>
        <v>75.963799830143287</v>
      </c>
      <c r="F24" s="8">
        <f t="shared" ref="F24:N24" si="4">SUM(F21:F23)</f>
        <v>82.010692223136914</v>
      </c>
      <c r="G24" s="8">
        <f t="shared" si="4"/>
        <v>66.775143756487708</v>
      </c>
      <c r="H24" s="8">
        <f t="shared" si="4"/>
        <v>61.68942039342528</v>
      </c>
      <c r="I24" s="8">
        <f t="shared" si="4"/>
        <v>55.775496166911061</v>
      </c>
      <c r="J24" s="8">
        <f t="shared" si="4"/>
        <v>58.794836063296877</v>
      </c>
      <c r="K24" s="8">
        <f t="shared" si="4"/>
        <v>62.462518675876673</v>
      </c>
      <c r="L24" s="8">
        <f t="shared" si="4"/>
        <v>58.335566704410418</v>
      </c>
      <c r="M24" s="8">
        <f t="shared" si="4"/>
        <v>63.523632541622241</v>
      </c>
      <c r="N24" s="8">
        <f t="shared" si="4"/>
        <v>62.584342676654508</v>
      </c>
      <c r="O24" s="8">
        <f t="shared" si="1"/>
        <v>64.791544903196481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11.057498096574159</v>
      </c>
      <c r="F26" s="6">
        <f>Input!B21/Input!B$7</f>
        <v>10.693408010506831</v>
      </c>
      <c r="G26" s="6">
        <f>Input!C21/Input!C$7</f>
        <v>9.8301511496785086</v>
      </c>
      <c r="H26" s="6">
        <f>Input!D21/Input!D$7</f>
        <v>8.2844762582698195</v>
      </c>
      <c r="I26" s="6">
        <f>Input!E21/Input!E$7</f>
        <v>7.641849442206671</v>
      </c>
      <c r="J26" s="6">
        <f>Input!F21/Input!F$7</f>
        <v>8.0142934656802378</v>
      </c>
      <c r="K26" s="6">
        <f>Input!G21/Input!G$7</f>
        <v>8.8728580166861377</v>
      </c>
      <c r="L26" s="6">
        <f>Input!H21/Input!H$7</f>
        <v>8.3328574504817556</v>
      </c>
      <c r="M26" s="6">
        <f>Input!I21/Input!I$7</f>
        <v>8.0600222711129099</v>
      </c>
      <c r="N26" s="6">
        <f>Input!J21/Input!J$7</f>
        <v>8.8803714428917733</v>
      </c>
      <c r="O26" s="6">
        <f t="shared" si="1"/>
        <v>8.9667785604088799</v>
      </c>
    </row>
    <row r="27" spans="2:15" ht="12" customHeight="1" x14ac:dyDescent="0.2">
      <c r="B27" t="s">
        <v>65</v>
      </c>
      <c r="E27" s="6">
        <f>Input!A22/Input!A$7</f>
        <v>107.72945334224109</v>
      </c>
      <c r="F27" s="6">
        <f>Input!B22/Input!B$7</f>
        <v>101.89791576452899</v>
      </c>
      <c r="G27" s="6">
        <f>Input!C22/Input!C$7</f>
        <v>93.751393131053632</v>
      </c>
      <c r="H27" s="6">
        <f>Input!D22/Input!D$7</f>
        <v>91.376823599578316</v>
      </c>
      <c r="I27" s="6">
        <f>Input!E22/Input!E$7</f>
        <v>84.654393480964487</v>
      </c>
      <c r="J27" s="6">
        <f>Input!F22/Input!F$7</f>
        <v>86.706824229853979</v>
      </c>
      <c r="K27" s="6">
        <f>Input!G22/Input!G$7</f>
        <v>89.862751211105177</v>
      </c>
      <c r="L27" s="6">
        <f>Input!H22/Input!H$7</f>
        <v>88.874002105965602</v>
      </c>
      <c r="M27" s="6">
        <f>Input!I22/Input!I$7</f>
        <v>91.152530093080216</v>
      </c>
      <c r="N27" s="6">
        <f>Input!J22/Input!J$7</f>
        <v>90.616012683471297</v>
      </c>
      <c r="O27" s="6">
        <f t="shared" si="1"/>
        <v>92.662209964184285</v>
      </c>
    </row>
    <row r="28" spans="2:15" ht="12" customHeight="1" x14ac:dyDescent="0.2">
      <c r="B28" t="s">
        <v>66</v>
      </c>
      <c r="E28" s="6">
        <f>Input!A23/Input!A$7</f>
        <v>13.292207754191686</v>
      </c>
      <c r="F28" s="6">
        <f>Input!B23/Input!B$7</f>
        <v>13.107339649486791</v>
      </c>
      <c r="G28" s="6">
        <f>Input!C23/Input!C$7</f>
        <v>13.074623526029258</v>
      </c>
      <c r="H28" s="6">
        <f>Input!D23/Input!D$7</f>
        <v>13.201212329363857</v>
      </c>
      <c r="I28" s="6">
        <f>Input!E23/Input!E$7</f>
        <v>13.381707812819037</v>
      </c>
      <c r="J28" s="6">
        <f>Input!F23/Input!F$7</f>
        <v>13.087510532504931</v>
      </c>
      <c r="K28" s="6">
        <f>Input!G23/Input!G$7</f>
        <v>13.073001781941995</v>
      </c>
      <c r="L28" s="6">
        <f>Input!H23/Input!H$7</f>
        <v>12.459691460841839</v>
      </c>
      <c r="M28" s="6">
        <f>Input!I23/Input!I$7</f>
        <v>12.337022296625769</v>
      </c>
      <c r="N28" s="6">
        <f>Input!J23/Input!J$7</f>
        <v>11.780199260238261</v>
      </c>
      <c r="O28" s="6">
        <f t="shared" si="1"/>
        <v>12.879451640404341</v>
      </c>
    </row>
    <row r="29" spans="2:15" ht="14.25" customHeight="1" x14ac:dyDescent="0.2">
      <c r="B29" s="4" t="s">
        <v>15</v>
      </c>
      <c r="E29" s="8">
        <f>SUM(E26:E28)</f>
        <v>132.07915919300694</v>
      </c>
      <c r="F29" s="8">
        <f t="shared" ref="F29:N29" si="5">SUM(F26:F28)</f>
        <v>125.69866342452261</v>
      </c>
      <c r="G29" s="8">
        <f t="shared" si="5"/>
        <v>116.6561678067614</v>
      </c>
      <c r="H29" s="8">
        <f t="shared" si="5"/>
        <v>112.86251218721199</v>
      </c>
      <c r="I29" s="8">
        <f t="shared" si="5"/>
        <v>105.67795073599021</v>
      </c>
      <c r="J29" s="8">
        <f t="shared" si="5"/>
        <v>107.80862822803915</v>
      </c>
      <c r="K29" s="8">
        <f t="shared" si="5"/>
        <v>111.80861100973331</v>
      </c>
      <c r="L29" s="8">
        <f t="shared" si="5"/>
        <v>109.66655101728919</v>
      </c>
      <c r="M29" s="8">
        <f t="shared" si="5"/>
        <v>111.54957466081891</v>
      </c>
      <c r="N29" s="8">
        <f t="shared" si="5"/>
        <v>111.27658338660133</v>
      </c>
      <c r="O29" s="8">
        <f t="shared" si="1"/>
        <v>114.5084401649975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543.70037836257097</v>
      </c>
      <c r="F31" s="7">
        <f t="shared" ref="F31:N31" si="6">SUM(F13,F19,F24,F29)</f>
        <v>516.31033523833094</v>
      </c>
      <c r="G31" s="7">
        <f t="shared" si="6"/>
        <v>470.70066977454496</v>
      </c>
      <c r="H31" s="7">
        <f t="shared" si="6"/>
        <v>427.80462810105655</v>
      </c>
      <c r="I31" s="7">
        <f t="shared" si="6"/>
        <v>374.57331548270929</v>
      </c>
      <c r="J31" s="7">
        <f t="shared" si="6"/>
        <v>395.63399337030899</v>
      </c>
      <c r="K31" s="7">
        <f t="shared" si="6"/>
        <v>402.32235267166607</v>
      </c>
      <c r="L31" s="7">
        <f t="shared" si="6"/>
        <v>388.97418514738939</v>
      </c>
      <c r="M31" s="7">
        <f t="shared" si="6"/>
        <v>396.72880543012263</v>
      </c>
      <c r="N31" s="7">
        <f t="shared" si="6"/>
        <v>426.08163226425779</v>
      </c>
      <c r="O31" s="7">
        <f t="shared" si="1"/>
        <v>434.28302958429578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689.8182932539786</v>
      </c>
      <c r="F33" s="6">
        <f>(Input!B27+Input!B203+Input!B207)/Input!B$7</f>
        <v>687.61559436399887</v>
      </c>
      <c r="G33" s="6">
        <f>(Input!C27+Input!C203+Input!C207)/Input!C$7</f>
        <v>675.34600086253886</v>
      </c>
      <c r="H33" s="6">
        <f>(Input!D27+Input!D203+Input!D207)/Input!D$7</f>
        <v>552.22401311946771</v>
      </c>
      <c r="I33" s="6">
        <f>(Input!E27+Input!E203+Input!E207)/Input!E$7</f>
        <v>431.71158298219888</v>
      </c>
      <c r="J33" s="6">
        <f>(Input!F27+Input!F203+Input!F207)/Input!F$7</f>
        <v>460.0422716877008</v>
      </c>
      <c r="K33" s="6">
        <f>(Input!G27+Input!G203+Input!G207)/Input!G$7</f>
        <v>495.04256777149345</v>
      </c>
      <c r="L33" s="6">
        <f>(Input!H27+Input!H203+Input!H207)/Input!H$7</f>
        <v>498.80716938208542</v>
      </c>
      <c r="M33" s="6">
        <f>(Input!I27+Input!I203+Input!I207)/Input!I$7</f>
        <v>497.16901993540597</v>
      </c>
      <c r="N33" s="6">
        <f>(Input!J27+Input!J203+Input!J207)/Input!J$7</f>
        <v>567.78379560859355</v>
      </c>
      <c r="O33" s="6">
        <f t="shared" si="1"/>
        <v>555.55603089674617</v>
      </c>
    </row>
    <row r="34" spans="2:15" ht="12" customHeight="1" x14ac:dyDescent="0.2">
      <c r="B34" t="s">
        <v>69</v>
      </c>
      <c r="E34" s="6">
        <f>Input!A28/Input!A$7</f>
        <v>0.41259285229405884</v>
      </c>
      <c r="F34" s="6">
        <f>Input!B28/Input!B$7</f>
        <v>0.47525232097226255</v>
      </c>
      <c r="G34" s="6">
        <f>Input!C28/Input!C$7</f>
        <v>0.44263518710747007</v>
      </c>
      <c r="H34" s="6">
        <f>Input!D28/Input!D$7</f>
        <v>0.32778536798726976</v>
      </c>
      <c r="I34" s="6">
        <f>Input!E28/Input!E$7</f>
        <v>0.43008622129823842</v>
      </c>
      <c r="J34" s="6">
        <f>Input!F28/Input!F$7</f>
        <v>0.47670052500486115</v>
      </c>
      <c r="K34" s="6">
        <f>Input!G28/Input!G$7</f>
        <v>1.2436304320761318</v>
      </c>
      <c r="L34" s="6">
        <f>Input!H28/Input!H$7</f>
        <v>0.3611385977503424</v>
      </c>
      <c r="M34" s="6">
        <f>Input!I28/Input!I$7</f>
        <v>0.39526454794866661</v>
      </c>
      <c r="N34" s="6">
        <f>Input!J28/Input!J$7</f>
        <v>0.85823261700193265</v>
      </c>
      <c r="O34" s="6">
        <f t="shared" si="1"/>
        <v>0.54233186694412339</v>
      </c>
    </row>
    <row r="35" spans="2:15" ht="12" customHeight="1" x14ac:dyDescent="0.2">
      <c r="B35" t="s">
        <v>75</v>
      </c>
      <c r="E35" s="6">
        <f>(Input!A29-Input!A203-Input!A207)/Input!A$7</f>
        <v>47.734614786247654</v>
      </c>
      <c r="F35" s="6">
        <f>(Input!B29-Input!B203-Input!B207)/Input!B$7</f>
        <v>42.682606721897322</v>
      </c>
      <c r="G35" s="6">
        <f>(Input!C29-Input!C203-Input!C207)/Input!C$7</f>
        <v>31.896294443158308</v>
      </c>
      <c r="H35" s="6">
        <f>(Input!D29-Input!D203-Input!D207)/Input!D$7</f>
        <v>29.697535738961289</v>
      </c>
      <c r="I35" s="6">
        <f>(Input!E29-Input!E203-Input!E207)/Input!E$7</f>
        <v>27.65507842518516</v>
      </c>
      <c r="J35" s="6">
        <f>(Input!F29-Input!F203-Input!F207)/Input!F$7</f>
        <v>26.803509199159251</v>
      </c>
      <c r="K35" s="6">
        <f>(Input!G29-Input!G203-Input!G207)/Input!G$7</f>
        <v>24.006502244044597</v>
      </c>
      <c r="L35" s="6">
        <f>(Input!H29-Input!H203-Input!H207)/Input!H$7</f>
        <v>20.997312729010861</v>
      </c>
      <c r="M35" s="6">
        <f>(Input!I29-Input!I203-Input!I207)/Input!I$7</f>
        <v>20.569839742261326</v>
      </c>
      <c r="N35" s="6">
        <f>(Input!J29-Input!J203-Input!J207)/Input!J$7</f>
        <v>22.933565987490173</v>
      </c>
      <c r="O35" s="6">
        <f t="shared" si="1"/>
        <v>29.497686001741595</v>
      </c>
    </row>
    <row r="36" spans="2:15" ht="13.5" customHeight="1" x14ac:dyDescent="0.2">
      <c r="B36" s="1" t="s">
        <v>71</v>
      </c>
      <c r="E36" s="7">
        <f>SUM(E33:E35)</f>
        <v>737.96550089252037</v>
      </c>
      <c r="F36" s="7">
        <f t="shared" ref="F36:N36" si="7">SUM(F33:F35)</f>
        <v>730.77345340686838</v>
      </c>
      <c r="G36" s="7">
        <f t="shared" si="7"/>
        <v>707.68493049280471</v>
      </c>
      <c r="H36" s="7">
        <f t="shared" si="7"/>
        <v>582.24933422641629</v>
      </c>
      <c r="I36" s="7">
        <f t="shared" si="7"/>
        <v>459.79674762868223</v>
      </c>
      <c r="J36" s="7">
        <f t="shared" si="7"/>
        <v>487.32248141186489</v>
      </c>
      <c r="K36" s="7">
        <f t="shared" si="7"/>
        <v>520.29270044761415</v>
      </c>
      <c r="L36" s="7">
        <f t="shared" si="7"/>
        <v>520.16562070884663</v>
      </c>
      <c r="M36" s="7">
        <f t="shared" si="7"/>
        <v>518.13412422561601</v>
      </c>
      <c r="N36" s="7">
        <f t="shared" si="7"/>
        <v>591.57559421308565</v>
      </c>
      <c r="O36" s="7">
        <f t="shared" si="1"/>
        <v>585.59604876543176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194.26512252994939</v>
      </c>
      <c r="F38" s="11">
        <f t="shared" ref="F38:N38" si="8">F36-F31</f>
        <v>214.46311816853745</v>
      </c>
      <c r="G38" s="11">
        <f t="shared" si="8"/>
        <v>236.98426071825975</v>
      </c>
      <c r="H38" s="11">
        <f t="shared" si="8"/>
        <v>154.44470612535974</v>
      </c>
      <c r="I38" s="11">
        <f t="shared" si="8"/>
        <v>85.223432145972936</v>
      </c>
      <c r="J38" s="11">
        <f t="shared" si="8"/>
        <v>91.6884880415559</v>
      </c>
      <c r="K38" s="11">
        <f t="shared" si="8"/>
        <v>117.97034777594808</v>
      </c>
      <c r="L38" s="11">
        <f t="shared" si="8"/>
        <v>131.19143556145724</v>
      </c>
      <c r="M38" s="11">
        <f t="shared" si="8"/>
        <v>121.40531879549337</v>
      </c>
      <c r="N38" s="11">
        <f t="shared" si="8"/>
        <v>165.49396194882786</v>
      </c>
      <c r="O38" s="11">
        <f t="shared" si="1"/>
        <v>151.31301918113618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16.284523701094816</v>
      </c>
      <c r="F40" s="8">
        <f>(Input!B25 + Input!B26) / Input!B$7</f>
        <v>20.110338188618552</v>
      </c>
      <c r="G40" s="8">
        <f>(Input!C25 + Input!C26) / Input!C$7</f>
        <v>19.158229685528017</v>
      </c>
      <c r="H40" s="8">
        <f>(Input!D25 + Input!D26) / Input!D$7</f>
        <v>18.477916599083141</v>
      </c>
      <c r="I40" s="8">
        <f>(Input!E25 + Input!E26) / Input!E$7</f>
        <v>17.23521959051844</v>
      </c>
      <c r="J40" s="8">
        <f>(Input!F25 + Input!F26) / Input!F$7</f>
        <v>16.694609116751078</v>
      </c>
      <c r="K40" s="8">
        <f>(Input!G25 + Input!G26) / Input!G$7</f>
        <v>16.023163823647572</v>
      </c>
      <c r="L40" s="8">
        <f>(Input!H25 + Input!H26) / Input!H$7</f>
        <v>15.974877992296223</v>
      </c>
      <c r="M40" s="8">
        <f>(Input!I25 + Input!I26) / Input!I$7</f>
        <v>15.809637942191657</v>
      </c>
      <c r="N40" s="8">
        <f>(Input!J25 + Input!J26) / Input!J$7</f>
        <v>16.145631872235658</v>
      </c>
      <c r="O40" s="8">
        <f t="shared" si="1"/>
        <v>17.191414851196519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177.98059882885457</v>
      </c>
      <c r="F42" s="11">
        <f t="shared" ref="F42:N42" si="9">+F38-F40</f>
        <v>194.35277997991889</v>
      </c>
      <c r="G42" s="11">
        <f t="shared" si="9"/>
        <v>217.82603103273172</v>
      </c>
      <c r="H42" s="11">
        <f t="shared" si="9"/>
        <v>135.96678952627661</v>
      </c>
      <c r="I42" s="11">
        <f t="shared" si="9"/>
        <v>67.988212555454496</v>
      </c>
      <c r="J42" s="11">
        <f t="shared" si="9"/>
        <v>74.993878924804818</v>
      </c>
      <c r="K42" s="11">
        <f t="shared" si="9"/>
        <v>101.94718395230052</v>
      </c>
      <c r="L42" s="11">
        <f t="shared" si="9"/>
        <v>115.21655756916101</v>
      </c>
      <c r="M42" s="11">
        <f t="shared" si="9"/>
        <v>105.59568085330172</v>
      </c>
      <c r="N42" s="11">
        <f t="shared" si="9"/>
        <v>149.34833007659219</v>
      </c>
      <c r="O42" s="11">
        <f t="shared" si="1"/>
        <v>134.12160432993966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252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4.2708912083080633E-3</v>
      </c>
      <c r="F7" s="6">
        <f>Input!B8/Input!B$7</f>
        <v>0.13054423290141756</v>
      </c>
      <c r="G7" s="6">
        <f>Input!C8/Input!C$7</f>
        <v>0.60679949517202236</v>
      </c>
      <c r="H7" s="6">
        <f>Input!D8/Input!D$7</f>
        <v>7.2506499457324139E-3</v>
      </c>
      <c r="I7" s="6">
        <f>Input!E8/Input!E$7</f>
        <v>4.456313923486719E-2</v>
      </c>
      <c r="J7" s="6">
        <f>Input!F8/Input!F$7</f>
        <v>6.3872165483013735E-2</v>
      </c>
      <c r="K7" s="6">
        <f>Input!G8/Input!G$7</f>
        <v>0.62143883021619117</v>
      </c>
      <c r="L7" s="6">
        <f>Input!H8/Input!H$7</f>
        <v>8.3602074768947363E-4</v>
      </c>
      <c r="M7" s="6">
        <f>Input!I8/Input!I$7</f>
        <v>5.8238173059313225E-2</v>
      </c>
      <c r="N7" s="6">
        <f>Input!J8/Input!J$7</f>
        <v>0.19734420152213789</v>
      </c>
      <c r="O7" s="6">
        <f>AVERAGE(E7:N7)</f>
        <v>0.17351577994906933</v>
      </c>
    </row>
    <row r="8" spans="1:15" ht="12" customHeight="1" x14ac:dyDescent="0.2">
      <c r="B8" t="s">
        <v>50</v>
      </c>
      <c r="E8" s="6">
        <f>Input!A9/Input!A$7</f>
        <v>15.215312229500226</v>
      </c>
      <c r="F8" s="6">
        <f>Input!B9/Input!B$7</f>
        <v>16.921357513002679</v>
      </c>
      <c r="G8" s="6">
        <f>Input!C9/Input!C$7</f>
        <v>13.237645716803453</v>
      </c>
      <c r="H8" s="6">
        <f>Input!D9/Input!D$7</f>
        <v>11.535100524597555</v>
      </c>
      <c r="I8" s="6">
        <f>Input!E9/Input!E$7</f>
        <v>12.960483359011008</v>
      </c>
      <c r="J8" s="6">
        <f>Input!F9/Input!F$7</f>
        <v>12.424760507041732</v>
      </c>
      <c r="K8" s="6">
        <f>Input!G9/Input!G$7</f>
        <v>11.500501263042533</v>
      </c>
      <c r="L8" s="6">
        <f>Input!H9/Input!H$7</f>
        <v>12.423523312763992</v>
      </c>
      <c r="M8" s="6">
        <f>Input!I9/Input!I$7</f>
        <v>13.360062968389759</v>
      </c>
      <c r="N8" s="6">
        <f>Input!J9/Input!J$7</f>
        <v>11.775432911511423</v>
      </c>
      <c r="O8" s="6">
        <f t="shared" ref="O8:O42" si="1">AVERAGE(E8:N8)</f>
        <v>13.135418030566436</v>
      </c>
    </row>
    <row r="9" spans="1:15" ht="12" customHeight="1" x14ac:dyDescent="0.2">
      <c r="B9" t="s">
        <v>51</v>
      </c>
      <c r="E9" s="6">
        <f>Input!A10/Input!A$7</f>
        <v>13.486124354339625</v>
      </c>
      <c r="F9" s="6">
        <f>Input!B10/Input!B$7</f>
        <v>10.344413630328958</v>
      </c>
      <c r="G9" s="6">
        <f>Input!C10/Input!C$7</f>
        <v>10.188757215828895</v>
      </c>
      <c r="H9" s="6">
        <f>Input!D10/Input!D$7</f>
        <v>9.6196337631318638</v>
      </c>
      <c r="I9" s="6">
        <f>Input!E10/Input!E$7</f>
        <v>8.0284666716165809</v>
      </c>
      <c r="J9" s="6">
        <f>Input!F10/Input!F$7</f>
        <v>7.9296516634413274</v>
      </c>
      <c r="K9" s="6">
        <f>Input!G10/Input!G$7</f>
        <v>8.9283996495852271</v>
      </c>
      <c r="L9" s="6">
        <f>Input!H10/Input!H$7</f>
        <v>6.9701389484260172</v>
      </c>
      <c r="M9" s="6">
        <f>Input!I10/Input!I$7</f>
        <v>7.0715686889131835</v>
      </c>
      <c r="N9" s="6">
        <f>Input!J10/Input!J$7</f>
        <v>6.6073006165439416</v>
      </c>
      <c r="O9" s="6">
        <f t="shared" si="1"/>
        <v>8.917445520215562</v>
      </c>
    </row>
    <row r="10" spans="1:15" ht="12" customHeight="1" x14ac:dyDescent="0.2">
      <c r="B10" t="s">
        <v>52</v>
      </c>
      <c r="E10" s="6">
        <f>Input!A11/Input!A$7</f>
        <v>12.60894702760848</v>
      </c>
      <c r="F10" s="6">
        <f>Input!B11/Input!B$7</f>
        <v>11.125323270631791</v>
      </c>
      <c r="G10" s="6">
        <f>Input!C11/Input!C$7</f>
        <v>10.846746249262546</v>
      </c>
      <c r="H10" s="6">
        <f>Input!D11/Input!D$7</f>
        <v>9.8172248295377766</v>
      </c>
      <c r="I10" s="6">
        <f>Input!E11/Input!E$7</f>
        <v>10.59204230319455</v>
      </c>
      <c r="J10" s="6">
        <f>Input!F11/Input!F$7</f>
        <v>11.04830683617441</v>
      </c>
      <c r="K10" s="6">
        <f>Input!G11/Input!G$7</f>
        <v>8.6680635468601057</v>
      </c>
      <c r="L10" s="6">
        <f>Input!H11/Input!H$7</f>
        <v>8.7821725815588572</v>
      </c>
      <c r="M10" s="6">
        <f>Input!I11/Input!I$7</f>
        <v>8.9275104771065728</v>
      </c>
      <c r="N10" s="6">
        <f>Input!J11/Input!J$7</f>
        <v>9.5415359610191963</v>
      </c>
      <c r="O10" s="6">
        <f t="shared" si="1"/>
        <v>10.195787308295426</v>
      </c>
    </row>
    <row r="11" spans="1:15" ht="12" customHeight="1" x14ac:dyDescent="0.2">
      <c r="B11" t="s">
        <v>53</v>
      </c>
      <c r="E11" s="6">
        <f>Input!A12/Input!A$7</f>
        <v>8.2398126527983315</v>
      </c>
      <c r="F11" s="6">
        <f>Input!B12/Input!B$7</f>
        <v>7.8404551056631249</v>
      </c>
      <c r="G11" s="6">
        <f>Input!C12/Input!C$7</f>
        <v>6.3278160402368799</v>
      </c>
      <c r="H11" s="6">
        <f>Input!D12/Input!D$7</f>
        <v>5.3814871662272683</v>
      </c>
      <c r="I11" s="6">
        <f>Input!E12/Input!E$7</f>
        <v>5.2579034952573638</v>
      </c>
      <c r="J11" s="6">
        <f>Input!F12/Input!F$7</f>
        <v>5.8433879943332814</v>
      </c>
      <c r="K11" s="6">
        <f>Input!G12/Input!G$7</f>
        <v>5.5672701830081834</v>
      </c>
      <c r="L11" s="6">
        <f>Input!H12/Input!H$7</f>
        <v>5.4746143403889969</v>
      </c>
      <c r="M11" s="6">
        <f>Input!I12/Input!I$7</f>
        <v>4.8389263240817773</v>
      </c>
      <c r="N11" s="6">
        <f>Input!J12/Input!J$7</f>
        <v>4.7631659163650673</v>
      </c>
      <c r="O11" s="6">
        <f t="shared" si="1"/>
        <v>5.9534839218360274</v>
      </c>
    </row>
    <row r="12" spans="1:15" ht="12" customHeight="1" x14ac:dyDescent="0.2">
      <c r="B12" t="s">
        <v>54</v>
      </c>
      <c r="E12" s="6">
        <f>Input!A13/Input!A$7</f>
        <v>2.2135038669800697</v>
      </c>
      <c r="F12" s="6">
        <f>Input!B13/Input!B$7</f>
        <v>1.8358564637471508</v>
      </c>
      <c r="G12" s="6">
        <f>Input!C13/Input!C$7</f>
        <v>1.8575864219196905</v>
      </c>
      <c r="H12" s="6">
        <f>Input!D13/Input!D$7</f>
        <v>1.3728371287960346</v>
      </c>
      <c r="I12" s="6">
        <f>Input!E13/Input!E$7</f>
        <v>1.2112716017299947</v>
      </c>
      <c r="J12" s="6">
        <f>Input!F13/Input!F$7</f>
        <v>1.2675826628024334</v>
      </c>
      <c r="K12" s="6">
        <f>Input!G13/Input!G$7</f>
        <v>1.2209838485490585</v>
      </c>
      <c r="L12" s="6">
        <f>Input!H13/Input!H$7</f>
        <v>1.3834589276014826</v>
      </c>
      <c r="M12" s="6">
        <f>Input!I13/Input!I$7</f>
        <v>1.2022938240957659</v>
      </c>
      <c r="N12" s="6">
        <f>Input!J13/Input!J$7</f>
        <v>1.2040106634576959</v>
      </c>
      <c r="O12" s="6">
        <f t="shared" si="1"/>
        <v>1.4769385409679379</v>
      </c>
    </row>
    <row r="13" spans="1:15" ht="13.5" customHeight="1" x14ac:dyDescent="0.2">
      <c r="B13" s="4" t="s">
        <v>55</v>
      </c>
      <c r="E13" s="8">
        <f>SUM(E7:E12)</f>
        <v>51.767971022435042</v>
      </c>
      <c r="F13" s="8">
        <f t="shared" ref="F13:N13" si="2">SUM(F7:F12)</f>
        <v>48.197950216275117</v>
      </c>
      <c r="G13" s="8">
        <f t="shared" si="2"/>
        <v>43.065351139223488</v>
      </c>
      <c r="H13" s="8">
        <f t="shared" si="2"/>
        <v>37.733534062236231</v>
      </c>
      <c r="I13" s="8">
        <f t="shared" si="2"/>
        <v>38.094730570044369</v>
      </c>
      <c r="J13" s="8">
        <f t="shared" si="2"/>
        <v>38.577561829276199</v>
      </c>
      <c r="K13" s="8">
        <f t="shared" si="2"/>
        <v>36.506657321261301</v>
      </c>
      <c r="L13" s="8">
        <f t="shared" si="2"/>
        <v>35.034744131487038</v>
      </c>
      <c r="M13" s="8">
        <f t="shared" si="2"/>
        <v>35.458600455646376</v>
      </c>
      <c r="N13" s="8">
        <f t="shared" si="2"/>
        <v>34.088790270419459</v>
      </c>
      <c r="O13" s="8">
        <f t="shared" si="1"/>
        <v>39.852589101830461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206.19287891754695</v>
      </c>
      <c r="F15" s="6">
        <f>Input!B30/Input!B$7</f>
        <v>197.85150983349908</v>
      </c>
      <c r="G15" s="6">
        <f>Input!C30/Input!C$7</f>
        <v>180.82036077277513</v>
      </c>
      <c r="H15" s="6">
        <f>Input!D30/Input!D$7</f>
        <v>166.0766458327322</v>
      </c>
      <c r="I15" s="6">
        <f>Input!E30/Input!E$7</f>
        <v>143.17132626733243</v>
      </c>
      <c r="J15" s="6">
        <f>Input!F30/Input!F$7</f>
        <v>152.0210444541153</v>
      </c>
      <c r="K15" s="6">
        <f>Input!G30/Input!G$7</f>
        <v>148.39302284323907</v>
      </c>
      <c r="L15" s="6">
        <f>Input!H30/Input!H$7</f>
        <v>141.05201421550677</v>
      </c>
      <c r="M15" s="6">
        <f>Input!I30/Input!I$7</f>
        <v>140.76806848599585</v>
      </c>
      <c r="N15" s="6">
        <f>Input!J30/Input!J$7</f>
        <v>147.55837954948538</v>
      </c>
      <c r="O15" s="6">
        <f t="shared" si="1"/>
        <v>162.39052511722281</v>
      </c>
    </row>
    <row r="16" spans="1:15" ht="12" customHeight="1" x14ac:dyDescent="0.2">
      <c r="B16" t="s">
        <v>57</v>
      </c>
      <c r="E16" s="6">
        <f>Input!A31/Input!A$7</f>
        <v>37.871575453067173</v>
      </c>
      <c r="F16" s="6">
        <f>Input!B31/Input!B$7</f>
        <v>38.418871181875716</v>
      </c>
      <c r="G16" s="6">
        <f>Input!C31/Input!C$7</f>
        <v>33.986584625897073</v>
      </c>
      <c r="H16" s="6">
        <f>Input!D31/Input!D$7</f>
        <v>31.249248036996271</v>
      </c>
      <c r="I16" s="6">
        <f>Input!E31/Input!E$7</f>
        <v>29.465045384515431</v>
      </c>
      <c r="J16" s="6">
        <f>Input!F31/Input!F$7</f>
        <v>31.2498485171159</v>
      </c>
      <c r="K16" s="6">
        <f>Input!G31/Input!G$7</f>
        <v>33.040768667176984</v>
      </c>
      <c r="L16" s="6">
        <f>Input!H31/Input!H$7</f>
        <v>31.732564637727368</v>
      </c>
      <c r="M16" s="6">
        <f>Input!I31/Input!I$7</f>
        <v>30.330486926651862</v>
      </c>
      <c r="N16" s="6">
        <f>Input!J31/Input!J$7</f>
        <v>30.952870519706128</v>
      </c>
      <c r="O16" s="6">
        <f t="shared" si="1"/>
        <v>32.829786395073</v>
      </c>
    </row>
    <row r="17" spans="2:15" ht="12" customHeight="1" x14ac:dyDescent="0.2">
      <c r="B17" t="s">
        <v>58</v>
      </c>
      <c r="E17" s="6">
        <f>Input!A32/Input!A$7</f>
        <v>1.280110190912676</v>
      </c>
      <c r="F17" s="6">
        <f>Input!B32/Input!B$7</f>
        <v>1.934719746465603</v>
      </c>
      <c r="G17" s="6">
        <f>Input!C32/Input!C$7</f>
        <v>1.1825927696087584</v>
      </c>
      <c r="H17" s="6">
        <f>Input!D32/Input!D$7</f>
        <v>0.80030116805807017</v>
      </c>
      <c r="I17" s="6">
        <f>Input!E32/Input!E$7</f>
        <v>1.0694015555101815</v>
      </c>
      <c r="J17" s="6">
        <f>Input!F32/Input!F$7</f>
        <v>1.0976706265798757</v>
      </c>
      <c r="K17" s="6">
        <f>Input!G32/Input!G$7</f>
        <v>1.1860954097997234</v>
      </c>
      <c r="L17" s="6">
        <f>Input!H32/Input!H$7</f>
        <v>1.2290181683260442</v>
      </c>
      <c r="M17" s="6">
        <f>Input!I32/Input!I$7</f>
        <v>1.3238581359888457</v>
      </c>
      <c r="N17" s="6">
        <f>Input!J32/Input!J$7</f>
        <v>1.7425402998021691</v>
      </c>
      <c r="O17" s="6">
        <f t="shared" si="1"/>
        <v>1.2846308071051948</v>
      </c>
    </row>
    <row r="18" spans="2:15" ht="12" customHeight="1" x14ac:dyDescent="0.2">
      <c r="B18" t="s">
        <v>59</v>
      </c>
      <c r="E18" s="6">
        <f>Input!A33/Input!A$7</f>
        <v>2.7250363769559605</v>
      </c>
      <c r="F18" s="6">
        <f>Input!B33/Input!B$7</f>
        <v>3.2464043131302076</v>
      </c>
      <c r="G18" s="6">
        <f>Input!C33/Input!C$7</f>
        <v>2.3203180192222961</v>
      </c>
      <c r="H18" s="6">
        <f>Input!D33/Input!D$7</f>
        <v>1.7940409960957031</v>
      </c>
      <c r="I18" s="6">
        <f>Input!E33/Input!E$7</f>
        <v>1.8611729437751749</v>
      </c>
      <c r="J18" s="6">
        <f>Input!F33/Input!F$7</f>
        <v>2.0921939092028632</v>
      </c>
      <c r="K18" s="6">
        <f>Input!G33/Input!G$7</f>
        <v>2.0171009729518974</v>
      </c>
      <c r="L18" s="6">
        <f>Input!H33/Input!H$7</f>
        <v>2.1449667813889377</v>
      </c>
      <c r="M18" s="6">
        <f>Input!I33/Input!I$7</f>
        <v>2.2357697290980219</v>
      </c>
      <c r="N18" s="6">
        <f>Input!J33/Input!J$7</f>
        <v>2.1191348328749631</v>
      </c>
      <c r="O18" s="6">
        <f t="shared" si="1"/>
        <v>2.2556138874696026</v>
      </c>
    </row>
    <row r="19" spans="2:15" ht="13.5" customHeight="1" x14ac:dyDescent="0.2">
      <c r="B19" s="4" t="s">
        <v>60</v>
      </c>
      <c r="E19" s="8">
        <f>SUM(E15:E18)</f>
        <v>248.06960093848275</v>
      </c>
      <c r="F19" s="8">
        <f t="shared" ref="F19:N19" si="3">SUM(F15:F18)</f>
        <v>241.45150507497058</v>
      </c>
      <c r="G19" s="8">
        <f t="shared" si="3"/>
        <v>218.30985618750327</v>
      </c>
      <c r="H19" s="8">
        <f t="shared" si="3"/>
        <v>199.92023603388225</v>
      </c>
      <c r="I19" s="8">
        <f t="shared" si="3"/>
        <v>175.56694615113324</v>
      </c>
      <c r="J19" s="8">
        <f t="shared" si="3"/>
        <v>186.46075750701397</v>
      </c>
      <c r="K19" s="8">
        <f t="shared" si="3"/>
        <v>184.63698789316769</v>
      </c>
      <c r="L19" s="8">
        <f t="shared" si="3"/>
        <v>176.15856380294912</v>
      </c>
      <c r="M19" s="8">
        <f t="shared" si="3"/>
        <v>174.65818327773459</v>
      </c>
      <c r="N19" s="8">
        <f t="shared" si="3"/>
        <v>182.37292520186864</v>
      </c>
      <c r="O19" s="8">
        <f t="shared" si="1"/>
        <v>198.76055620687063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45.734389052851654</v>
      </c>
      <c r="F21" s="6">
        <f>Input!B18/Input!B$7</f>
        <v>42.761784353006682</v>
      </c>
      <c r="G21" s="6">
        <f>Input!C18/Input!C$7</f>
        <v>38.311479328937246</v>
      </c>
      <c r="H21" s="6">
        <f>Input!D18/Input!D$7</f>
        <v>34.678202508905848</v>
      </c>
      <c r="I21" s="6">
        <f>Input!E18/Input!E$7</f>
        <v>32.304428192229871</v>
      </c>
      <c r="J21" s="6">
        <f>Input!F18/Input!F$7</f>
        <v>35.086208298224982</v>
      </c>
      <c r="K21" s="6">
        <f>Input!G18/Input!G$7</f>
        <v>35.301406675043019</v>
      </c>
      <c r="L21" s="6">
        <f>Input!H18/Input!H$7</f>
        <v>34.059252146132259</v>
      </c>
      <c r="M21" s="6">
        <f>Input!I18/Input!I$7</f>
        <v>38.069399906275812</v>
      </c>
      <c r="N21" s="6">
        <f>Input!J18/Input!J$7</f>
        <v>36.623211635854631</v>
      </c>
      <c r="O21" s="6">
        <f t="shared" si="1"/>
        <v>37.2929762097462</v>
      </c>
    </row>
    <row r="22" spans="2:15" ht="12" customHeight="1" x14ac:dyDescent="0.2">
      <c r="B22" t="s">
        <v>255</v>
      </c>
      <c r="E22" s="6">
        <f>Input!A19/Input!A$7</f>
        <v>30.091045995002961</v>
      </c>
      <c r="F22" s="6">
        <f>Input!B19/Input!B$7</f>
        <v>39.125999647868895</v>
      </c>
      <c r="G22" s="6">
        <f>Input!C19/Input!C$7</f>
        <v>28.384687040259283</v>
      </c>
      <c r="H22" s="6">
        <f>Input!D19/Input!D$7</f>
        <v>26.918430351524901</v>
      </c>
      <c r="I22" s="6">
        <f>Input!E19/Input!E$7</f>
        <v>23.291818443376087</v>
      </c>
      <c r="J22" s="6">
        <f>Input!F19/Input!F$7</f>
        <v>23.614856804229667</v>
      </c>
      <c r="K22" s="6">
        <f>Input!G19/Input!G$7</f>
        <v>26.500239182072221</v>
      </c>
      <c r="L22" s="6">
        <f>Input!H19/Input!H$7</f>
        <v>24.171562028352447</v>
      </c>
      <c r="M22" s="6">
        <f>Input!I19/Input!I$7</f>
        <v>25.383743832693316</v>
      </c>
      <c r="N22" s="6">
        <f>Input!J19/Input!J$7</f>
        <v>25.8611004638297</v>
      </c>
      <c r="O22" s="6">
        <f t="shared" si="1"/>
        <v>27.334348378920946</v>
      </c>
    </row>
    <row r="23" spans="2:15" ht="12" customHeight="1" x14ac:dyDescent="0.2">
      <c r="B23" t="s">
        <v>62</v>
      </c>
      <c r="E23" s="6">
        <f>Input!A20/Input!A$7</f>
        <v>0.13836478228868132</v>
      </c>
      <c r="F23" s="6">
        <f>Input!B20/Input!B$7</f>
        <v>0.1229082222613479</v>
      </c>
      <c r="G23" s="6">
        <f>Input!C20/Input!C$7</f>
        <v>7.8977387291179701E-2</v>
      </c>
      <c r="H23" s="6">
        <f>Input!D20/Input!D$7</f>
        <v>9.2787532994533267E-2</v>
      </c>
      <c r="I23" s="6">
        <f>Input!E20/Input!E$7</f>
        <v>0.17924953130510643</v>
      </c>
      <c r="J23" s="6">
        <f>Input!F20/Input!F$7</f>
        <v>9.3770960842230022E-2</v>
      </c>
      <c r="K23" s="6">
        <f>Input!G20/Input!G$7</f>
        <v>0.66087281876143233</v>
      </c>
      <c r="L23" s="6">
        <f>Input!H20/Input!H$7</f>
        <v>0.10475252992571009</v>
      </c>
      <c r="M23" s="6">
        <f>Input!I20/Input!I$7</f>
        <v>7.0488802653109639E-2</v>
      </c>
      <c r="N23" s="6">
        <f>Input!J20/Input!J$7</f>
        <v>0.10003057697017674</v>
      </c>
      <c r="O23" s="6">
        <f t="shared" si="1"/>
        <v>0.16422031452935076</v>
      </c>
    </row>
    <row r="24" spans="2:15" ht="13.5" customHeight="1" x14ac:dyDescent="0.2">
      <c r="B24" s="4" t="s">
        <v>63</v>
      </c>
      <c r="E24" s="8">
        <f>SUM(E21:E23)</f>
        <v>75.963799830143287</v>
      </c>
      <c r="F24" s="8">
        <f t="shared" ref="F24:N24" si="4">SUM(F21:F23)</f>
        <v>82.010692223136914</v>
      </c>
      <c r="G24" s="8">
        <f t="shared" si="4"/>
        <v>66.775143756487708</v>
      </c>
      <c r="H24" s="8">
        <f t="shared" si="4"/>
        <v>61.68942039342528</v>
      </c>
      <c r="I24" s="8">
        <f t="shared" si="4"/>
        <v>55.775496166911061</v>
      </c>
      <c r="J24" s="8">
        <f t="shared" si="4"/>
        <v>58.794836063296877</v>
      </c>
      <c r="K24" s="8">
        <f t="shared" si="4"/>
        <v>62.462518675876673</v>
      </c>
      <c r="L24" s="8">
        <f t="shared" si="4"/>
        <v>58.335566704410418</v>
      </c>
      <c r="M24" s="8">
        <f t="shared" si="4"/>
        <v>63.523632541622241</v>
      </c>
      <c r="N24" s="8">
        <f t="shared" si="4"/>
        <v>62.584342676654508</v>
      </c>
      <c r="O24" s="8">
        <f t="shared" si="1"/>
        <v>64.791544903196481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11.057498096574159</v>
      </c>
      <c r="F26" s="6">
        <f>Input!B21/Input!B$7</f>
        <v>10.693408010506831</v>
      </c>
      <c r="G26" s="6">
        <f>Input!C21/Input!C$7</f>
        <v>9.8301511496785086</v>
      </c>
      <c r="H26" s="6">
        <f>Input!D21/Input!D$7</f>
        <v>8.2844762582698195</v>
      </c>
      <c r="I26" s="6">
        <f>Input!E21/Input!E$7</f>
        <v>7.641849442206671</v>
      </c>
      <c r="J26" s="6">
        <f>Input!F21/Input!F$7</f>
        <v>8.0142934656802378</v>
      </c>
      <c r="K26" s="6">
        <f>Input!G21/Input!G$7</f>
        <v>8.8728580166861377</v>
      </c>
      <c r="L26" s="6">
        <f>Input!H21/Input!H$7</f>
        <v>8.3328574504817556</v>
      </c>
      <c r="M26" s="6">
        <f>Input!I21/Input!I$7</f>
        <v>8.0600222711129099</v>
      </c>
      <c r="N26" s="6">
        <f>Input!J21/Input!J$7</f>
        <v>8.8803714428917733</v>
      </c>
      <c r="O26" s="6">
        <f t="shared" si="1"/>
        <v>8.9667785604088799</v>
      </c>
    </row>
    <row r="27" spans="2:15" ht="12" customHeight="1" x14ac:dyDescent="0.2">
      <c r="B27" t="s">
        <v>65</v>
      </c>
      <c r="E27" s="6">
        <f>Input!A22/Input!A$7</f>
        <v>107.72945334224109</v>
      </c>
      <c r="F27" s="6">
        <f>Input!B22/Input!B$7</f>
        <v>101.89791576452899</v>
      </c>
      <c r="G27" s="6">
        <f>Input!C22/Input!C$7</f>
        <v>93.751393131053632</v>
      </c>
      <c r="H27" s="6">
        <f>Input!D22/Input!D$7</f>
        <v>91.376823599578316</v>
      </c>
      <c r="I27" s="6">
        <f>Input!E22/Input!E$7</f>
        <v>84.654393480964487</v>
      </c>
      <c r="J27" s="6">
        <f>Input!F22/Input!F$7</f>
        <v>86.706824229853979</v>
      </c>
      <c r="K27" s="6">
        <f>Input!G22/Input!G$7</f>
        <v>89.862751211105177</v>
      </c>
      <c r="L27" s="6">
        <f>Input!H22/Input!H$7</f>
        <v>88.874002105965602</v>
      </c>
      <c r="M27" s="6">
        <f>Input!I22/Input!I$7</f>
        <v>91.152530093080216</v>
      </c>
      <c r="N27" s="6">
        <f>Input!J22/Input!J$7</f>
        <v>90.616012683471297</v>
      </c>
      <c r="O27" s="6">
        <f t="shared" si="1"/>
        <v>92.662209964184285</v>
      </c>
    </row>
    <row r="28" spans="2:15" ht="12" customHeight="1" x14ac:dyDescent="0.2">
      <c r="B28" t="s">
        <v>66</v>
      </c>
      <c r="E28" s="6">
        <f>Input!A23/Input!A$7</f>
        <v>13.292207754191686</v>
      </c>
      <c r="F28" s="6">
        <f>Input!B23/Input!B$7</f>
        <v>13.107339649486791</v>
      </c>
      <c r="G28" s="6">
        <f>Input!C23/Input!C$7</f>
        <v>13.074623526029258</v>
      </c>
      <c r="H28" s="6">
        <f>Input!D23/Input!D$7</f>
        <v>13.201212329363857</v>
      </c>
      <c r="I28" s="6">
        <f>Input!E23/Input!E$7</f>
        <v>13.381707812819037</v>
      </c>
      <c r="J28" s="6">
        <f>Input!F23/Input!F$7</f>
        <v>13.087510532504931</v>
      </c>
      <c r="K28" s="6">
        <f>Input!G23/Input!G$7</f>
        <v>13.073001781941995</v>
      </c>
      <c r="L28" s="6">
        <f>Input!H23/Input!H$7</f>
        <v>12.459691460841839</v>
      </c>
      <c r="M28" s="6">
        <f>Input!I23/Input!I$7</f>
        <v>12.337022296625769</v>
      </c>
      <c r="N28" s="6">
        <f>Input!J23/Input!J$7</f>
        <v>11.780199260238261</v>
      </c>
      <c r="O28" s="6">
        <f t="shared" si="1"/>
        <v>12.879451640404341</v>
      </c>
    </row>
    <row r="29" spans="2:15" ht="13.5" customHeight="1" x14ac:dyDescent="0.2">
      <c r="B29" s="4" t="s">
        <v>15</v>
      </c>
      <c r="E29" s="8">
        <f>SUM(E26:E28)</f>
        <v>132.07915919300694</v>
      </c>
      <c r="F29" s="8">
        <f t="shared" ref="F29:N29" si="5">SUM(F26:F28)</f>
        <v>125.69866342452261</v>
      </c>
      <c r="G29" s="8">
        <f t="shared" si="5"/>
        <v>116.6561678067614</v>
      </c>
      <c r="H29" s="8">
        <f t="shared" si="5"/>
        <v>112.86251218721199</v>
      </c>
      <c r="I29" s="8">
        <f t="shared" si="5"/>
        <v>105.67795073599021</v>
      </c>
      <c r="J29" s="8">
        <f t="shared" si="5"/>
        <v>107.80862822803915</v>
      </c>
      <c r="K29" s="8">
        <f t="shared" si="5"/>
        <v>111.80861100973331</v>
      </c>
      <c r="L29" s="8">
        <f t="shared" si="5"/>
        <v>109.66655101728919</v>
      </c>
      <c r="M29" s="8">
        <f t="shared" si="5"/>
        <v>111.54957466081891</v>
      </c>
      <c r="N29" s="8">
        <f t="shared" si="5"/>
        <v>111.27658338660133</v>
      </c>
      <c r="O29" s="8">
        <f t="shared" si="1"/>
        <v>114.5084401649975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507.880530984068</v>
      </c>
      <c r="F31" s="7">
        <f t="shared" ref="F31:N31" si="6">SUM(F13,F19,F24,F29)</f>
        <v>497.35881093890521</v>
      </c>
      <c r="G31" s="7">
        <f t="shared" si="6"/>
        <v>444.80651888997585</v>
      </c>
      <c r="H31" s="7">
        <f t="shared" si="6"/>
        <v>412.20570267675578</v>
      </c>
      <c r="I31" s="7">
        <f t="shared" si="6"/>
        <v>375.11512362407882</v>
      </c>
      <c r="J31" s="7">
        <f t="shared" si="6"/>
        <v>391.64178362762618</v>
      </c>
      <c r="K31" s="7">
        <f t="shared" si="6"/>
        <v>395.41477490003899</v>
      </c>
      <c r="L31" s="7">
        <f t="shared" si="6"/>
        <v>379.19542565613574</v>
      </c>
      <c r="M31" s="7">
        <f t="shared" si="6"/>
        <v>385.1899909358221</v>
      </c>
      <c r="N31" s="7">
        <f t="shared" si="6"/>
        <v>390.32264153554394</v>
      </c>
      <c r="O31" s="7">
        <f t="shared" si="1"/>
        <v>417.91313037689508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597.05740576854396</v>
      </c>
      <c r="F33" s="6">
        <f>(Input!B35+Input!B209)/Input!B$7</f>
        <v>637.92369376014153</v>
      </c>
      <c r="G33" s="6">
        <f>(Input!C35+Input!C209)/Input!C$7</f>
        <v>607.02951806104227</v>
      </c>
      <c r="H33" s="6">
        <f>(Input!D35+Input!D209)/Input!D$7</f>
        <v>511.64984105382297</v>
      </c>
      <c r="I33" s="6">
        <f>(Input!E35+Input!E209)/Input!E$7</f>
        <v>412.59835010116382</v>
      </c>
      <c r="J33" s="6">
        <f>(Input!F35+Input!F209)/Input!F$7</f>
        <v>436.21971138621655</v>
      </c>
      <c r="K33" s="6">
        <f>(Input!G35+Input!G209)/Input!G$7</f>
        <v>458.66479521510689</v>
      </c>
      <c r="L33" s="6">
        <f>(Input!H35+Input!H209)/Input!H$7</f>
        <v>454.82116525063083</v>
      </c>
      <c r="M33" s="6">
        <f>(Input!I35+Input!I209)/Input!I$7</f>
        <v>452.61792711725661</v>
      </c>
      <c r="N33" s="6">
        <f>(Input!J35+Input!J209)/Input!J$7</f>
        <v>462.80758773296685</v>
      </c>
      <c r="O33" s="6">
        <f t="shared" si="1"/>
        <v>503.13899954468923</v>
      </c>
    </row>
    <row r="34" spans="2:15" ht="12" customHeight="1" x14ac:dyDescent="0.2">
      <c r="B34" t="s">
        <v>69</v>
      </c>
      <c r="E34" s="6">
        <f>Input!A28/Input!A$7</f>
        <v>0.41259285229405884</v>
      </c>
      <c r="F34" s="6">
        <f>Input!B28/Input!B$7</f>
        <v>0.47525232097226255</v>
      </c>
      <c r="G34" s="6">
        <f>Input!C28/Input!C$7</f>
        <v>0.44263518710747007</v>
      </c>
      <c r="H34" s="6">
        <f>Input!D28/Input!D$7</f>
        <v>0.32778536798726976</v>
      </c>
      <c r="I34" s="6">
        <f>Input!E28/Input!E$7</f>
        <v>0.43008622129823842</v>
      </c>
      <c r="J34" s="6">
        <f>Input!F28/Input!F$7</f>
        <v>0.47670052500486115</v>
      </c>
      <c r="K34" s="6">
        <f>Input!G28/Input!G$7</f>
        <v>1.2436304320761318</v>
      </c>
      <c r="L34" s="6">
        <f>Input!H28/Input!H$7</f>
        <v>0.3611385977503424</v>
      </c>
      <c r="M34" s="6">
        <f>Input!I28/Input!I$7</f>
        <v>0.39526454794866661</v>
      </c>
      <c r="N34" s="6">
        <f>Input!J28/Input!J$7</f>
        <v>0.85823261700193265</v>
      </c>
      <c r="O34" s="6">
        <f t="shared" si="1"/>
        <v>0.54233186694412339</v>
      </c>
    </row>
    <row r="35" spans="2:15" ht="12" customHeight="1" x14ac:dyDescent="0.2">
      <c r="B35" t="s">
        <v>75</v>
      </c>
      <c r="E35" s="6">
        <f>(Input!A29-Input!A203-Input!A207)/Input!A$7</f>
        <v>47.734614786247654</v>
      </c>
      <c r="F35" s="6">
        <f>(Input!B29-Input!B203-Input!B207)/Input!B$7</f>
        <v>42.682606721897322</v>
      </c>
      <c r="G35" s="6">
        <f>(Input!C29-Input!C203-Input!C207)/Input!C$7</f>
        <v>31.896294443158308</v>
      </c>
      <c r="H35" s="6">
        <f>(Input!D29-Input!D203-Input!D207)/Input!D$7</f>
        <v>29.697535738961289</v>
      </c>
      <c r="I35" s="6">
        <f>(Input!E29-Input!E203-Input!E207)/Input!E$7</f>
        <v>27.65507842518516</v>
      </c>
      <c r="J35" s="6">
        <f>(Input!F29-Input!F203-Input!F207)/Input!F$7</f>
        <v>26.803509199159251</v>
      </c>
      <c r="K35" s="6">
        <f>(Input!G29-Input!G203-Input!G207)/Input!G$7</f>
        <v>24.006502244044597</v>
      </c>
      <c r="L35" s="6">
        <f>(Input!H29-Input!H203-Input!H207)/Input!H$7</f>
        <v>20.997312729010861</v>
      </c>
      <c r="M35" s="6">
        <f>(Input!I29-Input!I203-Input!I207)/Input!I$7</f>
        <v>20.569839742261326</v>
      </c>
      <c r="N35" s="6">
        <f>(Input!J29-Input!J203-Input!J207)/Input!J$7</f>
        <v>22.933565987490173</v>
      </c>
      <c r="O35" s="6">
        <f t="shared" si="1"/>
        <v>29.497686001741595</v>
      </c>
    </row>
    <row r="36" spans="2:15" ht="13.5" customHeight="1" x14ac:dyDescent="0.2">
      <c r="B36" s="1" t="s">
        <v>71</v>
      </c>
      <c r="E36" s="7">
        <f>SUM(E33:E35)</f>
        <v>645.20461340708573</v>
      </c>
      <c r="F36" s="7">
        <f t="shared" ref="F36:N36" si="7">SUM(F33:F35)</f>
        <v>681.08155280301105</v>
      </c>
      <c r="G36" s="7">
        <f t="shared" si="7"/>
        <v>639.36844769130812</v>
      </c>
      <c r="H36" s="7">
        <f t="shared" si="7"/>
        <v>541.67516216077149</v>
      </c>
      <c r="I36" s="7">
        <f t="shared" si="7"/>
        <v>440.68351474764717</v>
      </c>
      <c r="J36" s="7">
        <f t="shared" si="7"/>
        <v>463.49992111038063</v>
      </c>
      <c r="K36" s="7">
        <f t="shared" si="7"/>
        <v>483.91492789122765</v>
      </c>
      <c r="L36" s="7">
        <f t="shared" si="7"/>
        <v>476.17961657739204</v>
      </c>
      <c r="M36" s="7">
        <f t="shared" si="7"/>
        <v>473.58303140746659</v>
      </c>
      <c r="N36" s="7">
        <f t="shared" si="7"/>
        <v>486.59938633745895</v>
      </c>
      <c r="O36" s="7">
        <f t="shared" si="1"/>
        <v>533.17901741337494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137.32408242301773</v>
      </c>
      <c r="F38" s="11">
        <f t="shared" ref="F38:N38" si="8">F36-F31</f>
        <v>183.72274186410584</v>
      </c>
      <c r="G38" s="11">
        <f t="shared" si="8"/>
        <v>194.56192880133227</v>
      </c>
      <c r="H38" s="11">
        <f t="shared" si="8"/>
        <v>129.46945948401572</v>
      </c>
      <c r="I38" s="11">
        <f t="shared" si="8"/>
        <v>65.568391123568347</v>
      </c>
      <c r="J38" s="11">
        <f t="shared" si="8"/>
        <v>71.858137482754444</v>
      </c>
      <c r="K38" s="11">
        <f t="shared" si="8"/>
        <v>88.500152991188656</v>
      </c>
      <c r="L38" s="11">
        <f t="shared" si="8"/>
        <v>96.9841909212563</v>
      </c>
      <c r="M38" s="11">
        <f t="shared" si="8"/>
        <v>88.393040471644497</v>
      </c>
      <c r="N38" s="11">
        <f t="shared" si="8"/>
        <v>96.276744801915015</v>
      </c>
      <c r="O38" s="11">
        <f t="shared" si="1"/>
        <v>115.2658870364799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16.284523701094816</v>
      </c>
      <c r="F40" s="8">
        <f>(Input!B25 + Input!B26) / Input!B$7</f>
        <v>20.110338188618552</v>
      </c>
      <c r="G40" s="8">
        <f>(Input!C25 + Input!C26) / Input!C$7</f>
        <v>19.158229685528017</v>
      </c>
      <c r="H40" s="8">
        <f>(Input!D25 + Input!D26) / Input!D$7</f>
        <v>18.477916599083141</v>
      </c>
      <c r="I40" s="8">
        <f>(Input!E25 + Input!E26) / Input!E$7</f>
        <v>17.23521959051844</v>
      </c>
      <c r="J40" s="8">
        <f>(Input!F25 + Input!F26) / Input!F$7</f>
        <v>16.694609116751078</v>
      </c>
      <c r="K40" s="8">
        <f>(Input!G25 + Input!G26) / Input!G$7</f>
        <v>16.023163823647572</v>
      </c>
      <c r="L40" s="8">
        <f>(Input!H25 + Input!H26) / Input!H$7</f>
        <v>15.974877992296223</v>
      </c>
      <c r="M40" s="8">
        <f>(Input!I25 + Input!I26) / Input!I$7</f>
        <v>15.809637942191657</v>
      </c>
      <c r="N40" s="8">
        <f>(Input!J25 + Input!J26) / Input!J$7</f>
        <v>16.145631872235658</v>
      </c>
      <c r="O40" s="8">
        <f t="shared" si="1"/>
        <v>17.191414851196519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121.03955872192292</v>
      </c>
      <c r="F42" s="11">
        <f t="shared" ref="F42:N42" si="9">+F38-F40</f>
        <v>163.61240367548729</v>
      </c>
      <c r="G42" s="11">
        <f t="shared" si="9"/>
        <v>175.40369911580424</v>
      </c>
      <c r="H42" s="11">
        <f t="shared" si="9"/>
        <v>110.99154288493257</v>
      </c>
      <c r="I42" s="11">
        <f t="shared" si="9"/>
        <v>48.333171533049907</v>
      </c>
      <c r="J42" s="11">
        <f t="shared" si="9"/>
        <v>55.163528366003362</v>
      </c>
      <c r="K42" s="11">
        <f t="shared" si="9"/>
        <v>72.476989167541092</v>
      </c>
      <c r="L42" s="11">
        <f t="shared" si="9"/>
        <v>81.009312928960071</v>
      </c>
      <c r="M42" s="11">
        <f t="shared" si="9"/>
        <v>72.58340252945284</v>
      </c>
      <c r="N42" s="11">
        <f t="shared" si="9"/>
        <v>80.131112929679361</v>
      </c>
      <c r="O42" s="11">
        <f t="shared" si="1"/>
        <v>98.074472185283369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251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2.989118970322608</v>
      </c>
      <c r="F7" s="6">
        <f>Input!B37/Input!B$6</f>
        <v>2.8403752922911525</v>
      </c>
      <c r="G7" s="6">
        <f>Input!C37/Input!C$6</f>
        <v>2.4625364469561277</v>
      </c>
      <c r="H7" s="6">
        <f>Input!D37/Input!D$6</f>
        <v>2.6392147492693145</v>
      </c>
      <c r="I7" s="6">
        <f>Input!E37/Input!E$6</f>
        <v>2.5970964869937356</v>
      </c>
      <c r="J7" s="6">
        <f>Input!F37/Input!F$6</f>
        <v>2.742480911567089</v>
      </c>
      <c r="K7" s="6">
        <f>Input!G37/Input!G$6</f>
        <v>2.6879749056916804</v>
      </c>
      <c r="L7" s="6">
        <f>Input!H37/Input!H$6</f>
        <v>2.6653718628906713</v>
      </c>
      <c r="M7" s="6">
        <f>Input!I37/Input!I$6</f>
        <v>3.0768456167243792</v>
      </c>
      <c r="N7" s="6">
        <f>Input!J37/Input!J$6</f>
        <v>2.9446737570501447</v>
      </c>
      <c r="O7" s="6">
        <f>AVERAGE(E7:N7)</f>
        <v>2.7645688999756906</v>
      </c>
    </row>
    <row r="8" spans="1:15" ht="12" customHeight="1" x14ac:dyDescent="0.2">
      <c r="B8" t="s">
        <v>121</v>
      </c>
      <c r="E8" s="6">
        <f>Input!A38/Input!A$6</f>
        <v>2.699691501143592</v>
      </c>
      <c r="F8" s="6">
        <f>Input!B38/Input!B$6</f>
        <v>2.6228704293905882</v>
      </c>
      <c r="G8" s="6">
        <f>Input!C38/Input!C$6</f>
        <v>2.3559992073006382</v>
      </c>
      <c r="H8" s="6">
        <f>Input!D38/Input!D$6</f>
        <v>2.3737105139654702</v>
      </c>
      <c r="I8" s="6">
        <f>Input!E38/Input!E$6</f>
        <v>2.2994897776742054</v>
      </c>
      <c r="J8" s="6">
        <f>Input!F38/Input!F$6</f>
        <v>2.6430046791728992</v>
      </c>
      <c r="K8" s="6">
        <f>Input!G38/Input!G$6</f>
        <v>2.5002965279918619</v>
      </c>
      <c r="L8" s="6">
        <f>Input!H38/Input!H$6</f>
        <v>2.4297618761348554</v>
      </c>
      <c r="M8" s="6">
        <f>Input!I38/Input!I$6</f>
        <v>2.720731937058392</v>
      </c>
      <c r="N8" s="6">
        <f>Input!J38/Input!J$6</f>
        <v>2.674943863682532</v>
      </c>
      <c r="O8" s="6">
        <f t="shared" ref="O8:O40" si="1">AVERAGE(E8:N8)</f>
        <v>2.5320500313515035</v>
      </c>
    </row>
    <row r="9" spans="1:15" ht="12" customHeight="1" x14ac:dyDescent="0.2">
      <c r="B9" t="s">
        <v>122</v>
      </c>
      <c r="E9" s="6">
        <f>Input!A39/Input!A$6</f>
        <v>7.0345716018691037E-2</v>
      </c>
      <c r="F9" s="6">
        <f>Input!B39/Input!B$6</f>
        <v>6.8848337546374705E-2</v>
      </c>
      <c r="G9" s="6">
        <f>Input!C39/Input!C$6</f>
        <v>5.7247739479132191E-2</v>
      </c>
      <c r="H9" s="6">
        <f>Input!D39/Input!D$6</f>
        <v>4.6552839032602468E-2</v>
      </c>
      <c r="I9" s="6">
        <f>Input!E39/Input!E$6</f>
        <v>4.5766886635495274E-2</v>
      </c>
      <c r="J9" s="6">
        <f>Input!F39/Input!F$6</f>
        <v>4.7150473010066474E-2</v>
      </c>
      <c r="K9" s="6">
        <f>Input!G39/Input!G$6</f>
        <v>5.9973387820607259E-2</v>
      </c>
      <c r="L9" s="6">
        <f>Input!H39/Input!H$6</f>
        <v>6.3457892270088245E-2</v>
      </c>
      <c r="M9" s="6">
        <f>Input!I39/Input!I$6</f>
        <v>8.6642373362352573E-2</v>
      </c>
      <c r="N9" s="6">
        <f>Input!J39/Input!J$6</f>
        <v>9.8095983579309043E-2</v>
      </c>
      <c r="O9" s="6">
        <f t="shared" si="1"/>
        <v>6.4408162875471936E-2</v>
      </c>
    </row>
    <row r="10" spans="1:15" ht="13.5" customHeight="1" x14ac:dyDescent="0.2">
      <c r="B10" s="4" t="s">
        <v>123</v>
      </c>
      <c r="E10" s="8">
        <f>SUM(E7:E9)</f>
        <v>5.7591561874848907</v>
      </c>
      <c r="F10" s="8">
        <f t="shared" ref="F10:N10" si="2">SUM(F7:F9)</f>
        <v>5.5320940592281156</v>
      </c>
      <c r="G10" s="8">
        <f t="shared" si="2"/>
        <v>4.8757833937358983</v>
      </c>
      <c r="H10" s="8">
        <f t="shared" si="2"/>
        <v>5.0594781022673869</v>
      </c>
      <c r="I10" s="8">
        <f t="shared" si="2"/>
        <v>4.9423531513034362</v>
      </c>
      <c r="J10" s="8">
        <f t="shared" si="2"/>
        <v>5.4326360637500546</v>
      </c>
      <c r="K10" s="8">
        <f t="shared" si="2"/>
        <v>5.2482448215041497</v>
      </c>
      <c r="L10" s="8">
        <f t="shared" si="2"/>
        <v>5.1585916312956153</v>
      </c>
      <c r="M10" s="8">
        <f t="shared" si="2"/>
        <v>5.8842199271451241</v>
      </c>
      <c r="N10" s="8">
        <f t="shared" si="2"/>
        <v>5.7177136043119861</v>
      </c>
      <c r="O10" s="8">
        <f t="shared" si="1"/>
        <v>5.3610270942026661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7.2338220307001118</v>
      </c>
      <c r="F12" s="6">
        <f>Input!B40/Input!B$6</f>
        <v>7.1960458610049205</v>
      </c>
      <c r="G12" s="6">
        <f>Input!C40/Input!C$6</f>
        <v>6.5055915898693879</v>
      </c>
      <c r="H12" s="6">
        <f>Input!D40/Input!D$6</f>
        <v>6.3399817542147687</v>
      </c>
      <c r="I12" s="6">
        <f>Input!E40/Input!E$6</f>
        <v>5.8709790703630702</v>
      </c>
      <c r="J12" s="6">
        <f>Input!F40/Input!F$6</f>
        <v>6.2128975538290589</v>
      </c>
      <c r="K12" s="6">
        <f>Input!G40/Input!G$6</f>
        <v>6.1871197552686663</v>
      </c>
      <c r="L12" s="6">
        <f>Input!H40/Input!H$6</f>
        <v>5.9345882302272974</v>
      </c>
      <c r="M12" s="6">
        <f>Input!I40/Input!I$6</f>
        <v>6.1320540370041678</v>
      </c>
      <c r="N12" s="6">
        <f>Input!J40/Input!J$6</f>
        <v>5.6970441656952797</v>
      </c>
      <c r="O12" s="6">
        <f t="shared" si="1"/>
        <v>6.331012404817673</v>
      </c>
    </row>
    <row r="13" spans="1:15" ht="12" customHeight="1" x14ac:dyDescent="0.2">
      <c r="B13" t="s">
        <v>125</v>
      </c>
      <c r="E13" s="6">
        <f>Input!A41/Input!A$6</f>
        <v>1.910933899781609</v>
      </c>
      <c r="F13" s="6">
        <f>Input!B41/Input!B$6</f>
        <v>1.9289463425364255</v>
      </c>
      <c r="G13" s="6">
        <f>Input!C41/Input!C$6</f>
        <v>1.7359717021515886</v>
      </c>
      <c r="H13" s="6">
        <f>Input!D41/Input!D$6</f>
        <v>1.696675864055347</v>
      </c>
      <c r="I13" s="6">
        <f>Input!E41/Input!E$6</f>
        <v>1.553551358241537</v>
      </c>
      <c r="J13" s="6">
        <f>Input!F41/Input!F$6</f>
        <v>1.6912328795690981</v>
      </c>
      <c r="K13" s="6">
        <f>Input!G41/Input!G$6</f>
        <v>1.7624589643212631</v>
      </c>
      <c r="L13" s="6">
        <f>Input!H41/Input!H$6</f>
        <v>1.7112950081362417</v>
      </c>
      <c r="M13" s="6">
        <f>Input!I41/Input!I$6</f>
        <v>1.7911350716074115</v>
      </c>
      <c r="N13" s="6">
        <f>Input!J41/Input!J$6</f>
        <v>1.7132519791492633</v>
      </c>
      <c r="O13" s="6">
        <f t="shared" si="1"/>
        <v>1.7495453069549787</v>
      </c>
    </row>
    <row r="14" spans="1:15" ht="12" customHeight="1" x14ac:dyDescent="0.2">
      <c r="B14" t="s">
        <v>126</v>
      </c>
      <c r="E14" s="6">
        <f>Input!A42/Input!A$6</f>
        <v>0.5244313445216886</v>
      </c>
      <c r="F14" s="6">
        <f>Input!B42/Input!B$6</f>
        <v>0.49463925025338817</v>
      </c>
      <c r="G14" s="6">
        <f>Input!C42/Input!C$6</f>
        <v>0.40937434882190549</v>
      </c>
      <c r="H14" s="6">
        <f>Input!D42/Input!D$6</f>
        <v>0.38518079064346161</v>
      </c>
      <c r="I14" s="6">
        <f>Input!E42/Input!E$6</f>
        <v>0.47340507457772024</v>
      </c>
      <c r="J14" s="6">
        <f>Input!F42/Input!F$6</f>
        <v>0.48747387240058609</v>
      </c>
      <c r="K14" s="6">
        <f>Input!G42/Input!G$6</f>
        <v>0.44844066563010077</v>
      </c>
      <c r="L14" s="6">
        <f>Input!H42/Input!H$6</f>
        <v>0.47715379826170201</v>
      </c>
      <c r="M14" s="6">
        <f>Input!I42/Input!I$6</f>
        <v>0.50806397802156156</v>
      </c>
      <c r="N14" s="6">
        <f>Input!J42/Input!J$6</f>
        <v>0.43798418146397317</v>
      </c>
      <c r="O14" s="6">
        <f t="shared" si="1"/>
        <v>0.46461473045960877</v>
      </c>
    </row>
    <row r="15" spans="1:15" ht="13.5" customHeight="1" x14ac:dyDescent="0.2">
      <c r="B15" s="4" t="s">
        <v>130</v>
      </c>
      <c r="E15" s="8">
        <f>SUM(E12:E14)</f>
        <v>9.6691872750034094</v>
      </c>
      <c r="F15" s="8">
        <f t="shared" ref="F15:N15" si="3">SUM(F12:F14)</f>
        <v>9.6196314537947352</v>
      </c>
      <c r="G15" s="8">
        <f t="shared" si="3"/>
        <v>8.6509376408428835</v>
      </c>
      <c r="H15" s="8">
        <f t="shared" si="3"/>
        <v>8.4218384089135778</v>
      </c>
      <c r="I15" s="8">
        <f t="shared" si="3"/>
        <v>7.8979355031823273</v>
      </c>
      <c r="J15" s="8">
        <f t="shared" si="3"/>
        <v>8.3916043057987437</v>
      </c>
      <c r="K15" s="8">
        <f t="shared" si="3"/>
        <v>8.3980193852200298</v>
      </c>
      <c r="L15" s="8">
        <f t="shared" si="3"/>
        <v>8.1230370366252416</v>
      </c>
      <c r="M15" s="8">
        <f t="shared" si="3"/>
        <v>8.4312530866331414</v>
      </c>
      <c r="N15" s="8">
        <f t="shared" si="3"/>
        <v>7.8482803263085161</v>
      </c>
      <c r="O15" s="8">
        <f t="shared" si="1"/>
        <v>8.5451724422322606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1.4942769910488189</v>
      </c>
      <c r="F17" s="6">
        <f>Input!B43/Input!B$6</f>
        <v>1.7526901022614993</v>
      </c>
      <c r="G17" s="6">
        <f>Input!C43/Input!C$6</f>
        <v>1.4797579057998698</v>
      </c>
      <c r="H17" s="6">
        <f>Input!D43/Input!D$6</f>
        <v>1.1202349621558032</v>
      </c>
      <c r="I17" s="6">
        <f>Input!E43/Input!E$6</f>
        <v>1.0061031327507137</v>
      </c>
      <c r="J17" s="6">
        <f>Input!F43/Input!F$6</f>
        <v>1.0983693729107784</v>
      </c>
      <c r="K17" s="6">
        <f>Input!G43/Input!G$6</f>
        <v>1.1090116575108615</v>
      </c>
      <c r="L17" s="6">
        <f>Input!H43/Input!H$6</f>
        <v>1.0432968578720407</v>
      </c>
      <c r="M17" s="6">
        <f>Input!I43/Input!I$6</f>
        <v>1.0732873977426549</v>
      </c>
      <c r="N17" s="6">
        <f>Input!J43/Input!J$6</f>
        <v>1.0465226284300253</v>
      </c>
      <c r="O17" s="6">
        <f t="shared" si="1"/>
        <v>1.2223551008483065</v>
      </c>
    </row>
    <row r="18" spans="2:15" ht="12" customHeight="1" x14ac:dyDescent="0.2">
      <c r="B18" t="s">
        <v>128</v>
      </c>
      <c r="E18" s="6">
        <f>Input!A44/Input!A$6</f>
        <v>2.6247559767237951</v>
      </c>
      <c r="F18" s="6">
        <f>Input!B44/Input!B$6</f>
        <v>2.9270457391712017</v>
      </c>
      <c r="G18" s="6">
        <f>Input!C44/Input!C$6</f>
        <v>2.387146638860226</v>
      </c>
      <c r="H18" s="6">
        <f>Input!D44/Input!D$6</f>
        <v>2.337305489631984</v>
      </c>
      <c r="I18" s="6">
        <f>Input!E44/Input!E$6</f>
        <v>2.6015257812069605</v>
      </c>
      <c r="J18" s="6">
        <f>Input!F44/Input!F$6</f>
        <v>2.1976926150654088</v>
      </c>
      <c r="K18" s="6">
        <f>Input!G44/Input!G$6</f>
        <v>2.2144014774261502</v>
      </c>
      <c r="L18" s="6">
        <f>Input!H44/Input!H$6</f>
        <v>2.0631049770112955</v>
      </c>
      <c r="M18" s="6">
        <f>Input!I44/Input!I$6</f>
        <v>2.3281051469089697</v>
      </c>
      <c r="N18" s="6">
        <f>Input!J44/Input!J$6</f>
        <v>2.0636788101240731</v>
      </c>
      <c r="O18" s="6">
        <f t="shared" si="1"/>
        <v>2.3744762652130067</v>
      </c>
    </row>
    <row r="19" spans="2:15" ht="13.5" customHeight="1" x14ac:dyDescent="0.2">
      <c r="B19" s="4" t="s">
        <v>129</v>
      </c>
      <c r="E19" s="8">
        <f>SUM(E17:E18)</f>
        <v>4.1190329677726139</v>
      </c>
      <c r="F19" s="8">
        <f t="shared" ref="F19:N19" si="4">SUM(F17:F18)</f>
        <v>4.6797358414327013</v>
      </c>
      <c r="G19" s="8">
        <f t="shared" si="4"/>
        <v>3.8669045446600956</v>
      </c>
      <c r="H19" s="8">
        <f t="shared" si="4"/>
        <v>3.4575404517877875</v>
      </c>
      <c r="I19" s="8">
        <f t="shared" si="4"/>
        <v>3.607628913957674</v>
      </c>
      <c r="J19" s="8">
        <f t="shared" si="4"/>
        <v>3.296061987976187</v>
      </c>
      <c r="K19" s="8">
        <f t="shared" si="4"/>
        <v>3.3234131349370117</v>
      </c>
      <c r="L19" s="8">
        <f t="shared" si="4"/>
        <v>3.1064018348833362</v>
      </c>
      <c r="M19" s="8">
        <f t="shared" si="4"/>
        <v>3.4013925446516247</v>
      </c>
      <c r="N19" s="8">
        <f t="shared" si="4"/>
        <v>3.1102014385540984</v>
      </c>
      <c r="O19" s="8">
        <f t="shared" si="1"/>
        <v>3.5968313660613136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35.335674590931049</v>
      </c>
      <c r="F21" s="6">
        <f>Input!B45/Input!B$6</f>
        <v>33.159276796527585</v>
      </c>
      <c r="G21" s="6">
        <f>Input!C45/Input!C$6</f>
        <v>30.745636359663823</v>
      </c>
      <c r="H21" s="6">
        <f>Input!D45/Input!D$6</f>
        <v>27.507148505120803</v>
      </c>
      <c r="I21" s="6">
        <f>Input!E45/Input!E$6</f>
        <v>22.740765946718906</v>
      </c>
      <c r="J21" s="6">
        <f>Input!F45/Input!F$6</f>
        <v>24.798319919106227</v>
      </c>
      <c r="K21" s="6">
        <f>Input!G45/Input!G$6</f>
        <v>23.425072108433525</v>
      </c>
      <c r="L21" s="6">
        <f>Input!H45/Input!H$6</f>
        <v>21.776450466155531</v>
      </c>
      <c r="M21" s="6">
        <f>Input!I45/Input!I$6</f>
        <v>21.285809922430278</v>
      </c>
      <c r="N21" s="6">
        <f>Input!J45/Input!J$6</f>
        <v>23.334356676538398</v>
      </c>
      <c r="O21" s="6">
        <f t="shared" si="1"/>
        <v>26.410851129162609</v>
      </c>
    </row>
    <row r="22" spans="2:15" ht="12" customHeight="1" x14ac:dyDescent="0.2">
      <c r="B22" t="s">
        <v>132</v>
      </c>
      <c r="E22" s="6">
        <f>Input!A46/Input!A$6</f>
        <v>5.3754649319380894</v>
      </c>
      <c r="F22" s="6">
        <f>Input!B46/Input!B$6</f>
        <v>5.1751945993434942</v>
      </c>
      <c r="G22" s="6">
        <f>Input!C46/Input!C$6</f>
        <v>4.5340269883168389</v>
      </c>
      <c r="H22" s="6">
        <f>Input!D46/Input!D$6</f>
        <v>3.7921400744534579</v>
      </c>
      <c r="I22" s="6">
        <f>Input!E46/Input!E$6</f>
        <v>3.3503900508600779</v>
      </c>
      <c r="J22" s="6">
        <f>Input!F46/Input!F$6</f>
        <v>4.0481302433853212</v>
      </c>
      <c r="K22" s="6">
        <f>Input!G46/Input!G$6</f>
        <v>3.9334691164847406</v>
      </c>
      <c r="L22" s="6">
        <f>Input!H46/Input!H$6</f>
        <v>3.4942278298893514</v>
      </c>
      <c r="M22" s="6">
        <f>Input!I46/Input!I$6</f>
        <v>4.0037449638319913</v>
      </c>
      <c r="N22" s="6">
        <f>Input!J46/Input!J$6</f>
        <v>3.3047849927216761</v>
      </c>
      <c r="O22" s="6">
        <f t="shared" si="1"/>
        <v>4.1011573791225038</v>
      </c>
    </row>
    <row r="23" spans="2:15" ht="12" customHeight="1" x14ac:dyDescent="0.2">
      <c r="B23" t="s">
        <v>133</v>
      </c>
      <c r="E23" s="6">
        <f>Input!A47/Input!A$6</f>
        <v>0.54964299834633201</v>
      </c>
      <c r="F23" s="6">
        <f>Input!B47/Input!B$6</f>
        <v>0.3393586711141881</v>
      </c>
      <c r="G23" s="6">
        <f>Input!C47/Input!C$6</f>
        <v>0.23184097574280377</v>
      </c>
      <c r="H23" s="6">
        <f>Input!D47/Input!D$6</f>
        <v>0.24716197113397739</v>
      </c>
      <c r="I23" s="6">
        <f>Input!E47/Input!E$6</f>
        <v>0.30984040115925332</v>
      </c>
      <c r="J23" s="6">
        <f>Input!F47/Input!F$6</f>
        <v>0.24670740879033398</v>
      </c>
      <c r="K23" s="6">
        <f>Input!G47/Input!G$6</f>
        <v>0.27620830690999798</v>
      </c>
      <c r="L23" s="6">
        <f>Input!H47/Input!H$6</f>
        <v>0.28076651418371856</v>
      </c>
      <c r="M23" s="6">
        <f>Input!I47/Input!I$6</f>
        <v>0.38715192300578022</v>
      </c>
      <c r="N23" s="6">
        <f>Input!J47/Input!J$6</f>
        <v>0.26583727477826086</v>
      </c>
      <c r="O23" s="6">
        <f t="shared" si="1"/>
        <v>0.31345164451646462</v>
      </c>
    </row>
    <row r="24" spans="2:15" ht="12" customHeight="1" x14ac:dyDescent="0.2">
      <c r="B24" t="s">
        <v>134</v>
      </c>
      <c r="E24" s="6">
        <f>Input!A48/Input!A$6</f>
        <v>0.29762277206331361</v>
      </c>
      <c r="F24" s="6">
        <f>Input!B48/Input!B$6</f>
        <v>0.34280364779570111</v>
      </c>
      <c r="G24" s="6">
        <f>Input!C48/Input!C$6</f>
        <v>0.34703943139814364</v>
      </c>
      <c r="H24" s="6">
        <f>Input!D48/Input!D$6</f>
        <v>0.23635341555111097</v>
      </c>
      <c r="I24" s="6">
        <f>Input!E48/Input!E$6</f>
        <v>0.20189591925136688</v>
      </c>
      <c r="J24" s="6">
        <f>Input!F48/Input!F$6</f>
        <v>0.25328080886509746</v>
      </c>
      <c r="K24" s="6">
        <f>Input!G48/Input!G$6</f>
        <v>0.21483309647083113</v>
      </c>
      <c r="L24" s="6">
        <f>Input!H48/Input!H$6</f>
        <v>0.25224477187882899</v>
      </c>
      <c r="M24" s="6">
        <f>Input!I48/Input!I$6</f>
        <v>0.21416773364814509</v>
      </c>
      <c r="N24" s="6">
        <f>Input!J48/Input!J$6</f>
        <v>0.19742383273865316</v>
      </c>
      <c r="O24" s="6">
        <f t="shared" si="1"/>
        <v>0.25576654296611923</v>
      </c>
    </row>
    <row r="25" spans="2:15" ht="12" customHeight="1" x14ac:dyDescent="0.2">
      <c r="B25" t="s">
        <v>135</v>
      </c>
      <c r="E25" s="6">
        <f>Input!A49/Input!A$6</f>
        <v>4.7097633073769725</v>
      </c>
      <c r="F25" s="6">
        <f>Input!B49/Input!B$6</f>
        <v>5.9301731572967471</v>
      </c>
      <c r="G25" s="6">
        <f>Input!C49/Input!C$6</f>
        <v>4.8219092290193277</v>
      </c>
      <c r="H25" s="6">
        <f>Input!D49/Input!D$6</f>
        <v>4.5215933443072576</v>
      </c>
      <c r="I25" s="6">
        <f>Input!E49/Input!E$6</f>
        <v>3.8166064669324986</v>
      </c>
      <c r="J25" s="6">
        <f>Input!F49/Input!F$6</f>
        <v>3.9682243050796537</v>
      </c>
      <c r="K25" s="6">
        <f>Input!G49/Input!G$6</f>
        <v>4.616627648784883</v>
      </c>
      <c r="L25" s="6">
        <f>Input!H49/Input!H$6</f>
        <v>4.3906234867051124</v>
      </c>
      <c r="M25" s="6">
        <f>Input!I49/Input!I$6</f>
        <v>4.2443355355212091</v>
      </c>
      <c r="N25" s="6">
        <f>Input!J49/Input!J$6</f>
        <v>3.9352635087596224</v>
      </c>
      <c r="O25" s="6">
        <f t="shared" si="1"/>
        <v>4.4955119989783281</v>
      </c>
    </row>
    <row r="26" spans="2:15" ht="14.25" customHeight="1" x14ac:dyDescent="0.2">
      <c r="B26" s="4" t="s">
        <v>136</v>
      </c>
      <c r="E26" s="8">
        <f>SUM(E21:E25)</f>
        <v>46.268168600655756</v>
      </c>
      <c r="F26" s="8">
        <f t="shared" ref="F26:N26" si="5">SUM(F21:F25)</f>
        <v>44.946806872077715</v>
      </c>
      <c r="G26" s="8">
        <f t="shared" si="5"/>
        <v>40.680452984140935</v>
      </c>
      <c r="H26" s="8">
        <f t="shared" si="5"/>
        <v>36.304397310566607</v>
      </c>
      <c r="I26" s="8">
        <f t="shared" si="5"/>
        <v>30.419498784922101</v>
      </c>
      <c r="J26" s="8">
        <f t="shared" si="5"/>
        <v>33.314662685226637</v>
      </c>
      <c r="K26" s="8">
        <f t="shared" si="5"/>
        <v>32.466210277083974</v>
      </c>
      <c r="L26" s="8">
        <f t="shared" si="5"/>
        <v>30.194313068812541</v>
      </c>
      <c r="M26" s="8">
        <f t="shared" si="5"/>
        <v>30.135210078437407</v>
      </c>
      <c r="N26" s="8">
        <f t="shared" si="5"/>
        <v>31.037666285536609</v>
      </c>
      <c r="O26" s="8">
        <f t="shared" si="1"/>
        <v>35.576738694746027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1.7782682035134214</v>
      </c>
      <c r="F28" s="6">
        <f>Input!B50/Input!B$6</f>
        <v>1.8104764486640161</v>
      </c>
      <c r="G28" s="6">
        <f>Input!C50/Input!C$6</f>
        <v>1.7752075463076917</v>
      </c>
      <c r="H28" s="6">
        <f>Input!D50/Input!D$6</f>
        <v>1.7964941864512858</v>
      </c>
      <c r="I28" s="6">
        <f>Input!E50/Input!E$6</f>
        <v>1.8501290714907586</v>
      </c>
      <c r="J28" s="6">
        <f>Input!F50/Input!F$6</f>
        <v>1.8290476862926526</v>
      </c>
      <c r="K28" s="6">
        <f>Input!G50/Input!G$6</f>
        <v>1.7955850042405872</v>
      </c>
      <c r="L28" s="6">
        <f>Input!H50/Input!H$6</f>
        <v>1.6792391789134287</v>
      </c>
      <c r="M28" s="6">
        <f>Input!I50/Input!I$6</f>
        <v>1.6599725877180831</v>
      </c>
      <c r="N28" s="6">
        <f>Input!J50/Input!J$6</f>
        <v>1.4864480116139902</v>
      </c>
      <c r="O28" s="6">
        <f t="shared" si="1"/>
        <v>1.7460867925205914</v>
      </c>
    </row>
    <row r="29" spans="2:15" ht="12" customHeight="1" x14ac:dyDescent="0.2">
      <c r="B29" t="s">
        <v>138</v>
      </c>
      <c r="E29" s="6">
        <f>Input!A51/Input!A$6</f>
        <v>0.14323988409681138</v>
      </c>
      <c r="F29" s="6">
        <f>Input!B51/Input!B$6</f>
        <v>0.14542801116426429</v>
      </c>
      <c r="G29" s="6">
        <f>Input!C51/Input!C$6</f>
        <v>0.13928919577387072</v>
      </c>
      <c r="H29" s="6">
        <f>Input!D51/Input!D$6</f>
        <v>0.14404755075955991</v>
      </c>
      <c r="I29" s="6">
        <f>Input!E51/Input!E$6</f>
        <v>0.13473288383893312</v>
      </c>
      <c r="J29" s="6">
        <f>Input!F51/Input!F$6</f>
        <v>0.14638746706734559</v>
      </c>
      <c r="K29" s="6">
        <f>Input!G51/Input!G$6</f>
        <v>0.13930160924786089</v>
      </c>
      <c r="L29" s="6">
        <f>Input!H51/Input!H$6</f>
        <v>0.13224885786860355</v>
      </c>
      <c r="M29" s="6">
        <f>Input!I51/Input!I$6</f>
        <v>0.14577278757588766</v>
      </c>
      <c r="N29" s="6">
        <f>Input!J51/Input!J$6</f>
        <v>0.13071845229253998</v>
      </c>
      <c r="O29" s="6">
        <f t="shared" si="1"/>
        <v>0.1401166699685677</v>
      </c>
    </row>
    <row r="30" spans="2:15" ht="13.5" customHeight="1" x14ac:dyDescent="0.2">
      <c r="B30" s="4" t="s">
        <v>139</v>
      </c>
      <c r="E30" s="8">
        <f>SUM(E28:E29)</f>
        <v>1.9215080876102328</v>
      </c>
      <c r="F30" s="8">
        <f t="shared" ref="F30:N30" si="6">SUM(F28:F29)</f>
        <v>1.9559044598282804</v>
      </c>
      <c r="G30" s="8">
        <f t="shared" si="6"/>
        <v>1.9144967420815624</v>
      </c>
      <c r="H30" s="8">
        <f t="shared" si="6"/>
        <v>1.9405417372108458</v>
      </c>
      <c r="I30" s="8">
        <f t="shared" si="6"/>
        <v>1.9848619553296918</v>
      </c>
      <c r="J30" s="8">
        <f t="shared" si="6"/>
        <v>1.9754351533599981</v>
      </c>
      <c r="K30" s="8">
        <f t="shared" si="6"/>
        <v>1.9348866134884481</v>
      </c>
      <c r="L30" s="8">
        <f t="shared" si="6"/>
        <v>1.8114880367820323</v>
      </c>
      <c r="M30" s="8">
        <f t="shared" si="6"/>
        <v>1.8057453752939707</v>
      </c>
      <c r="N30" s="8">
        <f t="shared" si="6"/>
        <v>1.6171664639065302</v>
      </c>
      <c r="O30" s="8">
        <f t="shared" si="1"/>
        <v>1.8862034624891593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5.5515048069920074E-2</v>
      </c>
      <c r="F32" s="6">
        <f>Input!B52/Input!B$6</f>
        <v>6.641803788674204E-2</v>
      </c>
      <c r="G32" s="6">
        <f>Input!C52/Input!C$6</f>
        <v>5.9997218827507338E-2</v>
      </c>
      <c r="H32" s="6">
        <f>Input!D52/Input!D$6</f>
        <v>5.1189957658658747E-2</v>
      </c>
      <c r="I32" s="6">
        <f>Input!E52/Input!E$6</f>
        <v>5.7066128664994657E-2</v>
      </c>
      <c r="J32" s="6">
        <f>Input!F52/Input!F$6</f>
        <v>8.6456534703917953E-2</v>
      </c>
      <c r="K32" s="6">
        <f>Input!G52/Input!G$6</f>
        <v>9.596019418045279E-2</v>
      </c>
      <c r="L32" s="6">
        <f>Input!H52/Input!H$6</f>
        <v>0.10611029279493953</v>
      </c>
      <c r="M32" s="6">
        <f>Input!I52/Input!I$6</f>
        <v>0.10208539399557864</v>
      </c>
      <c r="N32" s="6">
        <f>Input!J52/Input!J$6</f>
        <v>9.9595754325250516E-2</v>
      </c>
      <c r="O32" s="6">
        <f t="shared" si="1"/>
        <v>7.8039456110796226E-2</v>
      </c>
    </row>
    <row r="33" spans="2:15" ht="12" customHeight="1" x14ac:dyDescent="0.2">
      <c r="B33" t="s">
        <v>141</v>
      </c>
      <c r="E33" s="6">
        <f>Input!A53/Input!A$6</f>
        <v>0.56961258647588897</v>
      </c>
      <c r="F33" s="6">
        <f>Input!B53/Input!B$6</f>
        <v>0.56466804702559348</v>
      </c>
      <c r="G33" s="6">
        <f>Input!C53/Input!C$6</f>
        <v>0.51623847916170651</v>
      </c>
      <c r="H33" s="6">
        <f>Input!D53/Input!D$6</f>
        <v>0.49614296625998744</v>
      </c>
      <c r="I33" s="6">
        <f>Input!E53/Input!E$6</f>
        <v>0.50887926711964715</v>
      </c>
      <c r="J33" s="6">
        <f>Input!F53/Input!F$6</f>
        <v>0.52242133442548877</v>
      </c>
      <c r="K33" s="6">
        <f>Input!G53/Input!G$6</f>
        <v>0.47402040530743389</v>
      </c>
      <c r="L33" s="6">
        <f>Input!H53/Input!H$6</f>
        <v>0.47576505126554047</v>
      </c>
      <c r="M33" s="6">
        <f>Input!I53/Input!I$6</f>
        <v>0.48503633374623406</v>
      </c>
      <c r="N33" s="6">
        <f>Input!J53/Input!J$6</f>
        <v>0.42696599920465539</v>
      </c>
      <c r="O33" s="6">
        <f t="shared" si="1"/>
        <v>0.50397504699921758</v>
      </c>
    </row>
    <row r="34" spans="2:15" ht="12" customHeight="1" x14ac:dyDescent="0.2">
      <c r="B34" t="s">
        <v>142</v>
      </c>
      <c r="E34" s="6">
        <f>Input!A54/Input!A$6</f>
        <v>0.19498178447648448</v>
      </c>
      <c r="F34" s="6">
        <f>Input!B54/Input!B$6</f>
        <v>0.20432880809856185</v>
      </c>
      <c r="G34" s="6">
        <f>Input!C54/Input!C$6</f>
        <v>0.14459786775838021</v>
      </c>
      <c r="H34" s="6">
        <f>Input!D54/Input!D$6</f>
        <v>0.14204223432831192</v>
      </c>
      <c r="I34" s="6">
        <f>Input!E54/Input!E$6</f>
        <v>0.15459224654115183</v>
      </c>
      <c r="J34" s="6">
        <f>Input!F54/Input!F$6</f>
        <v>0.16675040253228685</v>
      </c>
      <c r="K34" s="6">
        <f>Input!G54/Input!G$6</f>
        <v>0.16564936743177835</v>
      </c>
      <c r="L34" s="6">
        <f>Input!H54/Input!H$6</f>
        <v>0.16790907844721506</v>
      </c>
      <c r="M34" s="6">
        <f>Input!I54/Input!I$6</f>
        <v>0.157511815839977</v>
      </c>
      <c r="N34" s="6">
        <f>Input!J54/Input!J$6</f>
        <v>0.12000071278510012</v>
      </c>
      <c r="O34" s="6">
        <f t="shared" si="1"/>
        <v>0.16183643182392476</v>
      </c>
    </row>
    <row r="35" spans="2:15" ht="12" customHeight="1" x14ac:dyDescent="0.2">
      <c r="B35" t="s">
        <v>143</v>
      </c>
      <c r="E35" s="6">
        <f>Input!A55/Input!A$6</f>
        <v>0.82803528475740507</v>
      </c>
      <c r="F35" s="6">
        <f>Input!B55/Input!B$6</f>
        <v>0.79366965117837229</v>
      </c>
      <c r="G35" s="6">
        <f>Input!C55/Input!C$6</f>
        <v>0.74444233739227617</v>
      </c>
      <c r="H35" s="6">
        <f>Input!D55/Input!D$6</f>
        <v>1.0531277440609026</v>
      </c>
      <c r="I35" s="6">
        <f>Input!E55/Input!E$6</f>
        <v>0.76206963559177587</v>
      </c>
      <c r="J35" s="6">
        <f>Input!F55/Input!F$6</f>
        <v>0.85965470614278572</v>
      </c>
      <c r="K35" s="6">
        <f>Input!G55/Input!G$6</f>
        <v>0.78013534679972629</v>
      </c>
      <c r="L35" s="6">
        <f>Input!H55/Input!H$6</f>
        <v>0.75033943698669869</v>
      </c>
      <c r="M35" s="6">
        <f>Input!I55/Input!I$6</f>
        <v>0.79521417062851285</v>
      </c>
      <c r="N35" s="6">
        <f>Input!J55/Input!J$6</f>
        <v>0.73412550519332553</v>
      </c>
      <c r="O35" s="6">
        <f t="shared" si="1"/>
        <v>0.81008138187317813</v>
      </c>
    </row>
    <row r="36" spans="2:15" ht="13.5" customHeight="1" x14ac:dyDescent="0.2">
      <c r="B36" s="4" t="s">
        <v>144</v>
      </c>
      <c r="E36" s="8">
        <f>SUM(E32:E35)</f>
        <v>1.6481447037796986</v>
      </c>
      <c r="F36" s="8">
        <f t="shared" ref="F36:N36" si="7">SUM(F32:F35)</f>
        <v>1.6290845441892696</v>
      </c>
      <c r="G36" s="8">
        <f t="shared" si="7"/>
        <v>1.4652759031398701</v>
      </c>
      <c r="H36" s="8">
        <f t="shared" si="7"/>
        <v>1.7425029023078606</v>
      </c>
      <c r="I36" s="8">
        <f t="shared" si="7"/>
        <v>1.4826072779175696</v>
      </c>
      <c r="J36" s="8">
        <f t="shared" si="7"/>
        <v>1.6352829778044793</v>
      </c>
      <c r="K36" s="8">
        <f t="shared" si="7"/>
        <v>1.5157653137193914</v>
      </c>
      <c r="L36" s="8">
        <f t="shared" si="7"/>
        <v>1.5001238594943938</v>
      </c>
      <c r="M36" s="8">
        <f t="shared" si="7"/>
        <v>1.5398477142103024</v>
      </c>
      <c r="N36" s="8">
        <f t="shared" si="7"/>
        <v>1.3806879715083316</v>
      </c>
      <c r="O36" s="8">
        <f t="shared" si="1"/>
        <v>1.5539323168071169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3.3820480306143077</v>
      </c>
      <c r="F38" s="8">
        <f>Input!B56/Input!B$6</f>
        <v>3.3867123639217085</v>
      </c>
      <c r="G38" s="8">
        <f>Input!C56/Input!C$6</f>
        <v>3.0115789285413435</v>
      </c>
      <c r="H38" s="8">
        <f>Input!D56/Input!D$6</f>
        <v>2.9495516441287974</v>
      </c>
      <c r="I38" s="8">
        <f>Input!E56/Input!E$6</f>
        <v>2.9580107118271721</v>
      </c>
      <c r="J38" s="8">
        <f>Input!F56/Input!F$6</f>
        <v>3.0009921868970104</v>
      </c>
      <c r="K38" s="8">
        <f>Input!G56/Input!G$6</f>
        <v>3.0486832560720614</v>
      </c>
      <c r="L38" s="8">
        <f>Input!H56/Input!H$6</f>
        <v>3.0909093927210716</v>
      </c>
      <c r="M38" s="8">
        <f>Input!I56/Input!I$6</f>
        <v>3.3482408605112988</v>
      </c>
      <c r="N38" s="8">
        <f>Input!J56/Input!J$6</f>
        <v>3.1225028495536393</v>
      </c>
      <c r="O38" s="8">
        <f t="shared" si="1"/>
        <v>3.1299230224788412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72.767245852920908</v>
      </c>
      <c r="F40" s="11">
        <f t="shared" ref="F40:N40" si="8">SUM(F10,F15,F19,F26,F30,F36,F38)</f>
        <v>71.749969594472518</v>
      </c>
      <c r="G40" s="11">
        <f t="shared" si="8"/>
        <v>64.46543013714259</v>
      </c>
      <c r="H40" s="11">
        <f t="shared" si="8"/>
        <v>59.875850557182858</v>
      </c>
      <c r="I40" s="11">
        <f t="shared" si="8"/>
        <v>53.29289629843997</v>
      </c>
      <c r="J40" s="11">
        <f t="shared" si="8"/>
        <v>57.046675360813104</v>
      </c>
      <c r="K40" s="11">
        <f t="shared" si="8"/>
        <v>55.935222802025066</v>
      </c>
      <c r="L40" s="11">
        <f t="shared" si="8"/>
        <v>52.984864860614231</v>
      </c>
      <c r="M40" s="11">
        <f t="shared" si="8"/>
        <v>54.545909586882871</v>
      </c>
      <c r="N40" s="11">
        <f t="shared" si="8"/>
        <v>53.834218939679708</v>
      </c>
      <c r="O40" s="11">
        <f t="shared" si="1"/>
        <v>59.649828399017373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250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3.2587111355060858</v>
      </c>
      <c r="F7" s="6">
        <f>(Input!B37-Input!B57+Input!B77)/Input!B$5</f>
        <v>3.0961553555506174</v>
      </c>
      <c r="G7" s="6">
        <f>(Input!C37-Input!C57+Input!C77)/Input!C$5</f>
        <v>2.5940887298071051</v>
      </c>
      <c r="H7" s="6">
        <f>(Input!D37-Input!D57+Input!D77)/Input!D$5</f>
        <v>2.8039879546243611</v>
      </c>
      <c r="I7" s="6">
        <f>(Input!E37-Input!E57+Input!E77)/Input!E$5</f>
        <v>2.9269503442452582</v>
      </c>
      <c r="J7" s="6">
        <f>(Input!F37-Input!F57+Input!F77)/Input!F$5</f>
        <v>3.0145246792509761</v>
      </c>
      <c r="K7" s="6">
        <f>(Input!G37-Input!G57+Input!G77)/Input!G$5</f>
        <v>3.0041827442962581</v>
      </c>
      <c r="L7" s="6">
        <f>(Input!H37-Input!H57+Input!H77)/Input!H$5</f>
        <v>3.0003924193310634</v>
      </c>
      <c r="M7" s="6">
        <f>(Input!I37-Input!I57+Input!I77)/Input!I$5</f>
        <v>3.4339425822291165</v>
      </c>
      <c r="N7" s="6">
        <f>(Input!J37-Input!J57+Input!J77)/Input!J$5</f>
        <v>3.4110432279141389</v>
      </c>
      <c r="O7" s="6">
        <f>AVERAGE(E7:N7)</f>
        <v>3.0543979172754985</v>
      </c>
    </row>
    <row r="8" spans="1:15" ht="12" customHeight="1" x14ac:dyDescent="0.2">
      <c r="B8" t="s">
        <v>121</v>
      </c>
      <c r="E8" s="6">
        <f>(Input!A38-Input!A58+Input!A78)/Input!A$5</f>
        <v>2.9304815208067141</v>
      </c>
      <c r="F8" s="6">
        <f>(Input!B38-Input!B58+Input!B78)/Input!B$5</f>
        <v>2.8575453401703088</v>
      </c>
      <c r="G8" s="6">
        <f>(Input!C38-Input!C58+Input!C78)/Input!C$5</f>
        <v>2.483992325482093</v>
      </c>
      <c r="H8" s="6">
        <f>(Input!D38-Input!D58+Input!D78)/Input!D$5</f>
        <v>2.5364303741860517</v>
      </c>
      <c r="I8" s="6">
        <f>(Input!E38-Input!E58+Input!E78)/Input!E$5</f>
        <v>2.5941940940976402</v>
      </c>
      <c r="J8" s="6">
        <f>(Input!F38-Input!F58+Input!F78)/Input!F$5</f>
        <v>2.8910663925817182</v>
      </c>
      <c r="K8" s="6">
        <f>(Input!G38-Input!G58+Input!G78)/Input!G$5</f>
        <v>2.7914796343459534</v>
      </c>
      <c r="L8" s="6">
        <f>(Input!H38-Input!H58+Input!H78)/Input!H$5</f>
        <v>2.7394390733811491</v>
      </c>
      <c r="M8" s="6">
        <f>(Input!I38-Input!I58+Input!I78)/Input!I$5</f>
        <v>3.0402243252093233</v>
      </c>
      <c r="N8" s="6">
        <f>(Input!J38-Input!J58+Input!J78)/Input!J$5</f>
        <v>3.1033637185161846</v>
      </c>
      <c r="O8" s="6">
        <f t="shared" ref="O8:O40" si="1">AVERAGE(E8:N8)</f>
        <v>2.7968216798777137</v>
      </c>
    </row>
    <row r="9" spans="1:15" ht="12" customHeight="1" x14ac:dyDescent="0.2">
      <c r="B9" t="s">
        <v>122</v>
      </c>
      <c r="E9" s="6">
        <f>(Input!A39-Input!A59+Input!A79)/Input!A$5</f>
        <v>7.0291779893341969E-2</v>
      </c>
      <c r="F9" s="6">
        <f>(Input!B39-Input!B59+Input!B79)/Input!B$5</f>
        <v>7.8066553743070921E-2</v>
      </c>
      <c r="G9" s="6">
        <f>(Input!C39-Input!C59+Input!C79)/Input!C$5</f>
        <v>6.1868693526524084E-2</v>
      </c>
      <c r="H9" s="6">
        <f>(Input!D39-Input!D59+Input!D79)/Input!D$5</f>
        <v>4.7747798176188412E-2</v>
      </c>
      <c r="I9" s="6">
        <f>(Input!E39-Input!E59+Input!E79)/Input!E$5</f>
        <v>5.3873556295613967E-2</v>
      </c>
      <c r="J9" s="6">
        <f>(Input!F39-Input!F59+Input!F79)/Input!F$5</f>
        <v>4.994655633635272E-2</v>
      </c>
      <c r="K9" s="6">
        <f>(Input!G39-Input!G59+Input!G79)/Input!G$5</f>
        <v>6.4987103426677142E-2</v>
      </c>
      <c r="L9" s="6">
        <f>(Input!H39-Input!H59+Input!H79)/Input!H$5</f>
        <v>6.8683433516526879E-2</v>
      </c>
      <c r="M9" s="6">
        <f>(Input!I39-Input!I59+Input!I79)/Input!I$5</f>
        <v>9.2610617961129807E-2</v>
      </c>
      <c r="N9" s="6">
        <f>(Input!J39-Input!J59+Input!J79)/Input!J$5</f>
        <v>0.11253119026881449</v>
      </c>
      <c r="O9" s="6">
        <f t="shared" si="1"/>
        <v>7.0060728314424031E-2</v>
      </c>
    </row>
    <row r="10" spans="1:15" ht="13.5" customHeight="1" x14ac:dyDescent="0.2">
      <c r="B10" s="4" t="s">
        <v>123</v>
      </c>
      <c r="E10" s="8">
        <f>SUM(E7:E9)</f>
        <v>6.2594844362061419</v>
      </c>
      <c r="F10" s="8">
        <f t="shared" ref="F10:N10" si="2">SUM(F7:F9)</f>
        <v>6.0317672494639964</v>
      </c>
      <c r="G10" s="8">
        <f t="shared" si="2"/>
        <v>5.139949748815722</v>
      </c>
      <c r="H10" s="8">
        <f t="shared" si="2"/>
        <v>5.3881661269866017</v>
      </c>
      <c r="I10" s="8">
        <f t="shared" si="2"/>
        <v>5.5750179946385128</v>
      </c>
      <c r="J10" s="8">
        <f t="shared" si="2"/>
        <v>5.9555376281690462</v>
      </c>
      <c r="K10" s="8">
        <f t="shared" si="2"/>
        <v>5.8606494820688884</v>
      </c>
      <c r="L10" s="8">
        <f t="shared" si="2"/>
        <v>5.8085149262287397</v>
      </c>
      <c r="M10" s="8">
        <f t="shared" si="2"/>
        <v>6.5667775253995693</v>
      </c>
      <c r="N10" s="8">
        <f t="shared" si="2"/>
        <v>6.6269381366991382</v>
      </c>
      <c r="O10" s="8">
        <f t="shared" si="1"/>
        <v>5.9212803254676363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8.4232235259536523</v>
      </c>
      <c r="F12" s="6">
        <f>(Input!B40-Input!B60+Input!B80)/Input!B$5</f>
        <v>7.8504124981604226</v>
      </c>
      <c r="G12" s="6">
        <f>(Input!C40-Input!C60+Input!C80)/Input!C$5</f>
        <v>7.2879270490934145</v>
      </c>
      <c r="H12" s="6">
        <f>(Input!D40-Input!D60+Input!D80)/Input!D$5</f>
        <v>6.8741433257990687</v>
      </c>
      <c r="I12" s="6">
        <f>(Input!E40-Input!E60+Input!E80)/Input!E$5</f>
        <v>6.5635003040931537</v>
      </c>
      <c r="J12" s="6">
        <f>(Input!F40-Input!F60+Input!F80)/Input!F$5</f>
        <v>6.7514023158920908</v>
      </c>
      <c r="K12" s="6">
        <f>(Input!G40-Input!G60+Input!G80)/Input!G$5</f>
        <v>6.932307807080262</v>
      </c>
      <c r="L12" s="6">
        <f>(Input!H40-Input!H60+Input!H80)/Input!H$5</f>
        <v>6.7897439260991979</v>
      </c>
      <c r="M12" s="6">
        <f>(Input!I40-Input!I60+Input!I80)/Input!I$5</f>
        <v>6.9692540964539127</v>
      </c>
      <c r="N12" s="6">
        <f>(Input!J40-Input!J60+Input!J80)/Input!J$5</f>
        <v>7.0646393462602903</v>
      </c>
      <c r="O12" s="6">
        <f t="shared" si="1"/>
        <v>7.1506554194885483</v>
      </c>
    </row>
    <row r="13" spans="1:15" ht="12" customHeight="1" x14ac:dyDescent="0.2">
      <c r="B13" t="s">
        <v>125</v>
      </c>
      <c r="E13" s="6">
        <f>(Input!A41-Input!A61+Input!A81)/Input!A$5</f>
        <v>2.2259610020335812</v>
      </c>
      <c r="F13" s="6">
        <f>(Input!B41-Input!B61+Input!B81)/Input!B$5</f>
        <v>2.1039357432036634</v>
      </c>
      <c r="G13" s="6">
        <f>(Input!C41-Input!C61+Input!C81)/Input!C$5</f>
        <v>1.9448332554800585</v>
      </c>
      <c r="H13" s="6">
        <f>(Input!D41-Input!D61+Input!D81)/Input!D$5</f>
        <v>1.8396454408253207</v>
      </c>
      <c r="I13" s="6">
        <f>(Input!E41-Input!E61+Input!E81)/Input!E$5</f>
        <v>1.7367008107182504</v>
      </c>
      <c r="J13" s="6">
        <f>(Input!F41-Input!F61+Input!F81)/Input!F$5</f>
        <v>1.8373893988893468</v>
      </c>
      <c r="K13" s="6">
        <f>(Input!G41-Input!G61+Input!G81)/Input!G$5</f>
        <v>1.9742318783201658</v>
      </c>
      <c r="L13" s="6">
        <f>(Input!H41-Input!H61+Input!H81)/Input!H$5</f>
        <v>1.9579648691265525</v>
      </c>
      <c r="M13" s="6">
        <f>(Input!I41-Input!I61+Input!I81)/Input!I$5</f>
        <v>2.0354567773920489</v>
      </c>
      <c r="N13" s="6">
        <f>(Input!J41-Input!J61+Input!J81)/Input!J$5</f>
        <v>2.1249583386592867</v>
      </c>
      <c r="O13" s="6">
        <f t="shared" si="1"/>
        <v>1.9781077514648273</v>
      </c>
    </row>
    <row r="14" spans="1:15" ht="12" customHeight="1" x14ac:dyDescent="0.2">
      <c r="B14" t="s">
        <v>126</v>
      </c>
      <c r="E14" s="6">
        <f>(Input!A42-Input!A62+Input!A82)/Input!A$5</f>
        <v>0.61228785370213734</v>
      </c>
      <c r="F14" s="6">
        <f>(Input!B42-Input!B62+Input!B82)/Input!B$5</f>
        <v>0.53961357333925841</v>
      </c>
      <c r="G14" s="6">
        <f>(Input!C42-Input!C62+Input!C82)/Input!C$5</f>
        <v>0.45882002137860478</v>
      </c>
      <c r="H14" s="6">
        <f>(Input!D42-Input!D62+Input!D82)/Input!D$5</f>
        <v>0.41764527077295888</v>
      </c>
      <c r="I14" s="6">
        <f>(Input!E42-Input!E62+Input!E82)/Input!E$5</f>
        <v>0.52922578768983675</v>
      </c>
      <c r="J14" s="6">
        <f>(Input!F42-Input!F62+Input!F82)/Input!F$5</f>
        <v>0.52967678479205715</v>
      </c>
      <c r="K14" s="6">
        <f>(Input!G42-Input!G62+Input!G82)/Input!G$5</f>
        <v>0.50252354769516228</v>
      </c>
      <c r="L14" s="6">
        <f>(Input!H42-Input!H62+Input!H82)/Input!H$5</f>
        <v>0.54570354807825461</v>
      </c>
      <c r="M14" s="6">
        <f>(Input!I42-Input!I62+Input!I82)/Input!I$5</f>
        <v>0.57729171019079495</v>
      </c>
      <c r="N14" s="6">
        <f>(Input!J42-Input!J62+Input!J82)/Input!J$5</f>
        <v>0.54359177831351091</v>
      </c>
      <c r="O14" s="6">
        <f t="shared" si="1"/>
        <v>0.52563798759525748</v>
      </c>
    </row>
    <row r="15" spans="1:15" ht="13.5" customHeight="1" x14ac:dyDescent="0.2">
      <c r="B15" s="4" t="s">
        <v>130</v>
      </c>
      <c r="E15" s="8">
        <f>SUM(E12:E14)</f>
        <v>11.261472381689371</v>
      </c>
      <c r="F15" s="8">
        <f t="shared" ref="F15:N15" si="3">SUM(F12:F14)</f>
        <v>10.493961814703344</v>
      </c>
      <c r="G15" s="8">
        <f t="shared" si="3"/>
        <v>9.6915803259520779</v>
      </c>
      <c r="H15" s="8">
        <f t="shared" si="3"/>
        <v>9.1314340373973479</v>
      </c>
      <c r="I15" s="8">
        <f t="shared" si="3"/>
        <v>8.8294269025012415</v>
      </c>
      <c r="J15" s="8">
        <f t="shared" si="3"/>
        <v>9.1184684995734955</v>
      </c>
      <c r="K15" s="8">
        <f t="shared" si="3"/>
        <v>9.4090632330955906</v>
      </c>
      <c r="L15" s="8">
        <f t="shared" si="3"/>
        <v>9.2934123433040057</v>
      </c>
      <c r="M15" s="8">
        <f t="shared" si="3"/>
        <v>9.5820025840367578</v>
      </c>
      <c r="N15" s="8">
        <f t="shared" si="3"/>
        <v>9.7331894632330869</v>
      </c>
      <c r="O15" s="8">
        <f t="shared" si="1"/>
        <v>9.654401158548632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1.6679599552492188</v>
      </c>
      <c r="F17" s="6">
        <f>(Input!B43-Input!B63+Input!B83)/Input!B$5</f>
        <v>1.9516091756673697</v>
      </c>
      <c r="G17" s="6">
        <f>(Input!C43-Input!C63+Input!C83)/Input!C$5</f>
        <v>1.6018558835582479</v>
      </c>
      <c r="H17" s="6">
        <f>(Input!D43-Input!D63+Input!D83)/Input!D$5</f>
        <v>1.2018175054735605</v>
      </c>
      <c r="I17" s="6">
        <f>(Input!E43-Input!E63+Input!E83)/Input!E$5</f>
        <v>1.1303112969130116</v>
      </c>
      <c r="J17" s="6">
        <f>(Input!F43-Input!F63+Input!F83)/Input!F$5</f>
        <v>1.2105153744828268</v>
      </c>
      <c r="K17" s="6">
        <f>(Input!G43-Input!G63+Input!G83)/Input!G$5</f>
        <v>1.2418676542713805</v>
      </c>
      <c r="L17" s="6">
        <f>(Input!H43-Input!H63+Input!H83)/Input!H$5</f>
        <v>1.1814401365092175</v>
      </c>
      <c r="M17" s="6">
        <f>(Input!I43-Input!I63+Input!I83)/Input!I$5</f>
        <v>1.2063027827290331</v>
      </c>
      <c r="N17" s="6">
        <f>(Input!J43-Input!J63+Input!J83)/Input!J$5</f>
        <v>1.2594644072734191</v>
      </c>
      <c r="O17" s="6">
        <f t="shared" si="1"/>
        <v>1.3653144172127287</v>
      </c>
    </row>
    <row r="18" spans="2:15" ht="12" customHeight="1" x14ac:dyDescent="0.2">
      <c r="B18" t="s">
        <v>128</v>
      </c>
      <c r="E18" s="6">
        <f>(Input!A44-Input!A64+Input!A84)/Input!A$5</f>
        <v>3.0165094240586439</v>
      </c>
      <c r="F18" s="6">
        <f>(Input!B44-Input!B64+Input!B84)/Input!B$5</f>
        <v>3.2066201987032064</v>
      </c>
      <c r="G18" s="6">
        <f>(Input!C44-Input!C64+Input!C84)/Input!C$5</f>
        <v>2.6239350675030875</v>
      </c>
      <c r="H18" s="6">
        <f>(Input!D44-Input!D64+Input!D84)/Input!D$5</f>
        <v>2.5244220699623758</v>
      </c>
      <c r="I18" s="6">
        <f>(Input!E44-Input!E64+Input!E84)/Input!E$5</f>
        <v>2.9099573383877746</v>
      </c>
      <c r="J18" s="6">
        <f>(Input!F44-Input!F64+Input!F84)/Input!F$5</f>
        <v>2.3958432319199678</v>
      </c>
      <c r="K18" s="6">
        <f>(Input!G44-Input!G64+Input!G84)/Input!G$5</f>
        <v>2.4786838847492478</v>
      </c>
      <c r="L18" s="6">
        <f>(Input!H44-Input!H64+Input!H84)/Input!H$5</f>
        <v>2.3475104488812586</v>
      </c>
      <c r="M18" s="6">
        <f>(Input!I44-Input!I64+Input!I84)/Input!I$5</f>
        <v>2.6302250956789983</v>
      </c>
      <c r="N18" s="6">
        <f>(Input!J44-Input!J64+Input!J84)/Input!J$5</f>
        <v>2.5213238437231538</v>
      </c>
      <c r="O18" s="6">
        <f t="shared" si="1"/>
        <v>2.6655030603567713</v>
      </c>
    </row>
    <row r="19" spans="2:15" ht="13.5" customHeight="1" x14ac:dyDescent="0.2">
      <c r="B19" s="4" t="s">
        <v>129</v>
      </c>
      <c r="E19" s="8">
        <f>SUM(E17:E18)</f>
        <v>4.6844693793078624</v>
      </c>
      <c r="F19" s="8">
        <f t="shared" ref="F19:N19" si="4">SUM(F17:F18)</f>
        <v>5.1582293743705758</v>
      </c>
      <c r="G19" s="8">
        <f t="shared" si="4"/>
        <v>4.2257909510613354</v>
      </c>
      <c r="H19" s="8">
        <f t="shared" si="4"/>
        <v>3.7262395754359363</v>
      </c>
      <c r="I19" s="8">
        <f t="shared" si="4"/>
        <v>4.0402686353007864</v>
      </c>
      <c r="J19" s="8">
        <f t="shared" si="4"/>
        <v>3.6063586064027948</v>
      </c>
      <c r="K19" s="8">
        <f t="shared" si="4"/>
        <v>3.7205515390206285</v>
      </c>
      <c r="L19" s="8">
        <f t="shared" si="4"/>
        <v>3.5289505853904761</v>
      </c>
      <c r="M19" s="8">
        <f t="shared" si="4"/>
        <v>3.8365278784080314</v>
      </c>
      <c r="N19" s="8">
        <f t="shared" si="4"/>
        <v>3.7807882509965731</v>
      </c>
      <c r="O19" s="8">
        <f t="shared" si="1"/>
        <v>4.0308174775695012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36.508331263759665</v>
      </c>
      <c r="F21" s="6">
        <f>(Input!B45-Input!B65+Input!B85)/Input!B$5</f>
        <v>33.24499747508996</v>
      </c>
      <c r="G21" s="6">
        <f>(Input!C45-Input!C65+Input!C85)/Input!C$5</f>
        <v>31.044350316810284</v>
      </c>
      <c r="H21" s="6">
        <f>(Input!D45-Input!D65+Input!D85)/Input!D$5</f>
        <v>27.687532937016854</v>
      </c>
      <c r="I21" s="6">
        <f>(Input!E45-Input!E65+Input!E85)/Input!E$5</f>
        <v>25.357880131202911</v>
      </c>
      <c r="J21" s="6">
        <f>(Input!F45-Input!F65+Input!F85)/Input!F$5</f>
        <v>26.301324631087848</v>
      </c>
      <c r="K21" s="6">
        <f>(Input!G45-Input!G65+Input!G85)/Input!G$5</f>
        <v>25.307721265607359</v>
      </c>
      <c r="L21" s="6">
        <f>(Input!H45-Input!H65+Input!H85)/Input!H$5</f>
        <v>23.612481659551847</v>
      </c>
      <c r="M21" s="6">
        <f>(Input!I45-Input!I65+Input!I85)/Input!I$5</f>
        <v>22.64709919648903</v>
      </c>
      <c r="N21" s="6">
        <f>(Input!J45-Input!J65+Input!J85)/Input!J$5</f>
        <v>24.118270660487575</v>
      </c>
      <c r="O21" s="6">
        <f t="shared" si="1"/>
        <v>27.58299895371033</v>
      </c>
    </row>
    <row r="22" spans="2:15" ht="12" customHeight="1" x14ac:dyDescent="0.2">
      <c r="B22" t="s">
        <v>132</v>
      </c>
      <c r="E22" s="6">
        <f>(Input!A46-Input!A66+Input!A86)/Input!A$5</f>
        <v>6.2222683727152202</v>
      </c>
      <c r="F22" s="6">
        <f>(Input!B46-Input!B66+Input!B86)/Input!B$5</f>
        <v>5.6537972338528402</v>
      </c>
      <c r="G22" s="6">
        <f>(Input!C46-Input!C66+Input!C86)/Input!C$5</f>
        <v>5.0581458502294048</v>
      </c>
      <c r="H22" s="6">
        <f>(Input!D46-Input!D66+Input!D86)/Input!D$5</f>
        <v>4.1019620924943139</v>
      </c>
      <c r="I22" s="6">
        <f>(Input!E46-Input!E66+Input!E86)/Input!E$5</f>
        <v>3.7487868749852384</v>
      </c>
      <c r="J22" s="6">
        <f>(Input!F46-Input!F66+Input!F86)/Input!F$5</f>
        <v>4.4019602393069146</v>
      </c>
      <c r="K22" s="6">
        <f>(Input!G46-Input!G66+Input!G86)/Input!G$5</f>
        <v>4.4045942823714332</v>
      </c>
      <c r="L22" s="6">
        <f>(Input!H46-Input!H66+Input!H86)/Input!H$5</f>
        <v>3.9895380306520369</v>
      </c>
      <c r="M22" s="6">
        <f>(Input!I46-Input!I66+Input!I86)/Input!I$5</f>
        <v>4.5497462487757678</v>
      </c>
      <c r="N22" s="6">
        <f>(Input!J46-Input!J66+Input!J86)/Input!J$5</f>
        <v>4.0841733872765706</v>
      </c>
      <c r="O22" s="6">
        <f t="shared" si="1"/>
        <v>4.6214972612659739</v>
      </c>
    </row>
    <row r="23" spans="2:15" ht="12" customHeight="1" x14ac:dyDescent="0.2">
      <c r="B23" t="s">
        <v>133</v>
      </c>
      <c r="E23" s="6">
        <f>(Input!A47-Input!A67+Input!A87)/Input!A$5</f>
        <v>0.64136390903473883</v>
      </c>
      <c r="F23" s="6">
        <f>(Input!B47-Input!B67+Input!B87)/Input!B$5</f>
        <v>0.36941815973013764</v>
      </c>
      <c r="G23" s="6">
        <f>(Input!C47-Input!C67+Input!C87)/Input!C$5</f>
        <v>0.25982937236886977</v>
      </c>
      <c r="H23" s="6">
        <f>(Input!D47-Input!D67+Input!D87)/Input!D$5</f>
        <v>0.26810404370345703</v>
      </c>
      <c r="I23" s="6">
        <f>(Input!E47-Input!E67+Input!E87)/Input!E$5</f>
        <v>0.34633333038097258</v>
      </c>
      <c r="J23" s="6">
        <f>(Input!F47-Input!F67+Input!F87)/Input!F$5</f>
        <v>0.26823086095943272</v>
      </c>
      <c r="K23" s="6">
        <f>(Input!G47-Input!G67+Input!G87)/Input!G$5</f>
        <v>0.30941393716281296</v>
      </c>
      <c r="L23" s="6">
        <f>(Input!H47-Input!H67+Input!H87)/Input!H$5</f>
        <v>0.32107961102020094</v>
      </c>
      <c r="M23" s="6">
        <f>(Input!I47-Input!I67+Input!I87)/Input!I$5</f>
        <v>0.4398000483025219</v>
      </c>
      <c r="N23" s="6">
        <f>(Input!J47-Input!J67+Input!J87)/Input!J$5</f>
        <v>0.32915330719404995</v>
      </c>
      <c r="O23" s="6">
        <f t="shared" si="1"/>
        <v>0.35527265798571939</v>
      </c>
    </row>
    <row r="24" spans="2:15" ht="12" customHeight="1" x14ac:dyDescent="0.2">
      <c r="B24" t="s">
        <v>134</v>
      </c>
      <c r="E24" s="6">
        <f>(Input!A48-Input!A68+Input!A88)/Input!A$5</f>
        <v>0.32978704386896301</v>
      </c>
      <c r="F24" s="6">
        <f>(Input!B48-Input!B68+Input!B88)/Input!B$5</f>
        <v>0.37368935526782804</v>
      </c>
      <c r="G24" s="6">
        <f>(Input!C48-Input!C68+Input!C88)/Input!C$5</f>
        <v>0.38606789856339213</v>
      </c>
      <c r="H24" s="6">
        <f>(Input!D48-Input!D68+Input!D88)/Input!D$5</f>
        <v>0.25317496262390793</v>
      </c>
      <c r="I24" s="6">
        <f>(Input!E48-Input!E68+Input!E88)/Input!E$5</f>
        <v>0.22516128746545738</v>
      </c>
      <c r="J24" s="6">
        <f>(Input!F48-Input!F68+Input!F88)/Input!F$5</f>
        <v>0.27461858284348145</v>
      </c>
      <c r="K24" s="6">
        <f>(Input!G48-Input!G68+Input!G88)/Input!G$5</f>
        <v>0.24350977362303594</v>
      </c>
      <c r="L24" s="6">
        <f>(Input!H48-Input!H68+Input!H88)/Input!H$5</f>
        <v>0.28808264703999237</v>
      </c>
      <c r="M24" s="6">
        <f>(Input!I48-Input!I68+Input!I88)/Input!I$5</f>
        <v>0.24265360127897967</v>
      </c>
      <c r="N24" s="6">
        <f>(Input!J48-Input!J68+Input!J88)/Input!J$5</f>
        <v>0.24436977375350399</v>
      </c>
      <c r="O24" s="6">
        <f t="shared" si="1"/>
        <v>0.28611149263285424</v>
      </c>
    </row>
    <row r="25" spans="2:15" ht="12" customHeight="1" x14ac:dyDescent="0.2">
      <c r="B25" t="s">
        <v>135</v>
      </c>
      <c r="E25" s="6">
        <f>(Input!A49-Input!A69+Input!A89)/Input!A$5</f>
        <v>5.4728679342055537</v>
      </c>
      <c r="F25" s="6">
        <f>(Input!B49-Input!B69+Input!B89)/Input!B$5</f>
        <v>6.427152767157124</v>
      </c>
      <c r="G25" s="6">
        <f>(Input!C49-Input!C69+Input!C89)/Input!C$5</f>
        <v>5.3670762322071832</v>
      </c>
      <c r="H25" s="6">
        <f>(Input!D49-Input!D69+Input!D89)/Input!D$5</f>
        <v>4.8415180857772455</v>
      </c>
      <c r="I25" s="6">
        <f>(Input!E49-Input!E69+Input!E89)/Input!E$5</f>
        <v>4.3600005019013199</v>
      </c>
      <c r="J25" s="6">
        <f>(Input!F49-Input!F69+Input!F89)/Input!F$5</f>
        <v>4.239226952782726</v>
      </c>
      <c r="K25" s="6">
        <f>(Input!G49-Input!G69+Input!G89)/Input!G$5</f>
        <v>5.0697931968729133</v>
      </c>
      <c r="L25" s="6">
        <f>(Input!H49-Input!H69+Input!H89)/Input!H$5</f>
        <v>4.9482111157931099</v>
      </c>
      <c r="M25" s="6">
        <f>(Input!I49-Input!I69+Input!I89)/Input!I$5</f>
        <v>4.7334565047643178</v>
      </c>
      <c r="N25" s="6">
        <f>(Input!J49-Input!J69+Input!J89)/Input!J$5</f>
        <v>4.7611065002392969</v>
      </c>
      <c r="O25" s="6">
        <f t="shared" si="1"/>
        <v>5.0220409791700789</v>
      </c>
    </row>
    <row r="26" spans="2:15" ht="13.5" customHeight="1" x14ac:dyDescent="0.2">
      <c r="B26" s="4" t="s">
        <v>136</v>
      </c>
      <c r="E26" s="8">
        <f>SUM(E21:E25)</f>
        <v>49.174618523584137</v>
      </c>
      <c r="F26" s="8">
        <f t="shared" ref="F26:N26" si="5">SUM(F21:F25)</f>
        <v>46.069054991097893</v>
      </c>
      <c r="G26" s="8">
        <f t="shared" si="5"/>
        <v>42.115469670179131</v>
      </c>
      <c r="H26" s="8">
        <f t="shared" si="5"/>
        <v>37.15229212161578</v>
      </c>
      <c r="I26" s="8">
        <f t="shared" si="5"/>
        <v>34.038162125935898</v>
      </c>
      <c r="J26" s="8">
        <f t="shared" si="5"/>
        <v>35.485361266980405</v>
      </c>
      <c r="K26" s="8">
        <f t="shared" si="5"/>
        <v>35.335032455637553</v>
      </c>
      <c r="L26" s="8">
        <f t="shared" si="5"/>
        <v>33.159393064057184</v>
      </c>
      <c r="M26" s="8">
        <f t="shared" si="5"/>
        <v>32.612755599610622</v>
      </c>
      <c r="N26" s="8">
        <f t="shared" si="5"/>
        <v>33.537073628950999</v>
      </c>
      <c r="O26" s="8">
        <f t="shared" si="1"/>
        <v>37.867921344764966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2.0761764776456051</v>
      </c>
      <c r="F28" s="6">
        <f>(Input!B50-Input!B70+Input!B90)/Input!B$5</f>
        <v>1.9750912718909699</v>
      </c>
      <c r="G28" s="6">
        <f>(Input!C50-Input!C70+Input!C90)/Input!C$5</f>
        <v>1.9896233525435094</v>
      </c>
      <c r="H28" s="6">
        <f>(Input!D50-Input!D70+Input!D90)/Input!D$5</f>
        <v>1.9479094471172582</v>
      </c>
      <c r="I28" s="6">
        <f>(Input!E50-Input!E70+Input!E90)/Input!E$5</f>
        <v>2.0682837336734452</v>
      </c>
      <c r="J28" s="6">
        <f>(Input!F50-Input!F70+Input!F90)/Input!F$5</f>
        <v>1.9873969715257265</v>
      </c>
      <c r="K28" s="6">
        <f>(Input!G50-Input!G70+Input!G90)/Input!G$5</f>
        <v>2.0121363107232129</v>
      </c>
      <c r="L28" s="6">
        <f>(Input!H50-Input!H70+Input!H90)/Input!H$5</f>
        <v>1.920485137797181</v>
      </c>
      <c r="M28" s="6">
        <f>(Input!I50-Input!I70+Input!I90)/Input!I$5</f>
        <v>1.8861569713429733</v>
      </c>
      <c r="N28" s="6">
        <f>(Input!J50-Input!J70+Input!J90)/Input!J$5</f>
        <v>1.8448632443824817</v>
      </c>
      <c r="O28" s="6">
        <f t="shared" si="1"/>
        <v>1.9708122918642359</v>
      </c>
    </row>
    <row r="29" spans="2:15" ht="12" customHeight="1" x14ac:dyDescent="0.2">
      <c r="B29" t="s">
        <v>138</v>
      </c>
      <c r="E29" s="6">
        <f>(Input!A51-Input!A71+Input!A91)/Input!A$5</f>
        <v>0.15881258960654104</v>
      </c>
      <c r="F29" s="6">
        <f>(Input!B51-Input!B71+Input!B91)/Input!B$5</f>
        <v>0.16978086666455056</v>
      </c>
      <c r="G29" s="6">
        <f>(Input!C51-Input!C71+Input!C91)/Input!C$5</f>
        <v>0.15216330846804818</v>
      </c>
      <c r="H29" s="6">
        <f>(Input!D51-Input!D71+Input!D91)/Input!D$5</f>
        <v>0.15211990108620946</v>
      </c>
      <c r="I29" s="6">
        <f>(Input!E51-Input!E71+Input!E91)/Input!E$5</f>
        <v>0.15239775974869507</v>
      </c>
      <c r="J29" s="6">
        <f>(Input!F51-Input!F71+Input!F91)/Input!F$5</f>
        <v>0.16247532365041692</v>
      </c>
      <c r="K29" s="6">
        <f>(Input!G51-Input!G71+Input!G91)/Input!G$5</f>
        <v>0.15528682688159973</v>
      </c>
      <c r="L29" s="6">
        <f>(Input!H51-Input!H71+Input!H91)/Input!H$5</f>
        <v>0.14914089127058694</v>
      </c>
      <c r="M29" s="6">
        <f>(Input!I51-Input!I71+Input!I91)/Input!I$5</f>
        <v>0.1641713969059716</v>
      </c>
      <c r="N29" s="6">
        <f>(Input!J51-Input!J71+Input!J91)/Input!J$5</f>
        <v>0.16646938344782894</v>
      </c>
      <c r="O29" s="6">
        <f t="shared" si="1"/>
        <v>0.15828182477304484</v>
      </c>
    </row>
    <row r="30" spans="2:15" ht="13.5" customHeight="1" x14ac:dyDescent="0.2">
      <c r="B30" s="4" t="s">
        <v>139</v>
      </c>
      <c r="E30" s="8">
        <f>SUM(E28:E29)</f>
        <v>2.2349890672521462</v>
      </c>
      <c r="F30" s="8">
        <f t="shared" ref="F30:N30" si="6">SUM(F28:F29)</f>
        <v>2.1448721385555203</v>
      </c>
      <c r="G30" s="8">
        <f t="shared" si="6"/>
        <v>2.1417866610115577</v>
      </c>
      <c r="H30" s="8">
        <f t="shared" si="6"/>
        <v>2.1000293482034675</v>
      </c>
      <c r="I30" s="8">
        <f t="shared" si="6"/>
        <v>2.2206814934221404</v>
      </c>
      <c r="J30" s="8">
        <f t="shared" si="6"/>
        <v>2.1498722951761433</v>
      </c>
      <c r="K30" s="8">
        <f t="shared" si="6"/>
        <v>2.1674231376048128</v>
      </c>
      <c r="L30" s="8">
        <f t="shared" si="6"/>
        <v>2.0696260290677682</v>
      </c>
      <c r="M30" s="8">
        <f t="shared" si="6"/>
        <v>2.050328368248945</v>
      </c>
      <c r="N30" s="8">
        <f t="shared" si="6"/>
        <v>2.0113326278303107</v>
      </c>
      <c r="O30" s="8">
        <f t="shared" si="1"/>
        <v>2.129094116637281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6.4564684674956963E-2</v>
      </c>
      <c r="F32" s="6">
        <f>(Input!B52-Input!B72+Input!B92)/Input!B$5</f>
        <v>7.2527954361168906E-2</v>
      </c>
      <c r="G32" s="6">
        <f>(Input!C52-Input!C72+Input!C92)/Input!C$5</f>
        <v>6.7235067216511388E-2</v>
      </c>
      <c r="H32" s="6">
        <f>(Input!D52-Input!D72+Input!D92)/Input!D$5</f>
        <v>5.5498090453685527E-2</v>
      </c>
      <c r="I32" s="6">
        <f>(Input!E52-Input!E72+Input!E92)/Input!E$5</f>
        <v>6.3795732067361069E-2</v>
      </c>
      <c r="J32" s="6">
        <f>(Input!F52-Input!F72+Input!F92)/Input!F$5</f>
        <v>9.3935855998050266E-2</v>
      </c>
      <c r="K32" s="6">
        <f>(Input!G52-Input!G72+Input!G92)/Input!G$5</f>
        <v>0.10753071245811939</v>
      </c>
      <c r="L32" s="6">
        <f>(Input!H52-Input!H72+Input!H92)/Input!H$5</f>
        <v>0.12135198919599825</v>
      </c>
      <c r="M32" s="6">
        <f>(Input!I52-Input!I72+Input!I92)/Input!I$5</f>
        <v>0.11599533569511922</v>
      </c>
      <c r="N32" s="6">
        <f>(Input!J52-Input!J72+Input!J92)/Input!J$5</f>
        <v>0.12359090138910768</v>
      </c>
      <c r="O32" s="6">
        <f t="shared" si="1"/>
        <v>8.8602632351007862E-2</v>
      </c>
    </row>
    <row r="33" spans="2:15" ht="12" customHeight="1" x14ac:dyDescent="0.2">
      <c r="B33" t="s">
        <v>141</v>
      </c>
      <c r="E33" s="6">
        <f>(Input!A53-Input!A73+Input!A93)/Input!A$5</f>
        <v>0.65415268954595351</v>
      </c>
      <c r="F33" s="6">
        <f>(Input!B53-Input!B73+Input!B93)/Input!B$5</f>
        <v>0.61972881023353266</v>
      </c>
      <c r="G33" s="6">
        <f>(Input!C53-Input!C73+Input!C93)/Input!C$5</f>
        <v>0.5724687416713713</v>
      </c>
      <c r="H33" s="6">
        <f>(Input!D53-Input!D73+Input!D93)/Input!D$5</f>
        <v>0.53419003351448635</v>
      </c>
      <c r="I33" s="6">
        <f>(Input!E53-Input!E73+Input!E93)/Input!E$5</f>
        <v>0.57038848638371242</v>
      </c>
      <c r="J33" s="6">
        <f>(Input!F53-Input!F73+Input!F93)/Input!F$5</f>
        <v>0.56978222142272716</v>
      </c>
      <c r="K33" s="6">
        <f>(Input!G53-Input!G73+Input!G93)/Input!G$5</f>
        <v>0.53110892803327991</v>
      </c>
      <c r="L33" s="6">
        <f>(Input!H53-Input!H73+Input!H93)/Input!H$5</f>
        <v>0.54177721064378814</v>
      </c>
      <c r="M33" s="6">
        <f>(Input!I53-Input!I73+Input!I93)/Input!I$5</f>
        <v>0.54982615537113666</v>
      </c>
      <c r="N33" s="6">
        <f>(Input!J53-Input!J73+Input!J93)/Input!J$5</f>
        <v>0.52631424214409506</v>
      </c>
      <c r="O33" s="6">
        <f t="shared" si="1"/>
        <v>0.56697375189640842</v>
      </c>
    </row>
    <row r="34" spans="2:15" ht="12" customHeight="1" x14ac:dyDescent="0.2">
      <c r="B34" t="s">
        <v>142</v>
      </c>
      <c r="E34" s="6">
        <f>(Input!A54-Input!A74+Input!A94)/Input!A$5</f>
        <v>0.22659742593025833</v>
      </c>
      <c r="F34" s="6">
        <f>(Input!B54-Input!B74+Input!B94)/Input!B$5</f>
        <v>0.22221065252332295</v>
      </c>
      <c r="G34" s="6">
        <f>(Input!C54-Input!C74+Input!C94)/Input!C$5</f>
        <v>0.16130006849177667</v>
      </c>
      <c r="H34" s="6">
        <f>(Input!D54-Input!D74+Input!D94)/Input!D$5</f>
        <v>0.15371942777380201</v>
      </c>
      <c r="I34" s="6">
        <f>(Input!E54-Input!E74+Input!E94)/Input!E$5</f>
        <v>0.1705223611799995</v>
      </c>
      <c r="J34" s="6">
        <f>(Input!F54-Input!F74+Input!F94)/Input!F$5</f>
        <v>0.17973547997748518</v>
      </c>
      <c r="K34" s="6">
        <f>(Input!G54-Input!G74+Input!G94)/Input!G$5</f>
        <v>0.18382345728619462</v>
      </c>
      <c r="L34" s="6">
        <f>(Input!H54-Input!H74+Input!H94)/Input!H$5</f>
        <v>0.19005293305717813</v>
      </c>
      <c r="M34" s="6">
        <f>(Input!I54-Input!I74+Input!I94)/Input!I$5</f>
        <v>0.17703880351986109</v>
      </c>
      <c r="N34" s="6">
        <f>(Input!J54-Input!J74+Input!J94)/Input!J$5</f>
        <v>0.14694989343139034</v>
      </c>
      <c r="O34" s="6">
        <f t="shared" si="1"/>
        <v>0.18119505031712688</v>
      </c>
    </row>
    <row r="35" spans="2:15" ht="12" customHeight="1" x14ac:dyDescent="0.2">
      <c r="B35" t="s">
        <v>143</v>
      </c>
      <c r="E35" s="6">
        <f>(Input!A55-Input!A75+Input!A95)/Input!A$5</f>
        <v>0.96503759725496552</v>
      </c>
      <c r="F35" s="6">
        <f>(Input!B55-Input!B75+Input!B95)/Input!B$5</f>
        <v>0.86534748533387973</v>
      </c>
      <c r="G35" s="6">
        <f>(Input!C55-Input!C75+Input!C95)/Input!C$5</f>
        <v>0.83290289069686807</v>
      </c>
      <c r="H35" s="6">
        <f>(Input!D55-Input!D75+Input!D95)/Input!D$5</f>
        <v>1.1403711817930604</v>
      </c>
      <c r="I35" s="6">
        <f>(Input!E55-Input!E75+Input!E95)/Input!E$5</f>
        <v>0.85058518741585787</v>
      </c>
      <c r="J35" s="6">
        <f>(Input!F55-Input!F75+Input!F95)/Input!F$5</f>
        <v>0.92547278202993088</v>
      </c>
      <c r="K35" s="6">
        <f>(Input!G55-Input!G75+Input!G95)/Input!G$5</f>
        <v>0.87263593845099297</v>
      </c>
      <c r="L35" s="6">
        <f>(Input!H55-Input!H75+Input!H95)/Input!H$5</f>
        <v>0.85558873322483664</v>
      </c>
      <c r="M35" s="6">
        <f>(Input!I55-Input!I75+Input!I95)/Input!I$5</f>
        <v>0.89812429157535867</v>
      </c>
      <c r="N35" s="6">
        <f>(Input!J55-Input!J75+Input!J95)/Input!J$5</f>
        <v>0.90896916793250959</v>
      </c>
      <c r="O35" s="6">
        <f t="shared" si="1"/>
        <v>0.91150352557082592</v>
      </c>
    </row>
    <row r="36" spans="2:15" ht="13.5" customHeight="1" x14ac:dyDescent="0.2">
      <c r="B36" s="4" t="s">
        <v>144</v>
      </c>
      <c r="E36" s="8">
        <f>SUM(E32:E35)</f>
        <v>1.9103523974061343</v>
      </c>
      <c r="F36" s="8">
        <f t="shared" ref="F36:N36" si="7">SUM(F32:F35)</f>
        <v>1.7798149024519043</v>
      </c>
      <c r="G36" s="8">
        <f t="shared" si="7"/>
        <v>1.6339067680765273</v>
      </c>
      <c r="H36" s="8">
        <f t="shared" si="7"/>
        <v>1.8837787335350342</v>
      </c>
      <c r="I36" s="8">
        <f t="shared" si="7"/>
        <v>1.6552917670469309</v>
      </c>
      <c r="J36" s="8">
        <f t="shared" si="7"/>
        <v>1.7689263394281936</v>
      </c>
      <c r="K36" s="8">
        <f t="shared" si="7"/>
        <v>1.6950990362285869</v>
      </c>
      <c r="L36" s="8">
        <f t="shared" si="7"/>
        <v>1.7087708661218011</v>
      </c>
      <c r="M36" s="8">
        <f t="shared" si="7"/>
        <v>1.7409845861614757</v>
      </c>
      <c r="N36" s="8">
        <f t="shared" si="7"/>
        <v>1.7058242048971026</v>
      </c>
      <c r="O36" s="8">
        <f t="shared" si="1"/>
        <v>1.7482749601353693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3.8352006886581367</v>
      </c>
      <c r="F38" s="8">
        <f>(Input!B56-Input!B76+Input!B96)/Input!B$5</f>
        <v>3.7229355181259685</v>
      </c>
      <c r="G38" s="8">
        <f>(Input!C56-Input!C76+Input!C96)/Input!C$5</f>
        <v>3.3285969789108374</v>
      </c>
      <c r="H38" s="8">
        <f>(Input!D56-Input!D76+Input!D96)/Input!D$5</f>
        <v>3.1732231157844022</v>
      </c>
      <c r="I38" s="8">
        <f>(Input!E56-Input!E76+Input!E96)/Input!E$5</f>
        <v>3.3041599057606463</v>
      </c>
      <c r="J38" s="8">
        <f>(Input!F56-Input!F76+Input!F96)/Input!F$5</f>
        <v>3.2754758720137414</v>
      </c>
      <c r="K38" s="8">
        <f>(Input!G56-Input!G76+Input!G96)/Input!G$5</f>
        <v>3.4171200755180786</v>
      </c>
      <c r="L38" s="8">
        <f>(Input!H56-Input!H76+Input!H96)/Input!H$5</f>
        <v>3.5048091059748097</v>
      </c>
      <c r="M38" s="8">
        <f>(Input!I56-Input!I76+Input!I96)/Input!I$5</f>
        <v>3.7862144306006846</v>
      </c>
      <c r="N38" s="8">
        <f>(Input!J56-Input!J76+Input!J96)/Input!J$5</f>
        <v>3.8122353546193111</v>
      </c>
      <c r="O38" s="8">
        <f t="shared" si="1"/>
        <v>3.5159971045966616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79.360586874103916</v>
      </c>
      <c r="F40" s="11">
        <f t="shared" ref="F40:N40" si="8">SUM(F10,F15,F19,F26,F30,F36,F38)</f>
        <v>75.400635988769196</v>
      </c>
      <c r="G40" s="11">
        <f t="shared" si="8"/>
        <v>68.277081104007181</v>
      </c>
      <c r="H40" s="11">
        <f t="shared" si="8"/>
        <v>62.55516305895857</v>
      </c>
      <c r="I40" s="11">
        <f t="shared" si="8"/>
        <v>59.663008824606166</v>
      </c>
      <c r="J40" s="11">
        <f t="shared" si="8"/>
        <v>61.36000050774382</v>
      </c>
      <c r="K40" s="11">
        <f t="shared" si="8"/>
        <v>61.604938959174135</v>
      </c>
      <c r="L40" s="11">
        <f t="shared" si="8"/>
        <v>59.073476920144785</v>
      </c>
      <c r="M40" s="11">
        <f t="shared" si="8"/>
        <v>60.17559097246609</v>
      </c>
      <c r="N40" s="11">
        <f t="shared" si="8"/>
        <v>61.207381667226528</v>
      </c>
      <c r="O40" s="11">
        <f t="shared" si="1"/>
        <v>64.867786487720039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249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22.334019875096107</v>
      </c>
      <c r="F7" s="6">
        <f>Input!B37/Input!B$7</f>
        <v>20.439243774655125</v>
      </c>
      <c r="G7" s="6">
        <f>Input!C37/Input!C$7</f>
        <v>17.980451731425539</v>
      </c>
      <c r="H7" s="6">
        <f>Input!D37/Input!D$7</f>
        <v>18.856822471552121</v>
      </c>
      <c r="I7" s="6">
        <f>Input!E37/Input!E$7</f>
        <v>18.25389703562081</v>
      </c>
      <c r="J7" s="6">
        <f>Input!F37/Input!F$7</f>
        <v>19.019840646672655</v>
      </c>
      <c r="K7" s="6">
        <f>Input!G37/Input!G$7</f>
        <v>19.333656572851353</v>
      </c>
      <c r="L7" s="6">
        <f>Input!H37/Input!H$7</f>
        <v>19.567113197515088</v>
      </c>
      <c r="M7" s="6">
        <f>Input!I37/Input!I$7</f>
        <v>22.37882354994256</v>
      </c>
      <c r="N7" s="6">
        <f>Input!J37/Input!J$7</f>
        <v>23.306206082333752</v>
      </c>
      <c r="O7" s="6">
        <f>AVERAGE(E7:N7)</f>
        <v>20.147007493766509</v>
      </c>
    </row>
    <row r="8" spans="1:15" ht="12" customHeight="1" x14ac:dyDescent="0.2">
      <c r="B8" t="s">
        <v>121</v>
      </c>
      <c r="E8" s="6">
        <f>Input!A38/Input!A$7</f>
        <v>20.171483384169733</v>
      </c>
      <c r="F8" s="6">
        <f>Input!B38/Input!B$7</f>
        <v>18.874086195984752</v>
      </c>
      <c r="G8" s="6">
        <f>Input!C38/Input!C$7</f>
        <v>17.202559612268214</v>
      </c>
      <c r="H8" s="6">
        <f>Input!D38/Input!D$7</f>
        <v>16.959831621544215</v>
      </c>
      <c r="I8" s="6">
        <f>Input!E38/Input!E$7</f>
        <v>16.16214485920591</v>
      </c>
      <c r="J8" s="6">
        <f>Input!F38/Input!F$7</f>
        <v>18.329946295799036</v>
      </c>
      <c r="K8" s="6">
        <f>Input!G38/Input!G$7</f>
        <v>17.983752117673976</v>
      </c>
      <c r="L8" s="6">
        <f>Input!H38/Input!H$7</f>
        <v>17.837445624482267</v>
      </c>
      <c r="M8" s="6">
        <f>Input!I38/Input!I$7</f>
        <v>19.788701654437723</v>
      </c>
      <c r="N8" s="6">
        <f>Input!J38/Input!J$7</f>
        <v>21.171375197811955</v>
      </c>
      <c r="O8" s="6">
        <f t="shared" ref="O8:O40" si="1">AVERAGE(E8:N8)</f>
        <v>18.448132656337776</v>
      </c>
    </row>
    <row r="9" spans="1:15" ht="12" customHeight="1" x14ac:dyDescent="0.2">
      <c r="B9" t="s">
        <v>122</v>
      </c>
      <c r="E9" s="6">
        <f>Input!A39/Input!A$7</f>
        <v>0.52560725594664015</v>
      </c>
      <c r="F9" s="6">
        <f>Input!B39/Input!B$7</f>
        <v>0.49543028993713978</v>
      </c>
      <c r="G9" s="6">
        <f>Input!C39/Input!C$7</f>
        <v>0.41799999253213049</v>
      </c>
      <c r="H9" s="6">
        <f>Input!D39/Input!D$7</f>
        <v>0.33261356296510652</v>
      </c>
      <c r="I9" s="6">
        <f>Input!E39/Input!E$7</f>
        <v>0.32167616431236429</v>
      </c>
      <c r="J9" s="6">
        <f>Input!F39/Input!F$7</f>
        <v>0.32700117593681427</v>
      </c>
      <c r="K9" s="6">
        <f>Input!G39/Input!G$7</f>
        <v>0.43136745107956215</v>
      </c>
      <c r="L9" s="6">
        <f>Input!H39/Input!H$7</f>
        <v>0.46585910904675382</v>
      </c>
      <c r="M9" s="6">
        <f>Input!I39/Input!I$7</f>
        <v>0.63017603967031321</v>
      </c>
      <c r="N9" s="6">
        <f>Input!J39/Input!J$7</f>
        <v>0.77640017121586768</v>
      </c>
      <c r="O9" s="6">
        <f t="shared" si="1"/>
        <v>0.47241312126426926</v>
      </c>
    </row>
    <row r="10" spans="1:15" ht="13.5" customHeight="1" x14ac:dyDescent="0.2">
      <c r="B10" s="4" t="s">
        <v>123</v>
      </c>
      <c r="E10" s="8">
        <f>SUM(E7:E9)</f>
        <v>43.031110515212475</v>
      </c>
      <c r="F10" s="8">
        <f t="shared" ref="F10:N10" si="2">SUM(F7:F9)</f>
        <v>39.808760260577017</v>
      </c>
      <c r="G10" s="8">
        <f t="shared" si="2"/>
        <v>35.601011336225881</v>
      </c>
      <c r="H10" s="8">
        <f t="shared" si="2"/>
        <v>36.14926765606144</v>
      </c>
      <c r="I10" s="8">
        <f t="shared" si="2"/>
        <v>34.737718059139084</v>
      </c>
      <c r="J10" s="8">
        <f t="shared" si="2"/>
        <v>37.67678811840851</v>
      </c>
      <c r="K10" s="8">
        <f t="shared" si="2"/>
        <v>37.748776141604885</v>
      </c>
      <c r="L10" s="8">
        <f t="shared" si="2"/>
        <v>37.870417931044109</v>
      </c>
      <c r="M10" s="8">
        <f t="shared" si="2"/>
        <v>42.797701244050593</v>
      </c>
      <c r="N10" s="8">
        <f t="shared" si="2"/>
        <v>45.253981451361575</v>
      </c>
      <c r="O10" s="8">
        <f t="shared" si="1"/>
        <v>39.06755327136856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54.049479666286949</v>
      </c>
      <c r="F12" s="6">
        <f>Input!B40/Input!B$7</f>
        <v>51.782500701882952</v>
      </c>
      <c r="G12" s="6">
        <f>Input!C40/Input!C$7</f>
        <v>47.50121595584995</v>
      </c>
      <c r="H12" s="6">
        <f>Input!D40/Input!D$7</f>
        <v>45.29828822956005</v>
      </c>
      <c r="I12" s="6">
        <f>Input!E40/Input!E$7</f>
        <v>41.264638408850452</v>
      </c>
      <c r="J12" s="6">
        <f>Input!F40/Input!F$7</f>
        <v>43.088110815840885</v>
      </c>
      <c r="K12" s="6">
        <f>Input!G40/Input!G$7</f>
        <v>44.501772791918043</v>
      </c>
      <c r="L12" s="6">
        <f>Input!H40/Input!H$7</f>
        <v>43.567188990867429</v>
      </c>
      <c r="M12" s="6">
        <f>Input!I40/Input!I$7</f>
        <v>44.600273262628889</v>
      </c>
      <c r="N12" s="6">
        <f>Input!J40/Input!J$7</f>
        <v>45.090389068723688</v>
      </c>
      <c r="O12" s="6">
        <f t="shared" si="1"/>
        <v>46.074385789240928</v>
      </c>
    </row>
    <row r="13" spans="1:15" ht="12" customHeight="1" x14ac:dyDescent="0.2">
      <c r="B13" t="s">
        <v>125</v>
      </c>
      <c r="E13" s="6">
        <f>Input!A41/Input!A$7</f>
        <v>14.278065249812105</v>
      </c>
      <c r="F13" s="6">
        <f>Input!B41/Input!B$7</f>
        <v>13.880632122922307</v>
      </c>
      <c r="G13" s="6">
        <f>Input!C41/Input!C$7</f>
        <v>12.675367885920824</v>
      </c>
      <c r="H13" s="6">
        <f>Input!D41/Input!D$7</f>
        <v>12.122513171433557</v>
      </c>
      <c r="I13" s="6">
        <f>Input!E41/Input!E$7</f>
        <v>10.919257977094277</v>
      </c>
      <c r="J13" s="6">
        <f>Input!F41/Input!F$7</f>
        <v>11.729153603274105</v>
      </c>
      <c r="K13" s="6">
        <f>Input!G41/Input!G$7</f>
        <v>12.676746448703291</v>
      </c>
      <c r="L13" s="6">
        <f>Input!H41/Input!H$7</f>
        <v>12.563013666028876</v>
      </c>
      <c r="M13" s="6">
        <f>Input!I41/Input!I$7</f>
        <v>13.027464070260706</v>
      </c>
      <c r="N13" s="6">
        <f>Input!J41/Input!J$7</f>
        <v>13.559873517879469</v>
      </c>
      <c r="O13" s="6">
        <f t="shared" si="1"/>
        <v>12.743208771332952</v>
      </c>
    </row>
    <row r="14" spans="1:15" ht="12" customHeight="1" x14ac:dyDescent="0.2">
      <c r="B14" t="s">
        <v>126</v>
      </c>
      <c r="E14" s="6">
        <f>Input!A42/Input!A$7</f>
        <v>3.9184322163017322</v>
      </c>
      <c r="F14" s="6">
        <f>Input!B42/Input!B$7</f>
        <v>3.5594071825228766</v>
      </c>
      <c r="G14" s="6">
        <f>Input!C42/Input!C$7</f>
        <v>2.9890870156153149</v>
      </c>
      <c r="H14" s="6">
        <f>Input!D42/Input!D$7</f>
        <v>2.7520632000964427</v>
      </c>
      <c r="I14" s="6">
        <f>Input!E42/Input!E$7</f>
        <v>3.3273648209678317</v>
      </c>
      <c r="J14" s="6">
        <f>Input!F42/Input!F$7</f>
        <v>3.3807620440930006</v>
      </c>
      <c r="K14" s="6">
        <f>Input!G42/Input!G$7</f>
        <v>3.2254757305341113</v>
      </c>
      <c r="L14" s="6">
        <f>Input!H42/Input!H$7</f>
        <v>3.5028967301715559</v>
      </c>
      <c r="M14" s="6">
        <f>Input!I42/Input!I$7</f>
        <v>3.6953021153953216</v>
      </c>
      <c r="N14" s="6">
        <f>Input!J42/Input!J$7</f>
        <v>3.4665129098129133</v>
      </c>
      <c r="O14" s="6">
        <f t="shared" si="1"/>
        <v>3.3817303965511103</v>
      </c>
    </row>
    <row r="15" spans="1:15" ht="13.5" customHeight="1" x14ac:dyDescent="0.2">
      <c r="B15" s="4" t="s">
        <v>130</v>
      </c>
      <c r="E15" s="8">
        <f>SUM(E12:E14)</f>
        <v>72.245977132400796</v>
      </c>
      <c r="F15" s="8">
        <f t="shared" ref="F15:N15" si="3">SUM(F12:F14)</f>
        <v>69.222540007328135</v>
      </c>
      <c r="G15" s="8">
        <f t="shared" si="3"/>
        <v>63.16567085738609</v>
      </c>
      <c r="H15" s="8">
        <f t="shared" si="3"/>
        <v>60.172864601090055</v>
      </c>
      <c r="I15" s="8">
        <f t="shared" si="3"/>
        <v>55.511261206912557</v>
      </c>
      <c r="J15" s="8">
        <f t="shared" si="3"/>
        <v>58.198026463207995</v>
      </c>
      <c r="K15" s="8">
        <f t="shared" si="3"/>
        <v>60.403994971155448</v>
      </c>
      <c r="L15" s="8">
        <f t="shared" si="3"/>
        <v>59.633099387067858</v>
      </c>
      <c r="M15" s="8">
        <f t="shared" si="3"/>
        <v>61.323039448284916</v>
      </c>
      <c r="N15" s="8">
        <f t="shared" si="3"/>
        <v>62.116775496416068</v>
      </c>
      <c r="O15" s="8">
        <f t="shared" si="1"/>
        <v>62.199324957124986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11.164899205527858</v>
      </c>
      <c r="F17" s="6">
        <f>Input!B43/Input!B$7</f>
        <v>12.612298226496439</v>
      </c>
      <c r="G17" s="6">
        <f>Input!C43/Input!C$7</f>
        <v>10.804597687200818</v>
      </c>
      <c r="H17" s="6">
        <f>Input!D43/Input!D$7</f>
        <v>8.0039230659976575</v>
      </c>
      <c r="I17" s="6">
        <f>Input!E43/Input!E$7</f>
        <v>7.0714750431570543</v>
      </c>
      <c r="J17" s="6">
        <f>Input!F43/Input!F$7</f>
        <v>7.6174861804275968</v>
      </c>
      <c r="K17" s="6">
        <f>Input!G43/Input!G$7</f>
        <v>7.9767301682030736</v>
      </c>
      <c r="L17" s="6">
        <f>Input!H43/Input!H$7</f>
        <v>7.6590842729367363</v>
      </c>
      <c r="M17" s="6">
        <f>Input!I43/Input!I$7</f>
        <v>7.8063420413112929</v>
      </c>
      <c r="N17" s="6">
        <f>Input!J43/Input!J$7</f>
        <v>8.282911473510449</v>
      </c>
      <c r="O17" s="6">
        <f t="shared" si="1"/>
        <v>8.8999747364768975</v>
      </c>
    </row>
    <row r="18" spans="2:15" ht="12" customHeight="1" x14ac:dyDescent="0.2">
      <c r="B18" t="s">
        <v>128</v>
      </c>
      <c r="E18" s="6">
        <f>Input!A44/Input!A$7</f>
        <v>19.611582119496465</v>
      </c>
      <c r="F18" s="6">
        <f>Input!B44/Input!B$7</f>
        <v>21.062921355799933</v>
      </c>
      <c r="G18" s="6">
        <f>Input!C44/Input!C$7</f>
        <v>17.429985643020903</v>
      </c>
      <c r="H18" s="6">
        <f>Input!D44/Input!D$7</f>
        <v>16.69972278382302</v>
      </c>
      <c r="I18" s="6">
        <f>Input!E44/Input!E$7</f>
        <v>18.285028678558831</v>
      </c>
      <c r="J18" s="6">
        <f>Input!F44/Input!F$7</f>
        <v>15.241587699886109</v>
      </c>
      <c r="K18" s="6">
        <f>Input!G44/Input!G$7</f>
        <v>15.927409734487515</v>
      </c>
      <c r="L18" s="6">
        <f>Input!H44/Input!H$7</f>
        <v>15.145732265574173</v>
      </c>
      <c r="M18" s="6">
        <f>Input!I44/Input!I$7</f>
        <v>16.933008924853063</v>
      </c>
      <c r="N18" s="6">
        <f>Input!J44/Input!J$7</f>
        <v>16.333396363975513</v>
      </c>
      <c r="O18" s="6">
        <f t="shared" si="1"/>
        <v>17.26703755694755</v>
      </c>
    </row>
    <row r="19" spans="2:15" ht="13.5" customHeight="1" x14ac:dyDescent="0.2">
      <c r="B19" s="4" t="s">
        <v>129</v>
      </c>
      <c r="E19" s="8">
        <f>SUM(E17:E18)</f>
        <v>30.776481325024321</v>
      </c>
      <c r="F19" s="8">
        <f t="shared" ref="F19:N19" si="4">SUM(F17:F18)</f>
        <v>33.675219582296371</v>
      </c>
      <c r="G19" s="8">
        <f t="shared" si="4"/>
        <v>28.234583330221721</v>
      </c>
      <c r="H19" s="8">
        <f t="shared" si="4"/>
        <v>24.703645849820678</v>
      </c>
      <c r="I19" s="8">
        <f t="shared" si="4"/>
        <v>25.356503721715885</v>
      </c>
      <c r="J19" s="8">
        <f t="shared" si="4"/>
        <v>22.859073880313705</v>
      </c>
      <c r="K19" s="8">
        <f t="shared" si="4"/>
        <v>23.904139902690588</v>
      </c>
      <c r="L19" s="8">
        <f t="shared" si="4"/>
        <v>22.804816538510909</v>
      </c>
      <c r="M19" s="8">
        <f t="shared" si="4"/>
        <v>24.739350966164356</v>
      </c>
      <c r="N19" s="8">
        <f t="shared" si="4"/>
        <v>24.616307837485962</v>
      </c>
      <c r="O19" s="8">
        <f t="shared" si="1"/>
        <v>26.167012293424449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264.02015659102642</v>
      </c>
      <c r="F21" s="6">
        <f>Input!B45/Input!B$7</f>
        <v>238.61302542481764</v>
      </c>
      <c r="G21" s="6">
        <f>Input!C45/Input!C$7</f>
        <v>224.49228363715113</v>
      </c>
      <c r="H21" s="6">
        <f>Input!D45/Input!D$7</f>
        <v>196.53475193835149</v>
      </c>
      <c r="I21" s="6">
        <f>Input!E45/Input!E$7</f>
        <v>159.83526302600561</v>
      </c>
      <c r="J21" s="6">
        <f>Input!F45/Input!F$7</f>
        <v>171.98299947221733</v>
      </c>
      <c r="K21" s="6">
        <f>Input!G45/Input!G$7</f>
        <v>168.48829145679565</v>
      </c>
      <c r="L21" s="6">
        <f>Input!H45/Input!H$7</f>
        <v>159.86597489223342</v>
      </c>
      <c r="M21" s="6">
        <f>Input!I45/Input!I$7</f>
        <v>154.81809739898782</v>
      </c>
      <c r="N21" s="6">
        <f>Input!J45/Input!J$7</f>
        <v>184.68440661721272</v>
      </c>
      <c r="O21" s="6">
        <f t="shared" si="1"/>
        <v>192.33352504547992</v>
      </c>
    </row>
    <row r="22" spans="2:15" ht="12" customHeight="1" x14ac:dyDescent="0.2">
      <c r="B22" t="s">
        <v>132</v>
      </c>
      <c r="E22" s="6">
        <f>Input!A46/Input!A$7</f>
        <v>40.164256364419693</v>
      </c>
      <c r="F22" s="6">
        <f>Input!B46/Input!B$7</f>
        <v>37.240523913984838</v>
      </c>
      <c r="G22" s="6">
        <f>Input!C46/Input!C$7</f>
        <v>33.105643375626364</v>
      </c>
      <c r="H22" s="6">
        <f>Input!D46/Input!D$7</f>
        <v>27.094313636669664</v>
      </c>
      <c r="I22" s="6">
        <f>Input!E46/Input!E$7</f>
        <v>23.548480129192733</v>
      </c>
      <c r="J22" s="6">
        <f>Input!F46/Input!F$7</f>
        <v>28.074868933971612</v>
      </c>
      <c r="K22" s="6">
        <f>Input!G46/Input!G$7</f>
        <v>28.292057666536863</v>
      </c>
      <c r="L22" s="6">
        <f>Input!H46/Input!H$7</f>
        <v>25.651937141409274</v>
      </c>
      <c r="M22" s="6">
        <f>Input!I46/Input!I$7</f>
        <v>29.12044127191367</v>
      </c>
      <c r="N22" s="6">
        <f>Input!J46/Input!J$7</f>
        <v>26.156378075421422</v>
      </c>
      <c r="O22" s="6">
        <f t="shared" si="1"/>
        <v>29.844890050914607</v>
      </c>
    </row>
    <row r="23" spans="2:15" ht="12" customHeight="1" x14ac:dyDescent="0.2">
      <c r="B23" t="s">
        <v>133</v>
      </c>
      <c r="E23" s="6">
        <f>Input!A47/Input!A$7</f>
        <v>4.106807982938701</v>
      </c>
      <c r="F23" s="6">
        <f>Input!B47/Input!B$7</f>
        <v>2.4420134285673498</v>
      </c>
      <c r="G23" s="6">
        <f>Input!C47/Input!C$7</f>
        <v>1.6928096552084655</v>
      </c>
      <c r="H23" s="6">
        <f>Input!D47/Input!D$7</f>
        <v>1.7659379225137504</v>
      </c>
      <c r="I23" s="6">
        <f>Input!E47/Input!E$7</f>
        <v>2.1777376422326582</v>
      </c>
      <c r="J23" s="6">
        <f>Input!F47/Input!F$7</f>
        <v>1.7109820461300569</v>
      </c>
      <c r="K23" s="6">
        <f>Input!G47/Input!G$7</f>
        <v>1.9866690485313463</v>
      </c>
      <c r="L23" s="6">
        <f>Input!H47/Input!H$7</f>
        <v>2.0611721169542085</v>
      </c>
      <c r="M23" s="6">
        <f>Input!I47/Input!I$7</f>
        <v>2.8158723742502989</v>
      </c>
      <c r="N23" s="6">
        <f>Input!J47/Input!J$7</f>
        <v>2.1040219805384122</v>
      </c>
      <c r="O23" s="6">
        <f t="shared" si="1"/>
        <v>2.2864024197865249</v>
      </c>
    </row>
    <row r="24" spans="2:15" ht="12" customHeight="1" x14ac:dyDescent="0.2">
      <c r="B24" t="s">
        <v>134</v>
      </c>
      <c r="E24" s="6">
        <f>Input!A48/Input!A$7</f>
        <v>2.2237699377438425</v>
      </c>
      <c r="F24" s="6">
        <f>Input!B48/Input!B$7</f>
        <v>2.4668033633279247</v>
      </c>
      <c r="G24" s="6">
        <f>Input!C48/Input!C$7</f>
        <v>2.5339424936709802</v>
      </c>
      <c r="H24" s="6">
        <f>Input!D48/Input!D$7</f>
        <v>1.688712295513733</v>
      </c>
      <c r="I24" s="6">
        <f>Input!E48/Input!E$7</f>
        <v>1.4190413565236761</v>
      </c>
      <c r="J24" s="6">
        <f>Input!F48/Input!F$7</f>
        <v>1.7565703386142464</v>
      </c>
      <c r="K24" s="6">
        <f>Input!G48/Input!G$7</f>
        <v>1.5452187811926372</v>
      </c>
      <c r="L24" s="6">
        <f>Input!H48/Input!H$7</f>
        <v>1.8517873898021529</v>
      </c>
      <c r="M24" s="6">
        <f>Input!I48/Input!I$7</f>
        <v>1.5577063390347774</v>
      </c>
      <c r="N24" s="6">
        <f>Input!J48/Input!J$7</f>
        <v>1.5625501875564434</v>
      </c>
      <c r="O24" s="6">
        <f t="shared" si="1"/>
        <v>1.8606102482980416</v>
      </c>
    </row>
    <row r="25" spans="2:15" ht="12" customHeight="1" x14ac:dyDescent="0.2">
      <c r="B25" t="s">
        <v>135</v>
      </c>
      <c r="E25" s="6">
        <f>Input!A49/Input!A$7</f>
        <v>35.190284615069373</v>
      </c>
      <c r="F25" s="6">
        <f>Input!B49/Input!B$7</f>
        <v>42.673323879723434</v>
      </c>
      <c r="G25" s="6">
        <f>Input!C49/Input!C$7</f>
        <v>35.207643831166408</v>
      </c>
      <c r="H25" s="6">
        <f>Input!D49/Input!D$7</f>
        <v>32.306155838875647</v>
      </c>
      <c r="I25" s="6">
        <f>Input!E49/Input!E$7</f>
        <v>26.825318898149352</v>
      </c>
      <c r="J25" s="6">
        <f>Input!F49/Input!F$7</f>
        <v>27.520699821294642</v>
      </c>
      <c r="K25" s="6">
        <f>Input!G49/Input!G$7</f>
        <v>33.205776325270172</v>
      </c>
      <c r="L25" s="6">
        <f>Input!H49/Input!H$7</f>
        <v>32.232585617097911</v>
      </c>
      <c r="M25" s="6">
        <f>Input!I49/Input!I$7</f>
        <v>30.870328858845891</v>
      </c>
      <c r="N25" s="6">
        <f>Input!J49/Input!J$7</f>
        <v>31.146425679195453</v>
      </c>
      <c r="O25" s="6">
        <f t="shared" si="1"/>
        <v>32.717854336468825</v>
      </c>
    </row>
    <row r="26" spans="2:15" ht="13.5" customHeight="1" x14ac:dyDescent="0.2">
      <c r="B26" s="4" t="s">
        <v>136</v>
      </c>
      <c r="E26" s="8">
        <f>SUM(E21:E25)</f>
        <v>345.70527549119799</v>
      </c>
      <c r="F26" s="8">
        <f t="shared" ref="F26:N26" si="5">SUM(F21:F25)</f>
        <v>323.43569001042118</v>
      </c>
      <c r="G26" s="8">
        <f t="shared" si="5"/>
        <v>297.03232299282337</v>
      </c>
      <c r="H26" s="8">
        <f t="shared" si="5"/>
        <v>259.38987163192428</v>
      </c>
      <c r="I26" s="8">
        <f t="shared" si="5"/>
        <v>213.80584105210406</v>
      </c>
      <c r="J26" s="8">
        <f t="shared" si="5"/>
        <v>231.04612061222787</v>
      </c>
      <c r="K26" s="8">
        <f t="shared" si="5"/>
        <v>233.51801327832666</v>
      </c>
      <c r="L26" s="8">
        <f t="shared" si="5"/>
        <v>221.66345715749696</v>
      </c>
      <c r="M26" s="8">
        <f t="shared" si="5"/>
        <v>219.18244624303244</v>
      </c>
      <c r="N26" s="8">
        <f t="shared" si="5"/>
        <v>245.65378253992446</v>
      </c>
      <c r="O26" s="8">
        <f t="shared" si="1"/>
        <v>259.04328210094792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13.28681721766122</v>
      </c>
      <c r="F28" s="6">
        <f>Input!B50/Input!B$7</f>
        <v>13.028126805266739</v>
      </c>
      <c r="G28" s="6">
        <f>Input!C50/Input!C$7</f>
        <v>12.961852255669978</v>
      </c>
      <c r="H28" s="6">
        <f>Input!D50/Input!D$7</f>
        <v>12.83570120789383</v>
      </c>
      <c r="I28" s="6">
        <f>Input!E50/Input!E$7</f>
        <v>13.00377777365285</v>
      </c>
      <c r="J28" s="6">
        <f>Input!F50/Input!F$7</f>
        <v>12.684936249409716</v>
      </c>
      <c r="K28" s="6">
        <f>Input!G50/Input!G$7</f>
        <v>12.915010384152485</v>
      </c>
      <c r="L28" s="6">
        <f>Input!H50/Input!H$7</f>
        <v>12.327684386923059</v>
      </c>
      <c r="M28" s="6">
        <f>Input!I50/Input!I$7</f>
        <v>12.073479877041303</v>
      </c>
      <c r="N28" s="6">
        <f>Input!J50/Input!J$7</f>
        <v>11.764788410399431</v>
      </c>
      <c r="O28" s="6">
        <f t="shared" si="1"/>
        <v>12.688217456807061</v>
      </c>
    </row>
    <row r="29" spans="2:15" ht="12" customHeight="1" x14ac:dyDescent="0.2">
      <c r="B29" t="s">
        <v>138</v>
      </c>
      <c r="E29" s="6">
        <f>Input!A51/Input!A$7</f>
        <v>1.0702559684265009</v>
      </c>
      <c r="F29" s="6">
        <f>Input!B51/Input!B$7</f>
        <v>1.0464950106828965</v>
      </c>
      <c r="G29" s="6">
        <f>Input!C51/Input!C$7</f>
        <v>1.0170337435682975</v>
      </c>
      <c r="H29" s="6">
        <f>Input!D51/Input!D$7</f>
        <v>1.0291997242312076</v>
      </c>
      <c r="I29" s="6">
        <f>Input!E51/Input!E$7</f>
        <v>0.94698067677686415</v>
      </c>
      <c r="J29" s="6">
        <f>Input!F51/Input!F$7</f>
        <v>1.0152363447809702</v>
      </c>
      <c r="K29" s="6">
        <f>Input!G51/Input!G$7</f>
        <v>1.0019474019422248</v>
      </c>
      <c r="L29" s="6">
        <f>Input!H51/Input!H$7</f>
        <v>0.9708695466420153</v>
      </c>
      <c r="M29" s="6">
        <f>Input!I51/Input!I$7</f>
        <v>1.0602493260669426</v>
      </c>
      <c r="N29" s="6">
        <f>Input!J51/Input!J$7</f>
        <v>1.0345971877528335</v>
      </c>
      <c r="O29" s="6">
        <f t="shared" si="1"/>
        <v>1.0192864930870753</v>
      </c>
    </row>
    <row r="30" spans="2:15" ht="13.5" customHeight="1" x14ac:dyDescent="0.2">
      <c r="B30" s="4" t="s">
        <v>139</v>
      </c>
      <c r="E30" s="8">
        <f>SUM(E28:E29)</f>
        <v>14.357073186087721</v>
      </c>
      <c r="F30" s="8">
        <f t="shared" ref="F30:N30" si="6">SUM(F28:F29)</f>
        <v>14.074621815949635</v>
      </c>
      <c r="G30" s="8">
        <f t="shared" si="6"/>
        <v>13.978885999238276</v>
      </c>
      <c r="H30" s="8">
        <f t="shared" si="6"/>
        <v>13.864900932125039</v>
      </c>
      <c r="I30" s="8">
        <f t="shared" si="6"/>
        <v>13.950758450429714</v>
      </c>
      <c r="J30" s="8">
        <f t="shared" si="6"/>
        <v>13.700172594190686</v>
      </c>
      <c r="K30" s="8">
        <f t="shared" si="6"/>
        <v>13.916957786094709</v>
      </c>
      <c r="L30" s="8">
        <f t="shared" si="6"/>
        <v>13.298553933565074</v>
      </c>
      <c r="M30" s="8">
        <f t="shared" si="6"/>
        <v>13.133729203108246</v>
      </c>
      <c r="N30" s="8">
        <f t="shared" si="6"/>
        <v>12.799385598152265</v>
      </c>
      <c r="O30" s="8">
        <f t="shared" si="1"/>
        <v>13.707503949894138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0.41479586435687915</v>
      </c>
      <c r="F32" s="6">
        <f>Input!B52/Input!B$7</f>
        <v>0.4779419364355767</v>
      </c>
      <c r="G32" s="6">
        <f>Input!C52/Input!C$7</f>
        <v>0.43807558604105834</v>
      </c>
      <c r="H32" s="6">
        <f>Input!D52/Input!D$7</f>
        <v>0.36574513088138905</v>
      </c>
      <c r="I32" s="6">
        <f>Input!E52/Input!E$7</f>
        <v>0.40109377610305719</v>
      </c>
      <c r="J32" s="6">
        <f>Input!F52/Input!F$7</f>
        <v>0.59959925554866256</v>
      </c>
      <c r="K32" s="6">
        <f>Input!G52/Input!G$7</f>
        <v>0.69020787174037979</v>
      </c>
      <c r="L32" s="6">
        <f>Input!H52/Input!H$7</f>
        <v>0.77898027642877399</v>
      </c>
      <c r="M32" s="6">
        <f>Input!I52/Input!I$7</f>
        <v>0.74249777331550404</v>
      </c>
      <c r="N32" s="6">
        <f>Input!J52/Input!J$7</f>
        <v>0.78827040505670665</v>
      </c>
      <c r="O32" s="6">
        <f t="shared" si="1"/>
        <v>0.56972078759079881</v>
      </c>
    </row>
    <row r="33" spans="2:15" ht="12" customHeight="1" x14ac:dyDescent="0.2">
      <c r="B33" t="s">
        <v>141</v>
      </c>
      <c r="E33" s="6">
        <f>Input!A53/Input!A$7</f>
        <v>4.2560162220924846</v>
      </c>
      <c r="F33" s="6">
        <f>Input!B53/Input!B$7</f>
        <v>4.0633320168071227</v>
      </c>
      <c r="G33" s="6">
        <f>Input!C53/Input!C$7</f>
        <v>3.7693659592104969</v>
      </c>
      <c r="H33" s="6">
        <f>Input!D53/Input!D$7</f>
        <v>3.5448725185641083</v>
      </c>
      <c r="I33" s="6">
        <f>Input!E53/Input!E$7</f>
        <v>3.5766979748668164</v>
      </c>
      <c r="J33" s="6">
        <f>Input!F53/Input!F$7</f>
        <v>3.6231320660376487</v>
      </c>
      <c r="K33" s="6">
        <f>Input!G53/Input!G$7</f>
        <v>3.4094617867645129</v>
      </c>
      <c r="L33" s="6">
        <f>Input!H53/Input!H$7</f>
        <v>3.4927016162908493</v>
      </c>
      <c r="M33" s="6">
        <f>Input!I53/Input!I$7</f>
        <v>3.5278151328807343</v>
      </c>
      <c r="N33" s="6">
        <f>Input!J53/Input!J$7</f>
        <v>3.3793073150425044</v>
      </c>
      <c r="O33" s="6">
        <f t="shared" si="1"/>
        <v>3.6642702608557278</v>
      </c>
    </row>
    <row r="34" spans="2:15" ht="12" customHeight="1" x14ac:dyDescent="0.2">
      <c r="B34" t="s">
        <v>142</v>
      </c>
      <c r="E34" s="6">
        <f>Input!A54/Input!A$7</f>
        <v>1.4568597279048801</v>
      </c>
      <c r="F34" s="6">
        <f>Input!B54/Input!B$7</f>
        <v>1.4703431374881633</v>
      </c>
      <c r="G34" s="6">
        <f>Input!C54/Input!C$7</f>
        <v>1.0557955334672571</v>
      </c>
      <c r="H34" s="6">
        <f>Input!D54/Input!D$7</f>
        <v>1.01487201711537</v>
      </c>
      <c r="I34" s="6">
        <f>Input!E54/Input!E$7</f>
        <v>1.0865637703487832</v>
      </c>
      <c r="J34" s="6">
        <f>Input!F54/Input!F$7</f>
        <v>1.1564587635070696</v>
      </c>
      <c r="K34" s="6">
        <f>Input!G54/Input!G$7</f>
        <v>1.1914575447317886</v>
      </c>
      <c r="L34" s="6">
        <f>Input!H54/Input!H$7</f>
        <v>1.2326594988902917</v>
      </c>
      <c r="M34" s="6">
        <f>Input!I54/Input!I$7</f>
        <v>1.1456308092138028</v>
      </c>
      <c r="N34" s="6">
        <f>Input!J54/Input!J$7</f>
        <v>0.94976950689375139</v>
      </c>
      <c r="O34" s="6">
        <f t="shared" si="1"/>
        <v>1.176041030956116</v>
      </c>
    </row>
    <row r="35" spans="2:15" ht="12" customHeight="1" x14ac:dyDescent="0.2">
      <c r="B35" t="s">
        <v>143</v>
      </c>
      <c r="E35" s="6">
        <f>Input!A55/Input!A$7</f>
        <v>6.1868920878237272</v>
      </c>
      <c r="F35" s="6">
        <f>Input!B55/Input!B$7</f>
        <v>5.7112197536033964</v>
      </c>
      <c r="G35" s="6">
        <f>Input!C55/Input!C$7</f>
        <v>5.4356188436750879</v>
      </c>
      <c r="H35" s="6">
        <f>Input!D55/Input!D$7</f>
        <v>7.5244513221671809</v>
      </c>
      <c r="I35" s="6">
        <f>Input!E55/Input!E$7</f>
        <v>5.356266404321274</v>
      </c>
      <c r="J35" s="6">
        <f>Input!F55/Input!F$7</f>
        <v>5.9619359438513317</v>
      </c>
      <c r="K35" s="6">
        <f>Input!G55/Input!G$7</f>
        <v>5.6112387222926889</v>
      </c>
      <c r="L35" s="6">
        <f>Input!H55/Input!H$7</f>
        <v>5.5084158816606754</v>
      </c>
      <c r="M35" s="6">
        <f>Input!I55/Input!I$7</f>
        <v>5.7838318283434207</v>
      </c>
      <c r="N35" s="6">
        <f>Input!J55/Input!J$7</f>
        <v>5.8103823125971044</v>
      </c>
      <c r="O35" s="6">
        <f t="shared" si="1"/>
        <v>5.8890253100335892</v>
      </c>
    </row>
    <row r="36" spans="2:15" ht="13.5" customHeight="1" x14ac:dyDescent="0.2">
      <c r="B36" s="4" t="s">
        <v>144</v>
      </c>
      <c r="E36" s="8">
        <f>SUM(E32:E35)</f>
        <v>12.314563902177971</v>
      </c>
      <c r="F36" s="8">
        <f t="shared" ref="F36:N36" si="7">SUM(F32:F35)</f>
        <v>11.722836844334259</v>
      </c>
      <c r="G36" s="8">
        <f t="shared" si="7"/>
        <v>10.6988559223939</v>
      </c>
      <c r="H36" s="8">
        <f t="shared" si="7"/>
        <v>12.449940988728049</v>
      </c>
      <c r="I36" s="8">
        <f t="shared" si="7"/>
        <v>10.420621925639932</v>
      </c>
      <c r="J36" s="8">
        <f t="shared" si="7"/>
        <v>11.341126028944712</v>
      </c>
      <c r="K36" s="8">
        <f t="shared" si="7"/>
        <v>10.90236592552937</v>
      </c>
      <c r="L36" s="8">
        <f t="shared" si="7"/>
        <v>11.012757273270591</v>
      </c>
      <c r="M36" s="8">
        <f t="shared" si="7"/>
        <v>11.199775543753461</v>
      </c>
      <c r="N36" s="8">
        <f t="shared" si="7"/>
        <v>10.927729539590068</v>
      </c>
      <c r="O36" s="8">
        <f t="shared" si="1"/>
        <v>11.299057389436232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25.26989681046965</v>
      </c>
      <c r="F38" s="8">
        <f>Input!B56/Input!B$7</f>
        <v>24.370666717424303</v>
      </c>
      <c r="G38" s="8">
        <f>Input!C56/Input!C$7</f>
        <v>21.989339336255757</v>
      </c>
      <c r="H38" s="8">
        <f>Input!D56/Input!D$7</f>
        <v>21.074136441307012</v>
      </c>
      <c r="I38" s="8">
        <f>Input!E56/Input!E$7</f>
        <v>20.790611066768143</v>
      </c>
      <c r="J38" s="8">
        <f>Input!F56/Input!F$7</f>
        <v>20.812685673015494</v>
      </c>
      <c r="K38" s="8">
        <f>Input!G56/Input!G$7</f>
        <v>21.928104666264446</v>
      </c>
      <c r="L38" s="8">
        <f>Input!H56/Input!H$7</f>
        <v>22.6910829264339</v>
      </c>
      <c r="M38" s="8">
        <f>Input!I56/Input!I$7</f>
        <v>24.352762781728583</v>
      </c>
      <c r="N38" s="8">
        <f>Input!J56/Input!J$7</f>
        <v>24.713669801327416</v>
      </c>
      <c r="O38" s="8">
        <f t="shared" si="1"/>
        <v>22.799295622099471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543.70037836257097</v>
      </c>
      <c r="F40" s="11">
        <f t="shared" ref="F40:N40" si="8">SUM(F10,F15,F19,F26,F30,F36,F38)</f>
        <v>516.31033523833094</v>
      </c>
      <c r="G40" s="11">
        <f t="shared" si="8"/>
        <v>470.70066977454496</v>
      </c>
      <c r="H40" s="11">
        <f t="shared" si="8"/>
        <v>427.80462810105655</v>
      </c>
      <c r="I40" s="11">
        <f t="shared" si="8"/>
        <v>374.57331548270935</v>
      </c>
      <c r="J40" s="11">
        <f t="shared" si="8"/>
        <v>395.63399337030899</v>
      </c>
      <c r="K40" s="11">
        <f t="shared" si="8"/>
        <v>402.32235267166612</v>
      </c>
      <c r="L40" s="11">
        <f t="shared" si="8"/>
        <v>388.97418514738945</v>
      </c>
      <c r="M40" s="11">
        <f t="shared" si="8"/>
        <v>396.72880543012263</v>
      </c>
      <c r="N40" s="11">
        <f t="shared" si="8"/>
        <v>426.08163226425779</v>
      </c>
      <c r="O40" s="11">
        <f t="shared" si="1"/>
        <v>434.28302958429578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3" sqref="D3:M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258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259</v>
      </c>
    </row>
    <row r="2" spans="1:15" ht="15.75" customHeight="1" x14ac:dyDescent="0.2">
      <c r="D2" s="37" t="str">
        <f>Input!O5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25</v>
      </c>
      <c r="F7" s="20">
        <f>Input!B1</f>
        <v>26</v>
      </c>
      <c r="G7" s="20">
        <f>Input!C1</f>
        <v>28</v>
      </c>
      <c r="H7" s="20">
        <f>Input!D1</f>
        <v>28</v>
      </c>
      <c r="I7" s="20">
        <f>Input!E1</f>
        <v>29</v>
      </c>
      <c r="J7" s="20">
        <f>Input!F1</f>
        <v>30</v>
      </c>
      <c r="K7" s="20">
        <f>Input!G1</f>
        <v>28</v>
      </c>
      <c r="L7" s="20">
        <f>Input!H1</f>
        <v>27</v>
      </c>
      <c r="M7" s="20">
        <f>Input!I1</f>
        <v>29</v>
      </c>
      <c r="N7" s="20">
        <f>Input!J1</f>
        <v>29</v>
      </c>
      <c r="O7" s="6">
        <f>AVERAGE(E7:N7)</f>
        <v>27.9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110534.11</v>
      </c>
      <c r="F9" s="20">
        <f>IF(Input!B123=0,"***",Input!B123)</f>
        <v>111273.51</v>
      </c>
      <c r="G9" s="20">
        <f>IF(Input!C123=0,"***",Input!C123)</f>
        <v>113356.61</v>
      </c>
      <c r="H9" s="20">
        <f>IF(Input!D123=0,"***",Input!D123)</f>
        <v>113330</v>
      </c>
      <c r="I9" s="20">
        <f>IF(Input!E123=0,"***",Input!E123)</f>
        <v>114001</v>
      </c>
      <c r="J9" s="20">
        <f>IF(Input!F123=0,"***",Input!F123)</f>
        <v>114730.6</v>
      </c>
      <c r="K9" s="20">
        <f>IF(Input!G123=0,"***",Input!G123)</f>
        <v>111078.06</v>
      </c>
      <c r="L9" s="20">
        <f>IF(Input!H123=0,"***",Input!H123)</f>
        <v>110250.06</v>
      </c>
      <c r="M9" s="20">
        <f>IF(Input!I123=0,"***",Input!I123)</f>
        <v>111078.97</v>
      </c>
      <c r="N9" s="20">
        <f>IF(Input!J123=0,"***",Input!J123)</f>
        <v>111129.24</v>
      </c>
      <c r="O9" s="20">
        <f>AVERAGE(E9:N9)</f>
        <v>112076.21599999999</v>
      </c>
    </row>
    <row r="10" spans="1:15" ht="12" customHeight="1" x14ac:dyDescent="0.2">
      <c r="B10" t="s">
        <v>262</v>
      </c>
      <c r="E10" s="20">
        <f>IF(Input!A123=0,"***",E9/E7)</f>
        <v>4421.3644000000004</v>
      </c>
      <c r="F10" s="20">
        <f>IF(Input!B123=0,"***",F9/F7)</f>
        <v>4279.7503846153841</v>
      </c>
      <c r="G10" s="20">
        <f>IF(Input!C123=0,"***",G9/G7)</f>
        <v>4048.4503571428572</v>
      </c>
      <c r="H10" s="20">
        <f>IF(Input!D123=0,"***",H9/H7)</f>
        <v>4047.5</v>
      </c>
      <c r="I10" s="20">
        <f>IF(Input!E123=0,"***",I9/I7)</f>
        <v>3931.0689655172414</v>
      </c>
      <c r="J10" s="20">
        <f>IF(Input!F123=0,"***",J9/J7)</f>
        <v>3824.3533333333335</v>
      </c>
      <c r="K10" s="20">
        <f>IF(Input!G123=0,"***",K9/K7)</f>
        <v>3967.0735714285715</v>
      </c>
      <c r="L10" s="20">
        <f>IF(Input!H123=0,"***",L9/L7)</f>
        <v>4083.3355555555554</v>
      </c>
      <c r="M10" s="20">
        <f>IF(Input!I123=0,"***",M9/M7)</f>
        <v>3830.3093103448277</v>
      </c>
      <c r="N10" s="20">
        <f>IF(Input!J123=0,"***",N9/N7)</f>
        <v>3832.0427586206897</v>
      </c>
      <c r="O10" s="20">
        <f>AVERAGE(E10:N10)</f>
        <v>4026.5248636558463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104193.71</v>
      </c>
      <c r="F12" s="20">
        <f>Input!B7</f>
        <v>105074.5</v>
      </c>
      <c r="G12" s="20">
        <f>Input!C7</f>
        <v>107125.6</v>
      </c>
      <c r="H12" s="20">
        <f>Input!D7</f>
        <v>107089.71</v>
      </c>
      <c r="I12" s="20">
        <f>Input!E7</f>
        <v>107746</v>
      </c>
      <c r="J12" s="20">
        <f>Input!F7</f>
        <v>107999</v>
      </c>
      <c r="K12" s="20">
        <f>Input!G7</f>
        <v>105463.59</v>
      </c>
      <c r="L12" s="20">
        <f>Input!H7</f>
        <v>104626.59</v>
      </c>
      <c r="M12" s="20">
        <f>Input!I7</f>
        <v>105437.03</v>
      </c>
      <c r="N12" s="20">
        <f>Input!J7</f>
        <v>105504.24</v>
      </c>
      <c r="O12" s="20">
        <f>AVERAGE(E12:N12)</f>
        <v>106025.997</v>
      </c>
    </row>
    <row r="13" spans="1:15" ht="12" customHeight="1" x14ac:dyDescent="0.2">
      <c r="B13" t="s">
        <v>264</v>
      </c>
      <c r="E13" s="20">
        <f t="shared" ref="E13:N13" si="1">+E12/E7</f>
        <v>4167.7484000000004</v>
      </c>
      <c r="F13" s="20">
        <f t="shared" si="1"/>
        <v>4041.3269230769229</v>
      </c>
      <c r="G13" s="20">
        <f t="shared" si="1"/>
        <v>3825.9142857142861</v>
      </c>
      <c r="H13" s="20">
        <f t="shared" si="1"/>
        <v>3824.6325000000002</v>
      </c>
      <c r="I13" s="20">
        <f t="shared" si="1"/>
        <v>3715.3793103448274</v>
      </c>
      <c r="J13" s="20">
        <f t="shared" si="1"/>
        <v>3599.9666666666667</v>
      </c>
      <c r="K13" s="20">
        <f t="shared" si="1"/>
        <v>3766.5567857142855</v>
      </c>
      <c r="L13" s="20">
        <f t="shared" si="1"/>
        <v>3875.0588888888888</v>
      </c>
      <c r="M13" s="20">
        <f t="shared" si="1"/>
        <v>3635.7596551724137</v>
      </c>
      <c r="N13" s="20">
        <f t="shared" si="1"/>
        <v>3638.0772413793106</v>
      </c>
      <c r="O13" s="20">
        <f>AVERAGE(E13:N13)</f>
        <v>3809.0420656957599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666804</v>
      </c>
      <c r="F15" s="20">
        <f>Input!B5</f>
        <v>693094</v>
      </c>
      <c r="G15" s="20">
        <f>Input!C5</f>
        <v>697894</v>
      </c>
      <c r="H15" s="20">
        <f>Input!D5</f>
        <v>705665</v>
      </c>
      <c r="I15" s="20">
        <f>Input!E5</f>
        <v>677424</v>
      </c>
      <c r="J15" s="20">
        <f>Input!F5</f>
        <v>689324</v>
      </c>
      <c r="K15" s="20">
        <f>Input!G5</f>
        <v>676924</v>
      </c>
      <c r="L15" s="20">
        <f>Input!H5</f>
        <v>671603</v>
      </c>
      <c r="M15" s="20">
        <f>Input!I5</f>
        <v>674913</v>
      </c>
      <c r="N15" s="20">
        <f>Input!J5</f>
        <v>672806</v>
      </c>
      <c r="O15" s="20">
        <f>AVERAGE(E15:N15)</f>
        <v>682645.1</v>
      </c>
    </row>
    <row r="16" spans="1:15" ht="12" customHeight="1" x14ac:dyDescent="0.2">
      <c r="B16" t="s">
        <v>266</v>
      </c>
      <c r="E16" s="20">
        <f t="shared" ref="E16:N16" si="2">+E15/E7</f>
        <v>26672.16</v>
      </c>
      <c r="F16" s="20">
        <f t="shared" si="2"/>
        <v>26657.461538461539</v>
      </c>
      <c r="G16" s="20">
        <f t="shared" si="2"/>
        <v>24924.785714285714</v>
      </c>
      <c r="H16" s="20">
        <f t="shared" si="2"/>
        <v>25202.321428571428</v>
      </c>
      <c r="I16" s="20">
        <f t="shared" si="2"/>
        <v>23359.448275862069</v>
      </c>
      <c r="J16" s="20">
        <f t="shared" si="2"/>
        <v>22977.466666666667</v>
      </c>
      <c r="K16" s="20">
        <f t="shared" si="2"/>
        <v>24175.857142857141</v>
      </c>
      <c r="L16" s="20">
        <f t="shared" si="2"/>
        <v>24874.185185185186</v>
      </c>
      <c r="M16" s="20">
        <f t="shared" si="2"/>
        <v>23272.862068965518</v>
      </c>
      <c r="N16" s="20">
        <f t="shared" si="2"/>
        <v>23200.206896551725</v>
      </c>
      <c r="O16" s="20">
        <f>AVERAGE(E16:N16)</f>
        <v>24531.675491740694</v>
      </c>
    </row>
    <row r="17" spans="2:15" ht="12" customHeight="1" x14ac:dyDescent="0.2">
      <c r="B17" t="s">
        <v>267</v>
      </c>
      <c r="E17" s="6">
        <f>+E15/E12</f>
        <v>6.3996569466621347</v>
      </c>
      <c r="F17" s="6">
        <f t="shared" ref="F17:N17" si="3">+F15/F12</f>
        <v>6.5962150664528503</v>
      </c>
      <c r="G17" s="6">
        <f t="shared" si="3"/>
        <v>6.5147266386372626</v>
      </c>
      <c r="H17" s="6">
        <f t="shared" si="3"/>
        <v>6.5894753099994388</v>
      </c>
      <c r="I17" s="6">
        <f t="shared" si="3"/>
        <v>6.2872310805041485</v>
      </c>
      <c r="J17" s="6">
        <f t="shared" si="3"/>
        <v>6.382688728599339</v>
      </c>
      <c r="K17" s="6">
        <f t="shared" si="3"/>
        <v>6.4185563946761155</v>
      </c>
      <c r="L17" s="6">
        <f t="shared" si="3"/>
        <v>6.419047012810033</v>
      </c>
      <c r="M17" s="6">
        <f t="shared" si="3"/>
        <v>6.4011002586093326</v>
      </c>
      <c r="N17" s="6">
        <f t="shared" si="3"/>
        <v>6.3770517658816361</v>
      </c>
      <c r="O17" s="6">
        <f>AVERAGE(E17:N17)</f>
        <v>6.4385749202832283</v>
      </c>
    </row>
    <row r="18" spans="2:15" ht="12" customHeight="1" x14ac:dyDescent="0.2">
      <c r="B18" t="s">
        <v>268</v>
      </c>
      <c r="E18" s="6">
        <f t="shared" ref="E18:M18" si="4">+(E17-F17)/F17*100</f>
        <v>-2.9798622059849809</v>
      </c>
      <c r="F18" s="6">
        <f t="shared" si="4"/>
        <v>1.2508341843892503</v>
      </c>
      <c r="G18" s="6">
        <f t="shared" si="4"/>
        <v>-1.1343645411152239</v>
      </c>
      <c r="H18" s="6">
        <f t="shared" si="4"/>
        <v>4.8072708896052623</v>
      </c>
      <c r="I18" s="6">
        <f t="shared" si="4"/>
        <v>-1.4955711010544361</v>
      </c>
      <c r="J18" s="6">
        <f t="shared" si="4"/>
        <v>-0.55881204232352</v>
      </c>
      <c r="K18" s="6">
        <f t="shared" si="4"/>
        <v>-7.6431615618080834E-3</v>
      </c>
      <c r="L18" s="6">
        <f t="shared" si="4"/>
        <v>0.28036983449153735</v>
      </c>
      <c r="M18" s="6">
        <f t="shared" si="4"/>
        <v>0.37710988730498024</v>
      </c>
      <c r="N18" s="6">
        <f>+(N17-(Input!K5/Input!K7))/(Input!K5/Input!K7)*100</f>
        <v>0.10421514413409576</v>
      </c>
      <c r="O18" s="6">
        <f>AVERAGE(E18:N18)</f>
        <v>6.435468878851569E-2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778511.8</v>
      </c>
      <c r="F20" s="20">
        <f>Input!B6</f>
        <v>756112.52</v>
      </c>
      <c r="G20" s="20">
        <f>Input!C6</f>
        <v>782188.09</v>
      </c>
      <c r="H20" s="20">
        <f>Input!D6</f>
        <v>765141.09</v>
      </c>
      <c r="I20" s="20">
        <f>Input!E6</f>
        <v>757301.24</v>
      </c>
      <c r="J20" s="20">
        <f>Input!F6</f>
        <v>749002.03</v>
      </c>
      <c r="K20" s="20">
        <f>Input!G6</f>
        <v>758562.45</v>
      </c>
      <c r="L20" s="20">
        <f>Input!H6</f>
        <v>768088.07</v>
      </c>
      <c r="M20" s="20">
        <f>Input!I6</f>
        <v>766875.23</v>
      </c>
      <c r="N20" s="20">
        <f>Input!J6</f>
        <v>835034.29</v>
      </c>
      <c r="O20" s="20">
        <f>AVERAGE(E20:N20)</f>
        <v>771681.6810000001</v>
      </c>
    </row>
    <row r="21" spans="2:15" ht="12" customHeight="1" x14ac:dyDescent="0.2">
      <c r="B21" t="s">
        <v>270</v>
      </c>
      <c r="E21" s="20">
        <f t="shared" ref="E21:N21" si="5">+E20/E7</f>
        <v>31140.472000000002</v>
      </c>
      <c r="F21" s="20">
        <f t="shared" si="5"/>
        <v>29081.25076923077</v>
      </c>
      <c r="G21" s="20">
        <f t="shared" si="5"/>
        <v>27935.288928571426</v>
      </c>
      <c r="H21" s="20">
        <f t="shared" si="5"/>
        <v>27326.467499999999</v>
      </c>
      <c r="I21" s="20">
        <f t="shared" si="5"/>
        <v>26113.835862068965</v>
      </c>
      <c r="J21" s="20">
        <f t="shared" si="5"/>
        <v>24966.734333333334</v>
      </c>
      <c r="K21" s="20">
        <f t="shared" si="5"/>
        <v>27091.51607142857</v>
      </c>
      <c r="L21" s="20">
        <f t="shared" si="5"/>
        <v>28447.706296296295</v>
      </c>
      <c r="M21" s="20">
        <f t="shared" si="5"/>
        <v>26443.973448275861</v>
      </c>
      <c r="N21" s="20">
        <f t="shared" si="5"/>
        <v>28794.285862068966</v>
      </c>
      <c r="O21" s="20">
        <f>AVERAGE(E21:N21)</f>
        <v>27734.153107127418</v>
      </c>
    </row>
    <row r="22" spans="2:15" ht="12" customHeight="1" x14ac:dyDescent="0.2">
      <c r="B22" t="s">
        <v>271</v>
      </c>
      <c r="E22" s="6">
        <f>+E20/E12</f>
        <v>7.4717734880541249</v>
      </c>
      <c r="F22" s="6">
        <f t="shared" ref="F22:N22" si="6">+F20/F12</f>
        <v>7.1959659099020223</v>
      </c>
      <c r="G22" s="6">
        <f t="shared" si="6"/>
        <v>7.301598217419552</v>
      </c>
      <c r="H22" s="6">
        <f t="shared" si="6"/>
        <v>7.1448609768389506</v>
      </c>
      <c r="I22" s="6">
        <f t="shared" si="6"/>
        <v>7.028578694336681</v>
      </c>
      <c r="J22" s="6">
        <f t="shared" si="6"/>
        <v>6.9352681969277494</v>
      </c>
      <c r="K22" s="6">
        <f t="shared" si="6"/>
        <v>7.1926477185159348</v>
      </c>
      <c r="L22" s="6">
        <f t="shared" si="6"/>
        <v>7.3412319946583366</v>
      </c>
      <c r="M22" s="6">
        <f t="shared" si="6"/>
        <v>7.2733007559108973</v>
      </c>
      <c r="N22" s="6">
        <f t="shared" si="6"/>
        <v>7.9146988784526577</v>
      </c>
      <c r="O22" s="6">
        <f>AVERAGE(E22:N22)</f>
        <v>7.2799924831016911</v>
      </c>
    </row>
    <row r="23" spans="2:15" ht="12" customHeight="1" x14ac:dyDescent="0.2">
      <c r="B23" t="s">
        <v>272</v>
      </c>
      <c r="E23" s="6">
        <f t="shared" ref="E23:M23" si="7">+(E22-F22)/F22*100</f>
        <v>3.8328082929433704</v>
      </c>
      <c r="F23" s="6">
        <f t="shared" si="7"/>
        <v>-1.4467011792777196</v>
      </c>
      <c r="G23" s="6">
        <f t="shared" si="7"/>
        <v>2.1937059529735659</v>
      </c>
      <c r="H23" s="6">
        <f t="shared" si="7"/>
        <v>1.6544210082753248</v>
      </c>
      <c r="I23" s="6">
        <f t="shared" si="7"/>
        <v>1.3454490116224658</v>
      </c>
      <c r="J23" s="6">
        <f t="shared" si="7"/>
        <v>-3.5783696304994437</v>
      </c>
      <c r="K23" s="6">
        <f t="shared" si="7"/>
        <v>-2.0239692227478372</v>
      </c>
      <c r="L23" s="6">
        <f t="shared" si="7"/>
        <v>0.93398088470675011</v>
      </c>
      <c r="M23" s="6">
        <f t="shared" si="7"/>
        <v>-8.1038853453784885</v>
      </c>
      <c r="N23" s="6">
        <f>+(N22-(Input!K6/Input!K7))/(Input!K6/Input!K7)*100</f>
        <v>3.3163199022145111</v>
      </c>
      <c r="O23" s="6">
        <f>AVERAGE(E23:N23)</f>
        <v>-0.18762403251675011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111707.80000000005</v>
      </c>
      <c r="F25" s="20">
        <f t="shared" ref="F25:N25" si="8">+F20-F15</f>
        <v>63018.520000000019</v>
      </c>
      <c r="G25" s="20">
        <f t="shared" si="8"/>
        <v>84294.089999999967</v>
      </c>
      <c r="H25" s="20">
        <f t="shared" si="8"/>
        <v>59476.089999999967</v>
      </c>
      <c r="I25" s="20">
        <f t="shared" si="8"/>
        <v>79877.239999999991</v>
      </c>
      <c r="J25" s="20">
        <f t="shared" si="8"/>
        <v>59678.030000000028</v>
      </c>
      <c r="K25" s="20">
        <f t="shared" si="8"/>
        <v>81638.449999999953</v>
      </c>
      <c r="L25" s="20">
        <f t="shared" si="8"/>
        <v>96485.069999999949</v>
      </c>
      <c r="M25" s="20">
        <f t="shared" si="8"/>
        <v>91962.229999999981</v>
      </c>
      <c r="N25" s="20">
        <f t="shared" si="8"/>
        <v>162228.29000000004</v>
      </c>
      <c r="O25" s="20">
        <f>AVERAGE(E25:N25)</f>
        <v>89036.580999999991</v>
      </c>
    </row>
    <row r="26" spans="2:15" ht="12" customHeight="1" x14ac:dyDescent="0.2">
      <c r="B26" t="s">
        <v>274</v>
      </c>
      <c r="E26" s="20">
        <f t="shared" ref="E26:N26" si="9">+E25/E7</f>
        <v>4468.3120000000017</v>
      </c>
      <c r="F26" s="20">
        <f t="shared" si="9"/>
        <v>2423.7892307692314</v>
      </c>
      <c r="G26" s="20">
        <f t="shared" si="9"/>
        <v>3010.5032142857131</v>
      </c>
      <c r="H26" s="20">
        <f t="shared" si="9"/>
        <v>2124.1460714285704</v>
      </c>
      <c r="I26" s="20">
        <f t="shared" si="9"/>
        <v>2754.3875862068962</v>
      </c>
      <c r="J26" s="20">
        <f t="shared" si="9"/>
        <v>1989.2676666666675</v>
      </c>
      <c r="K26" s="20">
        <f t="shared" si="9"/>
        <v>2915.6589285714267</v>
      </c>
      <c r="L26" s="20">
        <f t="shared" si="9"/>
        <v>3573.5211111111093</v>
      </c>
      <c r="M26" s="20">
        <f t="shared" si="9"/>
        <v>3171.1113793103441</v>
      </c>
      <c r="N26" s="20">
        <f t="shared" si="9"/>
        <v>5594.078965517243</v>
      </c>
      <c r="O26" s="20">
        <f>AVERAGE(E26:N26)</f>
        <v>3202.4776153867197</v>
      </c>
    </row>
    <row r="27" spans="2:15" ht="12" customHeight="1" x14ac:dyDescent="0.2">
      <c r="B27" t="s">
        <v>275</v>
      </c>
      <c r="E27" s="6">
        <f>+E25/E12</f>
        <v>1.0721165413919904</v>
      </c>
      <c r="F27" s="6">
        <f t="shared" ref="F27:N27" si="10">+F25/F12</f>
        <v>0.59975084344917196</v>
      </c>
      <c r="G27" s="6">
        <f t="shared" si="10"/>
        <v>0.78687157878228886</v>
      </c>
      <c r="H27" s="6">
        <f t="shared" si="10"/>
        <v>0.55538566683951207</v>
      </c>
      <c r="I27" s="6">
        <f t="shared" si="10"/>
        <v>0.741347613832532</v>
      </c>
      <c r="J27" s="6">
        <f t="shared" si="10"/>
        <v>0.55257946832841076</v>
      </c>
      <c r="K27" s="6">
        <f t="shared" si="10"/>
        <v>0.7740913238398196</v>
      </c>
      <c r="L27" s="6">
        <f t="shared" si="10"/>
        <v>0.92218498184830411</v>
      </c>
      <c r="M27" s="6">
        <f t="shared" si="10"/>
        <v>0.87220049730156457</v>
      </c>
      <c r="N27" s="6">
        <f t="shared" si="10"/>
        <v>1.5376471125710212</v>
      </c>
      <c r="O27" s="6">
        <f>AVERAGE(E27:N27)</f>
        <v>0.84141756281846158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116.75271893989839</v>
      </c>
      <c r="F29" s="6">
        <f t="shared" ref="F29:N29" si="11">+F20/F15*100</f>
        <v>109.09234822405043</v>
      </c>
      <c r="G29" s="6">
        <f t="shared" si="11"/>
        <v>112.07835144019005</v>
      </c>
      <c r="H29" s="6">
        <f t="shared" si="11"/>
        <v>108.42837465369544</v>
      </c>
      <c r="I29" s="6">
        <f t="shared" si="11"/>
        <v>111.79132124046387</v>
      </c>
      <c r="J29" s="6">
        <f t="shared" si="11"/>
        <v>108.65747166789492</v>
      </c>
      <c r="K29" s="6">
        <f t="shared" si="11"/>
        <v>112.0602091224421</v>
      </c>
      <c r="L29" s="6">
        <f t="shared" si="11"/>
        <v>114.36638460519086</v>
      </c>
      <c r="M29" s="6">
        <f t="shared" si="11"/>
        <v>113.62579028704441</v>
      </c>
      <c r="N29" s="6">
        <f t="shared" si="11"/>
        <v>124.11219430266675</v>
      </c>
      <c r="O29" s="6">
        <f>AVERAGE(E29:N29)</f>
        <v>113.09651644835371</v>
      </c>
    </row>
    <row r="30" spans="2:15" ht="12" customHeight="1" x14ac:dyDescent="0.2">
      <c r="B30" t="s">
        <v>277</v>
      </c>
      <c r="E30" s="6">
        <f>+E25/E20*100</f>
        <v>14.348889766346515</v>
      </c>
      <c r="F30" s="6">
        <f t="shared" ref="F30:N30" si="12">+F25/F20*100</f>
        <v>8.3345425889786906</v>
      </c>
      <c r="G30" s="6">
        <f t="shared" si="12"/>
        <v>10.776703337428721</v>
      </c>
      <c r="H30" s="6">
        <f t="shared" si="12"/>
        <v>7.7732186621947026</v>
      </c>
      <c r="I30" s="6">
        <f t="shared" si="12"/>
        <v>10.547617748519729</v>
      </c>
      <c r="J30" s="6">
        <f t="shared" si="12"/>
        <v>7.967672664385173</v>
      </c>
      <c r="K30" s="6">
        <f t="shared" si="12"/>
        <v>10.762258268913779</v>
      </c>
      <c r="L30" s="6">
        <f t="shared" si="12"/>
        <v>12.561719647591968</v>
      </c>
      <c r="M30" s="6">
        <f t="shared" si="12"/>
        <v>11.991811236359789</v>
      </c>
      <c r="N30" s="6">
        <f t="shared" si="12"/>
        <v>19.427739907543202</v>
      </c>
      <c r="O30" s="16">
        <f>AVERAGE(E30:N30)</f>
        <v>11.449217382826227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248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20.854633355506778</v>
      </c>
      <c r="F7" s="6">
        <f>(Input!B37-Input!B57+Input!B77)/Input!B$7</f>
        <v>20.422906604361664</v>
      </c>
      <c r="G7" s="6">
        <f>(Input!C37-Input!C57+Input!C77)/Input!C$7</f>
        <v>16.899778951063048</v>
      </c>
      <c r="H7" s="6">
        <f>(Input!D37-Input!D57+Input!D77)/Input!D$7</f>
        <v>18.476809396533053</v>
      </c>
      <c r="I7" s="6">
        <f>(Input!E37-Input!E57+Input!E77)/Input!E$7</f>
        <v>18.402413175431107</v>
      </c>
      <c r="J7" s="6">
        <f>(Input!F37-Input!F57+Input!F77)/Input!F$7</f>
        <v>19.240772692339743</v>
      </c>
      <c r="K7" s="6">
        <f>(Input!G37-Input!G57+Input!G77)/Input!G$7</f>
        <v>19.282516364178388</v>
      </c>
      <c r="L7" s="6">
        <f>(Input!H37-Input!H57+Input!H77)/Input!H$7</f>
        <v>19.259659996564928</v>
      </c>
      <c r="M7" s="6">
        <f>(Input!I37-Input!I57+Input!I77)/Input!I$7</f>
        <v>21.981010751156401</v>
      </c>
      <c r="N7" s="6">
        <f>(Input!J37-Input!J57+Input!J77)/Input!J$7</f>
        <v>21.752399240068456</v>
      </c>
      <c r="O7" s="6">
        <f>AVERAGE(E7:N7)</f>
        <v>19.657290052720356</v>
      </c>
    </row>
    <row r="8" spans="1:15" ht="12" customHeight="1" x14ac:dyDescent="0.2">
      <c r="B8" t="s">
        <v>121</v>
      </c>
      <c r="E8" s="6">
        <f>(Input!A38-Input!A58+Input!A78)/Input!A$7</f>
        <v>18.754076421695704</v>
      </c>
      <c r="F8" s="6">
        <f>(Input!B38-Input!B58+Input!B78)/Input!B$7</f>
        <v>18.848983625903525</v>
      </c>
      <c r="G8" s="6">
        <f>(Input!C38-Input!C58+Input!C78)/Input!C$7</f>
        <v>16.182530972988715</v>
      </c>
      <c r="H8" s="6">
        <f>(Input!D38-Input!D58+Input!D78)/Input!D$7</f>
        <v>16.713745326231624</v>
      </c>
      <c r="I8" s="6">
        <f>(Input!E38-Input!E58+Input!E78)/Input!E$7</f>
        <v>16.310297737270989</v>
      </c>
      <c r="J8" s="6">
        <f>(Input!F38-Input!F58+Input!F78)/Input!F$7</f>
        <v>18.452776877563682</v>
      </c>
      <c r="K8" s="6">
        <f>(Input!G38-Input!G58+Input!G78)/Input!G$7</f>
        <v>17.917269457639364</v>
      </c>
      <c r="L8" s="6">
        <f>(Input!H38-Input!H58+Input!H78)/Input!H$7</f>
        <v>17.584588200762351</v>
      </c>
      <c r="M8" s="6">
        <f>(Input!I38-Input!I58+Input!I78)/Input!I$7</f>
        <v>19.460780714327782</v>
      </c>
      <c r="N8" s="6">
        <f>(Input!J38-Input!J58+Input!J78)/Input!J$7</f>
        <v>19.790311081336636</v>
      </c>
      <c r="O8" s="6">
        <f t="shared" ref="O8:O40" si="1">AVERAGE(E8:N8)</f>
        <v>18.001536041572038</v>
      </c>
    </row>
    <row r="9" spans="1:15" ht="12" customHeight="1" x14ac:dyDescent="0.2">
      <c r="B9" t="s">
        <v>122</v>
      </c>
      <c r="E9" s="6">
        <f>(Input!A39-Input!A59+Input!A79)/Input!A$7</f>
        <v>0.44984327748767172</v>
      </c>
      <c r="F9" s="6">
        <f>(Input!B39-Input!B59+Input!B79)/Input!B$7</f>
        <v>0.51494377798609559</v>
      </c>
      <c r="G9" s="6">
        <f>(Input!C39-Input!C59+Input!C79)/Input!C$7</f>
        <v>0.40305762581493126</v>
      </c>
      <c r="H9" s="6">
        <f>(Input!D39-Input!D59+Input!D79)/Input!D$7</f>
        <v>0.31463293718882979</v>
      </c>
      <c r="I9" s="6">
        <f>(Input!E39-Input!E59+Input!E79)/Input!E$7</f>
        <v>0.3387154975590741</v>
      </c>
      <c r="J9" s="6">
        <f>(Input!F39-Input!F59+Input!F79)/Input!F$7</f>
        <v>0.31879332216039036</v>
      </c>
      <c r="K9" s="6">
        <f>(Input!G39-Input!G59+Input!G79)/Input!G$7</f>
        <v>0.41712338827077661</v>
      </c>
      <c r="L9" s="6">
        <f>(Input!H39-Input!H59+Input!H79)/Input!H$7</f>
        <v>0.44088218874379831</v>
      </c>
      <c r="M9" s="6">
        <f>(Input!I39-Input!I59+Input!I79)/Input!I$7</f>
        <v>0.59280985058095814</v>
      </c>
      <c r="N9" s="6">
        <f>(Input!J39-Input!J59+Input!J79)/Input!J$7</f>
        <v>0.71761722562050589</v>
      </c>
      <c r="O9" s="6">
        <f t="shared" si="1"/>
        <v>0.45084190914130307</v>
      </c>
    </row>
    <row r="10" spans="1:15" ht="13.5" customHeight="1" x14ac:dyDescent="0.2">
      <c r="B10" s="4" t="s">
        <v>123</v>
      </c>
      <c r="E10" s="8">
        <f>SUM(E7:E9)</f>
        <v>40.058553054690151</v>
      </c>
      <c r="F10" s="8">
        <f t="shared" ref="F10:N10" si="2">SUM(F7:F9)</f>
        <v>39.786834008251283</v>
      </c>
      <c r="G10" s="8">
        <f t="shared" si="2"/>
        <v>33.485367549866695</v>
      </c>
      <c r="H10" s="8">
        <f t="shared" si="2"/>
        <v>35.505187659953506</v>
      </c>
      <c r="I10" s="8">
        <f t="shared" si="2"/>
        <v>35.051426410261165</v>
      </c>
      <c r="J10" s="8">
        <f t="shared" si="2"/>
        <v>38.012342892063813</v>
      </c>
      <c r="K10" s="8">
        <f t="shared" si="2"/>
        <v>37.616909210088529</v>
      </c>
      <c r="L10" s="8">
        <f t="shared" si="2"/>
        <v>37.285130386071074</v>
      </c>
      <c r="M10" s="8">
        <f t="shared" si="2"/>
        <v>42.034601316065142</v>
      </c>
      <c r="N10" s="8">
        <f t="shared" si="2"/>
        <v>42.260327547025604</v>
      </c>
      <c r="O10" s="8">
        <f t="shared" si="1"/>
        <v>38.109668003433697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53.90574095115722</v>
      </c>
      <c r="F12" s="6">
        <f>(Input!B40-Input!B60+Input!B80)/Input!B$7</f>
        <v>51.783009198235533</v>
      </c>
      <c r="G12" s="6">
        <f>(Input!C40-Input!C60+Input!C80)/Input!C$7</f>
        <v>47.478852487173931</v>
      </c>
      <c r="H12" s="6">
        <f>(Input!D40-Input!D60+Input!D80)/Input!D$7</f>
        <v>45.29699772275039</v>
      </c>
      <c r="I12" s="6">
        <f>(Input!E40-Input!E60+Input!E80)/Input!E$7</f>
        <v>41.266243108792906</v>
      </c>
      <c r="J12" s="6">
        <f>(Input!F40-Input!F60+Input!F80)/Input!F$7</f>
        <v>43.092099463883919</v>
      </c>
      <c r="K12" s="6">
        <f>(Input!G40-Input!G60+Input!G80)/Input!G$7</f>
        <v>44.495408604998175</v>
      </c>
      <c r="L12" s="6">
        <f>(Input!H40-Input!H60+Input!H80)/Input!H$7</f>
        <v>43.583685466572121</v>
      </c>
      <c r="M12" s="6">
        <f>(Input!I40-Input!I60+Input!I80)/Input!I$7</f>
        <v>44.610894199125291</v>
      </c>
      <c r="N12" s="6">
        <f>(Input!J40-Input!J60+Input!J80)/Input!J$7</f>
        <v>45.051570818386075</v>
      </c>
      <c r="O12" s="6">
        <f t="shared" si="1"/>
        <v>46.056450202107555</v>
      </c>
    </row>
    <row r="13" spans="1:15" ht="12" customHeight="1" x14ac:dyDescent="0.2">
      <c r="B13" t="s">
        <v>125</v>
      </c>
      <c r="E13" s="6">
        <f>(Input!A41-Input!A61+Input!A81)/Input!A$7</f>
        <v>14.245386789663213</v>
      </c>
      <c r="F13" s="6">
        <f>(Input!B41-Input!B61+Input!B81)/Input!B$7</f>
        <v>13.87801264816868</v>
      </c>
      <c r="G13" s="6">
        <f>(Input!C41-Input!C61+Input!C81)/Input!C$7</f>
        <v>12.670057017183566</v>
      </c>
      <c r="H13" s="6">
        <f>(Input!D41-Input!D61+Input!D81)/Input!D$7</f>
        <v>12.122298211471483</v>
      </c>
      <c r="I13" s="6">
        <f>(Input!E41-Input!E61+Input!E81)/Input!E$7</f>
        <v>10.919039314684536</v>
      </c>
      <c r="J13" s="6">
        <f>(Input!F41-Input!F61+Input!F81)/Input!F$7</f>
        <v>11.727484606338949</v>
      </c>
      <c r="K13" s="6">
        <f>(Input!G41-Input!G61+Input!G81)/Input!G$7</f>
        <v>12.671718647165338</v>
      </c>
      <c r="L13" s="6">
        <f>(Input!H41-Input!H61+Input!H81)/Input!H$7</f>
        <v>12.568268544353783</v>
      </c>
      <c r="M13" s="6">
        <f>(Input!I41-Input!I61+Input!I81)/Input!I$7</f>
        <v>13.029162904152365</v>
      </c>
      <c r="N13" s="6">
        <f>(Input!J41-Input!J61+Input!J81)/Input!J$7</f>
        <v>13.550969325972112</v>
      </c>
      <c r="O13" s="6">
        <f t="shared" si="1"/>
        <v>12.738239800915403</v>
      </c>
    </row>
    <row r="14" spans="1:15" ht="12" customHeight="1" x14ac:dyDescent="0.2">
      <c r="B14" t="s">
        <v>126</v>
      </c>
      <c r="E14" s="6">
        <f>(Input!A42-Input!A62+Input!A82)/Input!A$7</f>
        <v>3.9184322163017322</v>
      </c>
      <c r="F14" s="6">
        <f>(Input!B42-Input!B62+Input!B82)/Input!B$7</f>
        <v>3.5594071825228766</v>
      </c>
      <c r="G14" s="6">
        <f>(Input!C42-Input!C62+Input!C82)/Input!C$7</f>
        <v>2.9890870156153149</v>
      </c>
      <c r="H14" s="6">
        <f>(Input!D42-Input!D62+Input!D82)/Input!D$7</f>
        <v>2.7520632000964427</v>
      </c>
      <c r="I14" s="6">
        <f>(Input!E42-Input!E62+Input!E82)/Input!E$7</f>
        <v>3.3273648209678317</v>
      </c>
      <c r="J14" s="6">
        <f>(Input!F42-Input!F62+Input!F82)/Input!F$7</f>
        <v>3.3807620440930006</v>
      </c>
      <c r="K14" s="6">
        <f>(Input!G42-Input!G62+Input!G82)/Input!G$7</f>
        <v>3.2254757305341113</v>
      </c>
      <c r="L14" s="6">
        <f>(Input!H42-Input!H62+Input!H82)/Input!H$7</f>
        <v>3.5028967301715559</v>
      </c>
      <c r="M14" s="6">
        <f>(Input!I42-Input!I62+Input!I82)/Input!I$7</f>
        <v>3.6953021153953216</v>
      </c>
      <c r="N14" s="6">
        <f>(Input!J42-Input!J62+Input!J82)/Input!J$7</f>
        <v>3.4665129098129133</v>
      </c>
      <c r="O14" s="6">
        <f t="shared" si="1"/>
        <v>3.3817303965511103</v>
      </c>
    </row>
    <row r="15" spans="1:15" ht="13.5" customHeight="1" x14ac:dyDescent="0.2">
      <c r="B15" s="4" t="s">
        <v>130</v>
      </c>
      <c r="E15" s="8">
        <f>SUM(E12:E14)</f>
        <v>72.069559957122166</v>
      </c>
      <c r="F15" s="8">
        <f t="shared" ref="F15:N15" si="3">SUM(F12:F14)</f>
        <v>69.220429028927086</v>
      </c>
      <c r="G15" s="8">
        <f t="shared" si="3"/>
        <v>63.137996519972816</v>
      </c>
      <c r="H15" s="8">
        <f t="shared" si="3"/>
        <v>60.171359134318315</v>
      </c>
      <c r="I15" s="8">
        <f t="shared" si="3"/>
        <v>55.512647244445276</v>
      </c>
      <c r="J15" s="8">
        <f t="shared" si="3"/>
        <v>58.20034611431587</v>
      </c>
      <c r="K15" s="8">
        <f t="shared" si="3"/>
        <v>60.392602982697625</v>
      </c>
      <c r="L15" s="8">
        <f t="shared" si="3"/>
        <v>59.654850741097462</v>
      </c>
      <c r="M15" s="8">
        <f t="shared" si="3"/>
        <v>61.335359218672977</v>
      </c>
      <c r="N15" s="8">
        <f t="shared" si="3"/>
        <v>62.0690530541711</v>
      </c>
      <c r="O15" s="8">
        <f t="shared" si="1"/>
        <v>62.176420399574077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10.674371514364926</v>
      </c>
      <c r="F17" s="6">
        <f>(Input!B43-Input!B63+Input!B83)/Input!B$7</f>
        <v>12.87323384836473</v>
      </c>
      <c r="G17" s="6">
        <f>(Input!C43-Input!C63+Input!C83)/Input!C$7</f>
        <v>10.435653195874748</v>
      </c>
      <c r="H17" s="6">
        <f>(Input!D43-Input!D63+Input!D83)/Input!D$7</f>
        <v>7.919346779443142</v>
      </c>
      <c r="I17" s="6">
        <f>(Input!E43-Input!E63+Input!E83)/Input!E$7</f>
        <v>7.1065283165964397</v>
      </c>
      <c r="J17" s="6">
        <f>(Input!F43-Input!F63+Input!F83)/Input!F$7</f>
        <v>7.7263428365077456</v>
      </c>
      <c r="K17" s="6">
        <f>(Input!G43-Input!G63+Input!G83)/Input!G$7</f>
        <v>7.9709975736649961</v>
      </c>
      <c r="L17" s="6">
        <f>(Input!H43-Input!H63+Input!H83)/Input!H$7</f>
        <v>7.5837197790733697</v>
      </c>
      <c r="M17" s="6">
        <f>(Input!I43-Input!I63+Input!I83)/Input!I$7</f>
        <v>7.7216650544879721</v>
      </c>
      <c r="N17" s="6">
        <f>(Input!J43-Input!J63+Input!J83)/Input!J$7</f>
        <v>8.0316697224680258</v>
      </c>
      <c r="O17" s="6">
        <f t="shared" si="1"/>
        <v>8.8043528620846097</v>
      </c>
    </row>
    <row r="18" spans="2:15" ht="12" customHeight="1" x14ac:dyDescent="0.2">
      <c r="B18" t="s">
        <v>128</v>
      </c>
      <c r="E18" s="6">
        <f>(Input!A44-Input!A64+Input!A84)/Input!A$7</f>
        <v>19.304625490348698</v>
      </c>
      <c r="F18" s="6">
        <f>(Input!B44-Input!B64+Input!B84)/Input!B$7</f>
        <v>21.151556467078123</v>
      </c>
      <c r="G18" s="6">
        <f>(Input!C44-Input!C64+Input!C84)/Input!C$7</f>
        <v>17.09421968231683</v>
      </c>
      <c r="H18" s="6">
        <f>(Input!D44-Input!D64+Input!D84)/Input!D$7</f>
        <v>16.63461690203475</v>
      </c>
      <c r="I18" s="6">
        <f>(Input!E44-Input!E64+Input!E84)/Input!E$7</f>
        <v>18.295574220852746</v>
      </c>
      <c r="J18" s="6">
        <f>(Input!F44-Input!F64+Input!F84)/Input!F$7</f>
        <v>15.291921591866592</v>
      </c>
      <c r="K18" s="6">
        <f>(Input!G44-Input!G64+Input!G84)/Input!G$7</f>
        <v>15.90957229883792</v>
      </c>
      <c r="L18" s="6">
        <f>(Input!H44-Input!H64+Input!H84)/Input!H$7</f>
        <v>15.068779934431582</v>
      </c>
      <c r="M18" s="6">
        <f>(Input!I44-Input!I64+Input!I84)/Input!I$7</f>
        <v>16.836334540151594</v>
      </c>
      <c r="N18" s="6">
        <f>(Input!J44-Input!J64+Input!J84)/Input!J$7</f>
        <v>16.078612669974213</v>
      </c>
      <c r="O18" s="6">
        <f t="shared" si="1"/>
        <v>17.166581379789303</v>
      </c>
    </row>
    <row r="19" spans="2:15" ht="13.5" customHeight="1" x14ac:dyDescent="0.2">
      <c r="B19" s="4" t="s">
        <v>129</v>
      </c>
      <c r="E19" s="8">
        <f>SUM(E17:E18)</f>
        <v>29.978997004713626</v>
      </c>
      <c r="F19" s="8">
        <f t="shared" ref="F19:N19" si="4">SUM(F17:F18)</f>
        <v>34.024790315442857</v>
      </c>
      <c r="G19" s="8">
        <f t="shared" si="4"/>
        <v>27.529872878191576</v>
      </c>
      <c r="H19" s="8">
        <f t="shared" si="4"/>
        <v>24.553963681477892</v>
      </c>
      <c r="I19" s="8">
        <f t="shared" si="4"/>
        <v>25.402102537449185</v>
      </c>
      <c r="J19" s="8">
        <f t="shared" si="4"/>
        <v>23.018264428374337</v>
      </c>
      <c r="K19" s="8">
        <f t="shared" si="4"/>
        <v>23.880569872502917</v>
      </c>
      <c r="L19" s="8">
        <f t="shared" si="4"/>
        <v>22.652499713504952</v>
      </c>
      <c r="M19" s="8">
        <f t="shared" si="4"/>
        <v>24.557999594639565</v>
      </c>
      <c r="N19" s="8">
        <f t="shared" si="4"/>
        <v>24.110282392442237</v>
      </c>
      <c r="O19" s="8">
        <f t="shared" si="1"/>
        <v>25.970934241873913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233.64079578316193</v>
      </c>
      <c r="F21" s="6">
        <f>(Input!B45-Input!B65+Input!B85)/Input!B$7</f>
        <v>219.29115322937537</v>
      </c>
      <c r="G21" s="6">
        <f>(Input!C45-Input!C65+Input!C85)/Input!C$7</f>
        <v>202.2454559881111</v>
      </c>
      <c r="H21" s="6">
        <f>(Input!D45-Input!D65+Input!D85)/Input!D$7</f>
        <v>182.44631468326881</v>
      </c>
      <c r="I21" s="6">
        <f>(Input!E45-Input!E65+Input!E85)/Input!E$7</f>
        <v>159.43085209659756</v>
      </c>
      <c r="J21" s="6">
        <f>(Input!F45-Input!F65+Input!F85)/Input!F$7</f>
        <v>167.87316827007658</v>
      </c>
      <c r="K21" s="6">
        <f>(Input!G45-Input!G65+Input!G85)/Input!G$7</f>
        <v>162.43903616404484</v>
      </c>
      <c r="L21" s="6">
        <f>(Input!H45-Input!H65+Input!H85)/Input!H$7</f>
        <v>151.56962986177797</v>
      </c>
      <c r="M21" s="6">
        <f>(Input!I45-Input!I65+Input!I85)/Input!I$7</f>
        <v>144.96635252339715</v>
      </c>
      <c r="N21" s="6">
        <f>(Input!J45-Input!J65+Input!J85)/Input!J$7</f>
        <v>153.80346050547354</v>
      </c>
      <c r="O21" s="6">
        <f t="shared" si="1"/>
        <v>177.77062191052849</v>
      </c>
    </row>
    <row r="22" spans="2:15" ht="12" customHeight="1" x14ac:dyDescent="0.2">
      <c r="B22" t="s">
        <v>132</v>
      </c>
      <c r="E22" s="6">
        <f>(Input!A46-Input!A66+Input!A86)/Input!A$7</f>
        <v>39.820383015443056</v>
      </c>
      <c r="F22" s="6">
        <f>(Input!B46-Input!B66+Input!B86)/Input!B$7</f>
        <v>37.293662496609549</v>
      </c>
      <c r="G22" s="6">
        <f>(Input!C46-Input!C66+Input!C86)/Input!C$7</f>
        <v>32.952437512602032</v>
      </c>
      <c r="H22" s="6">
        <f>(Input!D46-Input!D66+Input!D86)/Input!D$7</f>
        <v>27.029777931044915</v>
      </c>
      <c r="I22" s="6">
        <f>(Input!E46-Input!E66+Input!E86)/Input!E$7</f>
        <v>23.569489354593212</v>
      </c>
      <c r="J22" s="6">
        <f>(Input!F46-Input!F66+Input!F86)/Input!F$7</f>
        <v>28.096342003166694</v>
      </c>
      <c r="K22" s="6">
        <f>(Input!G46-Input!G66+Input!G86)/Input!G$7</f>
        <v>28.271136797069019</v>
      </c>
      <c r="L22" s="6">
        <f>(Input!H46-Input!H66+Input!H86)/Input!H$7</f>
        <v>25.609032178148979</v>
      </c>
      <c r="M22" s="6">
        <f>(Input!I46-Input!I66+Input!I86)/Input!I$7</f>
        <v>29.123381889645408</v>
      </c>
      <c r="N22" s="6">
        <f>(Input!J46-Input!J66+Input!J86)/Input!J$7</f>
        <v>26.044985111498839</v>
      </c>
      <c r="O22" s="6">
        <f t="shared" si="1"/>
        <v>29.781062828982169</v>
      </c>
    </row>
    <row r="23" spans="2:15" ht="12" customHeight="1" x14ac:dyDescent="0.2">
      <c r="B23" t="s">
        <v>133</v>
      </c>
      <c r="E23" s="6">
        <f>(Input!A47-Input!A67+Input!A87)/Input!A$7</f>
        <v>4.104508995792548</v>
      </c>
      <c r="F23" s="6">
        <f>(Input!B47-Input!B67+Input!B87)/Input!B$7</f>
        <v>2.4367616310332192</v>
      </c>
      <c r="G23" s="6">
        <f>(Input!C47-Input!C67+Input!C87)/Input!C$7</f>
        <v>1.6927173336718766</v>
      </c>
      <c r="H23" s="6">
        <f>(Input!D47-Input!D67+Input!D87)/Input!D$7</f>
        <v>1.7666649764949403</v>
      </c>
      <c r="I23" s="6">
        <f>(Input!E47-Input!E67+Input!E87)/Input!E$7</f>
        <v>2.1774776789857628</v>
      </c>
      <c r="J23" s="6">
        <f>(Input!F47-Input!F67+Input!F87)/Input!F$7</f>
        <v>1.7120340929082676</v>
      </c>
      <c r="K23" s="6">
        <f>(Input!G47-Input!G67+Input!G87)/Input!G$7</f>
        <v>1.9859908049782868</v>
      </c>
      <c r="L23" s="6">
        <f>(Input!H47-Input!H67+Input!H87)/Input!H$7</f>
        <v>2.0610251179934282</v>
      </c>
      <c r="M23" s="6">
        <f>(Input!I47-Input!I67+Input!I87)/Input!I$7</f>
        <v>2.8152042029256701</v>
      </c>
      <c r="N23" s="6">
        <f>(Input!J47-Input!J67+Input!J87)/Input!J$7</f>
        <v>2.0990276788875968</v>
      </c>
      <c r="O23" s="6">
        <f t="shared" si="1"/>
        <v>2.2851412513671598</v>
      </c>
    </row>
    <row r="24" spans="2:15" ht="12" customHeight="1" x14ac:dyDescent="0.2">
      <c r="B24" t="s">
        <v>134</v>
      </c>
      <c r="E24" s="6">
        <f>(Input!A48-Input!A68+Input!A88)/Input!A$7</f>
        <v>2.1105239462151792</v>
      </c>
      <c r="F24" s="6">
        <f>(Input!B48-Input!B68+Input!B88)/Input!B$7</f>
        <v>2.4649353553906992</v>
      </c>
      <c r="G24" s="6">
        <f>(Input!C48-Input!C68+Input!C88)/Input!C$7</f>
        <v>2.515126823093639</v>
      </c>
      <c r="H24" s="6">
        <f>(Input!D48-Input!D68+Input!D88)/Input!D$7</f>
        <v>1.668290165320272</v>
      </c>
      <c r="I24" s="6">
        <f>(Input!E48-Input!E68+Input!E88)/Input!E$7</f>
        <v>1.4156410446791527</v>
      </c>
      <c r="J24" s="6">
        <f>(Input!F48-Input!F68+Input!F88)/Input!F$7</f>
        <v>1.7528049333790128</v>
      </c>
      <c r="K24" s="6">
        <f>(Input!G48-Input!G68+Input!G88)/Input!G$7</f>
        <v>1.5629812146542708</v>
      </c>
      <c r="L24" s="6">
        <f>(Input!H48-Input!H68+Input!H88)/Input!H$7</f>
        <v>1.8492160549244701</v>
      </c>
      <c r="M24" s="6">
        <f>(Input!I48-Input!I68+Input!I88)/Input!I$7</f>
        <v>1.5532500298993628</v>
      </c>
      <c r="N24" s="6">
        <f>(Input!J48-Input!J68+Input!J88)/Input!J$7</f>
        <v>1.5583586972428787</v>
      </c>
      <c r="O24" s="6">
        <f t="shared" si="1"/>
        <v>1.8451128264798933</v>
      </c>
    </row>
    <row r="25" spans="2:15" ht="12" customHeight="1" x14ac:dyDescent="0.2">
      <c r="B25" t="s">
        <v>135</v>
      </c>
      <c r="E25" s="6">
        <f>(Input!A49-Input!A69+Input!A89)/Input!A$7</f>
        <v>35.024477293303022</v>
      </c>
      <c r="F25" s="6">
        <f>(Input!B49-Input!B69+Input!B89)/Input!B$7</f>
        <v>42.394881917115946</v>
      </c>
      <c r="G25" s="6">
        <f>(Input!C49-Input!C69+Input!C89)/Input!C$7</f>
        <v>34.965034501557049</v>
      </c>
      <c r="H25" s="6">
        <f>(Input!D49-Input!D69+Input!D89)/Input!D$7</f>
        <v>31.903063889144903</v>
      </c>
      <c r="I25" s="6">
        <f>(Input!E49-Input!E69+Input!E89)/Input!E$7</f>
        <v>27.412330666567669</v>
      </c>
      <c r="J25" s="6">
        <f>(Input!F49-Input!F69+Input!F89)/Input!F$7</f>
        <v>27.057666089500827</v>
      </c>
      <c r="K25" s="6">
        <f>(Input!G49-Input!G69+Input!G89)/Input!G$7</f>
        <v>32.540753543474104</v>
      </c>
      <c r="L25" s="6">
        <f>(Input!H49-Input!H69+Input!H89)/Input!H$7</f>
        <v>31.762799781585159</v>
      </c>
      <c r="M25" s="6">
        <f>(Input!I49-Input!I69+Input!I89)/Input!I$7</f>
        <v>30.299329656762904</v>
      </c>
      <c r="N25" s="6">
        <f>(Input!J49-Input!J69+Input!J89)/Input!J$7</f>
        <v>30.361822614901545</v>
      </c>
      <c r="O25" s="6">
        <f t="shared" si="1"/>
        <v>32.372215995391315</v>
      </c>
    </row>
    <row r="26" spans="2:15" ht="13.5" customHeight="1" x14ac:dyDescent="0.2">
      <c r="B26" s="4" t="s">
        <v>136</v>
      </c>
      <c r="E26" s="8">
        <f>SUM(E21:E25)</f>
        <v>314.70068903391575</v>
      </c>
      <c r="F26" s="8">
        <f t="shared" ref="F26:N26" si="5">SUM(F21:F25)</f>
        <v>303.88139462952478</v>
      </c>
      <c r="G26" s="8">
        <f t="shared" si="5"/>
        <v>274.37077215903571</v>
      </c>
      <c r="H26" s="8">
        <f t="shared" si="5"/>
        <v>244.81411164527384</v>
      </c>
      <c r="I26" s="8">
        <f t="shared" si="5"/>
        <v>214.00579084142333</v>
      </c>
      <c r="J26" s="8">
        <f t="shared" si="5"/>
        <v>226.49201538903137</v>
      </c>
      <c r="K26" s="8">
        <f t="shared" si="5"/>
        <v>226.79989852422051</v>
      </c>
      <c r="L26" s="8">
        <f t="shared" si="5"/>
        <v>212.85170299443004</v>
      </c>
      <c r="M26" s="8">
        <f t="shared" si="5"/>
        <v>208.75751830263047</v>
      </c>
      <c r="N26" s="8">
        <f t="shared" si="5"/>
        <v>213.86765460800441</v>
      </c>
      <c r="O26" s="8">
        <f t="shared" si="1"/>
        <v>244.05415481274903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13.28681721766122</v>
      </c>
      <c r="F28" s="6">
        <f>(Input!B50-Input!B70+Input!B90)/Input!B$7</f>
        <v>13.028126805266739</v>
      </c>
      <c r="G28" s="6">
        <f>(Input!C50-Input!C70+Input!C90)/Input!C$7</f>
        <v>12.961852255669978</v>
      </c>
      <c r="H28" s="6">
        <f>(Input!D50-Input!D70+Input!D90)/Input!D$7</f>
        <v>12.83570120789383</v>
      </c>
      <c r="I28" s="6">
        <f>(Input!E50-Input!E70+Input!E90)/Input!E$7</f>
        <v>13.00377777365285</v>
      </c>
      <c r="J28" s="6">
        <f>(Input!F50-Input!F70+Input!F90)/Input!F$7</f>
        <v>12.684936249409716</v>
      </c>
      <c r="K28" s="6">
        <f>(Input!G50-Input!G70+Input!G90)/Input!G$7</f>
        <v>12.915010384152485</v>
      </c>
      <c r="L28" s="6">
        <f>(Input!H50-Input!H70+Input!H90)/Input!H$7</f>
        <v>12.327684386923059</v>
      </c>
      <c r="M28" s="6">
        <f>(Input!I50-Input!I70+Input!I90)/Input!I$7</f>
        <v>12.073479877041303</v>
      </c>
      <c r="N28" s="6">
        <f>(Input!J50-Input!J70+Input!J90)/Input!J$7</f>
        <v>11.764788410399431</v>
      </c>
      <c r="O28" s="6">
        <f t="shared" si="1"/>
        <v>12.688217456807061</v>
      </c>
    </row>
    <row r="29" spans="2:15" ht="12" customHeight="1" x14ac:dyDescent="0.2">
      <c r="B29" t="s">
        <v>138</v>
      </c>
      <c r="E29" s="6">
        <f>(Input!A51-Input!A71+Input!A91)/Input!A$7</f>
        <v>1.0163460922929031</v>
      </c>
      <c r="F29" s="6">
        <f>(Input!B51-Input!B71+Input!B91)/Input!B$7</f>
        <v>1.1199111106881308</v>
      </c>
      <c r="G29" s="6">
        <f>(Input!C51-Input!C71+Input!C91)/Input!C$7</f>
        <v>0.99130235909997244</v>
      </c>
      <c r="H29" s="6">
        <f>(Input!D51-Input!D71+Input!D91)/Input!D$7</f>
        <v>1.0023903323671339</v>
      </c>
      <c r="I29" s="6">
        <f>(Input!E51-Input!E71+Input!E91)/Input!E$7</f>
        <v>0.95815993169119973</v>
      </c>
      <c r="J29" s="6">
        <f>(Input!F51-Input!F71+Input!F91)/Input!F$7</f>
        <v>1.0370294169390455</v>
      </c>
      <c r="K29" s="6">
        <f>(Input!G51-Input!G71+Input!G91)/Input!G$7</f>
        <v>0.9967172556898547</v>
      </c>
      <c r="L29" s="6">
        <f>(Input!H51-Input!H71+Input!H91)/Input!H$7</f>
        <v>0.95734239259828691</v>
      </c>
      <c r="M29" s="6">
        <f>(Input!I51-Input!I71+Input!I91)/Input!I$7</f>
        <v>1.0508775711910703</v>
      </c>
      <c r="N29" s="6">
        <f>(Input!J51-Input!J71+Input!J91)/Input!J$7</f>
        <v>1.0615838756812048</v>
      </c>
      <c r="O29" s="6">
        <f t="shared" si="1"/>
        <v>1.0191660338238802</v>
      </c>
    </row>
    <row r="30" spans="2:15" ht="14.25" customHeight="1" x14ac:dyDescent="0.2">
      <c r="B30" s="4" t="s">
        <v>139</v>
      </c>
      <c r="E30" s="8">
        <f>SUM(E28:E29)</f>
        <v>14.303163309954122</v>
      </c>
      <c r="F30" s="8">
        <f t="shared" ref="F30:N30" si="6">SUM(F28:F29)</f>
        <v>14.14803791595487</v>
      </c>
      <c r="G30" s="8">
        <f t="shared" si="6"/>
        <v>13.95315461476995</v>
      </c>
      <c r="H30" s="8">
        <f t="shared" si="6"/>
        <v>13.838091540260965</v>
      </c>
      <c r="I30" s="8">
        <f t="shared" si="6"/>
        <v>13.961937705344049</v>
      </c>
      <c r="J30" s="8">
        <f t="shared" si="6"/>
        <v>13.721965666348762</v>
      </c>
      <c r="K30" s="8">
        <f t="shared" si="6"/>
        <v>13.91172763984234</v>
      </c>
      <c r="L30" s="8">
        <f t="shared" si="6"/>
        <v>13.285026779521345</v>
      </c>
      <c r="M30" s="8">
        <f t="shared" si="6"/>
        <v>13.124357448232374</v>
      </c>
      <c r="N30" s="8">
        <f t="shared" si="6"/>
        <v>12.826372286080636</v>
      </c>
      <c r="O30" s="8">
        <f t="shared" si="1"/>
        <v>13.707383490630942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0.41319183278913862</v>
      </c>
      <c r="F32" s="6">
        <f>(Input!B52-Input!B72+Input!B92)/Input!B$7</f>
        <v>0.47840998529614703</v>
      </c>
      <c r="G32" s="6">
        <f>(Input!C52-Input!C72+Input!C92)/Input!C$7</f>
        <v>0.43801808344597365</v>
      </c>
      <c r="H32" s="6">
        <f>(Input!D52-Input!D72+Input!D92)/Input!D$7</f>
        <v>0.36570329679667629</v>
      </c>
      <c r="I32" s="6">
        <f>(Input!E52-Input!E72+Input!E92)/Input!E$7</f>
        <v>0.4010985094574277</v>
      </c>
      <c r="J32" s="6">
        <f>(Input!F52-Input!F72+Input!F92)/Input!F$7</f>
        <v>0.59956332929008604</v>
      </c>
      <c r="K32" s="6">
        <f>(Input!G52-Input!G72+Input!G92)/Input!G$7</f>
        <v>0.69019194207214085</v>
      </c>
      <c r="L32" s="6">
        <f>(Input!H52-Input!H72+Input!H92)/Input!H$7</f>
        <v>0.77896412374712798</v>
      </c>
      <c r="M32" s="6">
        <f>(Input!I52-Input!I72+Input!I92)/Input!I$7</f>
        <v>0.74249777331550404</v>
      </c>
      <c r="N32" s="6">
        <f>(Input!J52-Input!J72+Input!J92)/Input!J$7</f>
        <v>0.78814557595031232</v>
      </c>
      <c r="O32" s="6">
        <f t="shared" si="1"/>
        <v>0.5695784452160535</v>
      </c>
    </row>
    <row r="33" spans="2:15" ht="12" customHeight="1" x14ac:dyDescent="0.2">
      <c r="B33" t="s">
        <v>141</v>
      </c>
      <c r="E33" s="6">
        <f>(Input!A53-Input!A73+Input!A93)/Input!A$7</f>
        <v>4.1863528038304807</v>
      </c>
      <c r="F33" s="6">
        <f>(Input!B53-Input!B73+Input!B93)/Input!B$7</f>
        <v>4.0878645151773272</v>
      </c>
      <c r="G33" s="6">
        <f>(Input!C53-Input!C73+Input!C93)/Input!C$7</f>
        <v>3.7294773611536365</v>
      </c>
      <c r="H33" s="6">
        <f>(Input!D53-Input!D73+Input!D93)/Input!D$7</f>
        <v>3.5200320366914806</v>
      </c>
      <c r="I33" s="6">
        <f>(Input!E53-Input!E73+Input!E93)/Input!E$7</f>
        <v>3.5861642195533943</v>
      </c>
      <c r="J33" s="6">
        <f>(Input!F53-Input!F73+Input!F93)/Input!F$7</f>
        <v>3.6367425624311336</v>
      </c>
      <c r="K33" s="6">
        <f>(Input!G53-Input!G73+Input!G93)/Input!G$7</f>
        <v>3.4089526062975857</v>
      </c>
      <c r="L33" s="6">
        <f>(Input!H53-Input!H73+Input!H93)/Input!H$7</f>
        <v>3.4776933855915595</v>
      </c>
      <c r="M33" s="6">
        <f>(Input!I53-Input!I73+Input!I93)/Input!I$7</f>
        <v>3.5194923453363582</v>
      </c>
      <c r="N33" s="6">
        <f>(Input!J53-Input!J73+Input!J93)/Input!J$7</f>
        <v>3.3563331672736565</v>
      </c>
      <c r="O33" s="6">
        <f t="shared" si="1"/>
        <v>3.6509105003336608</v>
      </c>
    </row>
    <row r="34" spans="2:15" ht="12" customHeight="1" x14ac:dyDescent="0.2">
      <c r="B34" t="s">
        <v>142</v>
      </c>
      <c r="E34" s="6">
        <f>(Input!A54-Input!A74+Input!A94)/Input!A$7</f>
        <v>1.4501457909503364</v>
      </c>
      <c r="F34" s="6">
        <f>(Input!B54-Input!B74+Input!B94)/Input!B$7</f>
        <v>1.4657492541006618</v>
      </c>
      <c r="G34" s="6">
        <f>(Input!C54-Input!C74+Input!C94)/Input!C$7</f>
        <v>1.0508258530173926</v>
      </c>
      <c r="H34" s="6">
        <f>(Input!D54-Input!D74+Input!D94)/Input!D$7</f>
        <v>1.0129303739827102</v>
      </c>
      <c r="I34" s="6">
        <f>(Input!E54-Input!E74+Input!E94)/Input!E$7</f>
        <v>1.0721134891318471</v>
      </c>
      <c r="J34" s="6">
        <f>(Input!F54-Input!F74+Input!F94)/Input!F$7</f>
        <v>1.1471956221816868</v>
      </c>
      <c r="K34" s="6">
        <f>(Input!G54-Input!G74+Input!G94)/Input!G$7</f>
        <v>1.1798812272557764</v>
      </c>
      <c r="L34" s="6">
        <f>(Input!H54-Input!H74+Input!H94)/Input!H$7</f>
        <v>1.2199587122164643</v>
      </c>
      <c r="M34" s="6">
        <f>(Input!I54-Input!I74+Input!I94)/Input!I$7</f>
        <v>1.1332431309948696</v>
      </c>
      <c r="N34" s="6">
        <f>(Input!J54-Input!J74+Input!J94)/Input!J$7</f>
        <v>0.937107077402766</v>
      </c>
      <c r="O34" s="6">
        <f t="shared" si="1"/>
        <v>1.1669150531234511</v>
      </c>
    </row>
    <row r="35" spans="2:15" ht="12" customHeight="1" x14ac:dyDescent="0.2">
      <c r="B35" t="s">
        <v>143</v>
      </c>
      <c r="E35" s="6">
        <f>(Input!A55-Input!A75+Input!A95)/Input!A$7</f>
        <v>6.1759095630628762</v>
      </c>
      <c r="F35" s="6">
        <f>(Input!B55-Input!B75+Input!B95)/Input!B$7</f>
        <v>5.7080181204764244</v>
      </c>
      <c r="G35" s="6">
        <f>(Input!C55-Input!C75+Input!C95)/Input!C$7</f>
        <v>5.4261346494208667</v>
      </c>
      <c r="H35" s="6">
        <f>(Input!D55-Input!D75+Input!D95)/Input!D$7</f>
        <v>7.5144477466602533</v>
      </c>
      <c r="I35" s="6">
        <f>(Input!E55-Input!E75+Input!E95)/Input!E$7</f>
        <v>5.3478256269374276</v>
      </c>
      <c r="J35" s="6">
        <f>(Input!F55-Input!F75+Input!F95)/Input!F$7</f>
        <v>5.9070046944879131</v>
      </c>
      <c r="K35" s="6">
        <f>(Input!G55-Input!G75+Input!G95)/Input!G$7</f>
        <v>5.6010629829688137</v>
      </c>
      <c r="L35" s="6">
        <f>(Input!H55-Input!H75+Input!H95)/Input!H$7</f>
        <v>5.4920643022008075</v>
      </c>
      <c r="M35" s="6">
        <f>(Input!I55-Input!I75+Input!I95)/Input!I$7</f>
        <v>5.7489836350663523</v>
      </c>
      <c r="N35" s="6">
        <f>(Input!J55-Input!J75+Input!J95)/Input!J$7</f>
        <v>5.7965434374959717</v>
      </c>
      <c r="O35" s="6">
        <f t="shared" si="1"/>
        <v>5.8717994758777703</v>
      </c>
    </row>
    <row r="36" spans="2:15" ht="13.5" customHeight="1" x14ac:dyDescent="0.2">
      <c r="B36" s="4" t="s">
        <v>144</v>
      </c>
      <c r="E36" s="8">
        <f>SUM(E32:E35)</f>
        <v>12.225599990632832</v>
      </c>
      <c r="F36" s="8">
        <f t="shared" ref="F36:N36" si="7">SUM(F32:F35)</f>
        <v>11.740041875050562</v>
      </c>
      <c r="G36" s="8">
        <f t="shared" si="7"/>
        <v>10.644455947037869</v>
      </c>
      <c r="H36" s="8">
        <f t="shared" si="7"/>
        <v>12.413113454131121</v>
      </c>
      <c r="I36" s="8">
        <f t="shared" si="7"/>
        <v>10.407201845080095</v>
      </c>
      <c r="J36" s="8">
        <f t="shared" si="7"/>
        <v>11.29050620839082</v>
      </c>
      <c r="K36" s="8">
        <f t="shared" si="7"/>
        <v>10.880088758594315</v>
      </c>
      <c r="L36" s="8">
        <f t="shared" si="7"/>
        <v>10.96868052375596</v>
      </c>
      <c r="M36" s="8">
        <f t="shared" si="7"/>
        <v>11.144216884713085</v>
      </c>
      <c r="N36" s="8">
        <f t="shared" si="7"/>
        <v>10.878129258122707</v>
      </c>
      <c r="O36" s="8">
        <f t="shared" si="1"/>
        <v>11.259203474550938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24.543968729014448</v>
      </c>
      <c r="F38" s="8">
        <f>(Input!B56-Input!B76+Input!B96)/Input!B$7</f>
        <v>24.55728335609496</v>
      </c>
      <c r="G38" s="8">
        <f>(Input!C56-Input!C76+Input!C96)/Input!C$7</f>
        <v>21.684899407797946</v>
      </c>
      <c r="H38" s="8">
        <f>(Input!D56-Input!D76+Input!D96)/Input!D$7</f>
        <v>20.909875374580807</v>
      </c>
      <c r="I38" s="8">
        <f>(Input!E56-Input!E76+Input!E96)/Input!E$7</f>
        <v>20.774016854453997</v>
      </c>
      <c r="J38" s="8">
        <f>(Input!F56-Input!F76+Input!F96)/Input!F$7</f>
        <v>20.9063429291012</v>
      </c>
      <c r="K38" s="8">
        <f>(Input!G56-Input!G76+Input!G96)/Input!G$7</f>
        <v>21.932977912092696</v>
      </c>
      <c r="L38" s="8">
        <f>(Input!H56-Input!H76+Input!H96)/Input!H$7</f>
        <v>22.497534422177001</v>
      </c>
      <c r="M38" s="8">
        <f>(Input!I56-Input!I76+Input!I96)/Input!I$7</f>
        <v>24.23593817086843</v>
      </c>
      <c r="N38" s="8">
        <f>(Input!J56-Input!J76+Input!J96)/Input!J$7</f>
        <v>24.310822200131483</v>
      </c>
      <c r="O38" s="8">
        <f t="shared" si="1"/>
        <v>22.635365935631295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507.88053108004311</v>
      </c>
      <c r="F40" s="11">
        <f t="shared" ref="F40:N40" si="8">SUM(F10,F15,F19,F26,F30,F36,F38)</f>
        <v>497.35881112924642</v>
      </c>
      <c r="G40" s="11">
        <f t="shared" si="8"/>
        <v>444.80651907667266</v>
      </c>
      <c r="H40" s="11">
        <f t="shared" si="8"/>
        <v>412.20570248999644</v>
      </c>
      <c r="I40" s="11">
        <f t="shared" si="8"/>
        <v>375.11512343845709</v>
      </c>
      <c r="J40" s="11">
        <f t="shared" si="8"/>
        <v>391.64178362762613</v>
      </c>
      <c r="K40" s="11">
        <f t="shared" si="8"/>
        <v>395.41477490003888</v>
      </c>
      <c r="L40" s="11">
        <f t="shared" si="8"/>
        <v>379.19542556055785</v>
      </c>
      <c r="M40" s="11">
        <f t="shared" si="8"/>
        <v>385.1899909358221</v>
      </c>
      <c r="N40" s="11">
        <f t="shared" si="8"/>
        <v>390.32264134597824</v>
      </c>
      <c r="O40" s="11">
        <f t="shared" si="1"/>
        <v>417.91313035844388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247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9.5214153019980348</v>
      </c>
      <c r="F9" s="16">
        <f>'Kst-ha-ES'!F13/'Kst-ha-ES'!F31*100</f>
        <v>9.3350736808370769</v>
      </c>
      <c r="G9" s="16">
        <f>'Kst-ha-ES'!G13/'Kst-ha-ES'!G31*100</f>
        <v>9.1492011600176433</v>
      </c>
      <c r="H9" s="16">
        <f>'Kst-ha-ES'!H13/'Kst-ha-ES'!H31*100</f>
        <v>8.8202725224662064</v>
      </c>
      <c r="I9" s="16">
        <f>'Kst-ha-ES'!I13/'Kst-ha-ES'!I31*100</f>
        <v>10.170166692454327</v>
      </c>
      <c r="J9" s="16">
        <f>'Kst-ha-ES'!J13/'Kst-ha-ES'!J31*100</f>
        <v>9.7508208282719604</v>
      </c>
      <c r="K9" s="16">
        <f>'Kst-ha-ES'!K13/'Kst-ha-ES'!K31*100</f>
        <v>9.0739818652468127</v>
      </c>
      <c r="L9" s="16">
        <f>'Kst-ha-ES'!L13/'Kst-ha-ES'!L31*100</f>
        <v>9.0069586798444572</v>
      </c>
      <c r="M9" s="16">
        <f>'Kst-ha-ES'!M13/'Kst-ha-ES'!M31*100</f>
        <v>8.9377428536360295</v>
      </c>
      <c r="N9" s="16">
        <f>'Kst-ha-ES'!N13/'Kst-ha-ES'!N31*100</f>
        <v>8.0005303418659057</v>
      </c>
      <c r="O9" s="16">
        <f t="shared" ref="O9:O28" si="1">AVERAGE(E9:N9)</f>
        <v>9.1766163926638455</v>
      </c>
    </row>
    <row r="10" spans="1:15" s="13" customFormat="1" ht="13.5" customHeight="1" x14ac:dyDescent="0.2">
      <c r="B10" s="13" t="s">
        <v>60</v>
      </c>
      <c r="E10" s="16">
        <f>'Kst-ha-ES'!E19/'Kst-ha-ES'!E31*100</f>
        <v>52.214318697360142</v>
      </c>
      <c r="F10" s="16">
        <f>'Kst-ha-ES'!F19/'Kst-ha-ES'!F31*100</f>
        <v>50.435370280587776</v>
      </c>
      <c r="G10" s="16">
        <f>'Kst-ha-ES'!G19/'Kst-ha-ES'!G31*100</f>
        <v>51.880955935125527</v>
      </c>
      <c r="H10" s="16">
        <f>'Kst-ha-ES'!H19/'Kst-ha-ES'!H31*100</f>
        <v>50.377940606868052</v>
      </c>
      <c r="I10" s="16">
        <f>'Kst-ha-ES'!I19/'Kst-ha-ES'!I31*100</f>
        <v>46.726536775373425</v>
      </c>
      <c r="J10" s="16">
        <f>'Kst-ha-ES'!J19/'Kst-ha-ES'!J31*100</f>
        <v>48.138676261681823</v>
      </c>
      <c r="K10" s="16">
        <f>'Kst-ha-ES'!K19/'Kst-ha-ES'!K31*100</f>
        <v>47.609724986151527</v>
      </c>
      <c r="L10" s="16">
        <f>'Kst-ha-ES'!L19/'Kst-ha-ES'!L31*100</f>
        <v>47.801970000592128</v>
      </c>
      <c r="M10" s="16">
        <f>'Kst-ha-ES'!M19/'Kst-ha-ES'!M31*100</f>
        <v>46.93306743133143</v>
      </c>
      <c r="N10" s="16">
        <f>'Kst-ha-ES'!N19/'Kst-ha-ES'!N31*100</f>
        <v>51.19486488337899</v>
      </c>
      <c r="O10" s="16">
        <f t="shared" si="1"/>
        <v>49.331342585845086</v>
      </c>
    </row>
    <row r="11" spans="1:15" s="13" customFormat="1" ht="13.5" customHeight="1" x14ac:dyDescent="0.2">
      <c r="B11" s="13" t="s">
        <v>63</v>
      </c>
      <c r="E11" s="16">
        <f>'Kst-ha-ES'!E24/'Kst-ha-ES'!E31*100</f>
        <v>13.971629017239016</v>
      </c>
      <c r="F11" s="16">
        <f>'Kst-ha-ES'!F24/'Kst-ha-ES'!F31*100</f>
        <v>15.883991976507779</v>
      </c>
      <c r="G11" s="16">
        <f>'Kst-ha-ES'!G24/'Kst-ha-ES'!G31*100</f>
        <v>14.186328604221341</v>
      </c>
      <c r="H11" s="16">
        <f>'Kst-ha-ES'!H24/'Kst-ha-ES'!H31*100</f>
        <v>14.41999836870697</v>
      </c>
      <c r="I11" s="16">
        <f>'Kst-ha-ES'!I24/'Kst-ha-ES'!I31*100</f>
        <v>14.890408329016624</v>
      </c>
      <c r="J11" s="16">
        <f>'Kst-ha-ES'!J24/'Kst-ha-ES'!J31*100</f>
        <v>14.860916162041104</v>
      </c>
      <c r="K11" s="16">
        <f>'Kst-ha-ES'!K24/'Kst-ha-ES'!K31*100</f>
        <v>15.525490508068321</v>
      </c>
      <c r="L11" s="16">
        <f>'Kst-ha-ES'!L24/'Kst-ha-ES'!L31*100</f>
        <v>14.997284892390997</v>
      </c>
      <c r="M11" s="16">
        <f>'Kst-ha-ES'!M24/'Kst-ha-ES'!M31*100</f>
        <v>16.011852850652382</v>
      </c>
      <c r="N11" s="16">
        <f>'Kst-ha-ES'!N24/'Kst-ha-ES'!N31*100</f>
        <v>14.688345598018977</v>
      </c>
      <c r="O11" s="16">
        <f t="shared" si="1"/>
        <v>14.943624630686349</v>
      </c>
    </row>
    <row r="12" spans="1:15" s="13" customFormat="1" ht="13.5" customHeight="1" x14ac:dyDescent="0.2">
      <c r="B12" s="13" t="s">
        <v>15</v>
      </c>
      <c r="E12" s="16">
        <f>'Kst-ha-ES'!E29/'Kst-ha-ES'!E31*100</f>
        <v>24.292636983402812</v>
      </c>
      <c r="F12" s="16">
        <f>'Kst-ha-ES'!F29/'Kst-ha-ES'!F31*100</f>
        <v>24.345564062067361</v>
      </c>
      <c r="G12" s="16">
        <f>'Kst-ha-ES'!G29/'Kst-ha-ES'!G31*100</f>
        <v>24.783514300635495</v>
      </c>
      <c r="H12" s="16">
        <f>'Kst-ha-ES'!H29/'Kst-ha-ES'!H31*100</f>
        <v>26.381788501958763</v>
      </c>
      <c r="I12" s="16">
        <f>'Kst-ha-ES'!I29/'Kst-ha-ES'!I31*100</f>
        <v>28.212888203155629</v>
      </c>
      <c r="J12" s="16">
        <f>'Kst-ha-ES'!J29/'Kst-ha-ES'!J31*100</f>
        <v>27.249586748005118</v>
      </c>
      <c r="K12" s="16">
        <f>'Kst-ha-ES'!K29/'Kst-ha-ES'!K31*100</f>
        <v>27.790802640533364</v>
      </c>
      <c r="L12" s="16">
        <f>'Kst-ha-ES'!L29/'Kst-ha-ES'!L31*100</f>
        <v>28.193786427172423</v>
      </c>
      <c r="M12" s="16">
        <f>'Kst-ha-ES'!M29/'Kst-ha-ES'!M31*100</f>
        <v>28.11733686438016</v>
      </c>
      <c r="N12" s="16">
        <f>'Kst-ha-ES'!N29/'Kst-ha-ES'!N31*100</f>
        <v>26.116259176736133</v>
      </c>
      <c r="O12" s="16">
        <f t="shared" si="1"/>
        <v>26.548416390804725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7.9144897130302958</v>
      </c>
      <c r="F16" s="16">
        <f>'KOA-ha-ES'!F10/'KOA-ha-ES'!F40*100</f>
        <v>7.7102388899887382</v>
      </c>
      <c r="G16" s="16">
        <f>'KOA-ha-ES'!G10/'KOA-ha-ES'!G40*100</f>
        <v>7.5634078348088956</v>
      </c>
      <c r="H16" s="16">
        <f>'KOA-ha-ES'!H10/'KOA-ha-ES'!H40*100</f>
        <v>8.4499477755818511</v>
      </c>
      <c r="I16" s="16">
        <f>'KOA-ha-ES'!I10/'KOA-ha-ES'!I40*100</f>
        <v>9.2739436108450199</v>
      </c>
      <c r="J16" s="16">
        <f>'KOA-ha-ES'!J10/'KOA-ha-ES'!J40*100</f>
        <v>9.5231422854869443</v>
      </c>
      <c r="K16" s="16">
        <f>'KOA-ha-ES'!K10/'KOA-ha-ES'!K40*100</f>
        <v>9.3827190786020118</v>
      </c>
      <c r="L16" s="16">
        <f>'KOA-ha-ES'!L10/'KOA-ha-ES'!L40*100</f>
        <v>9.7359720457269727</v>
      </c>
      <c r="M16" s="16">
        <f>'KOA-ha-ES'!M10/'KOA-ha-ES'!M40*100</f>
        <v>10.78764653795443</v>
      </c>
      <c r="N16" s="16">
        <f>'KOA-ha-ES'!N10/'KOA-ha-ES'!N40*100</f>
        <v>10.620965097902847</v>
      </c>
      <c r="O16" s="16">
        <f t="shared" si="1"/>
        <v>9.0962472869928011</v>
      </c>
    </row>
    <row r="17" spans="1:15" s="13" customFormat="1" ht="13.5" customHeight="1" x14ac:dyDescent="0.2">
      <c r="B17" s="13" t="s">
        <v>130</v>
      </c>
      <c r="E17" s="16">
        <f>'KOA-ha-ES'!E15/'KOA-ha-ES'!E40*100</f>
        <v>13.287829107270364</v>
      </c>
      <c r="F17" s="16">
        <f>'KOA-ha-ES'!F15/'KOA-ha-ES'!F40*100</f>
        <v>13.407157533535472</v>
      </c>
      <c r="G17" s="16">
        <f>'KOA-ha-ES'!G15/'KOA-ha-ES'!G40*100</f>
        <v>13.419498826640936</v>
      </c>
      <c r="H17" s="16">
        <f>'KOA-ha-ES'!H15/'KOA-ha-ES'!H40*100</f>
        <v>14.065501083563767</v>
      </c>
      <c r="I17" s="16">
        <f>'KOA-ha-ES'!I15/'KOA-ha-ES'!I40*100</f>
        <v>14.819865407490568</v>
      </c>
      <c r="J17" s="16">
        <f>'KOA-ha-ES'!J15/'KOA-ha-ES'!J40*100</f>
        <v>14.710067243573608</v>
      </c>
      <c r="K17" s="16">
        <f>'KOA-ha-ES'!K15/'KOA-ha-ES'!K40*100</f>
        <v>15.013830220974805</v>
      </c>
      <c r="L17" s="16">
        <f>'KOA-ha-ES'!L15/'KOA-ha-ES'!L40*100</f>
        <v>15.330862988882355</v>
      </c>
      <c r="M17" s="16">
        <f>'KOA-ha-ES'!M15/'KOA-ha-ES'!M40*100</f>
        <v>15.45716837520788</v>
      </c>
      <c r="N17" s="16">
        <f>'KOA-ha-ES'!N15/'KOA-ha-ES'!N40*100</f>
        <v>14.578609072237819</v>
      </c>
      <c r="O17" s="16">
        <f t="shared" si="1"/>
        <v>14.409038985937755</v>
      </c>
    </row>
    <row r="18" spans="1:15" s="13" customFormat="1" ht="13.5" customHeight="1" x14ac:dyDescent="0.2">
      <c r="B18" s="13" t="s">
        <v>129</v>
      </c>
      <c r="E18" s="16">
        <f>'KOA-ha-ES'!E19/'KOA-ha-ES'!E40*100</f>
        <v>5.6605591148771968</v>
      </c>
      <c r="F18" s="16">
        <f>'KOA-ha-ES'!F19/'KOA-ha-ES'!F40*100</f>
        <v>6.5222826823235591</v>
      </c>
      <c r="G18" s="16">
        <f>'KOA-ha-ES'!G19/'KOA-ha-ES'!G40*100</f>
        <v>5.9984157965497369</v>
      </c>
      <c r="H18" s="16">
        <f>'KOA-ha-ES'!H19/'KOA-ha-ES'!H40*100</f>
        <v>5.7745158016348412</v>
      </c>
      <c r="I18" s="16">
        <f>'KOA-ha-ES'!I19/'KOA-ha-ES'!I40*100</f>
        <v>6.7694367627440784</v>
      </c>
      <c r="J18" s="16">
        <f>'KOA-ha-ES'!J19/'KOA-ha-ES'!J40*100</f>
        <v>5.7778336198016911</v>
      </c>
      <c r="K18" s="16">
        <f>'KOA-ha-ES'!K19/'KOA-ha-ES'!K40*100</f>
        <v>5.9415391026505242</v>
      </c>
      <c r="L18" s="16">
        <f>'KOA-ha-ES'!L19/'KOA-ha-ES'!L40*100</f>
        <v>5.8628097722911212</v>
      </c>
      <c r="M18" s="16">
        <f>'KOA-ha-ES'!M19/'KOA-ha-ES'!M40*100</f>
        <v>6.2358343098738747</v>
      </c>
      <c r="N18" s="16">
        <f>'KOA-ha-ES'!N19/'KOA-ha-ES'!N40*100</f>
        <v>5.7773689296746813</v>
      </c>
      <c r="O18" s="16">
        <f t="shared" si="1"/>
        <v>6.03205958924213</v>
      </c>
    </row>
    <row r="19" spans="1:15" s="13" customFormat="1" ht="13.5" customHeight="1" x14ac:dyDescent="0.2">
      <c r="B19" s="13" t="s">
        <v>136</v>
      </c>
      <c r="E19" s="16">
        <f>'KOA-ha-ES'!E26/'KOA-ha-ES'!E40*100</f>
        <v>63.583784240198128</v>
      </c>
      <c r="F19" s="16">
        <f>'KOA-ha-ES'!F26/'KOA-ha-ES'!F40*100</f>
        <v>62.643659817718344</v>
      </c>
      <c r="G19" s="16">
        <f>'KOA-ha-ES'!G26/'KOA-ha-ES'!G40*100</f>
        <v>63.104291552228972</v>
      </c>
      <c r="H19" s="16">
        <f>'KOA-ha-ES'!H26/'KOA-ha-ES'!H40*100</f>
        <v>60.632787630958227</v>
      </c>
      <c r="I19" s="16">
        <f>'KOA-ha-ES'!I26/'KOA-ha-ES'!I40*100</f>
        <v>57.079837835371251</v>
      </c>
      <c r="J19" s="16">
        <f>'KOA-ha-ES'!J26/'KOA-ha-ES'!J40*100</f>
        <v>58.398955722687681</v>
      </c>
      <c r="K19" s="16">
        <f>'KOA-ha-ES'!K26/'KOA-ha-ES'!K40*100</f>
        <v>58.04251534313827</v>
      </c>
      <c r="L19" s="16">
        <f>'KOA-ha-ES'!L26/'KOA-ha-ES'!L40*100</f>
        <v>56.986675625659998</v>
      </c>
      <c r="M19" s="16">
        <f>'KOA-ha-ES'!M26/'KOA-ha-ES'!M40*100</f>
        <v>55.24742424624317</v>
      </c>
      <c r="N19" s="16">
        <f>'KOA-ha-ES'!N26/'KOA-ha-ES'!N40*100</f>
        <v>57.654159188812173</v>
      </c>
      <c r="O19" s="16">
        <f t="shared" si="1"/>
        <v>59.337409120301629</v>
      </c>
    </row>
    <row r="20" spans="1:15" s="13" customFormat="1" ht="13.5" customHeight="1" x14ac:dyDescent="0.2">
      <c r="B20" s="13" t="s">
        <v>139</v>
      </c>
      <c r="E20" s="16">
        <f>'KOA-ha-ES'!E30/'KOA-ha-ES'!E40*100</f>
        <v>2.6406222539932815</v>
      </c>
      <c r="F20" s="16">
        <f>'KOA-ha-ES'!F30/'KOA-ha-ES'!F40*100</f>
        <v>2.7260004023457585</v>
      </c>
      <c r="G20" s="16">
        <f>'KOA-ha-ES'!G30/'KOA-ha-ES'!G40*100</f>
        <v>2.9698037196194873</v>
      </c>
      <c r="H20" s="16">
        <f>'KOA-ha-ES'!H30/'KOA-ha-ES'!H40*100</f>
        <v>3.2409422482568035</v>
      </c>
      <c r="I20" s="16">
        <f>'KOA-ha-ES'!I30/'KOA-ha-ES'!I40*100</f>
        <v>3.7244400158221342</v>
      </c>
      <c r="J20" s="16">
        <f>'KOA-ha-ES'!J30/'KOA-ha-ES'!J40*100</f>
        <v>3.4628401056952347</v>
      </c>
      <c r="K20" s="16">
        <f>'KOA-ha-ES'!K30/'KOA-ha-ES'!K40*100</f>
        <v>3.459155996100542</v>
      </c>
      <c r="L20" s="16">
        <f>'KOA-ha-ES'!L30/'KOA-ha-ES'!L40*100</f>
        <v>3.418878280708014</v>
      </c>
      <c r="M20" s="16">
        <f>'KOA-ha-ES'!M30/'KOA-ha-ES'!M40*100</f>
        <v>3.3105055703905872</v>
      </c>
      <c r="N20" s="16">
        <f>'KOA-ha-ES'!N30/'KOA-ha-ES'!N40*100</f>
        <v>3.0039749730901391</v>
      </c>
      <c r="O20" s="16">
        <f t="shared" si="1"/>
        <v>3.1957163566021984</v>
      </c>
    </row>
    <row r="21" spans="1:15" s="13" customFormat="1" ht="13.5" customHeight="1" x14ac:dyDescent="0.2">
      <c r="B21" s="13" t="s">
        <v>144</v>
      </c>
      <c r="E21" s="16">
        <f>'KOA-ha-ES'!E36/'KOA-ha-ES'!E40*100</f>
        <v>2.264954079904264</v>
      </c>
      <c r="F21" s="16">
        <f>'KOA-ha-ES'!F36/'KOA-ha-ES'!F40*100</f>
        <v>2.2705020690556097</v>
      </c>
      <c r="G21" s="16">
        <f>'KOA-ha-ES'!G36/'KOA-ha-ES'!G40*100</f>
        <v>2.2729638195582793</v>
      </c>
      <c r="H21" s="16">
        <f>'KOA-ha-ES'!H36/'KOA-ha-ES'!H40*100</f>
        <v>2.9101931514838841</v>
      </c>
      <c r="I21" s="16">
        <f>'KOA-ha-ES'!I36/'KOA-ha-ES'!I40*100</f>
        <v>2.7819979413672242</v>
      </c>
      <c r="J21" s="16">
        <f>'KOA-ha-ES'!J36/'KOA-ha-ES'!J40*100</f>
        <v>2.8665701681325308</v>
      </c>
      <c r="K21" s="16">
        <f>'KOA-ha-ES'!K36/'KOA-ha-ES'!K40*100</f>
        <v>2.7098583643516205</v>
      </c>
      <c r="L21" s="16">
        <f>'KOA-ha-ES'!L36/'KOA-ha-ES'!L40*100</f>
        <v>2.8312308872368113</v>
      </c>
      <c r="M21" s="16">
        <f>'KOA-ha-ES'!M36/'KOA-ha-ES'!M40*100</f>
        <v>2.8230305917945553</v>
      </c>
      <c r="N21" s="16">
        <f>'KOA-ha-ES'!N36/'KOA-ha-ES'!N40*100</f>
        <v>2.5647032662540683</v>
      </c>
      <c r="O21" s="16">
        <f t="shared" si="1"/>
        <v>2.6296004339138848</v>
      </c>
    </row>
    <row r="22" spans="1:15" s="13" customFormat="1" ht="13.5" customHeight="1" x14ac:dyDescent="0.2">
      <c r="B22" s="13" t="s">
        <v>145</v>
      </c>
      <c r="E22" s="16">
        <f>'KOA-ha-ES'!E38/'KOA-ha-ES'!E40*100</f>
        <v>4.6477614907264631</v>
      </c>
      <c r="F22" s="16">
        <f>'KOA-ha-ES'!F38/'KOA-ha-ES'!F40*100</f>
        <v>4.7201586050325153</v>
      </c>
      <c r="G22" s="16">
        <f>'KOA-ha-ES'!G38/'KOA-ha-ES'!G40*100</f>
        <v>4.671618450593698</v>
      </c>
      <c r="H22" s="16">
        <f>'KOA-ha-ES'!H38/'KOA-ha-ES'!H40*100</f>
        <v>4.9261123085206204</v>
      </c>
      <c r="I22" s="16">
        <f>'KOA-ha-ES'!I38/'KOA-ha-ES'!I40*100</f>
        <v>5.550478426359728</v>
      </c>
      <c r="J22" s="16">
        <f>'KOA-ha-ES'!J38/'KOA-ha-ES'!J40*100</f>
        <v>5.2605908546223059</v>
      </c>
      <c r="K22" s="16">
        <f>'KOA-ha-ES'!K38/'KOA-ha-ES'!K40*100</f>
        <v>5.4503818941822244</v>
      </c>
      <c r="L22" s="16">
        <f>'KOA-ha-ES'!L38/'KOA-ha-ES'!L40*100</f>
        <v>5.8335703994947208</v>
      </c>
      <c r="M22" s="16">
        <f>'KOA-ha-ES'!M38/'KOA-ha-ES'!M40*100</f>
        <v>6.1383903685354975</v>
      </c>
      <c r="N22" s="16">
        <f>'KOA-ha-ES'!N38/'KOA-ha-ES'!N40*100</f>
        <v>5.8002194720282816</v>
      </c>
      <c r="O22" s="16">
        <f t="shared" si="1"/>
        <v>5.2999282270096044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93.47568313419653</v>
      </c>
      <c r="F26" s="16">
        <f>'Kst-ha-ES'!F33/'Kst-ha-ES'!F36*100</f>
        <v>94.094221835554166</v>
      </c>
      <c r="G26" s="16">
        <f>'Kst-ha-ES'!G33/'Kst-ha-ES'!G36*100</f>
        <v>95.430321003480145</v>
      </c>
      <c r="H26" s="16">
        <f>'Kst-ha-ES'!H33/'Kst-ha-ES'!H36*100</f>
        <v>94.843219331999649</v>
      </c>
      <c r="I26" s="16">
        <f>'Kst-ha-ES'!I33/'Kst-ha-ES'!I36*100</f>
        <v>93.891830511779943</v>
      </c>
      <c r="J26" s="16">
        <f>'Kst-ha-ES'!J33/'Kst-ha-ES'!J36*100</f>
        <v>94.40202109183879</v>
      </c>
      <c r="K26" s="16">
        <f>'Kst-ha-ES'!K33/'Kst-ha-ES'!K36*100</f>
        <v>95.146936973284895</v>
      </c>
      <c r="L26" s="16">
        <f>'Kst-ha-ES'!L33/'Kst-ha-ES'!L36*100</f>
        <v>95.893913308292966</v>
      </c>
      <c r="M26" s="16">
        <f>'Kst-ha-ES'!M33/'Kst-ha-ES'!M36*100</f>
        <v>95.953730258252406</v>
      </c>
      <c r="N26" s="16">
        <f>'Kst-ha-ES'!N33/'Kst-ha-ES'!N36*100</f>
        <v>95.978231888328665</v>
      </c>
      <c r="O26" s="16">
        <f t="shared" si="1"/>
        <v>94.911010933700837</v>
      </c>
    </row>
    <row r="27" spans="1:15" s="13" customFormat="1" ht="13.5" customHeight="1" x14ac:dyDescent="0.2">
      <c r="B27" s="13" t="s">
        <v>69</v>
      </c>
      <c r="E27" s="16">
        <f>'Kst-ha-ES'!E34/'Kst-ha-ES'!E36*100</f>
        <v>5.5909504142816313E-2</v>
      </c>
      <c r="F27" s="16">
        <f>'Kst-ha-ES'!F34/'Kst-ha-ES'!F36*100</f>
        <v>6.5034152343196733E-2</v>
      </c>
      <c r="G27" s="16">
        <f>'Kst-ha-ES'!G34/'Kst-ha-ES'!G36*100</f>
        <v>6.2546928447273262E-2</v>
      </c>
      <c r="H27" s="16">
        <f>'Kst-ha-ES'!H34/'Kst-ha-ES'!H36*100</f>
        <v>5.6296392064195233E-2</v>
      </c>
      <c r="I27" s="16">
        <f>'Kst-ha-ES'!I34/'Kst-ha-ES'!I36*100</f>
        <v>9.3538334822142521E-2</v>
      </c>
      <c r="J27" s="16">
        <f>'Kst-ha-ES'!J34/'Kst-ha-ES'!J36*100</f>
        <v>9.7820343445631744E-2</v>
      </c>
      <c r="K27" s="16">
        <f>'Kst-ha-ES'!K34/'Kst-ha-ES'!K36*100</f>
        <v>0.23902515468816327</v>
      </c>
      <c r="L27" s="16">
        <f>'Kst-ha-ES'!L34/'Kst-ha-ES'!L36*100</f>
        <v>6.9427617545774575E-2</v>
      </c>
      <c r="M27" s="16">
        <f>'Kst-ha-ES'!M34/'Kst-ha-ES'!M36*100</f>
        <v>7.6286144738954287E-2</v>
      </c>
      <c r="N27" s="16">
        <f>'Kst-ha-ES'!N34/'Kst-ha-ES'!N36*100</f>
        <v>0.14507573087824124</v>
      </c>
      <c r="O27" s="16">
        <f t="shared" si="1"/>
        <v>9.6096030311638908E-2</v>
      </c>
    </row>
    <row r="28" spans="1:15" s="13" customFormat="1" ht="13.5" customHeight="1" x14ac:dyDescent="0.2">
      <c r="B28" s="13" t="s">
        <v>75</v>
      </c>
      <c r="E28" s="16">
        <f>'Kst-ha-ES'!E35/'Kst-ha-ES'!E36*100</f>
        <v>6.4684073616606472</v>
      </c>
      <c r="F28" s="16">
        <f>'Kst-ha-ES'!F35/'Kst-ha-ES'!F36*100</f>
        <v>5.8407440121026371</v>
      </c>
      <c r="G28" s="16">
        <f>'Kst-ha-ES'!G35/'Kst-ha-ES'!G36*100</f>
        <v>4.5071320680725737</v>
      </c>
      <c r="H28" s="16">
        <f>'Kst-ha-ES'!H35/'Kst-ha-ES'!H36*100</f>
        <v>5.1004842759361511</v>
      </c>
      <c r="I28" s="16">
        <f>'Kst-ha-ES'!I35/'Kst-ha-ES'!I36*100</f>
        <v>6.014631153397926</v>
      </c>
      <c r="J28" s="16">
        <f>'Kst-ha-ES'!J35/'Kst-ha-ES'!J36*100</f>
        <v>5.5001585647155951</v>
      </c>
      <c r="K28" s="16">
        <f>'Kst-ha-ES'!K35/'Kst-ha-ES'!K36*100</f>
        <v>4.6140378720269402</v>
      </c>
      <c r="L28" s="16">
        <f>'Kst-ha-ES'!L35/'Kst-ha-ES'!L36*100</f>
        <v>4.0366590741612534</v>
      </c>
      <c r="M28" s="16">
        <f>'Kst-ha-ES'!M35/'Kst-ha-ES'!M36*100</f>
        <v>3.9699835970086403</v>
      </c>
      <c r="N28" s="16">
        <f>'Kst-ha-ES'!N35/'Kst-ha-ES'!N36*100</f>
        <v>3.876692380793096</v>
      </c>
      <c r="O28" s="16">
        <f t="shared" si="1"/>
        <v>4.9928930359875467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246</v>
      </c>
    </row>
    <row r="2" spans="1:15" ht="13.7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3.7" customHeight="1" x14ac:dyDescent="0.2">
      <c r="D3" s="38" t="s">
        <v>21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10.192942604460454</v>
      </c>
      <c r="F9" s="16">
        <f>'Kst-ha-HS'!F13/'Kst-ha-HS'!F31*100</f>
        <v>9.6907804096780499</v>
      </c>
      <c r="G9" s="16">
        <f>'Kst-ha-HS'!G13/'Kst-ha-HS'!G31*100</f>
        <v>9.681816545021416</v>
      </c>
      <c r="H9" s="16">
        <f>'Kst-ha-HS'!H13/'Kst-ha-HS'!H31*100</f>
        <v>9.1540543513116273</v>
      </c>
      <c r="I9" s="16">
        <f>'Kst-ha-HS'!I13/'Kst-ha-HS'!I31*100</f>
        <v>10.155477124462985</v>
      </c>
      <c r="J9" s="16">
        <f>'Kst-ha-HS'!J13/'Kst-ha-HS'!J31*100</f>
        <v>9.8502160499697418</v>
      </c>
      <c r="K9" s="16">
        <f>'Kst-ha-HS'!K13/'Kst-ha-HS'!K31*100</f>
        <v>9.232497023028591</v>
      </c>
      <c r="L9" s="16">
        <f>'Kst-ha-HS'!L13/'Kst-ha-HS'!L31*100</f>
        <v>9.2392317420140646</v>
      </c>
      <c r="M9" s="16">
        <f>'Kst-ha-HS'!M13/'Kst-ha-HS'!M31*100</f>
        <v>9.2054833432975318</v>
      </c>
      <c r="N9" s="16">
        <f>'Kst-ha-HS'!N13/'Kst-ha-HS'!N31*100</f>
        <v>8.7334903597477407</v>
      </c>
      <c r="O9" s="16">
        <f t="shared" ref="O9:O28" si="1">AVERAGE(E9:N9)</f>
        <v>9.5135989552992193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48.844085528898646</v>
      </c>
      <c r="F10" s="16">
        <f>'Kst-ha-HS'!F19/'Kst-ha-HS'!F31*100</f>
        <v>48.546743269544713</v>
      </c>
      <c r="G10" s="16">
        <f>'Kst-ha-HS'!G19/'Kst-ha-HS'!G31*100</f>
        <v>49.079733977887777</v>
      </c>
      <c r="H10" s="16">
        <f>'Kst-ha-HS'!H19/'Kst-ha-HS'!H31*100</f>
        <v>48.500114077911256</v>
      </c>
      <c r="I10" s="16">
        <f>'Kst-ha-HS'!I19/'Kst-ha-HS'!I31*100</f>
        <v>46.803483809167197</v>
      </c>
      <c r="J10" s="16">
        <f>'Kst-ha-HS'!J19/'Kst-ha-HS'!J31*100</f>
        <v>47.6100266370713</v>
      </c>
      <c r="K10" s="16">
        <f>'Kst-ha-HS'!K19/'Kst-ha-HS'!K31*100</f>
        <v>46.694509060730972</v>
      </c>
      <c r="L10" s="16">
        <f>'Kst-ha-HS'!L19/'Kst-ha-HS'!L31*100</f>
        <v>46.455877862486211</v>
      </c>
      <c r="M10" s="16">
        <f>'Kst-ha-HS'!M19/'Kst-ha-HS'!M31*100</f>
        <v>45.343385702572689</v>
      </c>
      <c r="N10" s="16">
        <f>'Kst-ha-HS'!N19/'Kst-ha-HS'!N31*100</f>
        <v>46.723634704972966</v>
      </c>
      <c r="O10" s="16">
        <f t="shared" si="1"/>
        <v>47.460159463124377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14.957021424498402</v>
      </c>
      <c r="F11" s="16">
        <f>'Kst-ha-HS'!F24/'Kst-ha-HS'!F31*100</f>
        <v>16.489240849743585</v>
      </c>
      <c r="G11" s="16">
        <f>'Kst-ha-HS'!G24/'Kst-ha-HS'!G31*100</f>
        <v>15.012177412131123</v>
      </c>
      <c r="H11" s="16">
        <f>'Kst-ha-HS'!H24/'Kst-ha-HS'!H31*100</f>
        <v>14.965688245657532</v>
      </c>
      <c r="I11" s="16">
        <f>'Kst-ha-HS'!I24/'Kst-ha-HS'!I31*100</f>
        <v>14.868900946474877</v>
      </c>
      <c r="J11" s="16">
        <f>'Kst-ha-HS'!J24/'Kst-ha-HS'!J31*100</f>
        <v>15.012401260841751</v>
      </c>
      <c r="K11" s="16">
        <f>'Kst-ha-HS'!K24/'Kst-ha-HS'!K31*100</f>
        <v>15.796708327772329</v>
      </c>
      <c r="L11" s="16">
        <f>'Kst-ha-HS'!L24/'Kst-ha-HS'!L31*100</f>
        <v>15.384037558857743</v>
      </c>
      <c r="M11" s="16">
        <f>'Kst-ha-HS'!M24/'Kst-ha-HS'!M31*100</f>
        <v>16.491506538706023</v>
      </c>
      <c r="N11" s="16">
        <f>'Kst-ha-HS'!N24/'Kst-ha-HS'!N31*100</f>
        <v>16.034002647257498</v>
      </c>
      <c r="O11" s="16">
        <f t="shared" si="1"/>
        <v>15.501168521194085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26.005950442142506</v>
      </c>
      <c r="F12" s="16">
        <f>'Kst-ha-HS'!F29/'Kst-ha-HS'!F31*100</f>
        <v>25.273235471033654</v>
      </c>
      <c r="G12" s="16">
        <f>'Kst-ha-HS'!G29/'Kst-ha-HS'!G31*100</f>
        <v>26.226272064959694</v>
      </c>
      <c r="H12" s="16">
        <f>'Kst-ha-HS'!H29/'Kst-ha-HS'!H31*100</f>
        <v>27.380143325119576</v>
      </c>
      <c r="I12" s="16">
        <f>'Kst-ha-HS'!I29/'Kst-ha-HS'!I31*100</f>
        <v>28.172138119894957</v>
      </c>
      <c r="J12" s="16">
        <f>'Kst-ha-HS'!J29/'Kst-ha-HS'!J31*100</f>
        <v>27.527356052117213</v>
      </c>
      <c r="K12" s="16">
        <f>'Kst-ha-HS'!K29/'Kst-ha-HS'!K31*100</f>
        <v>28.276285588468102</v>
      </c>
      <c r="L12" s="16">
        <f>'Kst-ha-HS'!L29/'Kst-ha-HS'!L31*100</f>
        <v>28.920852836641984</v>
      </c>
      <c r="M12" s="16">
        <f>'Kst-ha-HS'!M29/'Kst-ha-HS'!M31*100</f>
        <v>28.959624415423761</v>
      </c>
      <c r="N12" s="16">
        <f>'Kst-ha-HS'!N29/'Kst-ha-HS'!N31*100</f>
        <v>28.508872288021792</v>
      </c>
      <c r="O12" s="16">
        <f t="shared" si="1"/>
        <v>27.525073060382329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7.8873968587657535</v>
      </c>
      <c r="F16" s="16">
        <f>'KOA-ha-HS'!F10/'KOA-ha-HS'!F40*100</f>
        <v>7.9996238365448518</v>
      </c>
      <c r="G16" s="16">
        <f>'KOA-ha-HS'!G10/'KOA-ha-HS'!G40*100</f>
        <v>7.528074817647787</v>
      </c>
      <c r="H16" s="16">
        <f>'KOA-ha-HS'!H10/'KOA-ha-HS'!H40*100</f>
        <v>8.6134634832751154</v>
      </c>
      <c r="I16" s="16">
        <f>'KOA-ha-HS'!I10/'KOA-ha-HS'!I40*100</f>
        <v>9.3441784188719463</v>
      </c>
      <c r="J16" s="16">
        <f>'KOA-ha-HS'!J10/'KOA-ha-HS'!J40*100</f>
        <v>9.7058956631159745</v>
      </c>
      <c r="K16" s="16">
        <f>'KOA-ha-HS'!K10/'KOA-ha-HS'!K40*100</f>
        <v>9.5132786122112183</v>
      </c>
      <c r="L16" s="16">
        <f>'KOA-ha-HS'!L10/'KOA-ha-HS'!L40*100</f>
        <v>9.8326951942927927</v>
      </c>
      <c r="M16" s="16">
        <f>'KOA-ha-HS'!M10/'KOA-ha-HS'!M40*100</f>
        <v>10.912693035959151</v>
      </c>
      <c r="N16" s="16">
        <f>'KOA-ha-HS'!N10/'KOA-ha-HS'!N40*100</f>
        <v>10.827024382007719</v>
      </c>
      <c r="O16" s="16">
        <f t="shared" si="1"/>
        <v>9.2164324302692311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14.190258445989503</v>
      </c>
      <c r="F17" s="16">
        <f>'KOA-ha-HS'!F15/'KOA-ha-HS'!F40*100</f>
        <v>13.917603846559597</v>
      </c>
      <c r="G17" s="16">
        <f>'KOA-ha-HS'!G15/'KOA-ha-HS'!G40*100</f>
        <v>14.194485425041517</v>
      </c>
      <c r="H17" s="16">
        <f>'KOA-ha-HS'!H15/'KOA-ha-HS'!H40*100</f>
        <v>14.597410654642406</v>
      </c>
      <c r="I17" s="16">
        <f>'KOA-ha-HS'!I15/'KOA-ha-HS'!I40*100</f>
        <v>14.79882941951097</v>
      </c>
      <c r="J17" s="16">
        <f>'KOA-ha-HS'!J15/'KOA-ha-HS'!J40*100</f>
        <v>14.860606949347593</v>
      </c>
      <c r="K17" s="16">
        <f>'KOA-ha-HS'!K15/'KOA-ha-HS'!K40*100</f>
        <v>15.273228724942033</v>
      </c>
      <c r="L17" s="16">
        <f>'KOA-ha-HS'!L15/'KOA-ha-HS'!L40*100</f>
        <v>15.731954216723674</v>
      </c>
      <c r="M17" s="16">
        <f>'KOA-ha-HS'!M15/'KOA-ha-HS'!M40*100</f>
        <v>15.923404206235537</v>
      </c>
      <c r="N17" s="16">
        <f>'KOA-ha-HS'!N15/'KOA-ha-HS'!N40*100</f>
        <v>15.901986326013223</v>
      </c>
      <c r="O17" s="16">
        <f t="shared" si="1"/>
        <v>14.938976821500606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5.9027655462518345</v>
      </c>
      <c r="F18" s="16">
        <f>'KOA-ha-HS'!F19/'KOA-ha-HS'!F40*100</f>
        <v>6.8410953126958853</v>
      </c>
      <c r="G18" s="16">
        <f>'KOA-ha-HS'!G19/'KOA-ha-HS'!G40*100</f>
        <v>6.1891792717737051</v>
      </c>
      <c r="H18" s="16">
        <f>'KOA-ha-HS'!H19/'KOA-ha-HS'!H40*100</f>
        <v>5.9567258611794136</v>
      </c>
      <c r="I18" s="16">
        <f>'KOA-ha-HS'!I19/'KOA-ha-HS'!I40*100</f>
        <v>6.7718150909521393</v>
      </c>
      <c r="J18" s="16">
        <f>'KOA-ha-HS'!J19/'KOA-ha-HS'!J40*100</f>
        <v>5.8773770804445506</v>
      </c>
      <c r="K18" s="16">
        <f>'KOA-ha-HS'!K19/'KOA-ha-HS'!K40*100</f>
        <v>6.0393721702837082</v>
      </c>
      <c r="L18" s="16">
        <f>'KOA-ha-HS'!L19/'KOA-ha-HS'!L40*100</f>
        <v>5.9738325376731964</v>
      </c>
      <c r="M18" s="16">
        <f>'KOA-ha-HS'!M19/'KOA-ha-HS'!M40*100</f>
        <v>6.3755549657392994</v>
      </c>
      <c r="N18" s="16">
        <f>'KOA-ha-HS'!N19/'KOA-ha-HS'!N40*100</f>
        <v>6.1770135366221588</v>
      </c>
      <c r="O18" s="16">
        <f t="shared" si="1"/>
        <v>6.2104731373615891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61.963526809086964</v>
      </c>
      <c r="F19" s="16">
        <f>'KOA-ha-HS'!F26/'KOA-ha-HS'!F40*100</f>
        <v>61.099027066508825</v>
      </c>
      <c r="G19" s="16">
        <f>'KOA-ha-HS'!G26/'KOA-ha-HS'!G40*100</f>
        <v>61.683172433842316</v>
      </c>
      <c r="H19" s="16">
        <f>'KOA-ha-HS'!H26/'KOA-ha-HS'!H40*100</f>
        <v>59.391248147814032</v>
      </c>
      <c r="I19" s="16">
        <f>'KOA-ha-HS'!I26/'KOA-ha-HS'!I40*100</f>
        <v>57.050696564766469</v>
      </c>
      <c r="J19" s="16">
        <f>'KOA-ha-HS'!J26/'KOA-ha-HS'!J40*100</f>
        <v>57.831422707537371</v>
      </c>
      <c r="K19" s="16">
        <f>'KOA-ha-HS'!K26/'KOA-ha-HS'!K40*100</f>
        <v>57.357466872995744</v>
      </c>
      <c r="L19" s="16">
        <f>'KOA-ha-HS'!L26/'KOA-ha-HS'!L40*100</f>
        <v>56.132455363820689</v>
      </c>
      <c r="M19" s="16">
        <f>'KOA-ha-HS'!M26/'KOA-ha-HS'!M40*100</f>
        <v>54.195987230990205</v>
      </c>
      <c r="N19" s="16">
        <f>'KOA-ha-HS'!N26/'KOA-ha-HS'!N40*100</f>
        <v>54.792531089282669</v>
      </c>
      <c r="O19" s="16">
        <f t="shared" si="1"/>
        <v>58.149753428664518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2.8162456394100115</v>
      </c>
      <c r="F20" s="16">
        <f>'KOA-ha-HS'!F30/'KOA-ha-HS'!F40*100</f>
        <v>2.844634014592391</v>
      </c>
      <c r="G20" s="16">
        <f>'KOA-ha-HS'!G30/'KOA-ha-HS'!G40*100</f>
        <v>3.1369042530522813</v>
      </c>
      <c r="H20" s="16">
        <f>'KOA-ha-HS'!H30/'KOA-ha-HS'!H40*100</f>
        <v>3.3570839647946875</v>
      </c>
      <c r="I20" s="16">
        <f>'KOA-ha-HS'!I30/'KOA-ha-HS'!I40*100</f>
        <v>3.7220407370844653</v>
      </c>
      <c r="J20" s="16">
        <f>'KOA-ha-HS'!J30/'KOA-ha-HS'!J40*100</f>
        <v>3.5037031900037605</v>
      </c>
      <c r="K20" s="16">
        <f>'KOA-ha-HS'!K30/'KOA-ha-HS'!K40*100</f>
        <v>3.5182619676665432</v>
      </c>
      <c r="L20" s="16">
        <f>'KOA-ha-HS'!L30/'KOA-ha-HS'!L40*100</f>
        <v>3.5034775959869049</v>
      </c>
      <c r="M20" s="16">
        <f>'KOA-ha-HS'!M30/'KOA-ha-HS'!M40*100</f>
        <v>3.4072425963994144</v>
      </c>
      <c r="N20" s="16">
        <f>'KOA-ha-HS'!N30/'KOA-ha-HS'!N40*100</f>
        <v>3.2860948680431434</v>
      </c>
      <c r="O20" s="16">
        <f t="shared" si="1"/>
        <v>3.3095688827033598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2.4071802801013549</v>
      </c>
      <c r="F21" s="16">
        <f>'KOA-ha-HS'!F36/'KOA-ha-HS'!F40*100</f>
        <v>2.3604773078001688</v>
      </c>
      <c r="G21" s="16">
        <f>'KOA-ha-HS'!G36/'KOA-ha-HS'!G40*100</f>
        <v>2.3930530445312677</v>
      </c>
      <c r="H21" s="16">
        <f>'KOA-ha-HS'!H36/'KOA-ha-HS'!H40*100</f>
        <v>3.0113880955910277</v>
      </c>
      <c r="I21" s="16">
        <f>'KOA-ha-HS'!I36/'KOA-ha-HS'!I40*100</f>
        <v>2.7744020954643123</v>
      </c>
      <c r="J21" s="16">
        <f>'KOA-ha-HS'!J36/'KOA-ha-HS'!J40*100</f>
        <v>2.8828655879899316</v>
      </c>
      <c r="K21" s="16">
        <f>'KOA-ha-HS'!K36/'KOA-ha-HS'!K40*100</f>
        <v>2.7515635351119108</v>
      </c>
      <c r="L21" s="16">
        <f>'KOA-ha-HS'!L36/'KOA-ha-HS'!L40*100</f>
        <v>2.8926194211180567</v>
      </c>
      <c r="M21" s="16">
        <f>'KOA-ha-HS'!M36/'KOA-ha-HS'!M40*100</f>
        <v>2.8931740561685215</v>
      </c>
      <c r="N21" s="16">
        <f>'KOA-ha-HS'!N36/'KOA-ha-HS'!N40*100</f>
        <v>2.7869583021397002</v>
      </c>
      <c r="O21" s="16">
        <f t="shared" si="1"/>
        <v>2.7153681726016252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4.8326264203945755</v>
      </c>
      <c r="F22" s="16">
        <f>'KOA-ha-HS'!F38/'KOA-ha-HS'!F40*100</f>
        <v>4.9375386152982763</v>
      </c>
      <c r="G22" s="16">
        <f>'KOA-ha-HS'!G38/'KOA-ha-HS'!G40*100</f>
        <v>4.8751307541111046</v>
      </c>
      <c r="H22" s="16">
        <f>'KOA-ha-HS'!H38/'KOA-ha-HS'!H40*100</f>
        <v>5.072679792703318</v>
      </c>
      <c r="I22" s="16">
        <f>'KOA-ha-HS'!I38/'KOA-ha-HS'!I40*100</f>
        <v>5.5380376733497032</v>
      </c>
      <c r="J22" s="16">
        <f>'KOA-ha-HS'!J38/'KOA-ha-HS'!J40*100</f>
        <v>5.3381288215608267</v>
      </c>
      <c r="K22" s="16">
        <f>'KOA-ha-HS'!K38/'KOA-ha-HS'!K40*100</f>
        <v>5.5468281167888493</v>
      </c>
      <c r="L22" s="16">
        <f>'KOA-ha-HS'!L38/'KOA-ha-HS'!L40*100</f>
        <v>5.9329656703846823</v>
      </c>
      <c r="M22" s="16">
        <f>'KOA-ha-HS'!M38/'KOA-ha-HS'!M40*100</f>
        <v>6.2919439085078572</v>
      </c>
      <c r="N22" s="16">
        <f>'KOA-ha-HS'!N38/'KOA-ha-HS'!N40*100</f>
        <v>6.22839149589137</v>
      </c>
      <c r="O22" s="16">
        <f t="shared" si="1"/>
        <v>5.4594271268990564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92.537683916378981</v>
      </c>
      <c r="F26" s="16">
        <f>'Kst-ha-HS'!F33/'Kst-ha-HS'!F36*100</f>
        <v>93.663334608718714</v>
      </c>
      <c r="G26" s="16">
        <f>'Kst-ha-HS'!G33/'Kst-ha-HS'!G36*100</f>
        <v>94.94205105881619</v>
      </c>
      <c r="H26" s="16">
        <f>'Kst-ha-HS'!H33/'Kst-ha-HS'!H36*100</f>
        <v>94.456950732764653</v>
      </c>
      <c r="I26" s="16">
        <f>'Kst-ha-HS'!I33/'Kst-ha-HS'!I36*100</f>
        <v>93.62690826713451</v>
      </c>
      <c r="J26" s="16">
        <f>'Kst-ha-HS'!J33/'Kst-ha-HS'!J36*100</f>
        <v>94.114301107363644</v>
      </c>
      <c r="K26" s="16">
        <f>'Kst-ha-HS'!K33/'Kst-ha-HS'!K36*100</f>
        <v>94.782113297030506</v>
      </c>
      <c r="L26" s="16">
        <f>'Kst-ha-HS'!L33/'Kst-ha-HS'!L36*100</f>
        <v>95.514622931515191</v>
      </c>
      <c r="M26" s="16">
        <f>'Kst-ha-HS'!M33/'Kst-ha-HS'!M36*100</f>
        <v>95.57308794871669</v>
      </c>
      <c r="N26" s="16">
        <f>'Kst-ha-HS'!N33/'Kst-ha-HS'!N36*100</f>
        <v>95.110598313004786</v>
      </c>
      <c r="O26" s="16">
        <f t="shared" si="1"/>
        <v>94.432165218144377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6.3947597974433154E-2</v>
      </c>
      <c r="F27" s="16">
        <f>'Kst-ha-HS'!F34/'Kst-ha-HS'!F36*100</f>
        <v>6.9779062289434757E-2</v>
      </c>
      <c r="G27" s="16">
        <f>'Kst-ha-HS'!G34/'Kst-ha-HS'!G36*100</f>
        <v>6.9230064246332282E-2</v>
      </c>
      <c r="H27" s="16">
        <f>'Kst-ha-HS'!H34/'Kst-ha-HS'!H36*100</f>
        <v>6.051327269275486E-2</v>
      </c>
      <c r="I27" s="16">
        <f>'Kst-ha-HS'!I34/'Kst-ha-HS'!I36*100</f>
        <v>9.7595259841866969E-2</v>
      </c>
      <c r="J27" s="16">
        <f>'Kst-ha-HS'!J34/'Kst-ha-HS'!J36*100</f>
        <v>0.10284802721494679</v>
      </c>
      <c r="K27" s="16">
        <f>'Kst-ha-HS'!K34/'Kst-ha-HS'!K36*100</f>
        <v>0.25699360784250697</v>
      </c>
      <c r="L27" s="16">
        <f>'Kst-ha-HS'!L34/'Kst-ha-HS'!L36*100</f>
        <v>7.584083509203457E-2</v>
      </c>
      <c r="M27" s="16">
        <f>'Kst-ha-HS'!M34/'Kst-ha-HS'!M36*100</f>
        <v>8.3462565534486929E-2</v>
      </c>
      <c r="N27" s="16">
        <f>'Kst-ha-HS'!N34/'Kst-ha-HS'!N36*100</f>
        <v>0.17637355103582977</v>
      </c>
      <c r="O27" s="16">
        <f t="shared" si="1"/>
        <v>0.10565838437646272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7.3983684856465768</v>
      </c>
      <c r="F28" s="16">
        <f>'Kst-ha-HS'!F35/'Kst-ha-HS'!F36*100</f>
        <v>6.2668863289918528</v>
      </c>
      <c r="G28" s="16">
        <f>'Kst-ha-HS'!G35/'Kst-ha-HS'!G36*100</f>
        <v>4.9887188769374617</v>
      </c>
      <c r="H28" s="16">
        <f>'Kst-ha-HS'!H35/'Kst-ha-HS'!H36*100</f>
        <v>5.4825359945425989</v>
      </c>
      <c r="I28" s="16">
        <f>'Kst-ha-HS'!I35/'Kst-ha-HS'!I36*100</f>
        <v>6.2754964730236287</v>
      </c>
      <c r="J28" s="16">
        <f>'Kst-ha-HS'!J35/'Kst-ha-HS'!J36*100</f>
        <v>5.7828508654214215</v>
      </c>
      <c r="K28" s="16">
        <f>'Kst-ha-HS'!K35/'Kst-ha-HS'!K36*100</f>
        <v>4.9608930951269761</v>
      </c>
      <c r="L28" s="16">
        <f>'Kst-ha-HS'!L35/'Kst-ha-HS'!L36*100</f>
        <v>4.4095362333927692</v>
      </c>
      <c r="M28" s="16">
        <f>'Kst-ha-HS'!M35/'Kst-ha-HS'!M36*100</f>
        <v>4.3434494857488302</v>
      </c>
      <c r="N28" s="16">
        <f>'Kst-ha-HS'!N35/'Kst-ha-HS'!N36*100</f>
        <v>4.71302813595939</v>
      </c>
      <c r="O28" s="16">
        <f t="shared" si="1"/>
        <v>5.4621763974791504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89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90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25.26989681046965</v>
      </c>
      <c r="F7" s="6">
        <f>Input!B56/Input!B$7</f>
        <v>24.370666717424303</v>
      </c>
      <c r="G7" s="6">
        <f>Input!C56/Input!C$7</f>
        <v>21.989339336255757</v>
      </c>
      <c r="H7" s="6">
        <f>Input!D56/Input!D$7</f>
        <v>21.074136441307012</v>
      </c>
      <c r="I7" s="6">
        <f>Input!E56/Input!E$7</f>
        <v>20.790611066768143</v>
      </c>
      <c r="J7" s="6">
        <f>Input!F56/Input!F$7</f>
        <v>20.812685673015494</v>
      </c>
      <c r="K7" s="6">
        <f>Input!G56/Input!G$7</f>
        <v>21.928104666264446</v>
      </c>
      <c r="L7" s="6">
        <f>Input!H56/Input!H$7</f>
        <v>22.6910829264339</v>
      </c>
      <c r="M7" s="6">
        <f>Input!I56/Input!I$7</f>
        <v>24.352762781728583</v>
      </c>
      <c r="N7" s="6">
        <f>Input!J56/Input!J$7</f>
        <v>24.713669801327416</v>
      </c>
      <c r="O7" s="6">
        <f t="shared" ref="O7:O12" si="1">AVERAGE(E7:N7)</f>
        <v>22.799295622099471</v>
      </c>
    </row>
    <row r="8" spans="1:15" ht="12" customHeight="1" x14ac:dyDescent="0.2">
      <c r="B8" t="s">
        <v>84</v>
      </c>
      <c r="E8" s="6">
        <f>Input!A100/Input!A$7</f>
        <v>35.669468051382367</v>
      </c>
      <c r="F8" s="6">
        <f>Input!B100/Input!B$7</f>
        <v>37.29260077373673</v>
      </c>
      <c r="G8" s="6">
        <f>Input!C100/Input!C$7</f>
        <v>44.785883953042038</v>
      </c>
      <c r="H8" s="6">
        <f>Input!D100/Input!D$7</f>
        <v>31.195316804947925</v>
      </c>
      <c r="I8" s="6">
        <f>Input!E100/Input!E$7</f>
        <v>16.456882668498135</v>
      </c>
      <c r="J8" s="6">
        <f>Input!F100/Input!F$7</f>
        <v>33.338364336706817</v>
      </c>
      <c r="K8" s="6">
        <f>Input!G100/Input!G$7</f>
        <v>38.788455996993846</v>
      </c>
      <c r="L8" s="6">
        <f>Input!H100/Input!H$7</f>
        <v>22.803167340157032</v>
      </c>
      <c r="M8" s="6">
        <f>Input!I100/Input!I$7</f>
        <v>14.803907317950818</v>
      </c>
      <c r="N8" s="6">
        <f>Input!J100/Input!J$7</f>
        <v>22.988500556944437</v>
      </c>
      <c r="O8" s="6">
        <f t="shared" si="1"/>
        <v>29.81225478003601</v>
      </c>
    </row>
    <row r="9" spans="1:15" ht="12" customHeight="1" x14ac:dyDescent="0.2">
      <c r="B9" t="s">
        <v>93</v>
      </c>
      <c r="E9" s="6">
        <f t="shared" ref="E9:N9" si="2">+E8-E7</f>
        <v>10.399571240912717</v>
      </c>
      <c r="F9" s="6">
        <f t="shared" si="2"/>
        <v>12.921934056312427</v>
      </c>
      <c r="G9" s="6">
        <f t="shared" si="2"/>
        <v>22.796544616786282</v>
      </c>
      <c r="H9" s="6">
        <f t="shared" si="2"/>
        <v>10.121180363640914</v>
      </c>
      <c r="I9" s="6">
        <f t="shared" si="2"/>
        <v>-4.3337283982700079</v>
      </c>
      <c r="J9" s="6">
        <f t="shared" si="2"/>
        <v>12.525678663691323</v>
      </c>
      <c r="K9" s="6">
        <f t="shared" si="2"/>
        <v>16.860351330729401</v>
      </c>
      <c r="L9" s="6">
        <f t="shared" si="2"/>
        <v>0.1120844137231316</v>
      </c>
      <c r="M9" s="6">
        <f t="shared" si="2"/>
        <v>-9.5488554637777643</v>
      </c>
      <c r="N9" s="6">
        <f t="shared" si="2"/>
        <v>-1.7251692443829789</v>
      </c>
      <c r="O9" s="6">
        <f t="shared" si="1"/>
        <v>7.0129591579365425</v>
      </c>
    </row>
    <row r="10" spans="1:15" ht="12" customHeight="1" x14ac:dyDescent="0.2">
      <c r="B10" t="s">
        <v>85</v>
      </c>
      <c r="E10" s="6">
        <f>Input!A101/Input!A$7</f>
        <v>119.00372239360705</v>
      </c>
      <c r="F10" s="6">
        <f>Input!B101/Input!B$7</f>
        <v>215.38937610933195</v>
      </c>
      <c r="G10" s="6">
        <f>Input!C101/Input!C$7</f>
        <v>197.36594007408127</v>
      </c>
      <c r="H10" s="6">
        <f>Input!D101/Input!D$7</f>
        <v>174.18587724254738</v>
      </c>
      <c r="I10" s="6">
        <f>Input!E101/Input!E$7</f>
        <v>164.62308753921261</v>
      </c>
      <c r="J10" s="6">
        <f>Input!F101/Input!F$7</f>
        <v>168.44595829591015</v>
      </c>
      <c r="K10" s="6">
        <f>Input!G101/Input!G$7</f>
        <v>162.05707619093945</v>
      </c>
      <c r="L10" s="6">
        <f>Input!H101/Input!H$7</f>
        <v>157.36561996333819</v>
      </c>
      <c r="M10" s="6">
        <f>Input!I101/Input!I$7</f>
        <v>150.02495774017913</v>
      </c>
      <c r="N10" s="6">
        <f>Input!J101/Input!J$7</f>
        <v>161.93460916831398</v>
      </c>
      <c r="O10" s="6">
        <f t="shared" si="1"/>
        <v>167.0396224717461</v>
      </c>
    </row>
    <row r="11" spans="1:15" ht="12" customHeight="1" x14ac:dyDescent="0.2">
      <c r="B11" t="s">
        <v>94</v>
      </c>
      <c r="E11" s="6">
        <f>Input!A26/Input!A$7/0.04</f>
        <v>293.30915704988331</v>
      </c>
      <c r="F11" s="6">
        <f>Input!B26/Input!B$7/0.04</f>
        <v>293.83004677633488</v>
      </c>
      <c r="G11" s="6">
        <f>Input!C26/Input!C$7/0.04</f>
        <v>292.9407653259351</v>
      </c>
      <c r="H11" s="6">
        <f>Input!D26/Input!D$7/0.04</f>
        <v>292.8226367407288</v>
      </c>
      <c r="I11" s="6">
        <f>Input!E26/Input!E$7/0.04</f>
        <v>264.09054860505262</v>
      </c>
      <c r="J11" s="6">
        <f>Input!F26/Input!F$7/0.04</f>
        <v>255.182105852832</v>
      </c>
      <c r="K11" s="6">
        <f>Input!G26/Input!G$7/0.04</f>
        <v>246.95219222103097</v>
      </c>
      <c r="L11" s="6">
        <f>Input!H26/Input!H$7/0.04</f>
        <v>242.0623691358</v>
      </c>
      <c r="M11" s="6">
        <f>Input!I26/Input!I$7/0.04</f>
        <v>240.44155786633974</v>
      </c>
      <c r="N11" s="6">
        <f>Input!J26/Input!J$7/0.04</f>
        <v>240.84360021928973</v>
      </c>
      <c r="O11" s="6">
        <f t="shared" si="1"/>
        <v>266.2474979793227</v>
      </c>
    </row>
    <row r="12" spans="1:15" ht="12" customHeight="1" x14ac:dyDescent="0.2">
      <c r="B12" s="19" t="s">
        <v>95</v>
      </c>
      <c r="E12" s="6">
        <f t="shared" ref="E12:N12" si="3">+E10+E11</f>
        <v>412.31287944349037</v>
      </c>
      <c r="F12" s="6">
        <f t="shared" si="3"/>
        <v>509.21942288566686</v>
      </c>
      <c r="G12" s="6">
        <f t="shared" si="3"/>
        <v>490.30670540001637</v>
      </c>
      <c r="H12" s="6">
        <f t="shared" si="3"/>
        <v>467.0085139832762</v>
      </c>
      <c r="I12" s="6">
        <f t="shared" si="3"/>
        <v>428.71363614426525</v>
      </c>
      <c r="J12" s="6">
        <f t="shared" si="3"/>
        <v>423.62806414874217</v>
      </c>
      <c r="K12" s="6">
        <f t="shared" si="3"/>
        <v>409.00926841197042</v>
      </c>
      <c r="L12" s="6">
        <f t="shared" si="3"/>
        <v>399.42798909913819</v>
      </c>
      <c r="M12" s="6">
        <f t="shared" si="3"/>
        <v>390.4665156065189</v>
      </c>
      <c r="N12" s="6">
        <f t="shared" si="3"/>
        <v>402.77820938760374</v>
      </c>
      <c r="O12" s="6">
        <f t="shared" si="1"/>
        <v>433.28712045106886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21.234543174110968</v>
      </c>
      <c r="F15" s="22">
        <f t="shared" ref="F15:N15" si="4">+F7/F$10*100</f>
        <v>11.314702311526135</v>
      </c>
      <c r="G15" s="22">
        <f t="shared" si="4"/>
        <v>11.141405314413451</v>
      </c>
      <c r="H15" s="22">
        <f t="shared" si="4"/>
        <v>12.098648165351578</v>
      </c>
      <c r="I15" s="22">
        <f t="shared" si="4"/>
        <v>12.629219496211853</v>
      </c>
      <c r="J15" s="22">
        <f t="shared" si="4"/>
        <v>12.355704989046819</v>
      </c>
      <c r="K15" s="22">
        <f t="shared" si="4"/>
        <v>13.531099771557177</v>
      </c>
      <c r="L15" s="22">
        <f t="shared" si="4"/>
        <v>14.419339454018159</v>
      </c>
      <c r="M15" s="22">
        <f t="shared" si="4"/>
        <v>16.232474348637339</v>
      </c>
      <c r="N15" s="22">
        <f t="shared" si="4"/>
        <v>15.261511994412608</v>
      </c>
      <c r="O15" s="22">
        <f>AVERAGE(E15:N15)</f>
        <v>14.021864901928609</v>
      </c>
    </row>
    <row r="16" spans="1:15" ht="12" customHeight="1" x14ac:dyDescent="0.2">
      <c r="B16" t="s">
        <v>84</v>
      </c>
      <c r="E16" s="22">
        <f>+E8/E$10*100</f>
        <v>29.973405313663154</v>
      </c>
      <c r="F16" s="22">
        <f t="shared" ref="F16:N16" si="5">+F8/F$10*100</f>
        <v>17.314039089284957</v>
      </c>
      <c r="G16" s="22">
        <f t="shared" si="5"/>
        <v>22.691799778741796</v>
      </c>
      <c r="H16" s="22">
        <f t="shared" si="5"/>
        <v>17.909211297027028</v>
      </c>
      <c r="I16" s="22">
        <f t="shared" si="5"/>
        <v>9.9967039341174839</v>
      </c>
      <c r="J16" s="22">
        <f t="shared" si="5"/>
        <v>19.791727076135061</v>
      </c>
      <c r="K16" s="22">
        <f t="shared" si="5"/>
        <v>23.935058504506383</v>
      </c>
      <c r="L16" s="22">
        <f t="shared" si="5"/>
        <v>14.490564931189883</v>
      </c>
      <c r="M16" s="22">
        <f t="shared" si="5"/>
        <v>9.8676297203755787</v>
      </c>
      <c r="N16" s="22">
        <f t="shared" si="5"/>
        <v>14.196162682586468</v>
      </c>
      <c r="O16" s="22">
        <f>AVERAGE(E16:N16)</f>
        <v>18.016630232762779</v>
      </c>
    </row>
    <row r="17" spans="1:15" ht="12" customHeight="1" x14ac:dyDescent="0.2">
      <c r="B17" t="s">
        <v>93</v>
      </c>
      <c r="E17" s="22">
        <f>+E9/E$10*100</f>
        <v>8.7388621395521895</v>
      </c>
      <c r="F17" s="22">
        <f t="shared" ref="F17:N17" si="6">+F9/F$10*100</f>
        <v>5.9993367777588231</v>
      </c>
      <c r="G17" s="22">
        <f t="shared" si="6"/>
        <v>11.550394464328345</v>
      </c>
      <c r="H17" s="22">
        <f t="shared" si="6"/>
        <v>5.8105631316754485</v>
      </c>
      <c r="I17" s="22">
        <f t="shared" si="6"/>
        <v>-2.632515562094369</v>
      </c>
      <c r="J17" s="22">
        <f t="shared" si="6"/>
        <v>7.4360220870882401</v>
      </c>
      <c r="K17" s="22">
        <f t="shared" si="6"/>
        <v>10.40395873294921</v>
      </c>
      <c r="L17" s="22">
        <f t="shared" si="6"/>
        <v>7.1225477171725407E-2</v>
      </c>
      <c r="M17" s="22">
        <f t="shared" si="6"/>
        <v>-6.3648446282617579</v>
      </c>
      <c r="N17" s="22">
        <f t="shared" si="6"/>
        <v>-1.0653493118261379</v>
      </c>
      <c r="O17" s="22">
        <f>AVERAGE(E17:N17)</f>
        <v>3.9947653308341722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28.862480006501258</v>
      </c>
      <c r="F20" s="22">
        <f t="shared" ref="F20:N20" si="7">+F10/F$12*100</f>
        <v>42.297949848172337</v>
      </c>
      <c r="G20" s="22">
        <f t="shared" si="7"/>
        <v>40.253567389632252</v>
      </c>
      <c r="H20" s="22">
        <f t="shared" si="7"/>
        <v>37.298223057403419</v>
      </c>
      <c r="I20" s="22">
        <f t="shared" si="7"/>
        <v>38.39931218885134</v>
      </c>
      <c r="J20" s="22">
        <f t="shared" si="7"/>
        <v>39.762700479816708</v>
      </c>
      <c r="K20" s="22">
        <f t="shared" si="7"/>
        <v>39.621859137849441</v>
      </c>
      <c r="L20" s="22">
        <f t="shared" si="7"/>
        <v>39.397744839628643</v>
      </c>
      <c r="M20" s="22">
        <f t="shared" si="7"/>
        <v>38.42197774811563</v>
      </c>
      <c r="N20" s="22">
        <f t="shared" si="7"/>
        <v>40.204411607699505</v>
      </c>
      <c r="O20" s="22">
        <f>AVERAGE(E20:N20)</f>
        <v>38.452022630367061</v>
      </c>
    </row>
    <row r="21" spans="1:15" ht="12" customHeight="1" x14ac:dyDescent="0.2">
      <c r="B21" t="s">
        <v>94</v>
      </c>
      <c r="E21" s="22">
        <f>+E11/E$12*100</f>
        <v>71.137519993498728</v>
      </c>
      <c r="F21" s="22">
        <f t="shared" ref="F21:N21" si="8">+F11/F$12*100</f>
        <v>57.702050151827663</v>
      </c>
      <c r="G21" s="22">
        <f t="shared" si="8"/>
        <v>59.746432610367748</v>
      </c>
      <c r="H21" s="22">
        <f t="shared" si="8"/>
        <v>62.701776942596574</v>
      </c>
      <c r="I21" s="22">
        <f t="shared" si="8"/>
        <v>61.60068781114866</v>
      </c>
      <c r="J21" s="22">
        <f t="shared" si="8"/>
        <v>60.237299520183285</v>
      </c>
      <c r="K21" s="22">
        <f t="shared" si="8"/>
        <v>60.378140862150552</v>
      </c>
      <c r="L21" s="22">
        <f t="shared" si="8"/>
        <v>60.602255160371357</v>
      </c>
      <c r="M21" s="22">
        <f t="shared" si="8"/>
        <v>61.57802225188437</v>
      </c>
      <c r="N21" s="22">
        <f t="shared" si="8"/>
        <v>59.795588392300481</v>
      </c>
      <c r="O21" s="22">
        <f>AVERAGE(E21:N21)</f>
        <v>61.547977369632939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2.4980517206404964</v>
      </c>
      <c r="F24" s="22">
        <f>Input!B108/Input!B$56*100</f>
        <v>2.0526632889966203</v>
      </c>
      <c r="G24" s="22">
        <f>Input!C108/Input!C$56*100</f>
        <v>1.7807502553562127</v>
      </c>
      <c r="H24" s="22">
        <f>Input!D108/Input!D$56*100</f>
        <v>1.5814850109921772</v>
      </c>
      <c r="I24" s="22">
        <f>Input!E108/Input!E$56*100</f>
        <v>1.1027821470418633</v>
      </c>
      <c r="J24" s="22">
        <f>Input!F108/Input!F$56*100</f>
        <v>1.5078452434489533</v>
      </c>
      <c r="K24" s="22">
        <f>Input!G108/Input!G$56*100</f>
        <v>1.6235345431052504</v>
      </c>
      <c r="L24" s="22">
        <f>Input!H108/Input!H$56*100</f>
        <v>1.7809728687569102</v>
      </c>
      <c r="M24" s="22">
        <f>Input!I108/Input!I$56*100</f>
        <v>1.5639333326110221</v>
      </c>
      <c r="N24" s="22">
        <f>Input!J108/Input!J$56*100</f>
        <v>1.5427777500468425</v>
      </c>
      <c r="O24" s="22">
        <f>AVERAGE(E24:N24)</f>
        <v>1.7034796160996346</v>
      </c>
    </row>
    <row r="25" spans="1:15" ht="12" customHeight="1" x14ac:dyDescent="0.2">
      <c r="B25" t="s">
        <v>60</v>
      </c>
      <c r="E25" s="22">
        <f>Input!A109/Input!A$56*100</f>
        <v>19.256210576041614</v>
      </c>
      <c r="F25" s="22">
        <f>Input!B109/Input!B$56*100</f>
        <v>16.901490595893691</v>
      </c>
      <c r="G25" s="22">
        <f>Input!C109/Input!C$56*100</f>
        <v>14.572608039517663</v>
      </c>
      <c r="H25" s="22">
        <f>Input!D109/Input!D$56*100</f>
        <v>15.000726951065142</v>
      </c>
      <c r="I25" s="22">
        <f>Input!E109/Input!E$56*100</f>
        <v>14.433244156865882</v>
      </c>
      <c r="J25" s="22">
        <f>Input!F109/Input!F$56*100</f>
        <v>15.277962678790628</v>
      </c>
      <c r="K25" s="22">
        <f>Input!G109/Input!G$56*100</f>
        <v>16.280089120175141</v>
      </c>
      <c r="L25" s="22">
        <f>Input!H109/Input!H$56*100</f>
        <v>17.390636430758335</v>
      </c>
      <c r="M25" s="22">
        <f>Input!I109/Input!I$56*100</f>
        <v>19.421466118843068</v>
      </c>
      <c r="N25" s="22">
        <f>Input!J109/Input!J$56*100</f>
        <v>18.136139186632093</v>
      </c>
      <c r="O25" s="22">
        <f>AVERAGE(E25:N25)</f>
        <v>16.667057385458321</v>
      </c>
    </row>
    <row r="26" spans="1:15" ht="12" customHeight="1" x14ac:dyDescent="0.2">
      <c r="B26" t="s">
        <v>99</v>
      </c>
      <c r="E26" s="22">
        <f>Input!A110/Input!A$56*100</f>
        <v>28.711878091168959</v>
      </c>
      <c r="F26" s="22">
        <f>Input!B110/Input!B$56*100</f>
        <v>31.54012556751173</v>
      </c>
      <c r="G26" s="22">
        <f>Input!C110/Input!C$56*100</f>
        <v>33.532410052164714</v>
      </c>
      <c r="H26" s="22">
        <f>Input!D110/Input!D$56*100</f>
        <v>36.77276645813933</v>
      </c>
      <c r="I26" s="22">
        <f>Input!E110/Input!E$56*100</f>
        <v>38.777701947013043</v>
      </c>
      <c r="J26" s="22">
        <f>Input!F110/Input!F$56*100</f>
        <v>39.563009261655893</v>
      </c>
      <c r="K26" s="22">
        <f>Input!G110/Input!G$56*100</f>
        <v>40.406930566754028</v>
      </c>
      <c r="L26" s="22">
        <f>Input!H110/Input!H$56*100</f>
        <v>40.100819992706008</v>
      </c>
      <c r="M26" s="22">
        <f>Input!I110/Input!I$56*100</f>
        <v>39.868269874967197</v>
      </c>
      <c r="N26" s="22">
        <f>Input!J110/Input!J$56*100</f>
        <v>39.15176513495576</v>
      </c>
      <c r="O26" s="22">
        <f>AVERAGE(E26:N26)</f>
        <v>36.842567694703668</v>
      </c>
    </row>
    <row r="27" spans="1:15" ht="12" customHeight="1" x14ac:dyDescent="0.2">
      <c r="B27" t="s">
        <v>255</v>
      </c>
      <c r="E27" s="22">
        <f>Input!A111/Input!A$56*100</f>
        <v>32.121531613626516</v>
      </c>
      <c r="F27" s="22">
        <f>Input!B111/Input!B$56*100</f>
        <v>30.96770645928688</v>
      </c>
      <c r="G27" s="22">
        <f>Input!C111/Input!C$56*100</f>
        <v>30.358201866559043</v>
      </c>
      <c r="H27" s="22">
        <f>Input!D111/Input!D$56*100</f>
        <v>28.041287913759266</v>
      </c>
      <c r="I27" s="22">
        <f>Input!E111/Input!E$56*100</f>
        <v>28.091278285424082</v>
      </c>
      <c r="J27" s="22">
        <f>Input!F111/Input!F$56*100</f>
        <v>26.957477249552973</v>
      </c>
      <c r="K27" s="22">
        <f>Input!G111/Input!G$56*100</f>
        <v>23.837848887915985</v>
      </c>
      <c r="L27" s="22">
        <f>Input!H111/Input!H$56*100</f>
        <v>22.83050752784446</v>
      </c>
      <c r="M27" s="22">
        <f>Input!I111/Input!I$56*100</f>
        <v>20.373588720831883</v>
      </c>
      <c r="N27" s="22">
        <f>Input!J111/Input!J$56*100</f>
        <v>21.403570330938678</v>
      </c>
      <c r="O27" s="22">
        <f>AVERAGE(E27:N27)</f>
        <v>26.498299885573978</v>
      </c>
    </row>
    <row r="28" spans="1:15" ht="12" customHeight="1" x14ac:dyDescent="0.2">
      <c r="B28" t="s">
        <v>15</v>
      </c>
      <c r="E28" s="22">
        <f>Input!A112/Input!A$56*100</f>
        <v>17.412327998522429</v>
      </c>
      <c r="F28" s="22">
        <f>Input!B112/Input!B$56*100</f>
        <v>18.538014088311076</v>
      </c>
      <c r="G28" s="22">
        <f>Input!C112/Input!C$56*100</f>
        <v>19.756029786402369</v>
      </c>
      <c r="H28" s="22">
        <f>Input!D112/Input!D$56*100</f>
        <v>18.603733666044082</v>
      </c>
      <c r="I28" s="22">
        <f>Input!E112/Input!E$56*100</f>
        <v>17.594993463655129</v>
      </c>
      <c r="J28" s="22">
        <f>Input!F112/Input!F$56*100</f>
        <v>16.693705566551543</v>
      </c>
      <c r="K28" s="22">
        <f>Input!G112/Input!G$56*100</f>
        <v>17.851596882049588</v>
      </c>
      <c r="L28" s="22">
        <f>Input!H112/Input!H$56*100</f>
        <v>17.897063179934289</v>
      </c>
      <c r="M28" s="22">
        <f>Input!I112/Input!I$56*100</f>
        <v>18.772741952746831</v>
      </c>
      <c r="N28" s="22">
        <f>Input!J112/Input!J$56*100</f>
        <v>19.765747597426618</v>
      </c>
      <c r="O28" s="22">
        <f>AVERAGE(E28:N28)</f>
        <v>18.288595418164395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3.0195879725266948</v>
      </c>
      <c r="F31" s="22">
        <f>Input!B113/Input!B$100*100</f>
        <v>2.9156610887808339</v>
      </c>
      <c r="G31" s="22">
        <f>Input!C113/Input!C$100*100</f>
        <v>1.0554306221156307</v>
      </c>
      <c r="H31" s="22">
        <f>Input!D113/Input!D$100*100</f>
        <v>3.3431321554912561</v>
      </c>
      <c r="I31" s="22">
        <f>Input!E113/Input!E$100*100</f>
        <v>2.1797862856713341</v>
      </c>
      <c r="J31" s="22">
        <f>Input!F113/Input!F$100*100</f>
        <v>0.84264395643216106</v>
      </c>
      <c r="K31" s="22">
        <f>Input!G113/Input!G$100*100</f>
        <v>0.17595172343380591</v>
      </c>
      <c r="L31" s="22">
        <f>Input!H113/Input!H$100*100</f>
        <v>1.348118961849909</v>
      </c>
      <c r="M31" s="22">
        <f>Input!I113/Input!I$100*100</f>
        <v>1.6196132743117566</v>
      </c>
      <c r="N31" s="22">
        <f>Input!J113/Input!J$100*100</f>
        <v>0.99185808196959202</v>
      </c>
      <c r="O31" s="22">
        <f>AVERAGE(E31:N31)</f>
        <v>1.7491784122582974</v>
      </c>
    </row>
    <row r="32" spans="1:15" ht="12" customHeight="1" x14ac:dyDescent="0.2">
      <c r="B32" t="s">
        <v>60</v>
      </c>
      <c r="E32" s="22">
        <f>Input!A114/Input!A$100*100</f>
        <v>27.499616907871811</v>
      </c>
      <c r="F32" s="22">
        <f>Input!B114/Input!B$100*100</f>
        <v>20.094211884646572</v>
      </c>
      <c r="G32" s="22">
        <f>Input!C114/Input!C$100*100</f>
        <v>17.33651089619087</v>
      </c>
      <c r="H32" s="22">
        <f>Input!D114/Input!D$100*100</f>
        <v>10.366021384941766</v>
      </c>
      <c r="I32" s="22">
        <f>Input!E114/Input!E$100*100</f>
        <v>18.28143711615774</v>
      </c>
      <c r="J32" s="22">
        <f>Input!F114/Input!F$100*100</f>
        <v>3.0640889677737633</v>
      </c>
      <c r="K32" s="22">
        <f>Input!G114/Input!G$100*100</f>
        <v>6.070592111682295</v>
      </c>
      <c r="L32" s="22">
        <f>Input!H114/Input!H$100*100</f>
        <v>17.662237169140891</v>
      </c>
      <c r="M32" s="22">
        <f>Input!I114/Input!I$100*100</f>
        <v>12.399106114510968</v>
      </c>
      <c r="N32" s="22">
        <f>Input!J114/Input!J$100*100</f>
        <v>20.388248743823805</v>
      </c>
      <c r="O32" s="22">
        <f>AVERAGE(E32:N32)</f>
        <v>15.316207129674046</v>
      </c>
    </row>
    <row r="33" spans="1:15" ht="12" customHeight="1" x14ac:dyDescent="0.2">
      <c r="B33" t="s">
        <v>99</v>
      </c>
      <c r="E33" s="22">
        <f>Input!A115/Input!A$100*100</f>
        <v>15.713290851155651</v>
      </c>
      <c r="F33" s="22">
        <f>Input!B115/Input!B$100*100</f>
        <v>24.882860191821599</v>
      </c>
      <c r="G33" s="22">
        <f>Input!C115/Input!C$100*100</f>
        <v>13.872609419381707</v>
      </c>
      <c r="H33" s="22">
        <f>Input!D115/Input!D$100*100</f>
        <v>27.925230271452627</v>
      </c>
      <c r="I33" s="22">
        <f>Input!E115/Input!E$100*100</f>
        <v>26.191415942247577</v>
      </c>
      <c r="J33" s="22">
        <f>Input!F115/Input!F$100*100</f>
        <v>19.912117116985879</v>
      </c>
      <c r="K33" s="22">
        <f>Input!G115/Input!G$100*100</f>
        <v>25.498354732655187</v>
      </c>
      <c r="L33" s="22">
        <f>Input!H115/Input!H$100*100</f>
        <v>28.371019588907053</v>
      </c>
      <c r="M33" s="22">
        <f>Input!I115/Input!I$100*100</f>
        <v>30.078343241269749</v>
      </c>
      <c r="N33" s="22">
        <f>Input!J115/Input!J$100*100</f>
        <v>30.89407712331672</v>
      </c>
      <c r="O33" s="22">
        <f>AVERAGE(E33:N33)</f>
        <v>24.333931847919374</v>
      </c>
    </row>
    <row r="34" spans="1:15" ht="12" customHeight="1" x14ac:dyDescent="0.2">
      <c r="B34" t="s">
        <v>255</v>
      </c>
      <c r="E34" s="22">
        <f>Input!A116/Input!A$100*100</f>
        <v>42.695835699034241</v>
      </c>
      <c r="F34" s="22">
        <f>Input!B116/Input!B$100*100</f>
        <v>36.698216755508703</v>
      </c>
      <c r="G34" s="22">
        <f>Input!C116/Input!C$100*100</f>
        <v>57.609667697851371</v>
      </c>
      <c r="H34" s="22">
        <f>Input!D116/Input!D$100*100</f>
        <v>43.549233071370971</v>
      </c>
      <c r="I34" s="22">
        <f>Input!E116/Input!E$100*100</f>
        <v>35.097811748052891</v>
      </c>
      <c r="J34" s="22">
        <f>Input!F116/Input!F$100*100</f>
        <v>68.944591269168569</v>
      </c>
      <c r="K34" s="22">
        <f>Input!G116/Input!G$100*100</f>
        <v>60.758683801964686</v>
      </c>
      <c r="L34" s="22">
        <f>Input!H116/Input!H$100*100</f>
        <v>35.241415182092453</v>
      </c>
      <c r="M34" s="22">
        <f>Input!I116/Input!I$100*100</f>
        <v>37.455965385475309</v>
      </c>
      <c r="N34" s="22">
        <f>Input!J116/Input!J$100*100</f>
        <v>27.858782444157676</v>
      </c>
      <c r="O34" s="22">
        <f>AVERAGE(E34:N34)</f>
        <v>44.591020305467694</v>
      </c>
    </row>
    <row r="35" spans="1:15" ht="12" customHeight="1" x14ac:dyDescent="0.2">
      <c r="B35" t="s">
        <v>15</v>
      </c>
      <c r="E35" s="22">
        <f>Input!A117/Input!A$100*100</f>
        <v>11.071668569411608</v>
      </c>
      <c r="F35" s="22">
        <f>Input!B117/Input!B$100*100</f>
        <v>15.409050079242284</v>
      </c>
      <c r="G35" s="22">
        <f>Input!C117/Input!C$100*100</f>
        <v>10.125781364460417</v>
      </c>
      <c r="H35" s="22">
        <f>Input!D117/Input!D$100*100</f>
        <v>14.816383116743381</v>
      </c>
      <c r="I35" s="22">
        <f>Input!E117/Input!E$100*100</f>
        <v>18.249548907870459</v>
      </c>
      <c r="J35" s="22">
        <f>Input!F117/Input!F$100*100</f>
        <v>7.2365586896396383</v>
      </c>
      <c r="K35" s="22">
        <f>Input!G117/Input!G$100*100</f>
        <v>7.4964176302640269</v>
      </c>
      <c r="L35" s="22">
        <f>Input!H117/Input!H$100*100</f>
        <v>17.377209098009686</v>
      </c>
      <c r="M35" s="22">
        <f>Input!I117/Input!I$100*100</f>
        <v>18.446971984432217</v>
      </c>
      <c r="N35" s="22">
        <f>Input!J117/Input!J$100*100</f>
        <v>19.86703360673221</v>
      </c>
      <c r="O35" s="22">
        <f>AVERAGE(E35:N35)</f>
        <v>14.009662304680592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2.0595124746987148</v>
      </c>
      <c r="F38" s="22">
        <f>Input!B118/Input!B$101*100</f>
        <v>0.93196386998528769</v>
      </c>
      <c r="G38" s="22">
        <f>Input!C118/Input!C$101*100</f>
        <v>0.74659302129614658</v>
      </c>
      <c r="H38" s="22">
        <f>Input!D118/Input!D$101*100</f>
        <v>0.83553758812518686</v>
      </c>
      <c r="I38" s="22">
        <f>Input!E118/Input!E$101*100</f>
        <v>0.47441780818235868</v>
      </c>
      <c r="J38" s="22">
        <f>Input!F118/Input!F$101*100</f>
        <v>0.47304916125732999</v>
      </c>
      <c r="K38" s="22">
        <f>Input!G118/Input!G$101*100</f>
        <v>0.46963314935367173</v>
      </c>
      <c r="L38" s="22">
        <f>Input!H118/Input!H$101*100</f>
        <v>0.73075285113331634</v>
      </c>
      <c r="M38" s="22">
        <f>Input!I118/Input!I$101*100</f>
        <v>0.68973016379323804</v>
      </c>
      <c r="N38" s="22">
        <f>Input!J118/Input!J$101*100</f>
        <v>0.64406769833660216</v>
      </c>
      <c r="O38" s="25">
        <f>AVERAGE(E38:N38)</f>
        <v>0.80552577861618535</v>
      </c>
    </row>
    <row r="39" spans="1:15" ht="12" customHeight="1" x14ac:dyDescent="0.2">
      <c r="B39" t="s">
        <v>60</v>
      </c>
      <c r="E39" s="22">
        <f>Input!A119/Input!A$101*100</f>
        <v>18.252062919483585</v>
      </c>
      <c r="F39" s="22">
        <f>Input!B119/Input!B$101*100</f>
        <v>8.467033369799509</v>
      </c>
      <c r="G39" s="22">
        <f>Input!C119/Input!C$101*100</f>
        <v>7.7895961015553432</v>
      </c>
      <c r="H39" s="22">
        <f>Input!D119/Input!D$101*100</f>
        <v>5.8854491246911946</v>
      </c>
      <c r="I39" s="22">
        <f>Input!E119/Input!E$101*100</f>
        <v>5.7966595421274167</v>
      </c>
      <c r="J39" s="22">
        <f>Input!F119/Input!F$101*100</f>
        <v>5.5391832904000262</v>
      </c>
      <c r="K39" s="22">
        <f>Input!G119/Input!G$101*100</f>
        <v>6.5339649013450556</v>
      </c>
      <c r="L39" s="22">
        <f>Input!H119/Input!H$101*100</f>
        <v>7.8180758433403312</v>
      </c>
      <c r="M39" s="22">
        <f>Input!I119/Input!I$101*100</f>
        <v>8.0153147295435403</v>
      </c>
      <c r="N39" s="22">
        <f>Input!J119/Input!J$101*100</f>
        <v>11.001065827105291</v>
      </c>
      <c r="O39" s="22">
        <f>AVERAGE(E39:N39)</f>
        <v>8.5098405649391289</v>
      </c>
    </row>
    <row r="40" spans="1:15" ht="12" customHeight="1" x14ac:dyDescent="0.2">
      <c r="B40" t="s">
        <v>99</v>
      </c>
      <c r="E40" s="22">
        <f>Input!A120/Input!A$101*100</f>
        <v>21.893491597177327</v>
      </c>
      <c r="F40" s="22">
        <f>Input!B120/Input!B$101*100</f>
        <v>16.676586147244794</v>
      </c>
      <c r="G40" s="22">
        <f>Input!C120/Input!C$101*100</f>
        <v>17.422454031622063</v>
      </c>
      <c r="H40" s="22">
        <f>Input!D120/Input!D$101*100</f>
        <v>20.76264711176356</v>
      </c>
      <c r="I40" s="22">
        <f>Input!E120/Input!E$101*100</f>
        <v>21.395293769475028</v>
      </c>
      <c r="J40" s="22">
        <f>Input!F120/Input!F$101*100</f>
        <v>22.845229171277726</v>
      </c>
      <c r="K40" s="22">
        <f>Input!G120/Input!G$101*100</f>
        <v>25.27079423223136</v>
      </c>
      <c r="L40" s="22">
        <f>Input!H120/Input!H$101*100</f>
        <v>26.58709712011596</v>
      </c>
      <c r="M40" s="22">
        <f>Input!I120/Input!I$101*100</f>
        <v>29.085456946363109</v>
      </c>
      <c r="N40" s="22">
        <f>Input!J120/Input!J$101*100</f>
        <v>29.948414688744972</v>
      </c>
      <c r="O40" s="22">
        <f>AVERAGE(E40:N40)</f>
        <v>23.188746481601591</v>
      </c>
    </row>
    <row r="41" spans="1:15" ht="12" customHeight="1" x14ac:dyDescent="0.2">
      <c r="B41" t="s">
        <v>255</v>
      </c>
      <c r="E41" s="22">
        <f>Input!A121/Input!A$101*100</f>
        <v>47.037669849998231</v>
      </c>
      <c r="F41" s="22">
        <f>Input!B121/Input!B$101*100</f>
        <v>66.12526730485348</v>
      </c>
      <c r="G41" s="22">
        <f>Input!C121/Input!C$101*100</f>
        <v>66.531669908469112</v>
      </c>
      <c r="H41" s="22">
        <f>Input!D121/Input!D$101*100</f>
        <v>64.300692542716192</v>
      </c>
      <c r="I41" s="22">
        <f>Input!E121/Input!E$101*100</f>
        <v>64.529766814063279</v>
      </c>
      <c r="J41" s="22">
        <f>Input!F121/Input!F$101*100</f>
        <v>62.93737563434528</v>
      </c>
      <c r="K41" s="22">
        <f>Input!G121/Input!G$101*100</f>
        <v>59.017669153433125</v>
      </c>
      <c r="L41" s="22">
        <f>Input!H121/Input!H$101*100</f>
        <v>55.196954948548424</v>
      </c>
      <c r="M41" s="22">
        <f>Input!I121/Input!I$101*100</f>
        <v>51.565329712709151</v>
      </c>
      <c r="N41" s="22">
        <f>Input!J121/Input!J$101*100</f>
        <v>47.393300821826358</v>
      </c>
      <c r="O41" s="22">
        <f>AVERAGE(E41:N41)</f>
        <v>58.463569669096273</v>
      </c>
    </row>
    <row r="42" spans="1:15" ht="12" customHeight="1" x14ac:dyDescent="0.2">
      <c r="B42" t="s">
        <v>15</v>
      </c>
      <c r="E42" s="22">
        <f>Input!A122/Input!A$101*100</f>
        <v>10.757263158642139</v>
      </c>
      <c r="F42" s="22">
        <f>Input!B122/Input!B$101*100</f>
        <v>7.7991493081169256</v>
      </c>
      <c r="G42" s="22">
        <f>Input!C122/Input!C$101*100</f>
        <v>7.509686937057336</v>
      </c>
      <c r="H42" s="22">
        <f>Input!D122/Input!D$101*100</f>
        <v>8.2156736327038704</v>
      </c>
      <c r="I42" s="22">
        <f>Input!E122/Input!E$101*100</f>
        <v>7.8038620661519147</v>
      </c>
      <c r="J42" s="22">
        <f>Input!F122/Input!F$101*100</f>
        <v>8.205162742719633</v>
      </c>
      <c r="K42" s="22">
        <f>Input!G122/Input!G$101*100</f>
        <v>8.7079385636367839</v>
      </c>
      <c r="L42" s="22">
        <f>Input!H122/Input!H$101*100</f>
        <v>9.6671192368619661</v>
      </c>
      <c r="M42" s="22">
        <f>Input!I122/Input!I$101*100</f>
        <v>10.64416844759096</v>
      </c>
      <c r="N42" s="22">
        <f>Input!J122/Input!J$101*100</f>
        <v>11.013150963986771</v>
      </c>
      <c r="O42" s="22">
        <f>AVERAGE(E42:N42)</f>
        <v>9.0323175057468301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196</v>
      </c>
    </row>
    <row r="2" spans="1:15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4" spans="1:15" x14ac:dyDescent="0.2">
      <c r="B4" t="s">
        <v>295</v>
      </c>
      <c r="E4" s="6">
        <f>IF(Input!A158=0,"***",Input!A159/Input!A158)</f>
        <v>106.89519079123839</v>
      </c>
      <c r="F4" s="6">
        <f>IF(Input!B158=0,"***",Input!B159/Input!B158)</f>
        <v>111.05309691496115</v>
      </c>
      <c r="G4" s="6">
        <f>IF(Input!C158=0,"***",Input!C159/Input!C158)</f>
        <v>116.72669803243369</v>
      </c>
      <c r="H4" s="6">
        <f>IF(Input!D158=0,"***",Input!D159/Input!D158)</f>
        <v>95.731339801360448</v>
      </c>
      <c r="I4" s="6">
        <f>IF(Input!E158=0,"***",Input!E159/Input!E158)</f>
        <v>80.137618708226867</v>
      </c>
      <c r="J4" s="6">
        <f>IF(Input!F158=0,"***",Input!F159/Input!F158)</f>
        <v>83.675374539478042</v>
      </c>
      <c r="K4" s="6">
        <f>IF(Input!G158=0,"***",Input!G159/Input!G158)</f>
        <v>88.578528729507838</v>
      </c>
      <c r="L4" s="6">
        <f>IF(Input!H158=0,"***",Input!H159/Input!H158)</f>
        <v>88.324531182077692</v>
      </c>
      <c r="M4" s="6">
        <f>IF(Input!I158=0,"***",Input!I159/Input!I158)</f>
        <v>85.860410022001744</v>
      </c>
      <c r="N4" s="6">
        <f>IF(Input!J158=0,"***",Input!J159/Input!J158)</f>
        <v>90.953091652918104</v>
      </c>
    </row>
    <row r="5" spans="1:15" x14ac:dyDescent="0.2">
      <c r="B5" t="s">
        <v>296</v>
      </c>
      <c r="E5" s="6">
        <f>IF(Input!A160=0,"***",Input!A161/Input!A160)</f>
        <v>128.66366315085764</v>
      </c>
      <c r="F5" s="6">
        <f>IF(Input!B160=0,"***",Input!B161/Input!B160)</f>
        <v>133.77993424902382</v>
      </c>
      <c r="G5" s="6">
        <f>IF(Input!C160=0,"***",Input!C161/Input!C160)</f>
        <v>104.67038624588994</v>
      </c>
      <c r="H5" s="6">
        <f>IF(Input!D160=0,"***",Input!D161/Input!D160)</f>
        <v>97.485765752670858</v>
      </c>
      <c r="I5" s="6">
        <f>IF(Input!E160=0,"***",Input!E161/Input!E160)</f>
        <v>91.721007891045375</v>
      </c>
      <c r="J5" s="6">
        <f>IF(Input!F160=0,"***",Input!F161/Input!F160)</f>
        <v>88.559694330027909</v>
      </c>
      <c r="K5" s="6">
        <f>IF(Input!G160=0,"***",Input!G161/Input!G160)</f>
        <v>94.630566652976398</v>
      </c>
      <c r="L5" s="6">
        <f>IF(Input!H160=0,"***",Input!H161/Input!H160)</f>
        <v>88.428925682500491</v>
      </c>
      <c r="M5" s="6">
        <f>IF(Input!I160=0,"***",Input!I161/Input!I160)</f>
        <v>83.057532090309621</v>
      </c>
      <c r="N5" s="6">
        <f>IF(Input!J160=0,"***",Input!J161/Input!J160)</f>
        <v>78.835513519883676</v>
      </c>
    </row>
    <row r="6" spans="1:15" x14ac:dyDescent="0.2">
      <c r="B6" t="s">
        <v>197</v>
      </c>
      <c r="E6" s="6">
        <f>IF(Input!A162=0,"***",Input!A163/Input!A162)</f>
        <v>48.725215372542685</v>
      </c>
      <c r="F6" s="6">
        <f>IF(Input!B162=0,"***",Input!B163/Input!B162)</f>
        <v>55.425620372623911</v>
      </c>
      <c r="G6" s="6">
        <f>IF(Input!C162=0,"***",Input!C163/Input!C162)</f>
        <v>45.064419799089734</v>
      </c>
      <c r="H6" s="6">
        <f>IF(Input!D162=0,"***",Input!D163/Input!D162)</f>
        <v>35.950049246860537</v>
      </c>
      <c r="I6" s="6">
        <f>IF(Input!E162=0,"***",Input!E163/Input!E162)</f>
        <v>38.395530323578249</v>
      </c>
      <c r="J6" s="6">
        <f>IF(Input!F162=0,"***",Input!F163/Input!F162)</f>
        <v>42.071544009824954</v>
      </c>
      <c r="K6" s="6">
        <f>IF(Input!G162=0,"***",Input!G163/Input!G162)</f>
        <v>44.073510235447905</v>
      </c>
      <c r="L6" s="6">
        <f>IF(Input!H162=0,"***",Input!H163/Input!H162)</f>
        <v>42.601541974343256</v>
      </c>
      <c r="M6" s="6">
        <f>IF(Input!I162=0,"***",Input!I163/Input!I162)</f>
        <v>42.692420017890825</v>
      </c>
      <c r="N6" s="6">
        <f>IF(Input!J162=0,"***",Input!J163/Input!J162)</f>
        <v>42.173219381695624</v>
      </c>
    </row>
    <row r="7" spans="1:15" x14ac:dyDescent="0.2">
      <c r="B7" t="s">
        <v>198</v>
      </c>
      <c r="E7" s="6">
        <f>IF(Input!A164=0,"***",Input!A165/Input!A164)</f>
        <v>68.407682090846833</v>
      </c>
      <c r="F7" s="6">
        <f>IF(Input!B164=0,"***",Input!B165/Input!B164)</f>
        <v>83.9413434102932</v>
      </c>
      <c r="G7" s="6">
        <f>IF(Input!C164=0,"***",Input!C165/Input!C164)</f>
        <v>54.943031008845757</v>
      </c>
      <c r="H7" s="6">
        <f>IF(Input!D164=0,"***",Input!D165/Input!D164)</f>
        <v>47.034419283500043</v>
      </c>
      <c r="I7" s="6">
        <f>IF(Input!E164=0,"***",Input!E165/Input!E164)</f>
        <v>50.21451353602108</v>
      </c>
      <c r="J7" s="6">
        <f>IF(Input!F164=0,"***",Input!F165/Input!F164)</f>
        <v>54.83196461122516</v>
      </c>
      <c r="K7" s="6">
        <f>IF(Input!G164=0,"***",Input!G165/Input!G164)</f>
        <v>51.948353546015269</v>
      </c>
      <c r="L7" s="6">
        <f>IF(Input!H164=0,"***",Input!H165/Input!H164)</f>
        <v>47.969546058305951</v>
      </c>
      <c r="M7" s="6">
        <f>IF(Input!I164=0,"***",Input!I165/Input!I164)</f>
        <v>47.878223751744713</v>
      </c>
      <c r="N7" s="6">
        <f>IF(Input!J164=0,"***",Input!J165/Input!J164)</f>
        <v>46.256400586020817</v>
      </c>
    </row>
    <row r="8" spans="1:15" x14ac:dyDescent="0.2">
      <c r="B8" t="s">
        <v>199</v>
      </c>
      <c r="E8" s="6">
        <f>IF(Input!A166=0,"***",Input!A167/Input!A166)</f>
        <v>29.576048480448925</v>
      </c>
      <c r="F8" s="6">
        <f>IF(Input!B166=0,"***",Input!B167/Input!B166)</f>
        <v>30.607181825930322</v>
      </c>
      <c r="G8" s="6">
        <f>IF(Input!C166=0,"***",Input!C167/Input!C166)</f>
        <v>19.376036466078791</v>
      </c>
      <c r="H8" s="6">
        <f>IF(Input!D166=0,"***",Input!D167/Input!D166)</f>
        <v>17.024987351103924</v>
      </c>
      <c r="I8" s="6">
        <f>IF(Input!E166=0,"***",Input!E167/Input!E166)</f>
        <v>12.720074479788861</v>
      </c>
      <c r="J8" s="6">
        <f>IF(Input!F166=0,"***",Input!F167/Input!F166)</f>
        <v>14.41594436818054</v>
      </c>
      <c r="K8" s="6">
        <f>IF(Input!G166=0,"***",Input!G167/Input!G166)</f>
        <v>11.471228431472364</v>
      </c>
      <c r="L8" s="6">
        <f>IF(Input!H166=0,"***",Input!H167/Input!H166)</f>
        <v>19.077085611550796</v>
      </c>
      <c r="M8" s="6">
        <f>IF(Input!I166=0,"***",Input!I167/Input!I166)</f>
        <v>19.47229622146034</v>
      </c>
      <c r="N8" s="6">
        <f>IF(Input!J166=0,"***",Input!J167/Input!J166)</f>
        <v>21.59961232525222</v>
      </c>
    </row>
    <row r="9" spans="1:15" x14ac:dyDescent="0.2">
      <c r="B9" t="s">
        <v>200</v>
      </c>
      <c r="E9" s="6">
        <f>IF(Input!A168=0,"***",Input!A169/Input!A168)</f>
        <v>63.185588939007495</v>
      </c>
      <c r="F9" s="6">
        <f>IF(Input!B168=0,"***",Input!B169/Input!B168)</f>
        <v>71.138735925792062</v>
      </c>
      <c r="G9" s="6">
        <f>IF(Input!C168=0,"***",Input!C169/Input!C168)</f>
        <v>50.933696992007519</v>
      </c>
      <c r="H9" s="6">
        <f>IF(Input!D168=0,"***",Input!D169/Input!D168)</f>
        <v>47.345929797431587</v>
      </c>
      <c r="I9" s="6">
        <f>IF(Input!E168=0,"***",Input!E169/Input!E168)</f>
        <v>50.03933796898577</v>
      </c>
      <c r="J9" s="6">
        <f>IF(Input!F168=0,"***",Input!F169/Input!F168)</f>
        <v>51.95297839984827</v>
      </c>
      <c r="K9" s="6">
        <f>IF(Input!G168=0,"***",Input!G169/Input!G168)</f>
        <v>45.073100592702708</v>
      </c>
      <c r="L9" s="6">
        <f>IF(Input!H168=0,"***",Input!H169/Input!H168)</f>
        <v>46.790316217110856</v>
      </c>
      <c r="M9" s="6">
        <f>IF(Input!I168=0,"***",Input!I169/Input!I168)</f>
        <v>57.131537859802343</v>
      </c>
      <c r="N9" s="6">
        <f>IF(Input!J168=0,"***",Input!J169/Input!J168)</f>
        <v>62.284696010759554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6" t="s">
        <v>14</v>
      </c>
      <c r="E14" s="36"/>
      <c r="F14" s="36"/>
      <c r="G14" s="36"/>
      <c r="H14" s="36"/>
      <c r="I14" s="36"/>
      <c r="J14" s="36"/>
      <c r="K14" s="36"/>
      <c r="L14" s="36"/>
      <c r="M14" s="36"/>
      <c r="O14" s="3" t="s">
        <v>176</v>
      </c>
    </row>
    <row r="15" spans="1:15" x14ac:dyDescent="0.2">
      <c r="D15" s="37" t="str">
        <f>Kenndat!D2</f>
        <v>Produktionsgebiet 4: Alpenostrand</v>
      </c>
      <c r="E15" s="37"/>
      <c r="F15" s="37"/>
      <c r="G15" s="37"/>
      <c r="H15" s="37"/>
      <c r="I15" s="37"/>
      <c r="J15" s="37"/>
      <c r="K15" s="37"/>
      <c r="L15" s="37"/>
      <c r="M15" s="37"/>
      <c r="N15" s="5"/>
    </row>
    <row r="16" spans="1:15" x14ac:dyDescent="0.2">
      <c r="D16" s="38" t="s">
        <v>169</v>
      </c>
      <c r="E16" s="38"/>
      <c r="F16" s="38"/>
      <c r="G16" s="38"/>
      <c r="H16" s="38"/>
      <c r="I16" s="38"/>
      <c r="J16" s="38"/>
      <c r="K16" s="38"/>
      <c r="L16" s="38"/>
      <c r="M16" s="38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31.891624655488847</v>
      </c>
      <c r="F20" s="6">
        <f>Input!B14/(Input!B97 + Input!B98)*2</f>
        <v>30.021519324886299</v>
      </c>
      <c r="G20" s="6">
        <f>Input!C14/(Input!C97 + Input!C98)*2</f>
        <v>27.941367125215052</v>
      </c>
      <c r="H20" s="6">
        <f>Input!D14/(Input!D97 + Input!D98)*2</f>
        <v>25.34183414010818</v>
      </c>
      <c r="I20" s="6">
        <f>Input!E14/(Input!E97 + Input!E98)*2</f>
        <v>27.586632847960331</v>
      </c>
      <c r="J20" s="6">
        <f>Input!F14/(Input!F97 + Input!F98)*2</f>
        <v>28.428954874689971</v>
      </c>
      <c r="K20" s="6">
        <f>Input!G14/(Input!G97 + Input!G98)*2</f>
        <v>27.660288869147731</v>
      </c>
      <c r="L20" s="6">
        <f>Input!H14/(Input!H97 + Input!H98)*2</f>
        <v>26.526717146856772</v>
      </c>
      <c r="M20" s="6">
        <f>Input!I14/(Input!I97 + Input!I98)*2</f>
        <v>26.483636850832347</v>
      </c>
      <c r="N20" s="6">
        <f>Input!J14/(Input!J97 + Input!J98)*2</f>
        <v>27.797496741193644</v>
      </c>
      <c r="O20" s="6">
        <f t="shared" ref="O20:O25" si="1">AVERAGE(E20:N20)</f>
        <v>27.968007257637918</v>
      </c>
    </row>
    <row r="21" spans="2:15" x14ac:dyDescent="0.2">
      <c r="B21" t="s">
        <v>81</v>
      </c>
      <c r="E21" s="6">
        <f>Input!A25/Input!A$6</f>
        <v>0.60924724583493783</v>
      </c>
      <c r="F21" s="6">
        <f>Input!B25/Input!B$6</f>
        <v>1.161364078457529</v>
      </c>
      <c r="G21" s="6">
        <f>Input!C25/Input!C$6</f>
        <v>1.0190370451690207</v>
      </c>
      <c r="H21" s="6">
        <f>Input!D25/Input!D$6</f>
        <v>0.94683593584027748</v>
      </c>
      <c r="I21" s="6">
        <f>Input!E25/Input!E$6</f>
        <v>0.94921006599698687</v>
      </c>
      <c r="J21" s="6">
        <f>Input!F25/Input!F$6</f>
        <v>0.93541081590927055</v>
      </c>
      <c r="K21" s="6">
        <f>Input!G25/Input!G$6</f>
        <v>0.85435522151142607</v>
      </c>
      <c r="L21" s="6">
        <f>Input!H25/Input!H$6</f>
        <v>0.85712905292227759</v>
      </c>
      <c r="M21" s="6">
        <f>Input!I25/Input!I$6</f>
        <v>0.85132951810166047</v>
      </c>
      <c r="N21" s="6">
        <f>Input!J25/Input!J$6</f>
        <v>0.82275876359520517</v>
      </c>
      <c r="O21" s="6">
        <f t="shared" si="1"/>
        <v>0.90066777433385925</v>
      </c>
    </row>
    <row r="22" spans="2:15" x14ac:dyDescent="0.2">
      <c r="B22" t="s">
        <v>82</v>
      </c>
      <c r="E22" s="6">
        <f>Input!A26/Input!A$6</f>
        <v>1.5702251012765638</v>
      </c>
      <c r="F22" s="6">
        <f>Input!B26/Input!B$6</f>
        <v>1.6333042732846164</v>
      </c>
      <c r="G22" s="6">
        <f>Input!C26/Input!C$6</f>
        <v>1.6048035326132364</v>
      </c>
      <c r="H22" s="6">
        <f>Input!D26/Input!D$6</f>
        <v>1.6393468686931973</v>
      </c>
      <c r="I22" s="6">
        <f>Input!E26/Input!E$6</f>
        <v>1.502952787981702</v>
      </c>
      <c r="J22" s="6">
        <f>Input!F26/Input!F$6</f>
        <v>1.4717937279822859</v>
      </c>
      <c r="K22" s="6">
        <f>Input!G26/Input!G$6</f>
        <v>1.3733590293060249</v>
      </c>
      <c r="L22" s="6">
        <f>Input!H26/Input!H$6</f>
        <v>1.3189195999359815</v>
      </c>
      <c r="M22" s="6">
        <f>Input!I26/Input!I$6</f>
        <v>1.3223242977870078</v>
      </c>
      <c r="N22" s="6">
        <f>Input!J26/Input!J$6</f>
        <v>1.2171965297377187</v>
      </c>
      <c r="O22" s="6">
        <f t="shared" si="1"/>
        <v>1.4654225748598333</v>
      </c>
    </row>
    <row r="23" spans="2:15" x14ac:dyDescent="0.2">
      <c r="B23" t="s">
        <v>83</v>
      </c>
      <c r="E23" s="6">
        <f>Input!A99/Input!A$6</f>
        <v>0.1573461828067346</v>
      </c>
      <c r="F23" s="6">
        <f>Input!B99/Input!B$6</f>
        <v>0.16428689740516397</v>
      </c>
      <c r="G23" s="6">
        <f>Input!C99/Input!C$6</f>
        <v>0.15673212308819481</v>
      </c>
      <c r="H23" s="6">
        <f>Input!D99/Input!D$6</f>
        <v>0.17580689595431345</v>
      </c>
      <c r="I23" s="6">
        <f>Input!E99/Input!E$6</f>
        <v>0.17720291861663925</v>
      </c>
      <c r="J23" s="6">
        <f>Input!F99/Input!F$6</f>
        <v>0.194606909142823</v>
      </c>
      <c r="K23" s="6">
        <f>Input!G99/Input!G$6</f>
        <v>0.18830947933159625</v>
      </c>
      <c r="L23" s="6">
        <f>Input!H99/Input!H$6</f>
        <v>0.20000597066948328</v>
      </c>
      <c r="M23" s="6">
        <f>Input!I99/Input!I$6</f>
        <v>0.23549264982779533</v>
      </c>
      <c r="N23" s="6">
        <f>Input!J99/Input!J$6</f>
        <v>0.22305255272810412</v>
      </c>
      <c r="O23" s="6">
        <f t="shared" si="1"/>
        <v>0.18728425795708481</v>
      </c>
    </row>
    <row r="24" spans="2:15" x14ac:dyDescent="0.2">
      <c r="B24" t="s">
        <v>84</v>
      </c>
      <c r="E24" s="6">
        <f>Input!A100/Input!A$6</f>
        <v>4.7738957970836147</v>
      </c>
      <c r="F24" s="6">
        <f>Input!B100/Input!B$6</f>
        <v>5.1824315513251911</v>
      </c>
      <c r="G24" s="6">
        <f>Input!C100/Input!C$6</f>
        <v>6.1337097193591896</v>
      </c>
      <c r="H24" s="6">
        <f>Input!D100/Input!D$6</f>
        <v>4.3661194956867373</v>
      </c>
      <c r="I24" s="6">
        <f>Input!E100/Input!E$6</f>
        <v>2.3414239754843131</v>
      </c>
      <c r="J24" s="6">
        <f>Input!F100/Input!F$6</f>
        <v>4.8070764374296822</v>
      </c>
      <c r="K24" s="6">
        <f>Input!G100/Input!G$6</f>
        <v>5.3927924062152037</v>
      </c>
      <c r="L24" s="6">
        <f>Input!H100/Input!H$6</f>
        <v>3.106177186165644</v>
      </c>
      <c r="M24" s="6">
        <f>Input!I100/Input!I$6</f>
        <v>2.035376758746009</v>
      </c>
      <c r="N24" s="6">
        <f>Input!J100/Input!J$6</f>
        <v>2.9045325551840508</v>
      </c>
      <c r="O24" s="6">
        <f t="shared" si="1"/>
        <v>4.1043535882679638</v>
      </c>
    </row>
    <row r="25" spans="2:15" x14ac:dyDescent="0.2">
      <c r="B25" t="s">
        <v>85</v>
      </c>
      <c r="E25" s="6">
        <f>Input!A101/Input!A$6</f>
        <v>15.927105202515875</v>
      </c>
      <c r="F25" s="6">
        <f>Input!B101/Input!B$6</f>
        <v>29.931961713846505</v>
      </c>
      <c r="G25" s="6">
        <f>Input!C101/Input!C$6</f>
        <v>27.030512251854923</v>
      </c>
      <c r="H25" s="6">
        <f>Input!D101/Input!D$6</f>
        <v>24.37918355685224</v>
      </c>
      <c r="I25" s="6">
        <f>Input!E101/Input!E$6</f>
        <v>23.421959787098725</v>
      </c>
      <c r="J25" s="6">
        <f>Input!F101/Input!F$6</f>
        <v>24.288312075736297</v>
      </c>
      <c r="K25" s="6">
        <f>Input!G101/Input!G$6</f>
        <v>22.530934717372315</v>
      </c>
      <c r="L25" s="6">
        <f>Input!H101/Input!H$6</f>
        <v>21.435859822689345</v>
      </c>
      <c r="M25" s="6">
        <f>Input!I101/Input!I$6</f>
        <v>20.626805184462668</v>
      </c>
      <c r="N25" s="6">
        <f>Input!J101/Input!J$6</f>
        <v>20.459983589416431</v>
      </c>
      <c r="O25" s="6">
        <f t="shared" si="1"/>
        <v>23.003261790184531</v>
      </c>
    </row>
    <row r="26" spans="2:15" x14ac:dyDescent="0.2">
      <c r="O26" s="7"/>
    </row>
    <row r="27" spans="2:15" x14ac:dyDescent="0.2">
      <c r="D27" s="38" t="s">
        <v>170</v>
      </c>
      <c r="E27" s="38"/>
      <c r="F27" s="38"/>
      <c r="G27" s="38"/>
      <c r="H27" s="38"/>
      <c r="I27" s="38"/>
      <c r="J27" s="38"/>
      <c r="K27" s="38"/>
      <c r="L27" s="38"/>
      <c r="M27" s="38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0.71131272457873673</v>
      </c>
      <c r="F29" s="6">
        <f>Input!B25/Input!B$5</f>
        <v>1.2669593446199217</v>
      </c>
      <c r="G29" s="6">
        <f>Input!C25/Input!C$5</f>
        <v>1.1421199207902633</v>
      </c>
      <c r="H29" s="6">
        <f>Input!D25/Input!D$5</f>
        <v>1.0266388158687194</v>
      </c>
      <c r="I29" s="6">
        <f>Input!E25/Input!E$5</f>
        <v>1.0611344741255107</v>
      </c>
      <c r="J29" s="6">
        <f>Input!F25/Input!F$5</f>
        <v>1.0163937422750404</v>
      </c>
      <c r="K29" s="6">
        <f>Input!G25/Input!G$5</f>
        <v>0.95739224787420751</v>
      </c>
      <c r="L29" s="6">
        <f>Input!H25/Input!H$5</f>
        <v>0.98026750922792183</v>
      </c>
      <c r="M29" s="6">
        <f>Input!I25/Input!I$5</f>
        <v>0.96732989288989846</v>
      </c>
      <c r="N29" s="6">
        <f>Input!J25/Input!J$5</f>
        <v>1.0211439553154995</v>
      </c>
      <c r="O29" s="6">
        <f>AVERAGE(E29:N29)</f>
        <v>1.0150692627565721</v>
      </c>
    </row>
    <row r="30" spans="2:15" x14ac:dyDescent="0.2">
      <c r="B30" t="s">
        <v>82</v>
      </c>
      <c r="E30" s="6">
        <f>Input!A26/Input!A$5</f>
        <v>1.8332804992171612</v>
      </c>
      <c r="F30" s="6">
        <f>Input!B26/Input!B$5</f>
        <v>1.7818099853699498</v>
      </c>
      <c r="G30" s="6">
        <f>Input!C26/Input!C$5</f>
        <v>1.7986373432068479</v>
      </c>
      <c r="H30" s="6">
        <f>Input!D26/Input!D$5</f>
        <v>1.7775171646602848</v>
      </c>
      <c r="I30" s="6">
        <f>Input!E26/Input!E$5</f>
        <v>1.6801707793051324</v>
      </c>
      <c r="J30" s="6">
        <f>Input!F26/Input!F$5</f>
        <v>1.5992138529922069</v>
      </c>
      <c r="K30" s="6">
        <f>Input!G26/Input!G$5</f>
        <v>1.5389890002422724</v>
      </c>
      <c r="L30" s="6">
        <f>Input!H26/Input!H$5</f>
        <v>1.5084006622960291</v>
      </c>
      <c r="M30" s="6">
        <f>Input!I26/Input!I$5</f>
        <v>1.502501433518098</v>
      </c>
      <c r="N30" s="6">
        <f>Input!J26/Input!J$5</f>
        <v>1.5106893220333943</v>
      </c>
      <c r="O30" s="6">
        <f>AVERAGE(E30:N30)</f>
        <v>1.653121004284138</v>
      </c>
    </row>
    <row r="31" spans="2:15" x14ac:dyDescent="0.2">
      <c r="B31" t="s">
        <v>83</v>
      </c>
      <c r="E31" s="6">
        <f>(Input!A99-Input!A102+Input!A105)/Input!A$5</f>
        <v>0.17348876131516908</v>
      </c>
      <c r="F31" s="6">
        <f>(Input!B99-Input!B102+Input!B105)/Input!B$5</f>
        <v>0.17848755002928895</v>
      </c>
      <c r="G31" s="6">
        <f>(Input!C99-Input!C102+Input!C105)/Input!C$5</f>
        <v>0.16641209123448547</v>
      </c>
      <c r="H31" s="6">
        <f>(Input!D99-Input!D102+Input!D105)/Input!D$5</f>
        <v>0.18717397065179653</v>
      </c>
      <c r="I31" s="6">
        <f>(Input!E99-Input!E102+Input!E105)/Input!E$5</f>
        <v>0.19985895096719336</v>
      </c>
      <c r="J31" s="6">
        <f>(Input!F99-Input!F102+Input!F105)/Input!F$5</f>
        <v>0.21358812401715302</v>
      </c>
      <c r="K31" s="6">
        <f>(Input!G99-Input!G102+Input!G105)/Input!G$5</f>
        <v>0.21075417624430512</v>
      </c>
      <c r="L31" s="6">
        <f>(Input!H99-Input!H102+Input!H105)/Input!H$5</f>
        <v>0.22542140222720863</v>
      </c>
      <c r="M31" s="6">
        <f>(Input!I99-Input!I102+Input!I105)/Input!I$5</f>
        <v>0.26370867059902542</v>
      </c>
      <c r="N31" s="6">
        <f>(Input!J99-Input!J102+Input!J105)/Input!J$5</f>
        <v>0.26145573909864062</v>
      </c>
      <c r="O31" s="6">
        <f>AVERAGE(E31:N31)</f>
        <v>0.20803494363842664</v>
      </c>
    </row>
    <row r="32" spans="2:15" x14ac:dyDescent="0.2">
      <c r="B32" t="s">
        <v>84</v>
      </c>
      <c r="E32" s="6">
        <f>(Input!A100-Input!A103+Input!A106)/Input!A$5</f>
        <v>5.289102854811909</v>
      </c>
      <c r="F32" s="6">
        <f>(Input!B100-Input!B103+Input!B106)/Input!B$5</f>
        <v>5.7216306013325759</v>
      </c>
      <c r="G32" s="6">
        <f>(Input!C100-Input!C103+Input!C106)/Input!C$5</f>
        <v>6.7306040602154491</v>
      </c>
      <c r="H32" s="6">
        <f>(Input!D100-Input!D103+Input!D106)/Input!D$5</f>
        <v>4.7105945172284303</v>
      </c>
      <c r="I32" s="6">
        <f>(Input!E100-Input!E103+Input!E106)/Input!E$5</f>
        <v>2.5781570331136781</v>
      </c>
      <c r="J32" s="6">
        <f>(Input!F100-Input!F103+Input!F106)/Input!F$5</f>
        <v>5.2243534825423161</v>
      </c>
      <c r="K32" s="6">
        <f>(Input!G100-Input!G103+Input!G106)/Input!G$5</f>
        <v>6.1107305546856061</v>
      </c>
      <c r="L32" s="6">
        <f>(Input!H100-Input!H103+Input!H106)/Input!H$5</f>
        <v>3.4931659328502107</v>
      </c>
      <c r="M32" s="6">
        <f>(Input!I100-Input!I103+Input!I106)/Input!I$5</f>
        <v>2.3031331593849873</v>
      </c>
      <c r="N32" s="6">
        <f>(Input!J100-Input!J103+Input!J106)/Input!J$5</f>
        <v>3.4333112516832491</v>
      </c>
      <c r="O32" s="6">
        <f>AVERAGE(E32:N32)</f>
        <v>4.559478344784841</v>
      </c>
    </row>
    <row r="33" spans="2:15" x14ac:dyDescent="0.2">
      <c r="B33" t="s">
        <v>85</v>
      </c>
      <c r="E33" s="6">
        <f>(Input!A101-Input!A104+Input!A107)/Input!A$5</f>
        <v>17.988440411275278</v>
      </c>
      <c r="F33" s="6">
        <f>(Input!B101-Input!B104+Input!B107)/Input!B$5</f>
        <v>32.763663904174614</v>
      </c>
      <c r="G33" s="6">
        <f>(Input!C101-Input!C104+Input!C107)/Input!C$5</f>
        <v>30.061652356948187</v>
      </c>
      <c r="H33" s="6">
        <f>(Input!D101-Input!D104+Input!D107)/Input!D$5</f>
        <v>26.309790481319034</v>
      </c>
      <c r="I33" s="6">
        <f>(Input!E101-Input!E104+Input!E107)/Input!E$5</f>
        <v>26.148975840832332</v>
      </c>
      <c r="J33" s="6">
        <f>(Input!F101-Input!F104+Input!F107)/Input!F$5</f>
        <v>26.43516368210015</v>
      </c>
      <c r="K33" s="6">
        <f>(Input!G101-Input!G104+Input!G107)/Input!G$5</f>
        <v>25.264606647127298</v>
      </c>
      <c r="L33" s="6">
        <f>(Input!H101-Input!H104+Input!H107)/Input!H$5</f>
        <v>24.390219132433892</v>
      </c>
      <c r="M33" s="6">
        <f>(Input!I101-Input!I104+Input!I107)/Input!I$5</f>
        <v>23.344149245902805</v>
      </c>
      <c r="N33" s="6">
        <f>(Input!J101-Input!J104+Input!J107)/Input!J$5</f>
        <v>25.105381224305372</v>
      </c>
      <c r="O33" s="6">
        <f>AVERAGE(E33:N33)</f>
        <v>25.781204292641895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280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281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82.888600659052003</v>
      </c>
      <c r="F7" s="6">
        <f>Input!B27/Input!B$34</f>
        <v>87.230383540473809</v>
      </c>
      <c r="G7" s="6">
        <f>Input!C27/Input!C$34</f>
        <v>84.709600733092913</v>
      </c>
      <c r="H7" s="6">
        <f>Input!D27/Input!D$34</f>
        <v>71.018413100836739</v>
      </c>
      <c r="I7" s="6">
        <f>Input!E27/Input!E$34</f>
        <v>55.639610462901565</v>
      </c>
      <c r="J7" s="6">
        <f>Input!F27/Input!F$34</f>
        <v>59.784820678321026</v>
      </c>
      <c r="K7" s="6">
        <f>Input!G27/Input!G$34</f>
        <v>62.351390113370869</v>
      </c>
      <c r="L7" s="6">
        <f>Input!H27/Input!H$34</f>
        <v>62.119799592613191</v>
      </c>
      <c r="M7" s="6">
        <f>Input!I27/Input!I$34</f>
        <v>61.453225254440909</v>
      </c>
      <c r="N7" s="6">
        <f>Input!J27/Input!J$34</f>
        <v>66.734846122615764</v>
      </c>
      <c r="O7" s="6">
        <f>AVERAGE(E7:N7)</f>
        <v>69.393069025771879</v>
      </c>
    </row>
    <row r="8" spans="1:15" x14ac:dyDescent="0.2">
      <c r="B8" s="26" t="s">
        <v>302</v>
      </c>
      <c r="E8" s="6">
        <f>Input!A125/Input!A$6-(Input!A203+Input!A207)/Input!A34</f>
        <v>31.702557327258432</v>
      </c>
      <c r="F8" s="6">
        <f>Input!B125/Input!B$6-(Input!B203+Input!B207)/Input!B34</f>
        <v>30.581924047993034</v>
      </c>
      <c r="G8" s="6">
        <f>Input!C125/Input!C$6-(Input!C203+Input!C207)/Input!C34</f>
        <v>28.310457551539024</v>
      </c>
      <c r="H8" s="6">
        <f>Input!D125/Input!D$6-(Input!D203+Input!D207)/Input!D34</f>
        <v>25.459064395826633</v>
      </c>
      <c r="I8" s="6">
        <f>Input!E125/Input!E$6-(Input!E203+Input!E207)/Input!E34</f>
        <v>20.368520199010128</v>
      </c>
      <c r="J8" s="6">
        <f>Input!F125/Input!F$6-(Input!F203+Input!F207)/Input!F34</f>
        <v>22.80061460852118</v>
      </c>
      <c r="K8" s="6">
        <f>Input!G125/Input!G$6-(Input!G203+Input!G207)/Input!G34</f>
        <v>21.998810075651562</v>
      </c>
      <c r="L8" s="6">
        <f>Input!H125/Input!H$6-(Input!H203+Input!H207)/Input!H34</f>
        <v>20.982774200062376</v>
      </c>
      <c r="M8" s="6">
        <f>Input!I125/Input!I$6-(Input!I203+Input!I207)/Input!I34</f>
        <v>21.068604274381638</v>
      </c>
      <c r="N8" s="6">
        <f>Input!J125/Input!J$6-(Input!J203+Input!J207)/Input!J34</f>
        <v>22.952968334651558</v>
      </c>
      <c r="O8" s="6">
        <f>AVERAGE(E8:N8)</f>
        <v>24.622629501489559</v>
      </c>
    </row>
    <row r="9" spans="1:15" s="4" customFormat="1" x14ac:dyDescent="0.2">
      <c r="B9" s="27" t="s">
        <v>283</v>
      </c>
      <c r="E9" s="8">
        <f>+E7-E8</f>
        <v>51.18604333179357</v>
      </c>
      <c r="F9" s="8">
        <f t="shared" ref="F9:N9" si="1">+F7-F8</f>
        <v>56.648459492480775</v>
      </c>
      <c r="G9" s="8">
        <f t="shared" si="1"/>
        <v>56.399143181553889</v>
      </c>
      <c r="H9" s="8">
        <f t="shared" si="1"/>
        <v>45.559348705010109</v>
      </c>
      <c r="I9" s="8">
        <f t="shared" si="1"/>
        <v>35.271090263891438</v>
      </c>
      <c r="J9" s="8">
        <f t="shared" si="1"/>
        <v>36.984206069799846</v>
      </c>
      <c r="K9" s="8">
        <f t="shared" si="1"/>
        <v>40.352580037719306</v>
      </c>
      <c r="L9" s="8">
        <f t="shared" si="1"/>
        <v>41.137025392550811</v>
      </c>
      <c r="M9" s="8">
        <f t="shared" si="1"/>
        <v>40.384620980059267</v>
      </c>
      <c r="N9" s="8">
        <f t="shared" si="1"/>
        <v>43.781877787964206</v>
      </c>
      <c r="O9" s="8">
        <f>AVERAGE(E9:N9)</f>
        <v>44.770439524282317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1.4922829045105415</v>
      </c>
      <c r="F11" s="6">
        <f>(Input!B136+Input!B144+Input!B204)/Input!B$34</f>
        <v>0.76394950752823987</v>
      </c>
      <c r="G11" s="6">
        <f>(Input!C136+Input!C144+Input!C204)/Input!C$34</f>
        <v>0.64254194185179236</v>
      </c>
      <c r="H11" s="6">
        <f>(Input!D136+Input!D144+Input!D204)/Input!D$34</f>
        <v>1.0017801678329814</v>
      </c>
      <c r="I11" s="6">
        <f>(Input!E136+Input!E144+Input!E204)/Input!E$34</f>
        <v>0.75120477148328313</v>
      </c>
      <c r="J11" s="6">
        <f>(Input!F136+Input!F144+Input!F204)/Input!F$34</f>
        <v>0.64935368475512112</v>
      </c>
      <c r="K11" s="6">
        <f>(Input!G136+Input!G144+Input!G204)/Input!G$34</f>
        <v>0.62295755133363384</v>
      </c>
      <c r="L11" s="6">
        <f>(Input!H136+Input!H144+Input!H204)/Input!H$34</f>
        <v>0.54727875444538598</v>
      </c>
      <c r="M11" s="6">
        <f>(Input!I136+Input!I144+Input!I204)/Input!I$34</f>
        <v>0.78068918822997346</v>
      </c>
      <c r="N11" s="6">
        <f>(Input!J136+Input!J144+Input!J204)/Input!J$34</f>
        <v>0.65160246588730053</v>
      </c>
      <c r="O11" s="6">
        <f>AVERAGE(E11:N11)</f>
        <v>0.79036409378582539</v>
      </c>
    </row>
    <row r="12" spans="1:15" ht="13.15" customHeight="1" x14ac:dyDescent="0.2">
      <c r="B12" s="26" t="s">
        <v>298</v>
      </c>
      <c r="E12" s="6">
        <f>Input!A18/Input!A$6</f>
        <v>6.1209549681841686</v>
      </c>
      <c r="F12" s="6">
        <f>Input!B18/Input!B$6</f>
        <v>5.9424662218263498</v>
      </c>
      <c r="G12" s="6">
        <f>Input!C18/Input!C$6</f>
        <v>5.2469991073374693</v>
      </c>
      <c r="H12" s="6">
        <f>Input!D18/Input!D$6</f>
        <v>4.8535867417602683</v>
      </c>
      <c r="I12" s="6">
        <f>Input!E18/Input!E$6</f>
        <v>4.5961537313737928</v>
      </c>
      <c r="J12" s="6">
        <f>Input!F18/Input!F$6</f>
        <v>5.0590989853525494</v>
      </c>
      <c r="K12" s="6">
        <f>Input!G18/Input!G$6</f>
        <v>4.9079849391437715</v>
      </c>
      <c r="L12" s="6">
        <f>Input!H18/Input!H$6</f>
        <v>4.6394463723411308</v>
      </c>
      <c r="M12" s="6">
        <f>Input!I18/Input!I$6</f>
        <v>5.2341297553710273</v>
      </c>
      <c r="N12" s="6">
        <f>Input!J18/Input!J$6</f>
        <v>4.6272400502259607</v>
      </c>
      <c r="O12" s="6">
        <f>AVERAGE(E12:N12)</f>
        <v>5.1228060872916483</v>
      </c>
    </row>
    <row r="13" spans="1:15" ht="13.15" customHeight="1" x14ac:dyDescent="0.2">
      <c r="B13" s="27" t="s">
        <v>313</v>
      </c>
      <c r="E13" s="8">
        <f>+E9+E11-E12</f>
        <v>46.557371268119937</v>
      </c>
      <c r="F13" s="8">
        <f t="shared" ref="F13:N13" si="2">+F9+F11-F12</f>
        <v>51.469942778182663</v>
      </c>
      <c r="G13" s="8">
        <f t="shared" si="2"/>
        <v>51.794686016068212</v>
      </c>
      <c r="H13" s="8">
        <f t="shared" si="2"/>
        <v>41.707542131082825</v>
      </c>
      <c r="I13" s="8">
        <f t="shared" si="2"/>
        <v>31.426141304000925</v>
      </c>
      <c r="J13" s="8">
        <f t="shared" si="2"/>
        <v>32.574460769202418</v>
      </c>
      <c r="K13" s="8">
        <f t="shared" si="2"/>
        <v>36.067552649909167</v>
      </c>
      <c r="L13" s="8">
        <f t="shared" si="2"/>
        <v>37.044857774655064</v>
      </c>
      <c r="M13" s="8">
        <f t="shared" si="2"/>
        <v>35.931180412918209</v>
      </c>
      <c r="N13" s="8">
        <f t="shared" si="2"/>
        <v>39.806240203625549</v>
      </c>
      <c r="O13" s="8">
        <f>AVERAGE(E13:N13)</f>
        <v>40.437997530776485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1.1595449858846625</v>
      </c>
      <c r="F15" s="6">
        <f>(Input!B129+Input!B202)/Input!B$34</f>
        <v>1.6335309494159014</v>
      </c>
      <c r="G15" s="6">
        <f>(Input!C129+Input!C202)/Input!C$34</f>
        <v>1.4260800490980516</v>
      </c>
      <c r="H15" s="6">
        <f>(Input!D129+Input!D202)/Input!D$34</f>
        <v>0.89595321402659833</v>
      </c>
      <c r="I15" s="6">
        <f>(Input!E129+Input!E202)/Input!E$34</f>
        <v>0.83814422418009982</v>
      </c>
      <c r="J15" s="6">
        <f>(Input!F129+Input!F202)/Input!F$34</f>
        <v>0.90310542130898352</v>
      </c>
      <c r="K15" s="6">
        <f>(Input!G129+Input!G202)/Input!G$34</f>
        <v>0.75110881434450283</v>
      </c>
      <c r="L15" s="6">
        <f>(Input!H129+Input!H202)/Input!H$34</f>
        <v>0.45804609980693062</v>
      </c>
      <c r="M15" s="6">
        <f>(Input!I129+Input!I202)/Input!I$34</f>
        <v>0.23232926258846487</v>
      </c>
      <c r="N15" s="6">
        <f>(Input!J129+Input!J202)/Input!J$34</f>
        <v>0.73318935533003449</v>
      </c>
      <c r="O15" s="6">
        <f>AVERAGE(E15:N15)</f>
        <v>0.90310323759842304</v>
      </c>
    </row>
    <row r="16" spans="1:15" x14ac:dyDescent="0.2">
      <c r="B16" s="26" t="s">
        <v>285</v>
      </c>
      <c r="E16" s="6">
        <f>Input!A124/Input!A$6</f>
        <v>6.9284716814825407</v>
      </c>
      <c r="F16" s="6">
        <f>Input!B124/Input!B$6</f>
        <v>6.6979125276222105</v>
      </c>
      <c r="G16" s="6">
        <f>Input!C124/Input!C$6</f>
        <v>5.8980718819178142</v>
      </c>
      <c r="H16" s="6">
        <f>Input!D124/Input!D$6</f>
        <v>5.2812131942881289</v>
      </c>
      <c r="I16" s="6">
        <f>Input!E124/Input!E$6</f>
        <v>5.4199763887881653</v>
      </c>
      <c r="J16" s="6">
        <f>Input!F124/Input!F$6</f>
        <v>5.562519102918853</v>
      </c>
      <c r="K16" s="6">
        <f>Input!G124/Input!G$6</f>
        <v>5.0755519733411543</v>
      </c>
      <c r="L16" s="6">
        <f>Input!H124/Input!H$6</f>
        <v>4.7723248845669488</v>
      </c>
      <c r="M16" s="6">
        <f>Input!I124/Input!I$6</f>
        <v>4.8751731360523927</v>
      </c>
      <c r="N16" s="6">
        <f>Input!J124/Input!J$6</f>
        <v>4.3070230205755982</v>
      </c>
      <c r="O16" s="6">
        <f>AVERAGE(E16:N16)</f>
        <v>5.4818237791553814</v>
      </c>
    </row>
    <row r="17" spans="2:15" s="4" customFormat="1" x14ac:dyDescent="0.2">
      <c r="B17" s="27" t="s">
        <v>301</v>
      </c>
      <c r="E17" s="8">
        <f>+E13+E15-E16</f>
        <v>40.78844457252206</v>
      </c>
      <c r="F17" s="8">
        <f t="shared" ref="F17:N17" si="3">+F13+F15-F16</f>
        <v>46.405561199976354</v>
      </c>
      <c r="G17" s="8">
        <f t="shared" si="3"/>
        <v>47.322694183248451</v>
      </c>
      <c r="H17" s="8">
        <f t="shared" si="3"/>
        <v>37.322282150821295</v>
      </c>
      <c r="I17" s="8">
        <f t="shared" si="3"/>
        <v>26.844309139392863</v>
      </c>
      <c r="J17" s="8">
        <f t="shared" si="3"/>
        <v>27.915047087592551</v>
      </c>
      <c r="K17" s="8">
        <f t="shared" si="3"/>
        <v>31.743109490912516</v>
      </c>
      <c r="L17" s="8">
        <f t="shared" si="3"/>
        <v>32.730578989895044</v>
      </c>
      <c r="M17" s="8">
        <f t="shared" si="3"/>
        <v>31.288336539454281</v>
      </c>
      <c r="N17" s="8">
        <f t="shared" si="3"/>
        <v>36.232406538379983</v>
      </c>
      <c r="O17" s="8">
        <f>AVERAGE(E17:N17)</f>
        <v>35.859276989219538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3.2263195783689125</v>
      </c>
      <c r="F19" s="6">
        <f>(Input!B137+Input!B139+Input!B205+Input!B208)/Input!B$34</f>
        <v>3.1729934303990799</v>
      </c>
      <c r="G19" s="6">
        <f>(Input!C137+Input!C139+Input!C205+Input!C208)/Input!C$34</f>
        <v>2.0679463587391576</v>
      </c>
      <c r="H19" s="6">
        <f>(Input!D137+Input!D139+Input!D205+Input!D208)/Input!D$34</f>
        <v>1.9939261224139051</v>
      </c>
      <c r="I19" s="6">
        <f>(Input!E137+Input!E139+Input!E205+Input!E208)/Input!E$34</f>
        <v>2.039448868993349</v>
      </c>
      <c r="J19" s="6">
        <f>(Input!F137+Input!F139+Input!F205+Input!F208)/Input!F$34</f>
        <v>2.039014573530078</v>
      </c>
      <c r="K19" s="6">
        <f>(Input!G137+Input!G139+Input!G205+Input!G208)/Input!G$34</f>
        <v>1.8361391153741309</v>
      </c>
      <c r="L19" s="6">
        <f>(Input!H137+Input!H139+Input!H205+Input!H208)/Input!H$34</f>
        <v>1.6935414119267949</v>
      </c>
      <c r="M19" s="6">
        <f>(Input!I137+Input!I139+Input!I205+Input!I208)/Input!I$34</f>
        <v>1.4668344454366478</v>
      </c>
      <c r="N19" s="6">
        <f>(Input!J137+Input!J139+Input!J205+Input!J208)/Input!J$34</f>
        <v>1.3224831251214026</v>
      </c>
      <c r="O19" s="6">
        <f>AVERAGE(E19:N19)</f>
        <v>2.0858647030303454</v>
      </c>
    </row>
    <row r="20" spans="2:15" ht="13.15" customHeight="1" x14ac:dyDescent="0.2">
      <c r="B20" s="26" t="s">
        <v>300</v>
      </c>
      <c r="E20" s="6">
        <f>(Input!A19+Input!A20)/Input!A$6</f>
        <v>4.0458146684481857</v>
      </c>
      <c r="F20" s="6">
        <f>(Input!B19+Input!B20)/Input!B$6</f>
        <v>5.4542931917064408</v>
      </c>
      <c r="G20" s="6">
        <f>(Input!C19+Input!C20)/Input!C$6</f>
        <v>3.8982786480423144</v>
      </c>
      <c r="H20" s="6">
        <f>(Input!D19+Input!D20)/Input!D$6</f>
        <v>3.7805099318349247</v>
      </c>
      <c r="I20" s="6">
        <f>(Input!E19+Input!E20)/Input!E$6</f>
        <v>3.3393761378233053</v>
      </c>
      <c r="J20" s="6">
        <f>(Input!F19+Input!F20)/Input!F$6</f>
        <v>3.4185596132496459</v>
      </c>
      <c r="K20" s="6">
        <f>(Input!G19+Input!G20)/Input!G$6</f>
        <v>3.7762327676514968</v>
      </c>
      <c r="L20" s="6">
        <f>(Input!H19+Input!H20)/Input!H$6</f>
        <v>3.3068447606535538</v>
      </c>
      <c r="M20" s="6">
        <f>(Input!I19+Input!I20)/Input!I$6</f>
        <v>3.4996810237305489</v>
      </c>
      <c r="N20" s="6">
        <f>(Input!J19+Input!J20)/Input!J$6</f>
        <v>3.2801160776283806</v>
      </c>
      <c r="O20" s="6">
        <f>AVERAGE(E20:N20)</f>
        <v>3.779970682076879</v>
      </c>
    </row>
    <row r="21" spans="2:15" ht="13.15" customHeight="1" x14ac:dyDescent="0.2">
      <c r="B21" s="27" t="s">
        <v>314</v>
      </c>
      <c r="E21" s="8">
        <f>+E17+E19-E20</f>
        <v>39.968949482442788</v>
      </c>
      <c r="F21" s="8">
        <f t="shared" ref="F21:N21" si="4">+F17+F19-F20</f>
        <v>44.124261438668995</v>
      </c>
      <c r="G21" s="8">
        <f t="shared" si="4"/>
        <v>45.492361893945294</v>
      </c>
      <c r="H21" s="8">
        <f t="shared" si="4"/>
        <v>35.53569834140027</v>
      </c>
      <c r="I21" s="8">
        <f t="shared" si="4"/>
        <v>25.544381870562908</v>
      </c>
      <c r="J21" s="8">
        <f t="shared" si="4"/>
        <v>26.535502047872985</v>
      </c>
      <c r="K21" s="8">
        <f t="shared" si="4"/>
        <v>29.803015838635151</v>
      </c>
      <c r="L21" s="8">
        <f t="shared" si="4"/>
        <v>31.117275641168284</v>
      </c>
      <c r="M21" s="8">
        <f t="shared" si="4"/>
        <v>29.255489961160382</v>
      </c>
      <c r="N21" s="8">
        <f t="shared" si="4"/>
        <v>34.274773585873007</v>
      </c>
      <c r="O21" s="8">
        <f>AVERAGE(E21:N21)</f>
        <v>34.165171010173012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0.34641120227849631</v>
      </c>
      <c r="F23" s="6">
        <f>(Input!B142+Input!B141+Input!B147-Input!B143-Input!B144-Input!B207-Input!B208-SUM(Input!B136:B139)-SUM(Input!B202:'Input'!B205))/Input!B34</f>
        <v>0.2563214431363357</v>
      </c>
      <c r="G23" s="6">
        <f>(Input!C142+Input!C141+Input!C147-Input!C143-Input!C144-Input!C207-Input!C208-SUM(Input!C136:C139)-SUM(Input!C202:'Input'!C205))/Input!C34</f>
        <v>0.16563010946471216</v>
      </c>
      <c r="H23" s="6">
        <f>(Input!D142+Input!D141+Input!D147-Input!D143-Input!D144-Input!D207-Input!D208-SUM(Input!D136:D139)-SUM(Input!D202:'Input'!D205))/Input!D34</f>
        <v>0.22555456949715666</v>
      </c>
      <c r="I23" s="6">
        <f>(Input!E142+Input!E141+Input!E147-Input!E143-Input!E144-Input!E207-Input!E208-SUM(Input!E136:E139)-SUM(Input!E202:'Input'!E205))/Input!E34</f>
        <v>0.28578099218344072</v>
      </c>
      <c r="J23" s="6">
        <f>(Input!F142+Input!F141+Input!F147-Input!F143-Input!F144-Input!F207-Input!F208-SUM(Input!F136:F139)-SUM(Input!F202:'Input'!F205))/Input!F34</f>
        <v>0.23011593862228863</v>
      </c>
      <c r="K23" s="6">
        <f>(Input!G142+Input!G141+Input!G147-Input!G143-Input!G144-Input!G207-Input!G208-SUM(Input!G136:G139)-SUM(Input!G202:'Input'!G205))/Input!G34</f>
        <v>0.20633773811560283</v>
      </c>
      <c r="L23" s="6">
        <f>(Input!H142+Input!H141+Input!H147-Input!H143-Input!H144-Input!H207-Input!H208-SUM(Input!H136:H139)-SUM(Input!H202:'Input'!H205))/Input!H34</f>
        <v>0.14709510294635558</v>
      </c>
      <c r="M23" s="6">
        <f>(Input!I142+Input!I141+Input!I147-Input!I143-Input!I144-Input!I207-Input!I208-SUM(Input!I136:I139)-SUM(Input!I202:'Input'!I205))/Input!I34</f>
        <v>0.30265333726220328</v>
      </c>
      <c r="N23" s="6">
        <f>(Input!J142+Input!J141+Input!J147-Input!J143-Input!J144-Input!J207-Input!J208-SUM(Input!J136:J139)-SUM(Input!J202:'Input'!J205))/Input!J34</f>
        <v>0.28217290865777089</v>
      </c>
      <c r="O23" s="6">
        <f>AVERAGE(E23:N23)</f>
        <v>0.2448073342164363</v>
      </c>
    </row>
    <row r="24" spans="2:15" x14ac:dyDescent="0.2">
      <c r="B24" s="26" t="s">
        <v>287</v>
      </c>
      <c r="E24" s="6">
        <f>Input!A127/Input!A$6</f>
        <v>17.677082877870316</v>
      </c>
      <c r="F24" s="6">
        <f>Input!B127/Input!B$6</f>
        <v>17.467934812136164</v>
      </c>
      <c r="G24" s="6">
        <f>Input!C127/Input!C$6</f>
        <v>15.976799097004918</v>
      </c>
      <c r="H24" s="6">
        <f>Input!D127/Input!D$6</f>
        <v>15.796320257744881</v>
      </c>
      <c r="I24" s="6">
        <f>Input!E127/Input!E$6</f>
        <v>15.035465252902531</v>
      </c>
      <c r="J24" s="6">
        <f>Input!F127/Input!F$6</f>
        <v>15.544983289297626</v>
      </c>
      <c r="K24" s="6">
        <f>Input!G127/Input!G$6</f>
        <v>15.544847375453399</v>
      </c>
      <c r="L24" s="6">
        <f>Input!H127/Input!H$6</f>
        <v>14.938439637527503</v>
      </c>
      <c r="M24" s="6">
        <f>Input!I127/Input!I$6</f>
        <v>15.336857144284084</v>
      </c>
      <c r="N24" s="6">
        <f>Input!J127/Input!J$6</f>
        <v>14.059484144058322</v>
      </c>
      <c r="O24" s="16">
        <f>AVERAGE(E24:N24)</f>
        <v>15.737821388827976</v>
      </c>
    </row>
    <row r="25" spans="2:15" s="4" customFormat="1" x14ac:dyDescent="0.2">
      <c r="B25" s="27" t="s">
        <v>288</v>
      </c>
      <c r="E25" s="8">
        <f>+E21+E23-E24</f>
        <v>22.638277806850969</v>
      </c>
      <c r="F25" s="8">
        <f t="shared" ref="F25:N25" si="5">+F21+F23-F24</f>
        <v>26.912648069669167</v>
      </c>
      <c r="G25" s="8">
        <f t="shared" si="5"/>
        <v>29.681192906405091</v>
      </c>
      <c r="H25" s="8">
        <f t="shared" si="5"/>
        <v>19.964932653152545</v>
      </c>
      <c r="I25" s="8">
        <f t="shared" si="5"/>
        <v>10.794697609843817</v>
      </c>
      <c r="J25" s="8">
        <f t="shared" si="5"/>
        <v>11.220634697197646</v>
      </c>
      <c r="K25" s="8">
        <f t="shared" si="5"/>
        <v>14.464506201297356</v>
      </c>
      <c r="L25" s="8">
        <f t="shared" si="5"/>
        <v>16.325931106587134</v>
      </c>
      <c r="M25" s="8">
        <f t="shared" si="5"/>
        <v>14.221286154138502</v>
      </c>
      <c r="N25" s="8">
        <f t="shared" si="5"/>
        <v>20.497462350472453</v>
      </c>
      <c r="O25" s="8">
        <f>AVERAGE(E25:N25)</f>
        <v>18.672156955561469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289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83.183894660290491</v>
      </c>
      <c r="F31" s="6">
        <f>Input!B35/Input!B36</f>
        <v>88.05490350939813</v>
      </c>
      <c r="G31" s="6">
        <f>Input!C35/Input!C36</f>
        <v>85.323491838983244</v>
      </c>
      <c r="H31" s="6">
        <f>Input!D35/Input!D36</f>
        <v>71.291172962374119</v>
      </c>
      <c r="I31" s="6">
        <f>Input!E35/Input!E36</f>
        <v>59.173388118027724</v>
      </c>
      <c r="J31" s="6">
        <f>Input!F35/Input!F36</f>
        <v>61.472914981227234</v>
      </c>
      <c r="K31" s="6">
        <f>Input!G35/Input!G36</f>
        <v>64.509789344562549</v>
      </c>
      <c r="L31" s="6">
        <f>Input!H35/Input!H36</f>
        <v>64.563064329389221</v>
      </c>
      <c r="M31" s="6">
        <f>Input!I35/Input!I36</f>
        <v>63.257413581837909</v>
      </c>
      <c r="N31" s="6">
        <f>Input!J35/Input!J36</f>
        <v>67.292750723483607</v>
      </c>
      <c r="O31" s="6">
        <f>AVERAGE(E31:N31)</f>
        <v>70.812278404957425</v>
      </c>
    </row>
    <row r="32" spans="2:15" x14ac:dyDescent="0.2">
      <c r="B32" s="26" t="s">
        <v>302</v>
      </c>
      <c r="E32" s="6">
        <f>Input!A131/Input!A$5-Input!A209/Input!A36</f>
        <v>32.134150135613844</v>
      </c>
      <c r="F32" s="6">
        <f>Input!B131/Input!B$5-Input!B209/Input!B36</f>
        <v>30.725244451574824</v>
      </c>
      <c r="G32" s="6">
        <f>Input!C131/Input!C$5-Input!C209/Input!C36</f>
        <v>28.32343923907694</v>
      </c>
      <c r="H32" s="6">
        <f>Input!D131/Input!D$5-Input!D209/Input!D36</f>
        <v>25.519189512339196</v>
      </c>
      <c r="I32" s="6">
        <f>Input!E131/Input!E$5-Input!E209/Input!E36</f>
        <v>22.952794595246488</v>
      </c>
      <c r="J32" s="6">
        <f>Input!F131/Input!F$5-Input!F209/Input!F36</f>
        <v>24.378928241646921</v>
      </c>
      <c r="K32" s="6">
        <f>Input!G131/Input!G$5-Input!G209/Input!G36</f>
        <v>23.856400962762258</v>
      </c>
      <c r="L32" s="6">
        <f>Input!H131/Input!H$5-Input!H209/Input!H36</f>
        <v>22.770605639854367</v>
      </c>
      <c r="M32" s="6">
        <f>Input!I131/Input!I$5-Input!I209/Input!I36</f>
        <v>22.50437725649433</v>
      </c>
      <c r="N32" s="6">
        <f>Input!J131/Input!J$5-Input!J209/Input!J36</f>
        <v>23.662280784078192</v>
      </c>
      <c r="O32" s="6">
        <f>AVERAGE(E32:N32)</f>
        <v>25.682741081868738</v>
      </c>
    </row>
    <row r="33" spans="2:15" s="4" customFormat="1" x14ac:dyDescent="0.2">
      <c r="B33" s="27" t="s">
        <v>283</v>
      </c>
      <c r="E33" s="8">
        <f>+E31-E32</f>
        <v>51.049744524676647</v>
      </c>
      <c r="F33" s="8">
        <f t="shared" ref="F33:N33" si="7">+F31-F32</f>
        <v>57.329659057823307</v>
      </c>
      <c r="G33" s="8">
        <f t="shared" si="7"/>
        <v>57.000052599906304</v>
      </c>
      <c r="H33" s="8">
        <f t="shared" si="7"/>
        <v>45.771983450034924</v>
      </c>
      <c r="I33" s="8">
        <f t="shared" si="7"/>
        <v>36.220593522781236</v>
      </c>
      <c r="J33" s="8">
        <f t="shared" si="7"/>
        <v>37.093986739580316</v>
      </c>
      <c r="K33" s="8">
        <f t="shared" si="7"/>
        <v>40.653388381800291</v>
      </c>
      <c r="L33" s="8">
        <f t="shared" si="7"/>
        <v>41.792458689534854</v>
      </c>
      <c r="M33" s="8">
        <f t="shared" si="7"/>
        <v>40.753036325343579</v>
      </c>
      <c r="N33" s="8">
        <f t="shared" si="7"/>
        <v>43.630469939405415</v>
      </c>
      <c r="O33" s="8">
        <f>AVERAGE(E33:N33)</f>
        <v>45.129537323088684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1.7422808652913446</v>
      </c>
      <c r="F35" s="6">
        <f>(Input!B136+Input!B144+Input!B204)/Input!B5*Input!B6/Input!B34</f>
        <v>0.83341045700862582</v>
      </c>
      <c r="G35" s="6">
        <f>(Input!C136+Input!C144+Input!C204)/Input!C5*Input!C6/Input!C34</f>
        <v>0.7201504157392733</v>
      </c>
      <c r="H35" s="6">
        <f>(Input!D136+Input!D144+Input!D204)/Input!D5*Input!D6/Input!D34</f>
        <v>1.0862139535843642</v>
      </c>
      <c r="I35" s="6">
        <f>(Input!E136+Input!E144+Input!E204)/Input!E5*Input!E6/Input!E34</f>
        <v>0.83978173926256949</v>
      </c>
      <c r="J35" s="6">
        <f>(Input!F136+Input!F144+Input!F204)/Input!F5*Input!F6/Input!F34</f>
        <v>0.70557129603722735</v>
      </c>
      <c r="K35" s="6">
        <f>(Input!G136+Input!G144+Input!G204)/Input!G5*Input!G6/Input!G34</f>
        <v>0.69808753476851471</v>
      </c>
      <c r="L35" s="6">
        <f>(Input!H136+Input!H144+Input!H204)/Input!H5*Input!H6/Input!H34</f>
        <v>0.62590292517150814</v>
      </c>
      <c r="M35" s="6">
        <f>(Input!I136+Input!I144+Input!I204)/Input!I5*Input!I6/Input!I34</f>
        <v>0.88706425981181891</v>
      </c>
      <c r="N35" s="6">
        <f>(Input!J136+Input!J144+Input!J204)/Input!J5*Input!J6/Input!J34</f>
        <v>0.80871811854301434</v>
      </c>
      <c r="O35" s="6">
        <f>AVERAGE(E35:N35)</f>
        <v>0.89471815652182618</v>
      </c>
    </row>
    <row r="36" spans="2:15" ht="13.15" customHeight="1" x14ac:dyDescent="0.2">
      <c r="B36" s="26" t="s">
        <v>298</v>
      </c>
      <c r="E36" s="6">
        <f>Input!A18/Input!A5</f>
        <v>7.1463813504418088</v>
      </c>
      <c r="F36" s="6">
        <f>Input!B18/Input!B5</f>
        <v>6.4827759438113741</v>
      </c>
      <c r="G36" s="6">
        <f>Input!C18/Input!C5</f>
        <v>5.8807500995853239</v>
      </c>
      <c r="H36" s="6">
        <f>Input!D18/Input!D5</f>
        <v>5.2626652164979131</v>
      </c>
      <c r="I36" s="6">
        <f>Input!E18/Input!E5</f>
        <v>5.1381009825456436</v>
      </c>
      <c r="J36" s="6">
        <f>Input!F18/Input!F5</f>
        <v>5.4970890466602063</v>
      </c>
      <c r="K36" s="6">
        <f>Input!G18/Input!G5</f>
        <v>5.499898186502473</v>
      </c>
      <c r="L36" s="6">
        <f>Input!H18/Input!H5</f>
        <v>5.3059670817432325</v>
      </c>
      <c r="M36" s="6">
        <f>Input!I18/Input!I5</f>
        <v>5.9473212991896736</v>
      </c>
      <c r="N36" s="6">
        <f>Input!J18/Input!J5</f>
        <v>5.7429691619872587</v>
      </c>
      <c r="O36" s="6">
        <f>AVERAGE(E36:N36)</f>
        <v>5.7903918368964913</v>
      </c>
    </row>
    <row r="37" spans="2:15" ht="13.15" customHeight="1" x14ac:dyDescent="0.2">
      <c r="B37" s="27" t="s">
        <v>313</v>
      </c>
      <c r="E37" s="8">
        <f>+E33+E35-E36</f>
        <v>45.645644039526182</v>
      </c>
      <c r="F37" s="8">
        <f t="shared" ref="F37:N37" si="8">+F33+F35-F36</f>
        <v>51.680293571020556</v>
      </c>
      <c r="G37" s="8">
        <f t="shared" si="8"/>
        <v>51.839452916060253</v>
      </c>
      <c r="H37" s="8">
        <f t="shared" si="8"/>
        <v>41.595532187121371</v>
      </c>
      <c r="I37" s="8">
        <f t="shared" si="8"/>
        <v>31.922274279498161</v>
      </c>
      <c r="J37" s="8">
        <f t="shared" si="8"/>
        <v>32.302468988957337</v>
      </c>
      <c r="K37" s="8">
        <f t="shared" si="8"/>
        <v>35.851577730066332</v>
      </c>
      <c r="L37" s="8">
        <f t="shared" si="8"/>
        <v>37.11239453296313</v>
      </c>
      <c r="M37" s="8">
        <f t="shared" si="8"/>
        <v>35.692779285965727</v>
      </c>
      <c r="N37" s="8">
        <f t="shared" si="8"/>
        <v>38.696218895961167</v>
      </c>
      <c r="O37" s="8">
        <f>AVERAGE(E37:N37)</f>
        <v>40.233863642714027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1.3538002983516046</v>
      </c>
      <c r="F39" s="6">
        <f>(Input!B129+Input!B202)/Input!B5*Input!B6/Input!B34</f>
        <v>1.7820572716844318</v>
      </c>
      <c r="G39" s="6">
        <f>(Input!C129+Input!C202)/Input!C5*Input!C6/Input!C34</f>
        <v>1.5983270092465494</v>
      </c>
      <c r="H39" s="6">
        <f>(Input!D129+Input!D202)/Input!D5*Input!D6/Input!D34</f>
        <v>0.97146750762658585</v>
      </c>
      <c r="I39" s="6">
        <f>(Input!E129+Input!E202)/Input!E5*Input!E6/Input!E34</f>
        <v>0.93697250211156902</v>
      </c>
      <c r="J39" s="6">
        <f>(Input!F129+Input!F202)/Input!F5*Input!F6/Input!F34</f>
        <v>0.98129151729003183</v>
      </c>
      <c r="K39" s="6">
        <f>(Input!G129+Input!G202)/Input!G5*Input!G6/Input!G34</f>
        <v>0.8416941080915451</v>
      </c>
      <c r="L39" s="6">
        <f>(Input!H129+Input!H202)/Input!H5*Input!H6/Input!H34</f>
        <v>0.52385076417427068</v>
      </c>
      <c r="M39" s="6">
        <f>(Input!I129+Input!I202)/Input!I5*Input!I6/Input!I34</f>
        <v>0.26398596068420577</v>
      </c>
      <c r="N39" s="6">
        <f>(Input!J129+Input!J202)/Input!J5*Input!J6/Input!J34</f>
        <v>0.90997739729368221</v>
      </c>
      <c r="O39" s="6">
        <f>AVERAGE(E39:N39)</f>
        <v>1.0163424336554476</v>
      </c>
    </row>
    <row r="40" spans="2:15" x14ac:dyDescent="0.2">
      <c r="B40" s="26" t="s">
        <v>285</v>
      </c>
      <c r="E40" s="6">
        <f>Input!A124/Input!A5</f>
        <v>8.0891790691117631</v>
      </c>
      <c r="F40" s="6">
        <f>Input!B124/Input!B5</f>
        <v>7.3069100583759194</v>
      </c>
      <c r="G40" s="6">
        <f>Input!C124/Input!C5</f>
        <v>6.6104617320108785</v>
      </c>
      <c r="H40" s="6">
        <f>Input!D124/Input!D5</f>
        <v>5.726333628563129</v>
      </c>
      <c r="I40" s="6">
        <f>Input!E124/Input!E5</f>
        <v>6.0590632159474715</v>
      </c>
      <c r="J40" s="6">
        <f>Input!F124/Input!F5</f>
        <v>6.0440926182752959</v>
      </c>
      <c r="K40" s="6">
        <f>Input!G124/Input!G5</f>
        <v>5.6876741554443333</v>
      </c>
      <c r="L40" s="6">
        <f>Input!H124/Input!H5</f>
        <v>5.4579354320930671</v>
      </c>
      <c r="M40" s="6">
        <f>Input!I124/Input!I5</f>
        <v>5.5394540037012181</v>
      </c>
      <c r="N40" s="6">
        <f>Input!J124/Input!J5</f>
        <v>5.3455407799573731</v>
      </c>
      <c r="O40" s="6">
        <f>AVERAGE(E40:N40)</f>
        <v>6.1866644693480444</v>
      </c>
    </row>
    <row r="41" spans="2:15" s="4" customFormat="1" x14ac:dyDescent="0.2">
      <c r="B41" s="27" t="s">
        <v>301</v>
      </c>
      <c r="E41" s="8">
        <f>+E37+E39-E40</f>
        <v>38.910265268766025</v>
      </c>
      <c r="F41" s="8">
        <f t="shared" ref="F41:N41" si="9">+F37+F39-F40</f>
        <v>46.155440784329066</v>
      </c>
      <c r="G41" s="8">
        <f t="shared" si="9"/>
        <v>46.827318193295923</v>
      </c>
      <c r="H41" s="8">
        <f t="shared" si="9"/>
        <v>36.840666066184824</v>
      </c>
      <c r="I41" s="8">
        <f t="shared" si="9"/>
        <v>26.800183565662255</v>
      </c>
      <c r="J41" s="8">
        <f t="shared" si="9"/>
        <v>27.239667887972072</v>
      </c>
      <c r="K41" s="8">
        <f t="shared" si="9"/>
        <v>31.005597682713542</v>
      </c>
      <c r="L41" s="8">
        <f t="shared" si="9"/>
        <v>32.178309865044334</v>
      </c>
      <c r="M41" s="8">
        <f t="shared" si="9"/>
        <v>30.417311242948713</v>
      </c>
      <c r="N41" s="8">
        <f t="shared" si="9"/>
        <v>34.260655513297472</v>
      </c>
      <c r="O41" s="8">
        <f>AVERAGE(E41:N41)</f>
        <v>35.063541607021428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3.7668158294359713</v>
      </c>
      <c r="F43" s="6">
        <f>(Input!B137+Input!B139+Input!B205+Input!B208)/Input!B5*Input!B6/Input!B34</f>
        <v>3.4614930422172066</v>
      </c>
      <c r="G43" s="6">
        <f>(Input!C137+Input!C139+Input!C205+Input!C208)/Input!C5*Input!C6/Input!C34</f>
        <v>2.3177201875422861</v>
      </c>
      <c r="H43" s="6">
        <f>(Input!D137+Input!D139+Input!D205+Input!D208)/Input!D5*Input!D6/Input!D34</f>
        <v>2.161981686328851</v>
      </c>
      <c r="I43" s="6">
        <f>(Input!E137+Input!E139+Input!E205+Input!E208)/Input!E5*Input!E6/Input!E34</f>
        <v>2.2799268366713616</v>
      </c>
      <c r="J43" s="6">
        <f>(Input!F137+Input!F139+Input!F205+Input!F208)/Input!F5*Input!F6/Input!F34</f>
        <v>2.215541682537693</v>
      </c>
      <c r="K43" s="6">
        <f>(Input!G137+Input!G139+Input!G205+Input!G208)/Input!G5*Input!G6/Input!G34</f>
        <v>2.0575813324672096</v>
      </c>
      <c r="L43" s="6">
        <f>(Input!H137+Input!H139+Input!H205+Input!H208)/Input!H5*Input!H6/Input!H34</f>
        <v>1.9368420846123775</v>
      </c>
      <c r="M43" s="6">
        <f>(Input!I137+Input!I139+Input!I205+Input!I208)/Input!I5*Input!I6/Input!I34</f>
        <v>1.6667022308299759</v>
      </c>
      <c r="N43" s="6">
        <f>(Input!J137+Input!J139+Input!J205+Input!J208)/Input!J5*Input!J6/Input!J34</f>
        <v>1.6413628258706547</v>
      </c>
      <c r="O43" s="6">
        <f>AVERAGE(E43:N43)</f>
        <v>2.3505967738513585</v>
      </c>
    </row>
    <row r="44" spans="2:15" ht="13.15" customHeight="1" x14ac:dyDescent="0.2">
      <c r="B44" s="26" t="s">
        <v>300</v>
      </c>
      <c r="E44" s="6">
        <f>(Input!A19+Input!A20)/Input!A5</f>
        <v>4.7235986286824918</v>
      </c>
      <c r="F44" s="6">
        <f>(Input!B19+Input!B20)/Input!B5</f>
        <v>5.9502165218570644</v>
      </c>
      <c r="G44" s="6">
        <f>(Input!C19+Input!C20)/Input!C5</f>
        <v>4.3691264432707548</v>
      </c>
      <c r="H44" s="6">
        <f>(Input!D19+Input!D20)/Input!D5</f>
        <v>4.0991454727101386</v>
      </c>
      <c r="I44" s="6">
        <f>(Input!E19+Input!E20)/Input!E5</f>
        <v>3.7331327056614469</v>
      </c>
      <c r="J44" s="6">
        <f>(Input!F19+Input!F20)/Input!F5</f>
        <v>3.7145204432168324</v>
      </c>
      <c r="K44" s="6">
        <f>(Input!G19+Input!G20)/Input!G5</f>
        <v>4.2316543363804504</v>
      </c>
      <c r="L44" s="6">
        <f>(Input!H19+Input!H20)/Input!H5</f>
        <v>3.7819187972656461</v>
      </c>
      <c r="M44" s="6">
        <f>(Input!I19+Input!I20)/Input!I5</f>
        <v>3.9765402207395617</v>
      </c>
      <c r="N44" s="6">
        <f>(Input!J19+Input!J20)/Input!J5</f>
        <v>4.0710240396191475</v>
      </c>
      <c r="O44" s="6">
        <f>AVERAGE(E44:N44)</f>
        <v>4.2650877609403537</v>
      </c>
    </row>
    <row r="45" spans="2:15" ht="13.15" customHeight="1" x14ac:dyDescent="0.2">
      <c r="B45" s="27" t="s">
        <v>314</v>
      </c>
      <c r="E45" s="8">
        <f>+E41+E43-E44</f>
        <v>37.9534824695195</v>
      </c>
      <c r="F45" s="8">
        <f t="shared" ref="F45:N45" si="10">+F41+F43-F44</f>
        <v>43.666717304689207</v>
      </c>
      <c r="G45" s="8">
        <f t="shared" si="10"/>
        <v>44.775911937567457</v>
      </c>
      <c r="H45" s="8">
        <f t="shared" si="10"/>
        <v>34.903502279803533</v>
      </c>
      <c r="I45" s="8">
        <f t="shared" si="10"/>
        <v>25.34697769667217</v>
      </c>
      <c r="J45" s="8">
        <f t="shared" si="10"/>
        <v>25.740689127292931</v>
      </c>
      <c r="K45" s="8">
        <f t="shared" si="10"/>
        <v>28.831524678800299</v>
      </c>
      <c r="L45" s="8">
        <f t="shared" si="10"/>
        <v>30.333233152391067</v>
      </c>
      <c r="M45" s="8">
        <f t="shared" si="10"/>
        <v>28.107473253039128</v>
      </c>
      <c r="N45" s="8">
        <f t="shared" si="10"/>
        <v>31.830994299548983</v>
      </c>
      <c r="O45" s="8">
        <f>AVERAGE(E45:N45)</f>
        <v>33.149050619932424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0.40444449737253568</v>
      </c>
      <c r="F47" s="6">
        <f>(Input!B142+Input!B141+Input!B147-Input!B143-Input!B144-Input!B207-Input!B208-SUM(Input!B136:B139)-SUM(Input!B202:'Input'!B205))/Input!B5*Input!B6/Input!B34</f>
        <v>0.27962708131920272</v>
      </c>
      <c r="G47" s="6">
        <f>(Input!C142+Input!C141+Input!C147-Input!C143-Input!C144-Input!C207-Input!C208-SUM(Input!C136:C139)-SUM(Input!C202:'Input'!C205))/Input!C5*Input!C6/Input!C34</f>
        <v>0.18563549617663158</v>
      </c>
      <c r="H47" s="6">
        <f>(Input!D142+Input!D141+Input!D147-Input!D143-Input!D144-Input!D207-Input!D208-SUM(Input!D136:D139)-SUM(Input!D202:'Input'!D205))/Input!D5*Input!D6/Input!D34</f>
        <v>0.24456515366290688</v>
      </c>
      <c r="I47" s="6">
        <f>(Input!E142+Input!E141+Input!E147-Input!E143-Input!E144-Input!E207-Input!E208-SUM(Input!E136:E139)-SUM(Input!E202:'Input'!E205))/Input!E5*Input!E6/Input!E34</f>
        <v>0.31947834701597516</v>
      </c>
      <c r="J47" s="6">
        <f>(Input!F142+Input!F141+Input!F147-Input!F143-Input!F144-Input!F207-Input!F208-SUM(Input!F136:F139)-SUM(Input!F202:'Input'!F205))/Input!F5*Input!F6/Input!F34</f>
        <v>0.25003816081182378</v>
      </c>
      <c r="K47" s="6">
        <f>(Input!G142+Input!G141+Input!G147-Input!G143-Input!G144-Input!G207-Input!G208-SUM(Input!G136:G139)-SUM(Input!G202:'Input'!G205))/Input!G5*Input!G6/Input!G34</f>
        <v>0.23122250083086143</v>
      </c>
      <c r="L47" s="6">
        <f>(Input!H142+Input!H141+Input!H147-Input!H143-Input!H144-Input!H207-Input!H208-SUM(Input!H136:H139)-SUM(Input!H202:'Input'!H205))/Input!H5*Input!H6/Input!H34</f>
        <v>0.16822735117103046</v>
      </c>
      <c r="M47" s="6">
        <f>(Input!I142+Input!I141+Input!I147-Input!I143-Input!I144-Input!I207-Input!I208-SUM(Input!I136:I139)-SUM(Input!I202:'Input'!I205))/Input!I5*Input!I6/Input!I34</f>
        <v>0.34389224629429227</v>
      </c>
      <c r="N47" s="6">
        <f>(Input!J142+Input!J141+Input!J147-Input!J143-Input!J144-Input!J207-Input!J208-SUM(Input!J136:J139)-SUM(Input!J202:'Input'!J205))/Input!J5*Input!J6/Input!J34</f>
        <v>0.35021098866281897</v>
      </c>
      <c r="O47" s="6">
        <f>AVERAGE(E47:N47)</f>
        <v>0.27773418233180791</v>
      </c>
    </row>
    <row r="48" spans="2:15" x14ac:dyDescent="0.2">
      <c r="B48" s="26" t="s">
        <v>287</v>
      </c>
      <c r="E48" s="6">
        <f>Input!A127/Input!A5</f>
        <v>20.63847488917283</v>
      </c>
      <c r="F48" s="6">
        <f>Input!B127/Input!B5</f>
        <v>19.056180272805712</v>
      </c>
      <c r="G48" s="6">
        <f>Input!C127/Input!C5</f>
        <v>17.906533040834283</v>
      </c>
      <c r="H48" s="6">
        <f>Input!D127/Input!D5</f>
        <v>17.12769331056521</v>
      </c>
      <c r="I48" s="6">
        <f>Input!E127/Input!E5</f>
        <v>16.808345260870592</v>
      </c>
      <c r="J48" s="6">
        <f>Input!F127/Input!F5</f>
        <v>16.89078581334757</v>
      </c>
      <c r="K48" s="6">
        <f>Input!G127/Input!G5</f>
        <v>17.41958847669753</v>
      </c>
      <c r="L48" s="6">
        <f>Input!H127/Input!H5</f>
        <v>17.084553329868985</v>
      </c>
      <c r="M48" s="6">
        <f>Input!I127/Input!I5</f>
        <v>17.42662513538782</v>
      </c>
      <c r="N48" s="6">
        <f>Input!J127/Input!J5</f>
        <v>17.449534278826288</v>
      </c>
      <c r="O48" s="16">
        <f>AVERAGE(E48:N48)</f>
        <v>17.780831380837682</v>
      </c>
    </row>
    <row r="49" spans="2:15" s="4" customFormat="1" x14ac:dyDescent="0.2">
      <c r="B49" s="27" t="s">
        <v>288</v>
      </c>
      <c r="E49" s="8">
        <f>+E45+E47-E48</f>
        <v>17.719452077719207</v>
      </c>
      <c r="F49" s="8">
        <f t="shared" ref="F49:N49" si="11">+F45+F47-F48</f>
        <v>24.890164113202701</v>
      </c>
      <c r="G49" s="8">
        <f t="shared" si="11"/>
        <v>27.055014392909804</v>
      </c>
      <c r="H49" s="8">
        <f t="shared" si="11"/>
        <v>18.020374122901227</v>
      </c>
      <c r="I49" s="8">
        <f t="shared" si="11"/>
        <v>8.8581107828175512</v>
      </c>
      <c r="J49" s="8">
        <f t="shared" si="11"/>
        <v>9.0999414747571841</v>
      </c>
      <c r="K49" s="8">
        <f t="shared" si="11"/>
        <v>11.643158702933629</v>
      </c>
      <c r="L49" s="8">
        <f t="shared" si="11"/>
        <v>13.416907173693112</v>
      </c>
      <c r="M49" s="8">
        <f t="shared" si="11"/>
        <v>11.0247403639456</v>
      </c>
      <c r="N49" s="8">
        <f t="shared" si="11"/>
        <v>14.731671009385511</v>
      </c>
      <c r="O49" s="8">
        <f>AVERAGE(E49:N49)</f>
        <v>15.645953421426555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4" t="s">
        <v>333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290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641.14660616269441</v>
      </c>
      <c r="F7" s="6">
        <f>Input!B27/Input!B$7</f>
        <v>646.09727707483739</v>
      </c>
      <c r="G7" s="6">
        <f>Input!C27/Input!C$7</f>
        <v>636.74836089599489</v>
      </c>
      <c r="H7" s="6">
        <f>Input!D27/Input!D$7</f>
        <v>517.91104850316617</v>
      </c>
      <c r="I7" s="6">
        <f>Input!E27/Input!E$7</f>
        <v>399.1866501772688</v>
      </c>
      <c r="J7" s="6">
        <f>Input!F27/Input!F$7</f>
        <v>426.77069213603829</v>
      </c>
      <c r="K7" s="6">
        <f>Input!G27/Input!G$7</f>
        <v>460.81105137801586</v>
      </c>
      <c r="L7" s="6">
        <f>Input!H27/Input!H$7</f>
        <v>466.19842785662809</v>
      </c>
      <c r="M7" s="6">
        <f>Input!I27/Input!I$7</f>
        <v>463.02619591997228</v>
      </c>
      <c r="N7" s="6">
        <f>Input!J27/Input!J$7</f>
        <v>531.11547545387748</v>
      </c>
      <c r="O7" s="6">
        <f>AVERAGE(E7:N7)</f>
        <v>518.90117855584936</v>
      </c>
    </row>
    <row r="8" spans="1:15" x14ac:dyDescent="0.2">
      <c r="B8" s="26" t="s">
        <v>302</v>
      </c>
      <c r="E8" s="6">
        <f>(Input!A125-Input!A203-Input!A207)/Input!A$7</f>
        <v>235.21776122570165</v>
      </c>
      <c r="F8" s="6">
        <f>(Input!B125-Input!B203-Input!B207)/Input!B$7</f>
        <v>218.88471208523475</v>
      </c>
      <c r="G8" s="6">
        <f>(Input!C125-Input!C203-Input!C207)/Input!C$7</f>
        <v>205.60636710552848</v>
      </c>
      <c r="H8" s="6">
        <f>(Input!D125-Input!D203-Input!D207)/Input!D$7</f>
        <v>181.20619684188145</v>
      </c>
      <c r="I8" s="6">
        <f>(Input!E125-Input!E203-Input!E207)/Input!E$7</f>
        <v>142.50020520483358</v>
      </c>
      <c r="J8" s="6">
        <f>(Input!F125-Input!F203-Input!F207)/Input!F$7</f>
        <v>157.18138769803426</v>
      </c>
      <c r="K8" s="6">
        <f>(Input!G125-Input!G203-Input!G207)/Input!G$7</f>
        <v>157.31304927131723</v>
      </c>
      <c r="L8" s="6">
        <f>(Input!H125-Input!H203-Input!H207)/Input!H$7</f>
        <v>153.32858176874538</v>
      </c>
      <c r="M8" s="6">
        <f>(Input!I125-Input!I203-Input!I207)/Input!I$7</f>
        <v>152.05417375660147</v>
      </c>
      <c r="N8" s="6">
        <f>(Input!J125-Input!J203-Input!J207)/Input!J$7</f>
        <v>181.46359577586645</v>
      </c>
      <c r="O8" s="6">
        <f>AVERAGE(E8:N8)</f>
        <v>178.47560307337449</v>
      </c>
    </row>
    <row r="9" spans="1:15" s="4" customFormat="1" x14ac:dyDescent="0.2">
      <c r="B9" s="27" t="s">
        <v>283</v>
      </c>
      <c r="E9" s="8">
        <f t="shared" ref="E9:N9" si="1">+E7-E8</f>
        <v>405.92884493699273</v>
      </c>
      <c r="F9" s="8">
        <f t="shared" si="1"/>
        <v>427.21256498960264</v>
      </c>
      <c r="G9" s="8">
        <f t="shared" si="1"/>
        <v>431.14199379046642</v>
      </c>
      <c r="H9" s="8">
        <f t="shared" si="1"/>
        <v>336.70485166128469</v>
      </c>
      <c r="I9" s="8">
        <f t="shared" si="1"/>
        <v>256.6864449724352</v>
      </c>
      <c r="J9" s="8">
        <f t="shared" si="1"/>
        <v>269.58930443800404</v>
      </c>
      <c r="K9" s="8">
        <f t="shared" si="1"/>
        <v>303.49800210669866</v>
      </c>
      <c r="L9" s="8">
        <f t="shared" si="1"/>
        <v>312.86984608788271</v>
      </c>
      <c r="M9" s="8">
        <f t="shared" si="1"/>
        <v>310.97202216337081</v>
      </c>
      <c r="N9" s="8">
        <f t="shared" si="1"/>
        <v>349.65187967801103</v>
      </c>
      <c r="O9" s="8">
        <f>AVERAGE(E9:N9)</f>
        <v>340.42557548247487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11.54286731895812</v>
      </c>
      <c r="F11" s="6">
        <f>(Input!B136+Input!B144+Input!B204)/Input!B$7</f>
        <v>5.6584148389951903</v>
      </c>
      <c r="G11" s="6">
        <f>(Input!C136+Input!C144+Input!C204)/Input!C$7</f>
        <v>4.8298837999507116</v>
      </c>
      <c r="H11" s="6">
        <f>(Input!D136+Input!D144+Input!D204)/Input!D$7</f>
        <v>7.305612649431958</v>
      </c>
      <c r="I11" s="6">
        <f>(Input!E136+Input!E144+Input!E204)/Input!E$7</f>
        <v>5.3895222096411928</v>
      </c>
      <c r="J11" s="6">
        <f>(Input!F136+Input!F144+Input!F204)/Input!F$7</f>
        <v>4.6353759757034787</v>
      </c>
      <c r="K11" s="6">
        <f>(Input!G136+Input!G144+Input!G204)/Input!G$7</f>
        <v>4.6039987828974906</v>
      </c>
      <c r="L11" s="6">
        <f>(Input!H136+Input!H144+Input!H204)/Input!H$7</f>
        <v>4.1072330657053815</v>
      </c>
      <c r="M11" s="6">
        <f>(Input!I136+Input!I144+Input!I204)/Input!I$7</f>
        <v>5.8821899668456137</v>
      </c>
      <c r="N11" s="6">
        <f>(Input!J136+Input!J144+Input!J204)/Input!J$7</f>
        <v>5.1858387871425826</v>
      </c>
      <c r="O11" s="6">
        <f>AVERAGE(E11:N11)</f>
        <v>5.9140937395271722</v>
      </c>
    </row>
    <row r="12" spans="1:15" ht="13.15" customHeight="1" x14ac:dyDescent="0.2">
      <c r="B12" s="26" t="s">
        <v>298</v>
      </c>
      <c r="E12" s="6">
        <f>Input!A18/Input!A$7</f>
        <v>45.734389052851654</v>
      </c>
      <c r="F12" s="6">
        <f>Input!B18/Input!B$7</f>
        <v>42.761784353006682</v>
      </c>
      <c r="G12" s="6">
        <f>Input!C18/Input!C$7</f>
        <v>38.311479328937246</v>
      </c>
      <c r="H12" s="6">
        <f>Input!D18/Input!D$7</f>
        <v>34.678202508905848</v>
      </c>
      <c r="I12" s="6">
        <f>Input!E18/Input!E$7</f>
        <v>32.304428192229871</v>
      </c>
      <c r="J12" s="6">
        <f>Input!F18/Input!F$7</f>
        <v>35.086208298224982</v>
      </c>
      <c r="K12" s="6">
        <f>Input!G18/Input!G$7</f>
        <v>35.301406675043019</v>
      </c>
      <c r="L12" s="6">
        <f>Input!H18/Input!H$7</f>
        <v>34.059252146132259</v>
      </c>
      <c r="M12" s="6">
        <f>Input!I18/Input!I$7</f>
        <v>38.069399906275812</v>
      </c>
      <c r="N12" s="6">
        <f>Input!J18/Input!J$7</f>
        <v>36.623211635854631</v>
      </c>
      <c r="O12" s="6">
        <f>AVERAGE(E12:N12)</f>
        <v>37.2929762097462</v>
      </c>
    </row>
    <row r="13" spans="1:15" ht="13.15" customHeight="1" x14ac:dyDescent="0.2">
      <c r="B13" s="27" t="s">
        <v>313</v>
      </c>
      <c r="E13" s="8">
        <f t="shared" ref="E13:N13" si="2">+E9+E11-E12</f>
        <v>371.73732320309921</v>
      </c>
      <c r="F13" s="8">
        <f t="shared" si="2"/>
        <v>390.10919547559115</v>
      </c>
      <c r="G13" s="8">
        <f t="shared" si="2"/>
        <v>397.66039826147988</v>
      </c>
      <c r="H13" s="8">
        <f t="shared" si="2"/>
        <v>309.33226180181083</v>
      </c>
      <c r="I13" s="8">
        <f t="shared" si="2"/>
        <v>229.77153898984653</v>
      </c>
      <c r="J13" s="8">
        <f t="shared" si="2"/>
        <v>239.13847211548253</v>
      </c>
      <c r="K13" s="8">
        <f t="shared" si="2"/>
        <v>272.80059421455309</v>
      </c>
      <c r="L13" s="8">
        <f t="shared" si="2"/>
        <v>282.9178270074558</v>
      </c>
      <c r="M13" s="8">
        <f t="shared" si="2"/>
        <v>278.78481222394061</v>
      </c>
      <c r="N13" s="8">
        <f t="shared" si="2"/>
        <v>318.21450682929901</v>
      </c>
      <c r="O13" s="8">
        <f>AVERAGE(E13:N13)</f>
        <v>309.04669301225584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8.9691263512931823</v>
      </c>
      <c r="F15" s="6">
        <f>(Input!B129+Input!B202)/Input!B$7</f>
        <v>12.099223408153264</v>
      </c>
      <c r="G15" s="6">
        <f>(Input!C129+Input!C202)/Input!C$7</f>
        <v>10.719612958993928</v>
      </c>
      <c r="H15" s="6">
        <f>(Input!D129+Input!D202)/Input!D$7</f>
        <v>6.5338557738180443</v>
      </c>
      <c r="I15" s="6">
        <f>(Input!E129+Input!E202)/Input!E$7</f>
        <v>6.0132697269504209</v>
      </c>
      <c r="J15" s="6">
        <f>(Input!F129+Input!F202)/Input!F$7</f>
        <v>6.4467689515643674</v>
      </c>
      <c r="K15" s="6">
        <f>(Input!G129+Input!G202)/Input!G$7</f>
        <v>5.5511070692738596</v>
      </c>
      <c r="L15" s="6">
        <f>(Input!H129+Input!H202)/Input!H$7</f>
        <v>3.4375573169306199</v>
      </c>
      <c r="M15" s="6">
        <f>(Input!I129+Input!I202)/Input!I$7</f>
        <v>1.7505108025140694</v>
      </c>
      <c r="N15" s="6">
        <f>(Input!J129+Input!J202)/Input!J$7</f>
        <v>5.8351556297642633</v>
      </c>
      <c r="O15" s="6">
        <f>AVERAGE(E15:N15)</f>
        <v>6.7356187989256027</v>
      </c>
    </row>
    <row r="16" spans="1:15" x14ac:dyDescent="0.2">
      <c r="B16" s="26" t="s">
        <v>285</v>
      </c>
      <c r="E16" s="6">
        <f>Input!A124/Input!A$7</f>
        <v>51.767971022435034</v>
      </c>
      <c r="F16" s="6">
        <f>Input!B124/Input!B$7</f>
        <v>48.197950216275117</v>
      </c>
      <c r="G16" s="6">
        <f>Input!C124/Input!C$7</f>
        <v>43.065351139223488</v>
      </c>
      <c r="H16" s="6">
        <f>Input!D124/Input!D$7</f>
        <v>37.733534062236231</v>
      </c>
      <c r="I16" s="6">
        <f>Input!E124/Input!E$7</f>
        <v>38.094730570044362</v>
      </c>
      <c r="J16" s="6">
        <f>Input!F124/Input!F$7</f>
        <v>38.577561829276199</v>
      </c>
      <c r="K16" s="6">
        <f>Input!G124/Input!G$7</f>
        <v>36.506657321261301</v>
      </c>
      <c r="L16" s="6">
        <f>Input!H124/Input!H$7</f>
        <v>35.034744131487038</v>
      </c>
      <c r="M16" s="6">
        <f>Input!I124/Input!I$7</f>
        <v>35.458600455646369</v>
      </c>
      <c r="N16" s="6">
        <f>Input!J124/Input!J$7</f>
        <v>34.088790270419466</v>
      </c>
      <c r="O16" s="6">
        <f>AVERAGE(E16:N16)</f>
        <v>39.852589101830461</v>
      </c>
    </row>
    <row r="17" spans="2:15" s="4" customFormat="1" x14ac:dyDescent="0.2">
      <c r="B17" s="27" t="s">
        <v>301</v>
      </c>
      <c r="E17" s="8">
        <f t="shared" ref="E17:N17" si="3">+E13+E15-E16</f>
        <v>328.93847853195734</v>
      </c>
      <c r="F17" s="8">
        <f t="shared" si="3"/>
        <v>354.0104686674693</v>
      </c>
      <c r="G17" s="8">
        <f t="shared" si="3"/>
        <v>365.31466008125034</v>
      </c>
      <c r="H17" s="8">
        <f t="shared" si="3"/>
        <v>278.13258351339266</v>
      </c>
      <c r="I17" s="8">
        <f t="shared" si="3"/>
        <v>197.6900781467526</v>
      </c>
      <c r="J17" s="8">
        <f t="shared" si="3"/>
        <v>207.0076792377707</v>
      </c>
      <c r="K17" s="8">
        <f t="shared" si="3"/>
        <v>241.84504396256568</v>
      </c>
      <c r="L17" s="8">
        <f t="shared" si="3"/>
        <v>251.32064019289939</v>
      </c>
      <c r="M17" s="8">
        <f t="shared" si="3"/>
        <v>245.07672257080827</v>
      </c>
      <c r="N17" s="8">
        <f t="shared" si="3"/>
        <v>289.9608721886438</v>
      </c>
      <c r="O17" s="8">
        <f>AVERAGE(E17:N17)</f>
        <v>275.92972270935098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24.955709610493759</v>
      </c>
      <c r="F19" s="6">
        <f>(Input!B137+Input!B139+Input!B205+Input!B208)/Input!B$7</f>
        <v>23.501701269099541</v>
      </c>
      <c r="G19" s="6">
        <f>(Input!C137+Input!C139+Input!C205+Input!C208)/Input!C$7</f>
        <v>15.544418140948569</v>
      </c>
      <c r="H19" s="6">
        <f>(Input!D137+Input!D139+Input!D205+Input!D208)/Input!D$7</f>
        <v>14.540966541043016</v>
      </c>
      <c r="I19" s="6">
        <f>(Input!E137+Input!E139+Input!E205+Input!E208)/Input!E$7</f>
        <v>14.632035620811905</v>
      </c>
      <c r="J19" s="6">
        <f>(Input!F137+Input!F139+Input!F205+Input!F208)/Input!F$7</f>
        <v>14.555394679580367</v>
      </c>
      <c r="K19" s="6">
        <f>(Input!G137+Input!G139+Input!G205+Input!G208)/Input!G$7</f>
        <v>13.570077502576957</v>
      </c>
      <c r="L19" s="6">
        <f>(Input!H137+Input!H139+Input!H205+Input!H208)/Input!H$7</f>
        <v>12.709737457753331</v>
      </c>
      <c r="M19" s="6">
        <f>(Input!I137+Input!I139+Input!I205+Input!I208)/Input!I$7</f>
        <v>11.052028115738842</v>
      </c>
      <c r="N19" s="6">
        <f>(Input!J137+Input!J139+Input!J205+Input!J208)/Input!J$7</f>
        <v>10.525104867823323</v>
      </c>
      <c r="O19" s="6">
        <f>AVERAGE(E19:N19)</f>
        <v>15.558717380586961</v>
      </c>
    </row>
    <row r="20" spans="2:15" ht="13.15" customHeight="1" x14ac:dyDescent="0.2">
      <c r="B20" s="26" t="s">
        <v>300</v>
      </c>
      <c r="E20" s="6">
        <f>(Input!A19+Input!A20)/Input!A$7</f>
        <v>30.229410777291644</v>
      </c>
      <c r="F20" s="6">
        <f>(Input!B19+Input!B20)/Input!B$7</f>
        <v>39.248907870130239</v>
      </c>
      <c r="G20" s="6">
        <f>(Input!C19+Input!C20)/Input!C$7</f>
        <v>28.463664427550462</v>
      </c>
      <c r="H20" s="6">
        <f>(Input!D19+Input!D20)/Input!D$7</f>
        <v>27.011217884519432</v>
      </c>
      <c r="I20" s="6">
        <f>(Input!E19+Input!E20)/Input!E$7</f>
        <v>23.471067974681194</v>
      </c>
      <c r="J20" s="6">
        <f>(Input!F19+Input!F20)/Input!F$7</f>
        <v>23.708627765071899</v>
      </c>
      <c r="K20" s="6">
        <f>(Input!G19+Input!G20)/Input!G$7</f>
        <v>27.161112000833654</v>
      </c>
      <c r="L20" s="6">
        <f>(Input!H19+Input!H20)/Input!H$7</f>
        <v>24.276314558278159</v>
      </c>
      <c r="M20" s="6">
        <f>(Input!I19+Input!I20)/Input!I$7</f>
        <v>25.454232635346425</v>
      </c>
      <c r="N20" s="6">
        <f>(Input!J19+Input!J20)/Input!J$7</f>
        <v>25.961131040799874</v>
      </c>
      <c r="O20" s="6">
        <f>AVERAGE(E20:N20)</f>
        <v>27.498568693450295</v>
      </c>
    </row>
    <row r="21" spans="2:15" ht="13.15" customHeight="1" x14ac:dyDescent="0.2">
      <c r="B21" s="27" t="s">
        <v>314</v>
      </c>
      <c r="E21" s="8">
        <f t="shared" ref="E21:N21" si="4">+E17+E19-E20</f>
        <v>323.66477736515947</v>
      </c>
      <c r="F21" s="8">
        <f t="shared" si="4"/>
        <v>338.26326206643864</v>
      </c>
      <c r="G21" s="8">
        <f t="shared" si="4"/>
        <v>352.39541379464845</v>
      </c>
      <c r="H21" s="8">
        <f t="shared" si="4"/>
        <v>265.66233216991623</v>
      </c>
      <c r="I21" s="8">
        <f t="shared" si="4"/>
        <v>188.8510457928833</v>
      </c>
      <c r="J21" s="8">
        <f t="shared" si="4"/>
        <v>197.85444615227917</v>
      </c>
      <c r="K21" s="8">
        <f t="shared" si="4"/>
        <v>228.25400946430898</v>
      </c>
      <c r="L21" s="8">
        <f t="shared" si="4"/>
        <v>239.75406309237457</v>
      </c>
      <c r="M21" s="8">
        <f t="shared" si="4"/>
        <v>230.67451805120069</v>
      </c>
      <c r="N21" s="8">
        <f t="shared" si="4"/>
        <v>274.52484601566721</v>
      </c>
      <c r="O21" s="8">
        <f>AVERAGE(E21:N21)</f>
        <v>263.98987139648767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2.6795043577966551</v>
      </c>
      <c r="F23" s="6">
        <f>(Input!B142+Input!B141+Input!B147-Input!B143-Input!B144-Input!B207-Input!B208-SUM(Input!B136:B139)-SUM(Input!B202:'Input'!B205))/Input!B7</f>
        <v>1.8985195266215809</v>
      </c>
      <c r="G23" s="6">
        <f>(Input!C142+Input!C141+Input!C147-Input!C143-Input!C144-Input!C207-Input!C208-SUM(Input!C136:C139)-SUM(Input!C202:'Input'!C205))/Input!C7</f>
        <v>1.2450147303725694</v>
      </c>
      <c r="H23" s="6">
        <f>(Input!D142+Input!D141+Input!D147-Input!D143-Input!D144-Input!D207-Input!D208-SUM(Input!D136:D139)-SUM(Input!D202:'Input'!D205))/Input!D7</f>
        <v>1.644886142655535</v>
      </c>
      <c r="I23" s="6">
        <f>(Input!E142+Input!E141+Input!E147-Input!E143-Input!E144-Input!E207-Input!E208-SUM(Input!E136:E139)-SUM(Input!E202:'Input'!E205))/Input!E7</f>
        <v>2.0503370890798784</v>
      </c>
      <c r="J23" s="6">
        <f>(Input!F142+Input!F141+Input!F147-Input!F143-Input!F144-Input!F207-Input!F208-SUM(Input!F136:F139)-SUM(Input!F202:'Input'!F205))/Input!F7</f>
        <v>1.6426701173159095</v>
      </c>
      <c r="K23" s="6">
        <f>(Input!G142+Input!G141+Input!G147-Input!G143-Input!G144-Input!G207-Input!G208-SUM(Input!G136:G139)-SUM(Input!G202:'Input'!G205))/Input!G7</f>
        <v>1.5249493213724317</v>
      </c>
      <c r="L23" s="6">
        <f>(Input!H142+Input!H141+Input!H147-Input!H143-Input!H144-Input!H207-Input!H208-SUM(Input!H136:H139)-SUM(Input!H202:'Input'!H205))/Input!H7</f>
        <v>1.1039234863718768</v>
      </c>
      <c r="M23" s="6">
        <f>(Input!I142+Input!I141+Input!I147-Input!I143-Input!I144-Input!I207-Input!I208-SUM(Input!I136:I139)-SUM(Input!I202:'Input'!I205))/Input!I7</f>
        <v>2.2803754051114749</v>
      </c>
      <c r="N23" s="6">
        <f>(Input!J142+Input!J141+Input!J147-Input!J143-Input!J144-Input!J207-Input!J208-SUM(Input!J136:J139)-SUM(Input!J202:'Input'!J205))/Input!J7</f>
        <v>2.2456993197619339</v>
      </c>
      <c r="O23" s="6">
        <f>AVERAGE(E23:N23)</f>
        <v>1.8315879496459844</v>
      </c>
    </row>
    <row r="24" spans="2:15" x14ac:dyDescent="0.2">
      <c r="B24" s="26" t="s">
        <v>287</v>
      </c>
      <c r="E24" s="6">
        <f>Input!A127/Input!A$7</f>
        <v>132.07915919300694</v>
      </c>
      <c r="F24" s="6">
        <f>Input!B127/Input!B$7</f>
        <v>125.69866342452261</v>
      </c>
      <c r="G24" s="6">
        <f>Input!C127/Input!C$7</f>
        <v>116.6561678067614</v>
      </c>
      <c r="H24" s="6">
        <f>Input!D127/Input!D$7</f>
        <v>112.86251218721199</v>
      </c>
      <c r="I24" s="6">
        <f>Input!E127/Input!E$7</f>
        <v>105.67795073599021</v>
      </c>
      <c r="J24" s="6">
        <f>Input!F127/Input!F$7</f>
        <v>107.80862822803914</v>
      </c>
      <c r="K24" s="6">
        <f>Input!G127/Input!G$7</f>
        <v>111.80861100973331</v>
      </c>
      <c r="L24" s="6">
        <f>Input!H127/Input!H$7</f>
        <v>109.66655101728919</v>
      </c>
      <c r="M24" s="6">
        <f>Input!I127/Input!I$7</f>
        <v>111.54957466081888</v>
      </c>
      <c r="N24" s="6">
        <f>Input!J127/Input!J$7</f>
        <v>111.27658338660132</v>
      </c>
      <c r="O24" s="16">
        <f>AVERAGE(E24:N24)</f>
        <v>114.50844016499748</v>
      </c>
    </row>
    <row r="25" spans="2:15" s="4" customFormat="1" x14ac:dyDescent="0.2">
      <c r="B25" s="27" t="s">
        <v>288</v>
      </c>
      <c r="E25" s="8">
        <f t="shared" ref="E25:N25" si="5">+E21+E23-E24</f>
        <v>194.26512252994917</v>
      </c>
      <c r="F25" s="8">
        <f t="shared" si="5"/>
        <v>214.46311816853759</v>
      </c>
      <c r="G25" s="8">
        <f t="shared" si="5"/>
        <v>236.98426071825963</v>
      </c>
      <c r="H25" s="8">
        <f t="shared" si="5"/>
        <v>154.44470612535977</v>
      </c>
      <c r="I25" s="8">
        <f t="shared" si="5"/>
        <v>85.223432145972964</v>
      </c>
      <c r="J25" s="8">
        <f t="shared" si="5"/>
        <v>91.688488041555928</v>
      </c>
      <c r="K25" s="8">
        <f t="shared" si="5"/>
        <v>117.97034777594808</v>
      </c>
      <c r="L25" s="8">
        <f t="shared" si="5"/>
        <v>131.19143556145724</v>
      </c>
      <c r="M25" s="8">
        <f t="shared" si="5"/>
        <v>121.40531879549329</v>
      </c>
      <c r="N25" s="8">
        <f t="shared" si="5"/>
        <v>165.4939619488278</v>
      </c>
      <c r="O25" s="8">
        <f>AVERAGE(E25:N25)</f>
        <v>151.31301918113613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291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552.99040959382285</v>
      </c>
      <c r="F31" s="6">
        <f>Input!B35/Input!B7</f>
        <v>597.9962781645404</v>
      </c>
      <c r="G31" s="6">
        <f>Input!C35/Input!C7</f>
        <v>572.24315541756584</v>
      </c>
      <c r="H31" s="6">
        <f>Input!D35/Input!D7</f>
        <v>479.24701122077931</v>
      </c>
      <c r="I31" s="6">
        <f>Input!E35/Input!E7</f>
        <v>380.6198059324708</v>
      </c>
      <c r="J31" s="6">
        <f>Input!F35/Input!F7</f>
        <v>404.41424429855829</v>
      </c>
      <c r="K31" s="6">
        <f>Input!G35/Input!G7</f>
        <v>426.22554352644357</v>
      </c>
      <c r="L31" s="6">
        <f>Input!H35/Input!H7</f>
        <v>424.12667324816761</v>
      </c>
      <c r="M31" s="6">
        <f>Input!I35/Input!I7</f>
        <v>420.81117127445646</v>
      </c>
      <c r="N31" s="6">
        <f>Input!J35/Input!J7</f>
        <v>431.17984518916012</v>
      </c>
      <c r="O31" s="6">
        <f>AVERAGE(E31:N31)</f>
        <v>468.98541378659655</v>
      </c>
    </row>
    <row r="32" spans="2:15" x14ac:dyDescent="0.2">
      <c r="B32" s="26" t="s">
        <v>302</v>
      </c>
      <c r="E32" s="6">
        <f>(Input!A131-Input!A209)/Input!A$7</f>
        <v>204.00260476376161</v>
      </c>
      <c r="F32" s="6">
        <f>(Input!B131-Input!B209)/Input!B$7</f>
        <v>201.52408947936942</v>
      </c>
      <c r="G32" s="6">
        <f>(Input!C131-Input!C209)/Input!C$7</f>
        <v>183.52349354402682</v>
      </c>
      <c r="H32" s="6">
        <f>(Input!D131-Input!D209)/Input!D$7</f>
        <v>167.51740620083854</v>
      </c>
      <c r="I32" s="6">
        <f>(Input!E131-Input!E209)/Input!E$7</f>
        <v>143.58840198244016</v>
      </c>
      <c r="J32" s="6">
        <f>(Input!F131-Input!F209)/Input!F$7</f>
        <v>154.65529041935574</v>
      </c>
      <c r="K32" s="6">
        <f>(Input!G131-Input!G209)/Input!G$7</f>
        <v>152.19773629932379</v>
      </c>
      <c r="L32" s="6">
        <f>(Input!H131-Input!H209)/Input!H$7</f>
        <v>145.4640718004859</v>
      </c>
      <c r="M32" s="6">
        <f>(Input!I131-Input!I209)/Input!I$7</f>
        <v>142.85142734009105</v>
      </c>
      <c r="N32" s="6">
        <f>(Input!J131-Input!J209)/Input!J$7</f>
        <v>150.74518265806188</v>
      </c>
      <c r="O32" s="6">
        <f>AVERAGE(E32:N32)</f>
        <v>164.60697044877548</v>
      </c>
    </row>
    <row r="33" spans="2:15" s="4" customFormat="1" x14ac:dyDescent="0.2">
      <c r="B33" s="27" t="s">
        <v>283</v>
      </c>
      <c r="E33" s="8">
        <f t="shared" ref="E33:N33" si="7">+E31-E32</f>
        <v>348.98780483006124</v>
      </c>
      <c r="F33" s="8">
        <f t="shared" si="7"/>
        <v>396.47218868517098</v>
      </c>
      <c r="G33" s="8">
        <f t="shared" si="7"/>
        <v>388.71966187353905</v>
      </c>
      <c r="H33" s="8">
        <f t="shared" si="7"/>
        <v>311.72960501994078</v>
      </c>
      <c r="I33" s="8">
        <f t="shared" si="7"/>
        <v>237.03140395003064</v>
      </c>
      <c r="J33" s="8">
        <f t="shared" si="7"/>
        <v>249.75895387920255</v>
      </c>
      <c r="K33" s="8">
        <f t="shared" si="7"/>
        <v>274.02780722711975</v>
      </c>
      <c r="L33" s="8">
        <f t="shared" si="7"/>
        <v>278.66260144768171</v>
      </c>
      <c r="M33" s="8">
        <f t="shared" si="7"/>
        <v>277.95974393436541</v>
      </c>
      <c r="N33" s="8">
        <f t="shared" si="7"/>
        <v>280.43466253109824</v>
      </c>
      <c r="O33" s="8">
        <f>AVERAGE(E33:N33)</f>
        <v>304.37844333782095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11.54286731895812</v>
      </c>
      <c r="F35" s="6">
        <f>(Input!B136+Input!B144+Input!B204)/Input!B7</f>
        <v>5.6584148389951903</v>
      </c>
      <c r="G35" s="6">
        <f>(Input!C136+Input!C144+Input!C204)/Input!C7</f>
        <v>4.8298837999507116</v>
      </c>
      <c r="H35" s="6">
        <f>(Input!D136+Input!D144+Input!D204)/Input!D7</f>
        <v>7.305612649431958</v>
      </c>
      <c r="I35" s="6">
        <f>(Input!E136+Input!E144+Input!E204)/Input!E7</f>
        <v>5.3895222096411928</v>
      </c>
      <c r="J35" s="6">
        <f>(Input!F136+Input!F144+Input!F204)/Input!F7</f>
        <v>4.6353759757034787</v>
      </c>
      <c r="K35" s="6">
        <f>(Input!G136+Input!G144+Input!G204)/Input!G7</f>
        <v>4.6039987828974906</v>
      </c>
      <c r="L35" s="6">
        <f>(Input!H136+Input!H144+Input!H204)/Input!H7</f>
        <v>4.1072330657053815</v>
      </c>
      <c r="M35" s="6">
        <f>(Input!I136+Input!I144+Input!I204)/Input!I7</f>
        <v>5.8821899668456137</v>
      </c>
      <c r="N35" s="6">
        <f>(Input!J136+Input!J144+Input!J204)/Input!J7</f>
        <v>5.1858387871425826</v>
      </c>
      <c r="O35" s="6">
        <f>AVERAGE(E35:N35)</f>
        <v>5.9140937395271722</v>
      </c>
    </row>
    <row r="36" spans="2:15" ht="13.15" customHeight="1" x14ac:dyDescent="0.2">
      <c r="B36" s="26" t="s">
        <v>298</v>
      </c>
      <c r="E36" s="6">
        <f>Input!A18/Input!A7</f>
        <v>45.734389052851654</v>
      </c>
      <c r="F36" s="6">
        <f>Input!B18/Input!B7</f>
        <v>42.761784353006682</v>
      </c>
      <c r="G36" s="6">
        <f>Input!C18/Input!C7</f>
        <v>38.311479328937246</v>
      </c>
      <c r="H36" s="6">
        <f>Input!D18/Input!D7</f>
        <v>34.678202508905848</v>
      </c>
      <c r="I36" s="6">
        <f>Input!E18/Input!E7</f>
        <v>32.304428192229871</v>
      </c>
      <c r="J36" s="6">
        <f>Input!F18/Input!F7</f>
        <v>35.086208298224982</v>
      </c>
      <c r="K36" s="6">
        <f>Input!G18/Input!G7</f>
        <v>35.301406675043019</v>
      </c>
      <c r="L36" s="6">
        <f>Input!H18/Input!H7</f>
        <v>34.059252146132259</v>
      </c>
      <c r="M36" s="6">
        <f>Input!I18/Input!I7</f>
        <v>38.069399906275812</v>
      </c>
      <c r="N36" s="6">
        <f>Input!J18/Input!J7</f>
        <v>36.623211635854631</v>
      </c>
      <c r="O36" s="6">
        <f>AVERAGE(E36:N36)</f>
        <v>37.2929762097462</v>
      </c>
    </row>
    <row r="37" spans="2:15" ht="13.15" customHeight="1" x14ac:dyDescent="0.2">
      <c r="B37" s="27" t="s">
        <v>313</v>
      </c>
      <c r="E37" s="8">
        <f t="shared" ref="E37:N37" si="8">+E33+E35-E36</f>
        <v>314.79628309616771</v>
      </c>
      <c r="F37" s="8">
        <f t="shared" si="8"/>
        <v>359.36881917115949</v>
      </c>
      <c r="G37" s="8">
        <f t="shared" si="8"/>
        <v>355.23806634455252</v>
      </c>
      <c r="H37" s="8">
        <f t="shared" si="8"/>
        <v>284.35701516046691</v>
      </c>
      <c r="I37" s="8">
        <f t="shared" si="8"/>
        <v>210.11649796744197</v>
      </c>
      <c r="J37" s="8">
        <f t="shared" si="8"/>
        <v>219.30812155668104</v>
      </c>
      <c r="K37" s="8">
        <f t="shared" si="8"/>
        <v>243.3303993349742</v>
      </c>
      <c r="L37" s="8">
        <f t="shared" si="8"/>
        <v>248.71058236725483</v>
      </c>
      <c r="M37" s="8">
        <f t="shared" si="8"/>
        <v>245.7725339949352</v>
      </c>
      <c r="N37" s="8">
        <f t="shared" si="8"/>
        <v>248.9972896823862</v>
      </c>
      <c r="O37" s="8">
        <f>AVERAGE(E37:N37)</f>
        <v>272.99956086760199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8.9691263512931823</v>
      </c>
      <c r="F39" s="6">
        <f>(Input!B129+Input!B202)/Input!B7</f>
        <v>12.099223408153264</v>
      </c>
      <c r="G39" s="6">
        <f>(Input!C129+Input!C202)/Input!C7</f>
        <v>10.719612958993928</v>
      </c>
      <c r="H39" s="6">
        <f>(Input!D129+Input!D202)/Input!D7</f>
        <v>6.5338557738180443</v>
      </c>
      <c r="I39" s="6">
        <f>(Input!E129+Input!E202)/Input!E7</f>
        <v>6.0132697269504209</v>
      </c>
      <c r="J39" s="6">
        <f>(Input!F129+Input!F202)/Input!F7</f>
        <v>6.4467689515643674</v>
      </c>
      <c r="K39" s="6">
        <f>(Input!G129+Input!G202)/Input!G7</f>
        <v>5.5511070692738596</v>
      </c>
      <c r="L39" s="6">
        <f>(Input!H129+Input!H202)/Input!H7</f>
        <v>3.4375573169306199</v>
      </c>
      <c r="M39" s="6">
        <f>(Input!I129+Input!I202)/Input!I7</f>
        <v>1.7505108025140694</v>
      </c>
      <c r="N39" s="6">
        <f>(Input!J129+Input!J202)/Input!J7</f>
        <v>5.8351556297642633</v>
      </c>
      <c r="O39" s="6">
        <f>AVERAGE(E39:N39)</f>
        <v>6.7356187989256027</v>
      </c>
    </row>
    <row r="40" spans="2:15" x14ac:dyDescent="0.2">
      <c r="B40" s="26" t="s">
        <v>285</v>
      </c>
      <c r="E40" s="6">
        <f>Input!A124/Input!A7</f>
        <v>51.767971022435034</v>
      </c>
      <c r="F40" s="6">
        <f>Input!B124/Input!B7</f>
        <v>48.197950216275117</v>
      </c>
      <c r="G40" s="6">
        <f>Input!C124/Input!C7</f>
        <v>43.065351139223488</v>
      </c>
      <c r="H40" s="6">
        <f>Input!D124/Input!D7</f>
        <v>37.733534062236231</v>
      </c>
      <c r="I40" s="6">
        <f>Input!E124/Input!E7</f>
        <v>38.094730570044362</v>
      </c>
      <c r="J40" s="6">
        <f>Input!F124/Input!F7</f>
        <v>38.577561829276199</v>
      </c>
      <c r="K40" s="6">
        <f>Input!G124/Input!G7</f>
        <v>36.506657321261301</v>
      </c>
      <c r="L40" s="6">
        <f>Input!H124/Input!H7</f>
        <v>35.034744131487038</v>
      </c>
      <c r="M40" s="6">
        <f>Input!I124/Input!I7</f>
        <v>35.458600455646369</v>
      </c>
      <c r="N40" s="6">
        <f>Input!J124/Input!J7</f>
        <v>34.088790270419466</v>
      </c>
      <c r="O40" s="6">
        <f>AVERAGE(E40:N40)</f>
        <v>39.852589101830461</v>
      </c>
    </row>
    <row r="41" spans="2:15" s="4" customFormat="1" x14ac:dyDescent="0.2">
      <c r="B41" s="27" t="s">
        <v>301</v>
      </c>
      <c r="E41" s="8">
        <f t="shared" ref="E41:N41" si="9">+E37+E39-E40</f>
        <v>271.99743842502585</v>
      </c>
      <c r="F41" s="8">
        <f t="shared" si="9"/>
        <v>323.27009236303763</v>
      </c>
      <c r="G41" s="8">
        <f t="shared" si="9"/>
        <v>322.89232816432298</v>
      </c>
      <c r="H41" s="8">
        <f t="shared" si="9"/>
        <v>253.15733687204875</v>
      </c>
      <c r="I41" s="8">
        <f t="shared" si="9"/>
        <v>178.03503712434804</v>
      </c>
      <c r="J41" s="8">
        <f t="shared" si="9"/>
        <v>187.17732867896922</v>
      </c>
      <c r="K41" s="8">
        <f t="shared" si="9"/>
        <v>212.37484908298677</v>
      </c>
      <c r="L41" s="8">
        <f t="shared" si="9"/>
        <v>217.11339555269842</v>
      </c>
      <c r="M41" s="8">
        <f t="shared" si="9"/>
        <v>212.0644443418029</v>
      </c>
      <c r="N41" s="8">
        <f t="shared" si="9"/>
        <v>220.74365504173102</v>
      </c>
      <c r="O41" s="8">
        <f>AVERAGE(E41:N41)</f>
        <v>239.88259056469715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24.955709610493759</v>
      </c>
      <c r="F43" s="6">
        <f>(Input!B137+Input!B139+Input!B205+Input!B208)/Input!B7</f>
        <v>23.501701269099541</v>
      </c>
      <c r="G43" s="6">
        <f>(Input!C137+Input!C139+Input!C205+Input!C208)/Input!C7</f>
        <v>15.544418140948569</v>
      </c>
      <c r="H43" s="6">
        <f>(Input!D137+Input!D139+Input!D205+Input!D208)/Input!D7</f>
        <v>14.540966541043016</v>
      </c>
      <c r="I43" s="6">
        <f>(Input!E137+Input!E139+Input!E205+Input!E208)/Input!E7</f>
        <v>14.632035620811905</v>
      </c>
      <c r="J43" s="6">
        <f>(Input!F137+Input!F139+Input!F205+Input!F208)/Input!F7</f>
        <v>14.555394679580367</v>
      </c>
      <c r="K43" s="6">
        <f>(Input!G137+Input!G139+Input!G205+Input!G208)/Input!G7</f>
        <v>13.570077502576957</v>
      </c>
      <c r="L43" s="6">
        <f>(Input!H137+Input!H139+Input!H205+Input!H208)/Input!H7</f>
        <v>12.709737457753331</v>
      </c>
      <c r="M43" s="6">
        <f>(Input!I137+Input!I139+Input!I205+Input!I208)/Input!I7</f>
        <v>11.052028115738842</v>
      </c>
      <c r="N43" s="6">
        <f>(Input!J137+Input!J139+Input!J205+Input!J208)/Input!J7</f>
        <v>10.525104867823323</v>
      </c>
      <c r="O43" s="6">
        <f>AVERAGE(E43:N43)</f>
        <v>15.558717380586961</v>
      </c>
    </row>
    <row r="44" spans="2:15" ht="13.15" customHeight="1" x14ac:dyDescent="0.2">
      <c r="B44" s="26" t="s">
        <v>300</v>
      </c>
      <c r="E44" s="6">
        <f>(Input!A19+Input!A20)/Input!A7</f>
        <v>30.229410777291644</v>
      </c>
      <c r="F44" s="6">
        <f>(Input!B19+Input!B20)/Input!B7</f>
        <v>39.248907870130239</v>
      </c>
      <c r="G44" s="6">
        <f>(Input!C19+Input!C20)/Input!C7</f>
        <v>28.463664427550462</v>
      </c>
      <c r="H44" s="6">
        <f>(Input!D19+Input!D20)/Input!D7</f>
        <v>27.011217884519432</v>
      </c>
      <c r="I44" s="6">
        <f>(Input!E19+Input!E20)/Input!E7</f>
        <v>23.471067974681194</v>
      </c>
      <c r="J44" s="6">
        <f>(Input!F19+Input!F20)/Input!F7</f>
        <v>23.708627765071899</v>
      </c>
      <c r="K44" s="6">
        <f>(Input!G19+Input!G20)/Input!G7</f>
        <v>27.161112000833654</v>
      </c>
      <c r="L44" s="6">
        <f>(Input!H19+Input!H20)/Input!H7</f>
        <v>24.276314558278159</v>
      </c>
      <c r="M44" s="6">
        <f>(Input!I19+Input!I20)/Input!I7</f>
        <v>25.454232635346425</v>
      </c>
      <c r="N44" s="6">
        <f>(Input!J19+Input!J20)/Input!J7</f>
        <v>25.961131040799874</v>
      </c>
      <c r="O44" s="6">
        <f>AVERAGE(E44:N44)</f>
        <v>27.498568693450295</v>
      </c>
    </row>
    <row r="45" spans="2:15" ht="13.15" customHeight="1" x14ac:dyDescent="0.2">
      <c r="B45" s="27" t="s">
        <v>314</v>
      </c>
      <c r="E45" s="8">
        <f t="shared" ref="E45:N45" si="10">+E41+E43-E44</f>
        <v>266.72373725822797</v>
      </c>
      <c r="F45" s="8">
        <f t="shared" si="10"/>
        <v>307.52288576200692</v>
      </c>
      <c r="G45" s="8">
        <f t="shared" si="10"/>
        <v>309.97308187772109</v>
      </c>
      <c r="H45" s="8">
        <f t="shared" si="10"/>
        <v>240.68708552857234</v>
      </c>
      <c r="I45" s="8">
        <f t="shared" si="10"/>
        <v>169.19600477047874</v>
      </c>
      <c r="J45" s="8">
        <f t="shared" si="10"/>
        <v>178.02409559347768</v>
      </c>
      <c r="K45" s="8">
        <f t="shared" si="10"/>
        <v>198.78381458473007</v>
      </c>
      <c r="L45" s="8">
        <f t="shared" si="10"/>
        <v>205.5468184521736</v>
      </c>
      <c r="M45" s="8">
        <f t="shared" si="10"/>
        <v>197.66223982219532</v>
      </c>
      <c r="N45" s="8">
        <f t="shared" si="10"/>
        <v>205.30762886875448</v>
      </c>
      <c r="O45" s="8">
        <f>AVERAGE(E45:N45)</f>
        <v>227.94273925183384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2.6795043577966551</v>
      </c>
      <c r="F47" s="6">
        <f>(Input!B142+Input!B141+Input!B147-Input!B143-Input!B144-Input!B207-Input!B208-SUM(Input!B136:B139)-SUM(Input!B202:'Input'!B205))/Input!B7</f>
        <v>1.8985195266215809</v>
      </c>
      <c r="G47" s="6">
        <f>(Input!C142+Input!C141+Input!C147-Input!C143-Input!C144-Input!C207-Input!C208-SUM(Input!C136:C139)-SUM(Input!C202:'Input'!C205))/Input!C7</f>
        <v>1.2450147303725694</v>
      </c>
      <c r="H47" s="6">
        <f>(Input!D142+Input!D141+Input!D147-Input!D143-Input!D144-Input!D207-Input!D208-SUM(Input!D136:D139)-SUM(Input!D202:'Input'!D205))/Input!D7</f>
        <v>1.644886142655535</v>
      </c>
      <c r="I47" s="6">
        <f>(Input!E142+Input!E141+Input!E147-Input!E143-Input!E144-Input!E207-Input!E208-SUM(Input!E136:E139)-SUM(Input!E202:'Input'!E205))/Input!E7</f>
        <v>2.0503370890798784</v>
      </c>
      <c r="J47" s="6">
        <f>(Input!F142+Input!F141+Input!F147-Input!F143-Input!F144-Input!F207-Input!F208-SUM(Input!F136:F139)-SUM(Input!F202:'Input'!F205))/Input!F7</f>
        <v>1.6426701173159095</v>
      </c>
      <c r="K47" s="6">
        <f>(Input!G142+Input!G141+Input!G147-Input!G143-Input!G144-Input!G207-Input!G208-SUM(Input!G136:G139)-SUM(Input!G202:'Input'!G205))/Input!G7</f>
        <v>1.5249493213724317</v>
      </c>
      <c r="L47" s="6">
        <f>(Input!H142+Input!H141+Input!H147-Input!H143-Input!H144-Input!H207-Input!H208-SUM(Input!H136:H139)-SUM(Input!H202:'Input'!H205))/Input!H7</f>
        <v>1.1039234863718768</v>
      </c>
      <c r="M47" s="6">
        <f>(Input!I142+Input!I141+Input!I147-Input!I143-Input!I144-Input!I207-Input!I208-SUM(Input!I136:I139)-SUM(Input!I202:'Input'!I205))/Input!I7</f>
        <v>2.2803754051114749</v>
      </c>
      <c r="N47" s="6">
        <f>(Input!J142+Input!J141+Input!J147-Input!J143-Input!J144-Input!J207-Input!J208-SUM(Input!J136:J139)-SUM(Input!J202:'Input'!J205))/Input!J7</f>
        <v>2.2456993197619339</v>
      </c>
      <c r="O47" s="6">
        <f>AVERAGE(E47:N47)</f>
        <v>1.8315879496459844</v>
      </c>
    </row>
    <row r="48" spans="2:15" x14ac:dyDescent="0.2">
      <c r="B48" s="26" t="s">
        <v>287</v>
      </c>
      <c r="E48" s="6">
        <f>Input!A127/Input!A7</f>
        <v>132.07915919300694</v>
      </c>
      <c r="F48" s="6">
        <f>Input!B127/Input!B7</f>
        <v>125.69866342452261</v>
      </c>
      <c r="G48" s="6">
        <f>Input!C127/Input!C7</f>
        <v>116.6561678067614</v>
      </c>
      <c r="H48" s="6">
        <f>Input!D127/Input!D7</f>
        <v>112.86251218721199</v>
      </c>
      <c r="I48" s="6">
        <f>Input!E127/Input!E7</f>
        <v>105.67795073599021</v>
      </c>
      <c r="J48" s="6">
        <f>Input!F127/Input!F7</f>
        <v>107.80862822803914</v>
      </c>
      <c r="K48" s="6">
        <f>Input!G127/Input!G7</f>
        <v>111.80861100973331</v>
      </c>
      <c r="L48" s="6">
        <f>Input!H127/Input!H7</f>
        <v>109.66655101728919</v>
      </c>
      <c r="M48" s="6">
        <f>Input!I127/Input!I7</f>
        <v>111.54957466081888</v>
      </c>
      <c r="N48" s="6">
        <f>Input!J127/Input!J7</f>
        <v>111.27658338660132</v>
      </c>
      <c r="O48" s="16">
        <f>AVERAGE(E48:N48)</f>
        <v>114.50844016499748</v>
      </c>
    </row>
    <row r="49" spans="2:15" s="4" customFormat="1" x14ac:dyDescent="0.2">
      <c r="B49" s="27" t="s">
        <v>288</v>
      </c>
      <c r="E49" s="8">
        <f t="shared" ref="E49:N49" si="11">+E45+E47-E48</f>
        <v>137.32408242301767</v>
      </c>
      <c r="F49" s="8">
        <f t="shared" si="11"/>
        <v>183.72274186410587</v>
      </c>
      <c r="G49" s="8">
        <f t="shared" si="11"/>
        <v>194.56192880133227</v>
      </c>
      <c r="H49" s="8">
        <f t="shared" si="11"/>
        <v>129.46945948401589</v>
      </c>
      <c r="I49" s="8">
        <f t="shared" si="11"/>
        <v>65.568391123568404</v>
      </c>
      <c r="J49" s="8">
        <f t="shared" si="11"/>
        <v>71.858137482754444</v>
      </c>
      <c r="K49" s="8">
        <f t="shared" si="11"/>
        <v>88.500152896369173</v>
      </c>
      <c r="L49" s="8">
        <f t="shared" si="11"/>
        <v>96.984190921256285</v>
      </c>
      <c r="M49" s="8">
        <f t="shared" si="11"/>
        <v>88.393040566487912</v>
      </c>
      <c r="N49" s="8">
        <f t="shared" si="11"/>
        <v>96.2767448019151</v>
      </c>
      <c r="O49" s="8">
        <f>AVERAGE(E49:N49)</f>
        <v>115.26588703648231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178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81.259206503908402</v>
      </c>
      <c r="F7" s="6">
        <f>Input!B132/Input!B$34</f>
        <v>86.92931353080499</v>
      </c>
      <c r="G7" s="6">
        <f>Input!C132/Input!C$34</f>
        <v>84.639150542604497</v>
      </c>
      <c r="H7" s="6">
        <f>Input!D132/Input!D$34</f>
        <v>71.344289875269681</v>
      </c>
      <c r="I7" s="6">
        <f>Input!E132/Input!E$34</f>
        <v>54.965248435498509</v>
      </c>
      <c r="J7" s="6">
        <f>Input!F132/Input!F$34</f>
        <v>59.834176521466205</v>
      </c>
      <c r="K7" s="6">
        <f>Input!G132/Input!G$34</f>
        <v>61.913359748487203</v>
      </c>
      <c r="L7" s="6">
        <f>Input!H132/Input!H$34</f>
        <v>62.632135759675066</v>
      </c>
      <c r="M7" s="6">
        <f>Input!I132/Input!I$34</f>
        <v>61.700734588494463</v>
      </c>
      <c r="N7" s="6">
        <f>Input!J132/Input!J$34</f>
        <v>67.035380216379068</v>
      </c>
      <c r="O7" s="6">
        <f>AVERAGE(E7:N7)</f>
        <v>69.22529957225882</v>
      </c>
    </row>
    <row r="8" spans="1:15" ht="12" customHeight="1" x14ac:dyDescent="0.2">
      <c r="B8" t="s">
        <v>180</v>
      </c>
      <c r="E8" s="6">
        <f>Input!A133/Input!A$34</f>
        <v>1.4658846927374358</v>
      </c>
      <c r="F8" s="6">
        <f>Input!B133/Input!B$34</f>
        <v>6.9297443481103532E-2</v>
      </c>
      <c r="G8" s="6">
        <f>Input!C133/Input!C$34</f>
        <v>-7.0254200642834774E-2</v>
      </c>
      <c r="H8" s="6">
        <f>Input!D133/Input!D$34</f>
        <v>-0.33228227990399939</v>
      </c>
      <c r="I8" s="6">
        <f>Input!E133/Input!E$34</f>
        <v>0.57342275407966214</v>
      </c>
      <c r="J8" s="6">
        <f>Input!F133/Input!F$34</f>
        <v>-0.12080646636020036</v>
      </c>
      <c r="K8" s="6">
        <f>Input!G133/Input!G$34</f>
        <v>0.35583786699760084</v>
      </c>
      <c r="L8" s="6">
        <f>Input!H133/Input!H$34</f>
        <v>-7.5707950204417437E-2</v>
      </c>
      <c r="M8" s="6">
        <f>Input!I133/Input!I$34</f>
        <v>-0.13121948044344761</v>
      </c>
      <c r="N8" s="6">
        <f>Input!J133/Input!J$34</f>
        <v>-0.32277031097986308</v>
      </c>
      <c r="O8" s="6">
        <f>AVERAGE(E8:N8)</f>
        <v>0.14114020687610393</v>
      </c>
    </row>
    <row r="9" spans="1:15" ht="12" customHeight="1" x14ac:dyDescent="0.2">
      <c r="B9" t="s">
        <v>181</v>
      </c>
      <c r="E9" s="6">
        <f>Input!A134/Input!A$34</f>
        <v>0.24102475949679139</v>
      </c>
      <c r="F9" s="6">
        <f>Input!B134/Input!B$34</f>
        <v>0.29164419627645305</v>
      </c>
      <c r="G9" s="6">
        <f>Input!C134/Input!C$34</f>
        <v>0.22113580722805382</v>
      </c>
      <c r="H9" s="6">
        <f>Input!D134/Input!D$34</f>
        <v>0.21497178704483164</v>
      </c>
      <c r="I9" s="6">
        <f>Input!E134/Input!E$34</f>
        <v>0.17904199091104772</v>
      </c>
      <c r="J9" s="6">
        <f>Input!F134/Input!F$34</f>
        <v>0.21531457127699863</v>
      </c>
      <c r="K9" s="6">
        <f>Input!G134/Input!G$34</f>
        <v>0.20327791486516156</v>
      </c>
      <c r="L9" s="6">
        <f>Input!H134/Input!H$34</f>
        <v>0.1951971014331437</v>
      </c>
      <c r="M9" s="6">
        <f>Input!I134/Input!I$34</f>
        <v>0.1460553164167652</v>
      </c>
      <c r="N9" s="6">
        <f>Input!J134/Input!J$34</f>
        <v>0.17990573148610522</v>
      </c>
      <c r="O9" s="6">
        <f>AVERAGE(E9:N9)</f>
        <v>0.20875691764353518</v>
      </c>
    </row>
    <row r="10" spans="1:15" ht="12" customHeight="1" x14ac:dyDescent="0.2">
      <c r="B10" t="s">
        <v>182</v>
      </c>
      <c r="E10" s="6">
        <f>Input!A135/Input!A$34</f>
        <v>-7.7515297090622368E-2</v>
      </c>
      <c r="F10" s="6">
        <f>Input!B135/Input!B$34</f>
        <v>-5.9871630088741114E-2</v>
      </c>
      <c r="G10" s="6">
        <f>Input!C135/Input!C$34</f>
        <v>-8.0431416096799255E-2</v>
      </c>
      <c r="H10" s="6">
        <f>Input!D135/Input!D$34</f>
        <v>-0.20856628157377821</v>
      </c>
      <c r="I10" s="6">
        <f>Input!E135/Input!E$34</f>
        <v>-7.8102717587660492E-2</v>
      </c>
      <c r="J10" s="6">
        <f>Input!F135/Input!F$34</f>
        <v>-0.14386394806197522</v>
      </c>
      <c r="K10" s="6">
        <f>Input!G135/Input!G$34</f>
        <v>-0.12108541697909961</v>
      </c>
      <c r="L10" s="6">
        <f>Input!H135/Input!H$34</f>
        <v>-0.63182531829061273</v>
      </c>
      <c r="M10" s="6">
        <f>Input!I135/Input!I$34</f>
        <v>-0.26234517002686802</v>
      </c>
      <c r="N10" s="6">
        <f>Input!J135/Input!J$34</f>
        <v>-0.15766951426955478</v>
      </c>
      <c r="O10" s="6">
        <f>AVERAGE(E10:N10)</f>
        <v>-0.18212767100657118</v>
      </c>
    </row>
    <row r="11" spans="1:15" ht="12.75" customHeight="1" x14ac:dyDescent="0.2">
      <c r="B11" s="28" t="s">
        <v>68</v>
      </c>
      <c r="E11" s="8">
        <f>Input!A27/Input!A$34</f>
        <v>82.888600659052003</v>
      </c>
      <c r="F11" s="8">
        <f>Input!B27/Input!B$34</f>
        <v>87.230383540473809</v>
      </c>
      <c r="G11" s="8">
        <f>Input!C27/Input!C$34</f>
        <v>84.709600733092913</v>
      </c>
      <c r="H11" s="8">
        <f>Input!D27/Input!D$34</f>
        <v>71.018413100836739</v>
      </c>
      <c r="I11" s="8">
        <f>Input!E27/Input!E$34</f>
        <v>55.639610462901565</v>
      </c>
      <c r="J11" s="8">
        <f>Input!F27/Input!F$34</f>
        <v>59.784820678321026</v>
      </c>
      <c r="K11" s="8">
        <f>Input!G27/Input!G$34</f>
        <v>62.351390113370869</v>
      </c>
      <c r="L11" s="8">
        <f>Input!H27/Input!H$34</f>
        <v>62.119799592613191</v>
      </c>
      <c r="M11" s="8">
        <f>Input!I27/Input!I$34</f>
        <v>61.453225254440909</v>
      </c>
      <c r="N11" s="8">
        <f>Input!J27/Input!J$34</f>
        <v>66.734846122615764</v>
      </c>
      <c r="O11" s="8">
        <f>AVERAGE(E11:N11)</f>
        <v>69.393069025771879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5.3340755203035772E-2</v>
      </c>
      <c r="F13" s="8">
        <f>Input!B28/Input!B34</f>
        <v>6.4164397077483629E-2</v>
      </c>
      <c r="G13" s="8">
        <f>Input!C28/Input!C34</f>
        <v>5.8885820950571856E-2</v>
      </c>
      <c r="H13" s="8">
        <f>Input!D28/Input!D34</f>
        <v>4.4947480343214573E-2</v>
      </c>
      <c r="I13" s="8">
        <f>Input!E28/Input!E34</f>
        <v>5.9946468169385494E-2</v>
      </c>
      <c r="J13" s="8">
        <f>Input!F28/Input!F34</f>
        <v>6.6779317159840423E-2</v>
      </c>
      <c r="K13" s="8">
        <f>Input!G28/Input!G34</f>
        <v>0.16827306115023916</v>
      </c>
      <c r="L13" s="8">
        <f>Input!H28/Input!H34</f>
        <v>4.8120834342040716E-2</v>
      </c>
      <c r="M13" s="8">
        <f>Input!I28/Input!I34</f>
        <v>5.2459842475915563E-2</v>
      </c>
      <c r="N13" s="8">
        <f>Input!J28/Input!J34</f>
        <v>0.10783722990577316</v>
      </c>
      <c r="O13" s="8">
        <f>AVERAGE(E13:N13)</f>
        <v>7.2475520677750038E-2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0.94455858617303046</v>
      </c>
      <c r="F15" s="16">
        <f>Input!B136/Input!B$34</f>
        <v>0.47380235930713205</v>
      </c>
      <c r="G15" s="16">
        <f>Input!C136/Input!C$34</f>
        <v>0.36845065196241944</v>
      </c>
      <c r="H15" s="16">
        <f>Input!D136/Input!D$34</f>
        <v>0.78714565552809379</v>
      </c>
      <c r="I15" s="16">
        <f>Input!E136/Input!E$34</f>
        <v>0.42123833149386958</v>
      </c>
      <c r="J15" s="16">
        <f>Input!F136/Input!F$34</f>
        <v>0.34515413350049784</v>
      </c>
      <c r="K15" s="16">
        <f>Input!G136/Input!G$34</f>
        <v>0.38945359716258687</v>
      </c>
      <c r="L15" s="16">
        <f>Input!H136/Input!H$34</f>
        <v>0.31090419377196965</v>
      </c>
      <c r="M15" s="16">
        <f>Input!I136/Input!I$34</f>
        <v>0.39109940221197648</v>
      </c>
      <c r="N15" s="16">
        <f>Input!J136/Input!J$34</f>
        <v>0.29037682038307405</v>
      </c>
      <c r="O15" s="6">
        <f t="shared" ref="O15:O26" si="1">AVERAGE(E15:N15)</f>
        <v>0.47221837314946491</v>
      </c>
    </row>
    <row r="16" spans="1:15" ht="12" customHeight="1" x14ac:dyDescent="0.2">
      <c r="B16" t="s">
        <v>184</v>
      </c>
      <c r="E16" s="16">
        <f>Input!A137/Input!A$34</f>
        <v>1.1821550240428451</v>
      </c>
      <c r="F16" s="16">
        <f>Input!B137/Input!B$34</f>
        <v>1.1983863515474094</v>
      </c>
      <c r="G16" s="16">
        <f>Input!C137/Input!C$34</f>
        <v>1.0293880328217793</v>
      </c>
      <c r="H16" s="16">
        <f>Input!D137/Input!D$34</f>
        <v>0.98121836824867437</v>
      </c>
      <c r="I16" s="16">
        <f>Input!E137/Input!E$34</f>
        <v>1.1036494213719237</v>
      </c>
      <c r="J16" s="16">
        <f>Input!F137/Input!F$34</f>
        <v>1.0531010649670347</v>
      </c>
      <c r="K16" s="16">
        <f>Input!G137/Input!G$34</f>
        <v>1.092369524954335</v>
      </c>
      <c r="L16" s="16">
        <f>Input!H137/Input!H$34</f>
        <v>1.0638248434080091</v>
      </c>
      <c r="M16" s="16">
        <f>Input!I137/Input!I$34</f>
        <v>0.9092382914585655</v>
      </c>
      <c r="N16" s="16">
        <f>Input!J137/Input!J$34</f>
        <v>0.81517690441655732</v>
      </c>
      <c r="O16" s="6">
        <f t="shared" si="1"/>
        <v>1.0428507827237135</v>
      </c>
    </row>
    <row r="17" spans="2:15" ht="12" customHeight="1" x14ac:dyDescent="0.2">
      <c r="B17" t="s">
        <v>185</v>
      </c>
      <c r="E17" s="16">
        <f>Input!A138/Input!A$34</f>
        <v>0.13379294926596932</v>
      </c>
      <c r="F17" s="16">
        <f>Input!B138/Input!B$34</f>
        <v>0.14769653053748674</v>
      </c>
      <c r="G17" s="16">
        <f>Input!C138/Input!C$34</f>
        <v>0.1525857694631875</v>
      </c>
      <c r="H17" s="16">
        <f>Input!D138/Input!D$34</f>
        <v>0.12139269524119556</v>
      </c>
      <c r="I17" s="16">
        <f>Input!E138/Input!E$34</f>
        <v>0.12318120342391874</v>
      </c>
      <c r="J17" s="16">
        <f>Input!F138/Input!F$34</f>
        <v>0.15674973126162997</v>
      </c>
      <c r="K17" s="16">
        <f>Input!G138/Input!G$34</f>
        <v>0.27222462004507864</v>
      </c>
      <c r="L17" s="16">
        <f>Input!H138/Input!H$34</f>
        <v>0.10133497818702257</v>
      </c>
      <c r="M17" s="16">
        <f>Input!I138/Input!I$34</f>
        <v>9.402870438368359E-2</v>
      </c>
      <c r="N17" s="16">
        <f>Input!J138/Input!J$34</f>
        <v>0.10949994003563086</v>
      </c>
      <c r="O17" s="6">
        <f t="shared" si="1"/>
        <v>0.14124871218448035</v>
      </c>
    </row>
    <row r="18" spans="2:15" ht="12" customHeight="1" x14ac:dyDescent="0.2">
      <c r="B18" t="s">
        <v>186</v>
      </c>
      <c r="E18" s="16">
        <f>Input!A139/Input!A$34</f>
        <v>1.6959329615673435</v>
      </c>
      <c r="F18" s="16">
        <f>Input!B139/Input!B$34</f>
        <v>1.6100485601991599</v>
      </c>
      <c r="G18" s="16">
        <f>Input!C139/Input!C$34</f>
        <v>0.89312938980867695</v>
      </c>
      <c r="H18" s="16">
        <f>Input!D139/Input!D$34</f>
        <v>0.86564270192202686</v>
      </c>
      <c r="I18" s="16">
        <f>Input!E139/Input!E$34</f>
        <v>0.78071047168653285</v>
      </c>
      <c r="J18" s="16">
        <f>Input!F139/Input!F$34</f>
        <v>0.864462625277583</v>
      </c>
      <c r="K18" s="16">
        <f>Input!G139/Input!G$34</f>
        <v>0.62843284557634904</v>
      </c>
      <c r="L18" s="16">
        <f>Input!H139/Input!H$34</f>
        <v>0.52929868889329856</v>
      </c>
      <c r="M18" s="16">
        <f>Input!I139/Input!I$34</f>
        <v>0.42887714214277362</v>
      </c>
      <c r="N18" s="16">
        <f>Input!J139/Input!J$34</f>
        <v>0.37690154636615331</v>
      </c>
      <c r="O18" s="6">
        <f t="shared" si="1"/>
        <v>0.86734369334398964</v>
      </c>
    </row>
    <row r="19" spans="2:15" ht="12" customHeight="1" x14ac:dyDescent="0.2">
      <c r="B19" t="s">
        <v>311</v>
      </c>
      <c r="E19" s="16">
        <f>E20-SUM(E15:E18)</f>
        <v>3.845597068485862E-3</v>
      </c>
      <c r="F19" s="16">
        <f t="shared" ref="F19:N19" si="2">F20-SUM(F15:F18)</f>
        <v>8.6579000803750361E-3</v>
      </c>
      <c r="G19" s="16">
        <f t="shared" si="2"/>
        <v>6.722369741015477E-3</v>
      </c>
      <c r="H19" s="16">
        <f t="shared" si="2"/>
        <v>6.6422252173454766E-3</v>
      </c>
      <c r="I19" s="16">
        <f t="shared" si="2"/>
        <v>5.3669471844082217E-3</v>
      </c>
      <c r="J19" s="16">
        <f t="shared" si="2"/>
        <v>6.3110209718080235E-3</v>
      </c>
      <c r="K19" s="16">
        <f t="shared" si="2"/>
        <v>4.9938294319269438E-3</v>
      </c>
      <c r="L19" s="16">
        <f t="shared" si="2"/>
        <v>4.839108238019918E-3</v>
      </c>
      <c r="M19" s="16">
        <f t="shared" si="2"/>
        <v>4.975573025839175E-3</v>
      </c>
      <c r="N19" s="16">
        <f t="shared" si="2"/>
        <v>7.4259946195225357E-3</v>
      </c>
      <c r="O19" s="6">
        <f t="shared" si="1"/>
        <v>5.9780565578746673E-3</v>
      </c>
    </row>
    <row r="20" spans="2:15" ht="12.75" customHeight="1" x14ac:dyDescent="0.2">
      <c r="B20" s="28" t="s">
        <v>187</v>
      </c>
      <c r="E20" s="8">
        <f>Input!A141/Input!A$34</f>
        <v>3.9602851181176746</v>
      </c>
      <c r="F20" s="8">
        <f>Input!B141/Input!B$34</f>
        <v>3.4385917016715632</v>
      </c>
      <c r="G20" s="8">
        <f>Input!C141/Input!C$34</f>
        <v>2.4502762137970788</v>
      </c>
      <c r="H20" s="8">
        <f>Input!D141/Input!D$34</f>
        <v>2.7620416461573361</v>
      </c>
      <c r="I20" s="8">
        <f>Input!E141/Input!E$34</f>
        <v>2.4341463751606534</v>
      </c>
      <c r="J20" s="8">
        <f>Input!F141/Input!F$34</f>
        <v>2.4257785759785535</v>
      </c>
      <c r="K20" s="8">
        <f>Input!G141/Input!G$34</f>
        <v>2.3874744171702766</v>
      </c>
      <c r="L20" s="8">
        <f>Input!H141/Input!H$34</f>
        <v>2.0102018124983196</v>
      </c>
      <c r="M20" s="8">
        <f>Input!I141/Input!I$34</f>
        <v>1.8282191132228385</v>
      </c>
      <c r="N20" s="8">
        <f>Input!J141/Input!J$34</f>
        <v>1.5993812058209382</v>
      </c>
      <c r="O20" s="8">
        <f t="shared" si="1"/>
        <v>2.5296396179595235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4.4151178681525495E-2</v>
      </c>
      <c r="F22" s="16">
        <f>Input!B202/Input!B$34</f>
        <v>9.072593056454438E-2</v>
      </c>
      <c r="G22" s="16">
        <f>Input!C202/Input!C$34</f>
        <v>5.0211550311718478E-2</v>
      </c>
      <c r="H22" s="16">
        <f>Input!D202/Input!D$34</f>
        <v>5.1835657466591148E-2</v>
      </c>
      <c r="I22" s="16">
        <f>Input!E202/Input!E$34</f>
        <v>8.3467206892969298E-2</v>
      </c>
      <c r="J22" s="16">
        <f>Input!F202/Input!F$34</f>
        <v>5.2924255983555976E-2</v>
      </c>
      <c r="K22" s="16">
        <f>Input!G202/Input!G$34</f>
        <v>7.0180818794501762E-2</v>
      </c>
      <c r="L22" s="16">
        <f>Input!H202/Input!H$34</f>
        <v>5.6987173241053006E-2</v>
      </c>
      <c r="M22" s="16">
        <f>Input!I202/Input!I$34</f>
        <v>7.2393289105989578E-2</v>
      </c>
      <c r="N22" s="16">
        <f>Input!J202/Input!J$34</f>
        <v>0.18752876890351428</v>
      </c>
      <c r="O22" s="6">
        <f t="shared" si="1"/>
        <v>7.6040582994596345E-2</v>
      </c>
    </row>
    <row r="23" spans="2:15" ht="12" customHeight="1" x14ac:dyDescent="0.2">
      <c r="B23" t="s">
        <v>305</v>
      </c>
      <c r="E23" s="16">
        <f>Input!A203/Input!A$34</f>
        <v>5.8488939787476388</v>
      </c>
      <c r="F23" s="16">
        <f>Input!B203/Input!B$34</f>
        <v>5.3451106810119269</v>
      </c>
      <c r="G23" s="16">
        <f>Input!C203/Input!C$34</f>
        <v>4.857182974440847</v>
      </c>
      <c r="H23" s="16">
        <f>Input!D203/Input!D$34</f>
        <v>4.374646279275086</v>
      </c>
      <c r="I23" s="16">
        <f>Input!E203/Input!E$34</f>
        <v>3.9081994704460672</v>
      </c>
      <c r="J23" s="16">
        <f>Input!F203/Input!F$34</f>
        <v>4.2520540278755821</v>
      </c>
      <c r="K23" s="16">
        <f>Input!G203/Input!G$34</f>
        <v>4.4760502785925746</v>
      </c>
      <c r="L23" s="16">
        <f>Input!H203/Input!H$34</f>
        <v>4.27964360218526</v>
      </c>
      <c r="M23" s="16">
        <f>Input!I203/Input!I$34</f>
        <v>4.4133036299152391</v>
      </c>
      <c r="N23" s="16">
        <f>Input!J203/Input!J$34</f>
        <v>4.3260119716749044</v>
      </c>
      <c r="O23" s="6">
        <f t="shared" si="1"/>
        <v>4.608109689416513</v>
      </c>
    </row>
    <row r="24" spans="2:15" ht="12" customHeight="1" x14ac:dyDescent="0.2">
      <c r="B24" t="s">
        <v>306</v>
      </c>
      <c r="E24" s="16">
        <f>Input!A204/Input!A$34</f>
        <v>9.7187309163642918E-2</v>
      </c>
      <c r="F24" s="16">
        <f>Input!B204/Input!B$34</f>
        <v>3.3426997667747919E-2</v>
      </c>
      <c r="G24" s="16">
        <f>Input!C204/Input!C$34</f>
        <v>2.2139910571405647E-2</v>
      </c>
      <c r="H24" s="16">
        <f>Input!D204/Input!D$34</f>
        <v>6.9892865587987615E-2</v>
      </c>
      <c r="I24" s="16">
        <f>Input!E204/Input!E$34</f>
        <v>0.13445511970330451</v>
      </c>
      <c r="J24" s="16">
        <f>Input!F204/Input!F$34</f>
        <v>0.14811744220557163</v>
      </c>
      <c r="K24" s="16">
        <f>Input!G204/Input!G$34</f>
        <v>0.1216986184242356</v>
      </c>
      <c r="L24" s="16">
        <f>Input!H204/Input!H$34</f>
        <v>0.13354890093039321</v>
      </c>
      <c r="M24" s="16">
        <f>Input!I204/Input!I$34</f>
        <v>0.1901920917626311</v>
      </c>
      <c r="N24" s="16">
        <f>Input!J204/Input!J$34</f>
        <v>0.14405045677128731</v>
      </c>
      <c r="O24" s="6">
        <f t="shared" si="1"/>
        <v>0.10947097127882074</v>
      </c>
    </row>
    <row r="25" spans="2:15" ht="12" customHeight="1" x14ac:dyDescent="0.2">
      <c r="B25" t="s">
        <v>307</v>
      </c>
      <c r="E25" s="16">
        <f>Input!A205/Input!A$34</f>
        <v>0.31915464139766703</v>
      </c>
      <c r="F25" s="16">
        <f>Input!B205/Input!B$34</f>
        <v>0.35277921362844911</v>
      </c>
      <c r="G25" s="16">
        <f>Input!C205/Input!C$34</f>
        <v>0.13880367957212567</v>
      </c>
      <c r="H25" s="16">
        <f>Input!D205/Input!D$34</f>
        <v>0.11201725135965962</v>
      </c>
      <c r="I25" s="16">
        <f>Input!E205/Input!E$34</f>
        <v>0.12134955311036257</v>
      </c>
      <c r="J25" s="16">
        <f>Input!F205/Input!F$34</f>
        <v>0.11557576890148803</v>
      </c>
      <c r="K25" s="16">
        <f>Input!G205/Input!G$34</f>
        <v>0.10738662884195017</v>
      </c>
      <c r="L25" s="16">
        <f>Input!H205/Input!H$34</f>
        <v>9.5424658686725214E-2</v>
      </c>
      <c r="M25" s="16">
        <f>Input!I205/Input!I$34</f>
        <v>0.10250803506713248</v>
      </c>
      <c r="N25" s="16">
        <f>Input!J205/Input!J$34</f>
        <v>0.12347861701561325</v>
      </c>
      <c r="O25" s="6">
        <f t="shared" si="1"/>
        <v>0.15884780475811733</v>
      </c>
    </row>
    <row r="26" spans="2:15" ht="12" customHeight="1" x14ac:dyDescent="0.2">
      <c r="B26" t="s">
        <v>308</v>
      </c>
      <c r="E26" s="16">
        <f>E27-SUM(E22:E25)</f>
        <v>0.24679017101555711</v>
      </c>
      <c r="F26" s="16">
        <f t="shared" ref="F26:N26" si="3">F27-SUM(F22:F25)</f>
        <v>0.20583412386319466</v>
      </c>
      <c r="G26" s="16">
        <f t="shared" si="3"/>
        <v>0.11593817688958996</v>
      </c>
      <c r="H26" s="16">
        <f t="shared" si="3"/>
        <v>0.15601492045060272</v>
      </c>
      <c r="I26" s="16">
        <f t="shared" si="3"/>
        <v>0.11059907452572748</v>
      </c>
      <c r="J26" s="16">
        <f t="shared" si="3"/>
        <v>9.5715648920682739E-2</v>
      </c>
      <c r="K26" s="16">
        <f t="shared" si="3"/>
        <v>0.17212957799077522</v>
      </c>
      <c r="L26" s="16">
        <f t="shared" si="3"/>
        <v>0.11581123080291711</v>
      </c>
      <c r="M26" s="16">
        <f t="shared" si="3"/>
        <v>0.26507852344259764</v>
      </c>
      <c r="N26" s="16">
        <f t="shared" si="3"/>
        <v>0.25009568693621009</v>
      </c>
      <c r="O26" s="6">
        <f t="shared" si="1"/>
        <v>0.17340071348378547</v>
      </c>
    </row>
    <row r="27" spans="2:15" ht="12.75" customHeight="1" x14ac:dyDescent="0.2">
      <c r="B27" s="28" t="s">
        <v>188</v>
      </c>
      <c r="E27" s="8">
        <f>Input!A142/Input!A$34</f>
        <v>6.5561772790060315</v>
      </c>
      <c r="F27" s="8">
        <f>Input!B142/Input!B$34</f>
        <v>6.0278769467358631</v>
      </c>
      <c r="G27" s="8">
        <f>Input!C142/Input!C$34</f>
        <v>5.1842762917856877</v>
      </c>
      <c r="H27" s="8">
        <f>Input!D142/Input!D$34</f>
        <v>4.7644069741399271</v>
      </c>
      <c r="I27" s="8">
        <f>Input!E142/Input!E$34</f>
        <v>4.3580704246784308</v>
      </c>
      <c r="J27" s="8">
        <f>Input!F142/Input!F$34</f>
        <v>4.6643871438868807</v>
      </c>
      <c r="K27" s="8">
        <f>Input!G142/Input!G$34</f>
        <v>4.9474459226440377</v>
      </c>
      <c r="L27" s="8">
        <f>Input!H142/Input!H$34</f>
        <v>4.6814155658463488</v>
      </c>
      <c r="M27" s="8">
        <f>Input!I142/Input!I$34</f>
        <v>5.04347556929359</v>
      </c>
      <c r="N27" s="8">
        <f>Input!J142/Input!J$34</f>
        <v>5.0311655013015297</v>
      </c>
      <c r="O27" s="8">
        <f>AVERAGE(E27:N27)</f>
        <v>5.125869761931833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0.92826010273413195</v>
      </c>
      <c r="F29" s="16">
        <f>Input!B143/Input!B$34</f>
        <v>1.3309440912363864</v>
      </c>
      <c r="G29" s="16">
        <f>Input!C143/Input!C$34</f>
        <v>1.1643969083725738</v>
      </c>
      <c r="H29" s="16">
        <f>Input!D143/Input!D$34</f>
        <v>0.67777738097559703</v>
      </c>
      <c r="I29" s="16">
        <f>Input!E143/Input!E$34</f>
        <v>0.57154934569382621</v>
      </c>
      <c r="J29" s="16">
        <f>Input!F143/Input!F$34</f>
        <v>0.62665211690395706</v>
      </c>
      <c r="K29" s="16">
        <f>Input!G143/Input!G$34</f>
        <v>0.2404303143546834</v>
      </c>
      <c r="L29" s="16">
        <f>Input!H143/Input!H$34</f>
        <v>0.25160311403681429</v>
      </c>
      <c r="M29" s="16">
        <f>Input!I143/Input!I$34</f>
        <v>1.3447426622876115E-2</v>
      </c>
      <c r="N29" s="16">
        <f>Input!J143/Input!J$34</f>
        <v>0.32832341648511615</v>
      </c>
      <c r="O29" s="16">
        <f t="shared" ref="O29:O35" si="4">AVERAGE(E29:N29)</f>
        <v>0.61333842174159614</v>
      </c>
    </row>
    <row r="30" spans="2:15" ht="12" customHeight="1" x14ac:dyDescent="0.2">
      <c r="B30" t="s">
        <v>309</v>
      </c>
      <c r="E30" s="16">
        <f>Input!A207/Input!A$34</f>
        <v>0.44347035092963899</v>
      </c>
      <c r="F30" s="16">
        <f>Input!B207/Input!B$34</f>
        <v>0.26032811217640239</v>
      </c>
      <c r="G30" s="16">
        <f>Input!C207/Input!C$34</f>
        <v>0.27764087686020839</v>
      </c>
      <c r="H30" s="16">
        <f>Input!D207/Input!D$34</f>
        <v>0.33050975645293718</v>
      </c>
      <c r="I30" s="16">
        <f>Input!E207/Input!E$34</f>
        <v>0.62520511809598101</v>
      </c>
      <c r="J30" s="16">
        <f>Input!F207/Input!F$34</f>
        <v>0.40884573359767212</v>
      </c>
      <c r="K30" s="16">
        <f>Input!G207/Input!G$34</f>
        <v>0.15574539219110958</v>
      </c>
      <c r="L30" s="16">
        <f>Input!H207/Input!H$34</f>
        <v>6.5391403277456642E-2</v>
      </c>
      <c r="M30" s="16">
        <f>Input!I207/Input!I$34</f>
        <v>0.1181606231479342</v>
      </c>
      <c r="N30" s="16">
        <f>Input!J207/Input!J$34</f>
        <v>0.28137534086498511</v>
      </c>
      <c r="O30" s="16">
        <f t="shared" si="4"/>
        <v>0.29666727075943256</v>
      </c>
    </row>
    <row r="31" spans="2:15" ht="12" customHeight="1" x14ac:dyDescent="0.2">
      <c r="B31" t="s">
        <v>190</v>
      </c>
      <c r="E31" s="16">
        <f>Input!A144/Input!A$34</f>
        <v>0.45053700917386819</v>
      </c>
      <c r="F31" s="16">
        <f>Input!B144/Input!B$34</f>
        <v>0.25672015055335978</v>
      </c>
      <c r="G31" s="16">
        <f>Input!C144/Input!C$34</f>
        <v>0.25195137931796724</v>
      </c>
      <c r="H31" s="16">
        <f>Input!D144/Input!D$34</f>
        <v>0.14474164671689996</v>
      </c>
      <c r="I31" s="16">
        <f>Input!E144/Input!E$34</f>
        <v>0.19551132028610907</v>
      </c>
      <c r="J31" s="16">
        <f>Input!F144/Input!F$34</f>
        <v>0.15608210904905162</v>
      </c>
      <c r="K31" s="16">
        <f>Input!G144/Input!G$34</f>
        <v>0.11180533574681141</v>
      </c>
      <c r="L31" s="16">
        <f>Input!H144/Input!H$34</f>
        <v>0.10282565974302314</v>
      </c>
      <c r="M31" s="16">
        <f>Input!I144/Input!I$34</f>
        <v>0.19939769425536583</v>
      </c>
      <c r="N31" s="16">
        <f>Input!J144/Input!J$34</f>
        <v>0.21717518873293917</v>
      </c>
      <c r="O31" s="16">
        <f t="shared" si="4"/>
        <v>0.20867474935753955</v>
      </c>
    </row>
    <row r="32" spans="2:15" ht="12" customHeight="1" x14ac:dyDescent="0.2">
      <c r="B32" t="s">
        <v>310</v>
      </c>
      <c r="E32" s="16">
        <f>Input!A208/Input!A$34</f>
        <v>2.9076951361056824E-2</v>
      </c>
      <c r="F32" s="16">
        <f>Input!B208/Input!B$34</f>
        <v>1.1779305024061664E-2</v>
      </c>
      <c r="G32" s="16">
        <f>Input!C208/Input!C$34</f>
        <v>6.6252565365755396E-3</v>
      </c>
      <c r="H32" s="16">
        <f>Input!D208/Input!D$34</f>
        <v>3.5047800883544582E-2</v>
      </c>
      <c r="I32" s="16">
        <f>Input!E208/Input!E$34</f>
        <v>3.3739422824530241E-2</v>
      </c>
      <c r="J32" s="16">
        <f>Input!F208/Input!F$34</f>
        <v>5.8751143839718065E-3</v>
      </c>
      <c r="K32" s="16">
        <f>Input!G208/Input!G$34</f>
        <v>7.9501160014965218E-3</v>
      </c>
      <c r="L32" s="16">
        <f>Input!H208/Input!H$34</f>
        <v>4.9932209387619601E-3</v>
      </c>
      <c r="M32" s="16">
        <f>Input!I208/Input!I$34</f>
        <v>2.6210976768176422E-2</v>
      </c>
      <c r="N32" s="16">
        <f>Input!J208/Input!J$34</f>
        <v>6.9260573230786118E-3</v>
      </c>
      <c r="O32" s="16">
        <f t="shared" si="4"/>
        <v>1.6822422204525418E-2</v>
      </c>
    </row>
    <row r="33" spans="2:15" ht="12" customHeight="1" x14ac:dyDescent="0.2">
      <c r="B33" t="s">
        <v>191</v>
      </c>
      <c r="E33" s="16">
        <f>Input!A145/Input!A$34</f>
        <v>1.3314511146186403E-2</v>
      </c>
      <c r="F33" s="16">
        <f>Input!B145/Input!B$34</f>
        <v>1.011485895940345E-2</v>
      </c>
      <c r="G33" s="16">
        <f>Input!C145/Input!C$34</f>
        <v>7.8000034275248625E-3</v>
      </c>
      <c r="H33" s="16">
        <f>Input!D145/Input!D$34</f>
        <v>3.6821323098073615E-2</v>
      </c>
      <c r="I33" s="16">
        <f>Input!E145/Input!E$34</f>
        <v>4.109013716634146E-2</v>
      </c>
      <c r="J33" s="16">
        <f>Input!F145/Input!F$34</f>
        <v>5.9406313801974378E-2</v>
      </c>
      <c r="K33" s="16">
        <f>Input!G145/Input!G$34</f>
        <v>1.1939408692136578E-2</v>
      </c>
      <c r="L33" s="16">
        <f>Input!H145/Input!H$34</f>
        <v>1.0283676512894557E-2</v>
      </c>
      <c r="M33" s="16">
        <f>Input!I145/Input!I$34</f>
        <v>1.1253065400879015E-2</v>
      </c>
      <c r="N33" s="16">
        <f>Input!J145/Input!J$34</f>
        <v>9.1648184103832794E-3</v>
      </c>
      <c r="O33" s="16">
        <f t="shared" si="4"/>
        <v>2.1118811661579757E-2</v>
      </c>
    </row>
    <row r="34" spans="2:15" ht="12" customHeight="1" x14ac:dyDescent="0.2">
      <c r="B34" t="s">
        <v>192</v>
      </c>
      <c r="E34" s="16">
        <f>E35-SUM(E29:E33)</f>
        <v>8.246092304826691E-2</v>
      </c>
      <c r="F34" s="16">
        <f t="shared" ref="F34:N34" si="5">F35-SUM(F29:F33)</f>
        <v>3.1714560233363942E-2</v>
      </c>
      <c r="G34" s="16">
        <f t="shared" si="5"/>
        <v>3.5169559406581063E-2</v>
      </c>
      <c r="H34" s="16">
        <f t="shared" si="5"/>
        <v>2.6076100731134311E-2</v>
      </c>
      <c r="I34" s="16">
        <f t="shared" si="5"/>
        <v>0.12872483330696305</v>
      </c>
      <c r="J34" s="16">
        <f t="shared" si="5"/>
        <v>6.8682954927821838E-2</v>
      </c>
      <c r="K34" s="16">
        <f t="shared" si="5"/>
        <v>1.7274922000763193E-2</v>
      </c>
      <c r="L34" s="16">
        <f t="shared" si="5"/>
        <v>1.6161087392522699E-2</v>
      </c>
      <c r="M34" s="16">
        <f t="shared" si="5"/>
        <v>2.1346175392886024E-2</v>
      </c>
      <c r="N34" s="16">
        <f t="shared" si="5"/>
        <v>1.548640869165363E-2</v>
      </c>
      <c r="O34" s="16">
        <f t="shared" si="4"/>
        <v>4.4309752513195667E-2</v>
      </c>
    </row>
    <row r="35" spans="2:15" ht="12.75" customHeight="1" x14ac:dyDescent="0.2">
      <c r="B35" s="28" t="s">
        <v>193</v>
      </c>
      <c r="E35" s="8">
        <f>Input!A147/Input!A$34</f>
        <v>1.9471198483931491</v>
      </c>
      <c r="F35" s="8">
        <f>Input!B147/Input!B$34</f>
        <v>1.901601078182978</v>
      </c>
      <c r="G35" s="8">
        <f>Input!C147/Input!C$34</f>
        <v>1.7435839839214311</v>
      </c>
      <c r="H35" s="8">
        <f>Input!D147/Input!D$34</f>
        <v>1.2509740088581869</v>
      </c>
      <c r="I35" s="8">
        <f>Input!E147/Input!E$34</f>
        <v>1.595820177373751</v>
      </c>
      <c r="J35" s="8">
        <f>Input!F147/Input!F$34</f>
        <v>1.3255443426644489</v>
      </c>
      <c r="K35" s="8">
        <f>Input!G147/Input!G$34</f>
        <v>0.54514548898700077</v>
      </c>
      <c r="L35" s="8">
        <f>Input!H147/Input!H$34</f>
        <v>0.45125816190147333</v>
      </c>
      <c r="M35" s="8">
        <f>Input!I147/Input!I$34</f>
        <v>0.38981596158811754</v>
      </c>
      <c r="N35" s="8">
        <f>Input!J147/Input!J$34</f>
        <v>0.85845123050815597</v>
      </c>
      <c r="O35" s="8">
        <f t="shared" si="4"/>
        <v>1.2009314282378691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95.405523659771887</v>
      </c>
      <c r="F37" s="30">
        <f t="shared" ref="F37:N37" si="6">+F11+F13+F20+F27+F35</f>
        <v>98.662617664141692</v>
      </c>
      <c r="G37" s="30">
        <f t="shared" si="6"/>
        <v>94.146623043547692</v>
      </c>
      <c r="H37" s="30">
        <f t="shared" si="6"/>
        <v>79.840783210335417</v>
      </c>
      <c r="I37" s="30">
        <f t="shared" si="6"/>
        <v>64.087593908283779</v>
      </c>
      <c r="J37" s="30">
        <f t="shared" si="6"/>
        <v>68.26731005801075</v>
      </c>
      <c r="K37" s="30">
        <f t="shared" si="6"/>
        <v>70.39972900332242</v>
      </c>
      <c r="L37" s="30">
        <f t="shared" si="6"/>
        <v>69.310795967201386</v>
      </c>
      <c r="M37" s="30">
        <f t="shared" si="6"/>
        <v>68.767195741021368</v>
      </c>
      <c r="N37" s="30">
        <f t="shared" si="6"/>
        <v>74.331681290152147</v>
      </c>
      <c r="O37" s="7">
        <f>AVERAGE(E37:N37)</f>
        <v>78.321985354578857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72.767245852920908</v>
      </c>
      <c r="F39" s="30">
        <f>Input!B24/Input!B$6</f>
        <v>71.749969594472532</v>
      </c>
      <c r="G39" s="30">
        <f>Input!C24/Input!C$6</f>
        <v>64.46543013714259</v>
      </c>
      <c r="H39" s="30">
        <f>Input!D24/Input!D$6</f>
        <v>59.875850557182865</v>
      </c>
      <c r="I39" s="30">
        <f>Input!E24/Input!E$6</f>
        <v>53.292896298439977</v>
      </c>
      <c r="J39" s="30">
        <f>Input!F24/Input!F$6</f>
        <v>57.046675360813104</v>
      </c>
      <c r="K39" s="30">
        <f>Input!G24/Input!G$6</f>
        <v>55.935222802025066</v>
      </c>
      <c r="L39" s="30">
        <f>Input!H24/Input!H$6</f>
        <v>52.984864860614238</v>
      </c>
      <c r="M39" s="30">
        <f>Input!I24/Input!I$6</f>
        <v>54.545909586882864</v>
      </c>
      <c r="N39" s="30">
        <f>Input!J24/Input!J$6</f>
        <v>53.834218939679708</v>
      </c>
      <c r="O39" s="7">
        <f>AVERAGE(E39:N39)</f>
        <v>59.64982839901738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22.638277806850979</v>
      </c>
      <c r="F41" s="11">
        <f t="shared" ref="F41:N41" si="7">+F37-F39</f>
        <v>26.91264806966916</v>
      </c>
      <c r="G41" s="11">
        <f t="shared" si="7"/>
        <v>29.681192906405101</v>
      </c>
      <c r="H41" s="11">
        <f t="shared" si="7"/>
        <v>19.964932653152552</v>
      </c>
      <c r="I41" s="11">
        <f t="shared" si="7"/>
        <v>10.794697609843801</v>
      </c>
      <c r="J41" s="11">
        <f t="shared" si="7"/>
        <v>11.220634697197646</v>
      </c>
      <c r="K41" s="11">
        <f t="shared" si="7"/>
        <v>14.464506201297354</v>
      </c>
      <c r="L41" s="11">
        <f t="shared" si="7"/>
        <v>16.325931106587149</v>
      </c>
      <c r="M41" s="11">
        <f t="shared" si="7"/>
        <v>14.221286154138504</v>
      </c>
      <c r="N41" s="11">
        <f t="shared" si="7"/>
        <v>20.497462350472439</v>
      </c>
      <c r="O41" s="11">
        <f>AVERAGE(E41:N41)</f>
        <v>18.672156955561469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2.1794723471115014</v>
      </c>
      <c r="F43" s="8">
        <f>(Input!B25+Input!B26)/Input!B$6</f>
        <v>2.7946683517421453</v>
      </c>
      <c r="G43" s="8">
        <f>(Input!C25+Input!C26)/Input!C$6</f>
        <v>2.6238405777822571</v>
      </c>
      <c r="H43" s="8">
        <f>(Input!D25+Input!D26)/Input!D$6</f>
        <v>2.5861828045334749</v>
      </c>
      <c r="I43" s="8">
        <f>(Input!E25+Input!E26)/Input!E$6</f>
        <v>2.452162853978689</v>
      </c>
      <c r="J43" s="8">
        <f>(Input!F25+Input!F26)/Input!F$6</f>
        <v>2.4072045438915564</v>
      </c>
      <c r="K43" s="8">
        <f>(Input!G25+Input!G26)/Input!G$6</f>
        <v>2.227714250817451</v>
      </c>
      <c r="L43" s="8">
        <f>(Input!H25+Input!H26)/Input!H$6</f>
        <v>2.1760486528582588</v>
      </c>
      <c r="M43" s="8">
        <f>(Input!I25+Input!I26)/Input!I$6</f>
        <v>2.173653815888668</v>
      </c>
      <c r="N43" s="8">
        <f>(Input!J25+Input!J26)/Input!J$6</f>
        <v>2.0399552933329241</v>
      </c>
      <c r="O43" s="8">
        <f>AVERAGE(E43:N43)</f>
        <v>2.3660903491936929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20.458805459739477</v>
      </c>
      <c r="F45" s="11">
        <f t="shared" ref="F45:N45" si="8">+F41-F43</f>
        <v>24.117979717927014</v>
      </c>
      <c r="G45" s="11">
        <f t="shared" si="8"/>
        <v>27.057352328622844</v>
      </c>
      <c r="H45" s="11">
        <f t="shared" si="8"/>
        <v>17.378749848619076</v>
      </c>
      <c r="I45" s="11">
        <f t="shared" si="8"/>
        <v>8.3425347558651133</v>
      </c>
      <c r="J45" s="11">
        <f t="shared" si="8"/>
        <v>8.8134301533060899</v>
      </c>
      <c r="K45" s="11">
        <f t="shared" si="8"/>
        <v>12.236791950479903</v>
      </c>
      <c r="L45" s="11">
        <f t="shared" si="8"/>
        <v>14.149882453728889</v>
      </c>
      <c r="M45" s="11">
        <f t="shared" si="8"/>
        <v>12.047632338249835</v>
      </c>
      <c r="N45" s="11">
        <f t="shared" si="8"/>
        <v>18.457507057139516</v>
      </c>
      <c r="O45" s="11">
        <f>AVERAGE(E45:N45)</f>
        <v>16.306066606367771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202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82.147396008082467</v>
      </c>
      <c r="F7" s="6">
        <f>Input!B149/Input!B$153</f>
        <v>87.770751602758011</v>
      </c>
      <c r="G7" s="6">
        <f>Input!C149/Input!C$153</f>
        <v>85.247171957958827</v>
      </c>
      <c r="H7" s="6">
        <f>Input!D149/Input!D$153</f>
        <v>71.658809121338876</v>
      </c>
      <c r="I7" s="6">
        <f>Input!E149/Input!E$153</f>
        <v>58.416306182887027</v>
      </c>
      <c r="J7" s="6">
        <f>Input!F149/Input!F$153</f>
        <v>61.626410068892604</v>
      </c>
      <c r="K7" s="6">
        <f>Input!G149/Input!G$153</f>
        <v>64.077199491335747</v>
      </c>
      <c r="L7" s="6">
        <f>Input!H149/Input!H$153</f>
        <v>65.187048879855553</v>
      </c>
      <c r="M7" s="6">
        <f>Input!I149/Input!I$153</f>
        <v>63.521183246968135</v>
      </c>
      <c r="N7" s="6">
        <f>Input!J149/Input!J$153</f>
        <v>67.697170874199685</v>
      </c>
      <c r="O7" s="6">
        <f>AVERAGE(E7:N7)</f>
        <v>70.73494474342769</v>
      </c>
    </row>
    <row r="8" spans="1:15" ht="12" customHeight="1" x14ac:dyDescent="0.2">
      <c r="B8" t="s">
        <v>180</v>
      </c>
      <c r="E8" s="6">
        <f>Input!A150/Input!A$153</f>
        <v>0.91250524788799581</v>
      </c>
      <c r="F8" s="6">
        <f>Input!B150/Input!B$153</f>
        <v>2.4806659901336271E-2</v>
      </c>
      <c r="G8" s="6">
        <f>Input!C150/Input!C$153</f>
        <v>-7.7494487931406036E-2</v>
      </c>
      <c r="H8" s="6">
        <f>Input!D150/Input!D$153</f>
        <v>-0.38859650670295698</v>
      </c>
      <c r="I8" s="6">
        <f>Input!E150/Input!E$153</f>
        <v>0.63188034325540587</v>
      </c>
      <c r="J8" s="6">
        <f>Input!F150/Input!F$153</f>
        <v>-0.18159075081506304</v>
      </c>
      <c r="K8" s="6">
        <f>Input!G150/Input!G$153</f>
        <v>0.39759658997309283</v>
      </c>
      <c r="L8" s="6">
        <f>Input!H150/Input!H$153</f>
        <v>-8.9004115980274218E-2</v>
      </c>
      <c r="M8" s="6">
        <f>Input!I150/Input!I$153</f>
        <v>-0.12246642532828599</v>
      </c>
      <c r="N8" s="6">
        <f>Input!J150/Input!J$153</f>
        <v>-0.37074783079172535</v>
      </c>
      <c r="O8" s="6">
        <f>AVERAGE(E8:N8)</f>
        <v>7.3688872346811915E-2</v>
      </c>
    </row>
    <row r="9" spans="1:15" ht="12" customHeight="1" x14ac:dyDescent="0.2">
      <c r="B9" t="s">
        <v>181</v>
      </c>
      <c r="E9" s="6">
        <f>Input!A151/Input!A$153</f>
        <v>0.20552118241052317</v>
      </c>
      <c r="F9" s="6">
        <f>Input!B151/Input!B$153</f>
        <v>0.32786452309563785</v>
      </c>
      <c r="G9" s="6">
        <f>Input!C151/Input!C$153</f>
        <v>0.236125133494786</v>
      </c>
      <c r="H9" s="6">
        <f>Input!D151/Input!D$153</f>
        <v>0.21358202202615453</v>
      </c>
      <c r="I9" s="6">
        <f>Input!E151/Input!E$153</f>
        <v>0.20707731427830608</v>
      </c>
      <c r="J9" s="6">
        <f>Input!F151/Input!F$153</f>
        <v>0.22250490220088129</v>
      </c>
      <c r="K9" s="6">
        <f>Input!G151/Input!G$153</f>
        <v>0.22453638117425631</v>
      </c>
      <c r="L9" s="6">
        <f>Input!H151/Input!H$153</f>
        <v>0.20510103310383229</v>
      </c>
      <c r="M9" s="6">
        <f>Input!I151/Input!I$153</f>
        <v>0.15913347494049163</v>
      </c>
      <c r="N9" s="6">
        <f>Input!J151/Input!J$153</f>
        <v>0.18971861873370652</v>
      </c>
      <c r="O9" s="6">
        <f>AVERAGE(E9:N9)</f>
        <v>0.2191164585458576</v>
      </c>
    </row>
    <row r="10" spans="1:15" ht="12" customHeight="1" x14ac:dyDescent="0.2">
      <c r="B10" t="s">
        <v>182</v>
      </c>
      <c r="E10" s="6">
        <f>Input!A152/Input!A$153</f>
        <v>-8.152897902519507E-2</v>
      </c>
      <c r="F10" s="6">
        <f>Input!B152/Input!B$153</f>
        <v>-6.8519276356851927E-2</v>
      </c>
      <c r="G10" s="6">
        <f>Input!C152/Input!C$153</f>
        <v>-8.23095769575998E-2</v>
      </c>
      <c r="H10" s="6">
        <f>Input!D152/Input!D$153</f>
        <v>-0.19262068399345633</v>
      </c>
      <c r="I10" s="6">
        <f>Input!E152/Input!E$153</f>
        <v>-8.1875722393016576E-2</v>
      </c>
      <c r="J10" s="6">
        <f>Input!F152/Input!F$153</f>
        <v>-0.1944092390511884</v>
      </c>
      <c r="K10" s="6">
        <f>Input!G152/Input!G$153</f>
        <v>-0.18954496948658858</v>
      </c>
      <c r="L10" s="6">
        <f>Input!H152/Input!H$153</f>
        <v>-0.74008146758988536</v>
      </c>
      <c r="M10" s="6">
        <f>Input!I152/Input!I$153</f>
        <v>-0.30043671474244232</v>
      </c>
      <c r="N10" s="6">
        <f>Input!J152/Input!J$153</f>
        <v>-0.22339093865804491</v>
      </c>
      <c r="O10" s="6">
        <f>AVERAGE(E10:N10)</f>
        <v>-0.21547175682542691</v>
      </c>
    </row>
    <row r="11" spans="1:15" ht="12.75" customHeight="1" x14ac:dyDescent="0.2">
      <c r="B11" s="28" t="s">
        <v>68</v>
      </c>
      <c r="E11" s="8">
        <f>Input!A35/Input!A$153</f>
        <v>83.183893459355787</v>
      </c>
      <c r="F11" s="8">
        <f>Input!B35/Input!B$153</f>
        <v>88.05490350939813</v>
      </c>
      <c r="G11" s="8">
        <f>Input!C35/Input!C$153</f>
        <v>85.323493026564606</v>
      </c>
      <c r="H11" s="8">
        <f>Input!D35/Input!D$153</f>
        <v>71.291173952668629</v>
      </c>
      <c r="I11" s="8">
        <f>Input!E35/Input!E$153</f>
        <v>59.173388118027724</v>
      </c>
      <c r="J11" s="8">
        <f>Input!F35/Input!F$153</f>
        <v>61.472914981227234</v>
      </c>
      <c r="K11" s="8">
        <f>Input!G35/Input!G$153</f>
        <v>64.509787492996509</v>
      </c>
      <c r="L11" s="8">
        <f>Input!H35/Input!H$153</f>
        <v>64.563064329389221</v>
      </c>
      <c r="M11" s="8">
        <f>Input!I35/Input!I$153</f>
        <v>63.257413581837909</v>
      </c>
      <c r="N11" s="8">
        <f>Input!J35/Input!J$153</f>
        <v>67.292750723483607</v>
      </c>
      <c r="O11" s="8">
        <f>AVERAGE(E11:N11)</f>
        <v>70.812278317494957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6.2276782002619581E-2</v>
      </c>
      <c r="F13" s="8">
        <f>Input!B28/Input!B$34/Input!B$5*Input!B$6</f>
        <v>6.9998447495630861E-2</v>
      </c>
      <c r="G13" s="8">
        <f>Input!C28/Input!C$34/Input!C$5*Input!C$6</f>
        <v>6.599825735342299E-2</v>
      </c>
      <c r="H13" s="8">
        <f>Input!D28/Input!D$34/Input!D$5*Input!D$6</f>
        <v>4.8735822383936811E-2</v>
      </c>
      <c r="I13" s="8">
        <f>Input!E28/Input!E$34/Input!E$5*Input!E$6</f>
        <v>6.7014948803550162E-2</v>
      </c>
      <c r="J13" s="8">
        <f>Input!F28/Input!F$34/Input!F$5*Input!F$6</f>
        <v>7.25607176229673E-2</v>
      </c>
      <c r="K13" s="8">
        <f>Input!G28/Input!G$34/Input!G$5*Input!G$6</f>
        <v>0.18856714422169285</v>
      </c>
      <c r="L13" s="8">
        <f>Input!H28/Input!H$34/Input!H$5*Input!H$6</f>
        <v>5.5034058478845051E-2</v>
      </c>
      <c r="M13" s="8">
        <f>Input!I28/Input!I$34/Input!I$5*Input!I$6</f>
        <v>5.960791059659766E-2</v>
      </c>
      <c r="N13" s="8">
        <f>Input!J28/Input!J$34/Input!J$5*Input!J$6</f>
        <v>0.13383915231126664</v>
      </c>
      <c r="O13" s="8">
        <f>AVERAGE(E13:N13)</f>
        <v>8.2363324127052981E-2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1.1027978313372762</v>
      </c>
      <c r="F15" s="16">
        <f>Input!B136/Input!B$34/Input!B$5*Input!B$6</f>
        <v>0.51688211970910303</v>
      </c>
      <c r="G15" s="16">
        <f>Input!C136/Input!C$34/Input!C$5*Input!C$6</f>
        <v>0.41295341659011198</v>
      </c>
      <c r="H15" s="16">
        <f>Input!D136/Input!D$34/Input!D$5*Input!D$6</f>
        <v>0.8534892404462886</v>
      </c>
      <c r="I15" s="16">
        <f>Input!E136/Input!E$34/Input!E$5*Input!E$6</f>
        <v>0.47090789634828184</v>
      </c>
      <c r="J15" s="16">
        <f>Input!F136/Input!F$34/Input!F$5*Input!F$6</f>
        <v>0.37503575481887164</v>
      </c>
      <c r="K15" s="16">
        <f>Input!G136/Input!G$34/Input!G$5*Input!G$6</f>
        <v>0.43642251541526811</v>
      </c>
      <c r="L15" s="16">
        <f>Input!H136/Input!H$34/Input!H$5*Input!H$6</f>
        <v>0.35556988600291861</v>
      </c>
      <c r="M15" s="16">
        <f>Input!I136/Input!I$34/Input!I$5*Input!I$6</f>
        <v>0.44438978657126471</v>
      </c>
      <c r="N15" s="16">
        <f>Input!J136/Input!J$34/Input!J$5*Input!J$6</f>
        <v>0.36039304352374651</v>
      </c>
      <c r="O15" s="6">
        <f t="shared" ref="O15:O26" si="1">AVERAGE(E15:N15)</f>
        <v>0.53288414907631299</v>
      </c>
    </row>
    <row r="16" spans="1:15" ht="12" customHeight="1" x14ac:dyDescent="0.2">
      <c r="B16" t="s">
        <v>184</v>
      </c>
      <c r="E16" s="16">
        <f>Input!A137/Input!A$34/Input!A$5*Input!A$6</f>
        <v>1.3801981326546313</v>
      </c>
      <c r="F16" s="16">
        <f>Input!B137/Input!B$34/Input!B$5*Input!B$6</f>
        <v>1.3073478116995927</v>
      </c>
      <c r="G16" s="16">
        <f>Input!C137/Input!C$34/Input!C$5*Input!C$6</f>
        <v>1.1537211371092528</v>
      </c>
      <c r="H16" s="16">
        <f>Input!D137/Input!D$34/Input!D$5*Input!D$6</f>
        <v>1.0639191284955496</v>
      </c>
      <c r="I16" s="16">
        <f>Input!E137/Input!E$34/Input!E$5*Input!E$6</f>
        <v>1.2337842700144079</v>
      </c>
      <c r="J16" s="16">
        <f>Input!F137/Input!F$34/Input!F$5*Input!F$6</f>
        <v>1.1442729913008556</v>
      </c>
      <c r="K16" s="16">
        <f>Input!G137/Input!G$34/Input!G$5*Input!G$6</f>
        <v>1.2241115740536552</v>
      </c>
      <c r="L16" s="16">
        <f>Input!H137/Input!H$34/Input!H$5*Input!H$6</f>
        <v>1.2166580119375732</v>
      </c>
      <c r="M16" s="16">
        <f>Input!I137/Input!I$34/Input!I$5*Input!I$6</f>
        <v>1.0331291942622152</v>
      </c>
      <c r="N16" s="16">
        <f>Input!J137/Input!J$34/Input!J$5*Input!J$6</f>
        <v>1.0117339435199415</v>
      </c>
      <c r="O16" s="6">
        <f t="shared" si="1"/>
        <v>1.1768876195047677</v>
      </c>
    </row>
    <row r="17" spans="2:15" ht="12" customHeight="1" x14ac:dyDescent="0.2">
      <c r="B17" t="s">
        <v>185</v>
      </c>
      <c r="E17" s="16">
        <f>Input!A138/Input!A$34/Input!A$5*Input!A$6</f>
        <v>0.156206906017898</v>
      </c>
      <c r="F17" s="16">
        <f>Input!B138/Input!B$34/Input!B$5*Input!B$6</f>
        <v>0.161125613408796</v>
      </c>
      <c r="G17" s="16">
        <f>Input!C138/Input!C$34/Input!C$5*Input!C$6</f>
        <v>0.17101561494666948</v>
      </c>
      <c r="H17" s="16">
        <f>Input!D138/Input!D$34/Input!D$5*Input!D$6</f>
        <v>0.13162412639834226</v>
      </c>
      <c r="I17" s="16">
        <f>Input!E138/Input!E$34/Input!E$5*Input!E$6</f>
        <v>0.13770589482750226</v>
      </c>
      <c r="J17" s="16">
        <f>Input!F138/Input!F$34/Input!F$5*Input!F$6</f>
        <v>0.17032029483510702</v>
      </c>
      <c r="K17" s="16">
        <f>Input!G138/Input!G$34/Input!G$5*Input!G$6</f>
        <v>0.30505547850528858</v>
      </c>
      <c r="L17" s="16">
        <f>Input!H138/Input!H$34/Input!H$5*Input!H$6</f>
        <v>0.1158931508929565</v>
      </c>
      <c r="M17" s="16">
        <f>Input!I138/Input!I$34/Input!I$5*Input!I$6</f>
        <v>0.10684085845262925</v>
      </c>
      <c r="N17" s="16">
        <f>Input!J138/Input!J$34/Input!J$5*Input!J$6</f>
        <v>0.13590277833832576</v>
      </c>
      <c r="O17" s="6">
        <f t="shared" si="1"/>
        <v>0.15916907166235153</v>
      </c>
    </row>
    <row r="18" spans="2:15" ht="12" customHeight="1" x14ac:dyDescent="0.2">
      <c r="B18" t="s">
        <v>186</v>
      </c>
      <c r="E18" s="16">
        <f>Input!A139/Input!A$34/Input!A$5*Input!A$6</f>
        <v>1.9800478440278155</v>
      </c>
      <c r="F18" s="16">
        <f>Input!B139/Input!B$34/Input!B$5*Input!B$6</f>
        <v>1.7564397818687774</v>
      </c>
      <c r="G18" s="16">
        <f>Input!C139/Input!C$34/Input!C$5*Input!C$6</f>
        <v>1.001004696325394</v>
      </c>
      <c r="H18" s="16">
        <f>Input!D139/Input!D$34/Input!D$5*Input!D$6</f>
        <v>0.93860231200238742</v>
      </c>
      <c r="I18" s="16">
        <f>Input!E139/Input!E$34/Input!E$5*Input!E$6</f>
        <v>0.87276655136103276</v>
      </c>
      <c r="J18" s="16">
        <f>Input!F139/Input!F$34/Input!F$5*Input!F$6</f>
        <v>0.93930323214053046</v>
      </c>
      <c r="K18" s="16">
        <f>Input!G139/Input!G$34/Input!G$5*Input!G$6</f>
        <v>0.70422316094697035</v>
      </c>
      <c r="L18" s="16">
        <f>Input!H139/Input!H$34/Input!H$5*Input!H$6</f>
        <v>0.60533977424994245</v>
      </c>
      <c r="M18" s="16">
        <f>Input!I139/Input!I$34/Input!I$5*Input!I$6</f>
        <v>0.48731504212021726</v>
      </c>
      <c r="N18" s="16">
        <f>Input!J139/Input!J$34/Input!J$5*Input!J$6</f>
        <v>0.46778077955571579</v>
      </c>
      <c r="O18" s="6">
        <f t="shared" si="1"/>
        <v>0.97528231745987826</v>
      </c>
    </row>
    <row r="19" spans="2:15" ht="12" customHeight="1" x14ac:dyDescent="0.2">
      <c r="B19" t="s">
        <v>311</v>
      </c>
      <c r="E19" s="16">
        <f>E20-SUM(E15:E18)</f>
        <v>4.4898391369310175E-3</v>
      </c>
      <c r="F19" s="16">
        <f t="shared" ref="F19:N19" si="2">F20-SUM(F15:F18)</f>
        <v>9.4451065045735305E-3</v>
      </c>
      <c r="G19" s="16">
        <f t="shared" si="2"/>
        <v>7.5343211834439927E-3</v>
      </c>
      <c r="H19" s="16">
        <f t="shared" si="2"/>
        <v>7.2020568440054333E-3</v>
      </c>
      <c r="I19" s="16">
        <f t="shared" si="2"/>
        <v>5.9997811677283686E-3</v>
      </c>
      <c r="J19" s="16">
        <f t="shared" si="2"/>
        <v>6.857395824396928E-3</v>
      </c>
      <c r="K19" s="16">
        <f t="shared" si="2"/>
        <v>5.5960957046350401E-3</v>
      </c>
      <c r="L19" s="16">
        <f t="shared" si="2"/>
        <v>5.5343131389551381E-3</v>
      </c>
      <c r="M19" s="16">
        <f t="shared" si="2"/>
        <v>5.6535341719188281E-3</v>
      </c>
      <c r="N19" s="16">
        <f t="shared" si="2"/>
        <v>9.2165648710873516E-3</v>
      </c>
      <c r="O19" s="6">
        <f t="shared" si="1"/>
        <v>6.7529008547675632E-3</v>
      </c>
    </row>
    <row r="20" spans="2:15" ht="12.75" customHeight="1" x14ac:dyDescent="0.2">
      <c r="B20" s="28" t="s">
        <v>187</v>
      </c>
      <c r="E20" s="8">
        <f>Input!A141/Input!A$34/Input!A$5*Input!A$6</f>
        <v>4.6237405531745521</v>
      </c>
      <c r="F20" s="8">
        <f>Input!B141/Input!B$34/Input!B$5*Input!B$6</f>
        <v>3.7512404331908424</v>
      </c>
      <c r="G20" s="8">
        <f>Input!C141/Input!C$34/Input!C$5*Input!C$6</f>
        <v>2.7462291861548724</v>
      </c>
      <c r="H20" s="8">
        <f>Input!D141/Input!D$34/Input!D$5*Input!D$6</f>
        <v>2.9948368641865732</v>
      </c>
      <c r="I20" s="8">
        <f>Input!E141/Input!E$34/Input!E$5*Input!E$6</f>
        <v>2.7211643937189529</v>
      </c>
      <c r="J20" s="8">
        <f>Input!F141/Input!F$34/Input!F$5*Input!F$6</f>
        <v>2.6357896689197617</v>
      </c>
      <c r="K20" s="8">
        <f>Input!G141/Input!G$34/Input!G$5*Input!G$6</f>
        <v>2.6754088246258174</v>
      </c>
      <c r="L20" s="8">
        <f>Input!H141/Input!H$34/Input!H$5*Input!H$6</f>
        <v>2.298995136222346</v>
      </c>
      <c r="M20" s="8">
        <f>Input!I141/Input!I$34/Input!I$5*Input!I$6</f>
        <v>2.0773284155782452</v>
      </c>
      <c r="N20" s="8">
        <f>Input!J141/Input!J$34/Input!J$5*Input!J$6</f>
        <v>1.985027109808817</v>
      </c>
      <c r="O20" s="8">
        <f t="shared" si="1"/>
        <v>2.8509760585580777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5.1547701554693799E-2</v>
      </c>
      <c r="F22" s="16">
        <f>Input!B202/Input!B$34/Input!B$5*Input!B$6</f>
        <v>9.8975048100982954E-2</v>
      </c>
      <c r="G22" s="16">
        <f>Input!C202/Input!C$34/Input!C$5*Input!C$6</f>
        <v>5.6276277821935679E-2</v>
      </c>
      <c r="H22" s="16">
        <f>Input!D202/Input!D$34/Input!D$5*Input!D$6</f>
        <v>5.6204560882081707E-2</v>
      </c>
      <c r="I22" s="16">
        <f>Input!E202/Input!E$34/Input!E$5*Input!E$6</f>
        <v>9.3309093388161915E-2</v>
      </c>
      <c r="J22" s="16">
        <f>Input!F202/Input!F$34/Input!F$5*Input!F$6</f>
        <v>5.7506158450776522E-2</v>
      </c>
      <c r="K22" s="16">
        <f>Input!G202/Input!G$34/Input!G$5*Input!G$6</f>
        <v>7.8644772304960822E-2</v>
      </c>
      <c r="L22" s="16">
        <f>Input!H202/Input!H$34/Input!H$5*Input!H$6</f>
        <v>6.5174169724489084E-2</v>
      </c>
      <c r="M22" s="16">
        <f>Input!I202/Input!I$34/Input!I$5*Input!I$6</f>
        <v>8.225744686146548E-2</v>
      </c>
      <c r="N22" s="16">
        <f>Input!J202/Input!J$34/Input!J$5*Input!J$6</f>
        <v>0.23274607003492853</v>
      </c>
      <c r="O22" s="6">
        <f t="shared" si="1"/>
        <v>8.7264129912447655E-2</v>
      </c>
    </row>
    <row r="23" spans="2:15" ht="12" customHeight="1" x14ac:dyDescent="0.2">
      <c r="B23" t="s">
        <v>305</v>
      </c>
      <c r="E23" s="16">
        <f>Input!A210/Input!A$36</f>
        <v>6.1610813184583204</v>
      </c>
      <c r="F23" s="16">
        <f>Input!B210/Input!B$36</f>
        <v>5.6370935430950126</v>
      </c>
      <c r="G23" s="16">
        <f>Input!C210/Input!C$36</f>
        <v>4.9039464725044137</v>
      </c>
      <c r="H23" s="16">
        <f>Input!D210/Input!D$36</f>
        <v>4.5000663357210353</v>
      </c>
      <c r="I23" s="16">
        <f>Input!E210/Input!E$36</f>
        <v>4.3053465145386909</v>
      </c>
      <c r="J23" s="16">
        <f>Input!F210/Input!F$36</f>
        <v>4.4408180074460528</v>
      </c>
      <c r="K23" s="16">
        <f>Input!G210/Input!G$36</f>
        <v>4.7370298139422582</v>
      </c>
      <c r="L23" s="16">
        <f>Input!H210/Input!H$36</f>
        <v>4.6037333501951725</v>
      </c>
      <c r="M23" s="16">
        <f>Input!I210/Input!I$36</f>
        <v>4.6559955741418637</v>
      </c>
      <c r="N23" s="16">
        <f>Input!J210/Input!J$36</f>
        <v>4.6741069402534992</v>
      </c>
      <c r="O23" s="6">
        <f t="shared" si="1"/>
        <v>4.8619217870296314</v>
      </c>
    </row>
    <row r="24" spans="2:15" ht="12" customHeight="1" x14ac:dyDescent="0.2">
      <c r="B24" t="s">
        <v>306</v>
      </c>
      <c r="E24" s="16">
        <f>Input!A204/Input!A$34/Input!A$5*Input!A$6</f>
        <v>0.11346882591307814</v>
      </c>
      <c r="F24" s="16">
        <f>Input!B204/Input!B$34/Input!B$5*Input!B$6</f>
        <v>3.6466296696544775E-2</v>
      </c>
      <c r="G24" s="16">
        <f>Input!C204/Input!C$34/Input!C$5*Input!C$6</f>
        <v>2.481404677876381E-2</v>
      </c>
      <c r="H24" s="16">
        <f>Input!D204/Input!D$34/Input!D$5*Input!D$6</f>
        <v>7.5783698155946988E-2</v>
      </c>
      <c r="I24" s="16">
        <f>Input!E204/Input!E$34/Input!E$5*Input!E$6</f>
        <v>0.15030915479177137</v>
      </c>
      <c r="J24" s="16">
        <f>Input!F204/Input!F$34/Input!F$5*Input!F$6</f>
        <v>0.16094066779972963</v>
      </c>
      <c r="K24" s="16">
        <f>Input!G204/Input!G$34/Input!G$5*Input!G$6</f>
        <v>0.13637572630532124</v>
      </c>
      <c r="L24" s="16">
        <f>Input!H204/Input!H$34/Input!H$5*Input!H$6</f>
        <v>0.15273504967405882</v>
      </c>
      <c r="M24" s="16">
        <f>Input!I204/Input!I$34/Input!I$5*Input!I$6</f>
        <v>0.21610726732875024</v>
      </c>
      <c r="N24" s="16">
        <f>Input!J204/Input!J$34/Input!J$5*Input!J$6</f>
        <v>0.17878418280185907</v>
      </c>
      <c r="O24" s="6">
        <f t="shared" si="1"/>
        <v>0.12457849162458241</v>
      </c>
    </row>
    <row r="25" spans="2:15" ht="12" customHeight="1" x14ac:dyDescent="0.2">
      <c r="B25" t="s">
        <v>307</v>
      </c>
      <c r="E25" s="16">
        <f>Input!A205/Input!A$34/Input!A$5*Input!A$6</f>
        <v>0.37262172145465877</v>
      </c>
      <c r="F25" s="16">
        <f>Input!B205/Input!B$34/Input!B$5*Input!B$6</f>
        <v>0.38485512819361445</v>
      </c>
      <c r="G25" s="16">
        <f>Input!C205/Input!C$34/Input!C$5*Input!C$6</f>
        <v>0.15556887580276227</v>
      </c>
      <c r="H25" s="16">
        <f>Input!D205/Input!D$34/Input!D$5*Input!D$6</f>
        <v>0.12145848498102349</v>
      </c>
      <c r="I25" s="16">
        <f>Input!E205/Input!E$34/Input!E$5*Input!E$6</f>
        <v>0.13565826874147272</v>
      </c>
      <c r="J25" s="16">
        <f>Input!F205/Input!F$34/Input!F$5*Input!F$6</f>
        <v>0.12558170834908608</v>
      </c>
      <c r="K25" s="16">
        <f>Input!G205/Input!G$34/Input!G$5*Input!G$6</f>
        <v>0.12033768084983008</v>
      </c>
      <c r="L25" s="16">
        <f>Input!H205/Input!H$34/Input!H$5*Input!H$6</f>
        <v>0.10913373216185082</v>
      </c>
      <c r="M25" s="16">
        <f>Input!I205/Input!I$34/Input!I$5*Input!I$6</f>
        <v>0.11647556495274988</v>
      </c>
      <c r="N25" s="16">
        <f>Input!J205/Input!J$34/Input!J$5*Input!J$6</f>
        <v>0.15325202107266364</v>
      </c>
      <c r="O25" s="6">
        <f t="shared" si="1"/>
        <v>0.17949431865597118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0.28813423473708816</v>
      </c>
      <c r="F26" s="16">
        <f>(Input!B142-SUM(Input!B202:'Input'!B205))/Input!B$34/Input!B$5*Input!B$6</f>
        <v>0.22454927916875944</v>
      </c>
      <c r="G26" s="16">
        <f>(Input!C142-SUM(Input!C202:'Input'!C205))/Input!C$34/Input!C$5*Input!C$6</f>
        <v>0.12994159734766467</v>
      </c>
      <c r="H26" s="16">
        <f>(Input!D142-SUM(Input!D202:'Input'!D205))/Input!D$34/Input!D$5*Input!D$6</f>
        <v>0.16916444246184409</v>
      </c>
      <c r="I26" s="16">
        <f>(Input!E142-SUM(Input!E202:'Input'!E205))/Input!E$34/Input!E$5*Input!E$6</f>
        <v>0.12364016669203558</v>
      </c>
      <c r="J26" s="16">
        <f>(Input!F142-SUM(Input!F202:'Input'!F205))/Input!F$34/Input!F$5*Input!F$6</f>
        <v>0.10400220410773366</v>
      </c>
      <c r="K26" s="16">
        <f>(Input!G142-SUM(Input!G202:'Input'!G205))/Input!G$34/Input!G$5*Input!G$6</f>
        <v>0.19288876505804048</v>
      </c>
      <c r="L26" s="16">
        <f>(Input!H142-SUM(Input!H202:'Input'!H205))/Input!H$34/Input!H$5*Input!H$6</f>
        <v>0.13244911763607065</v>
      </c>
      <c r="M26" s="16">
        <f>(Input!I142-SUM(Input!I202:'Input'!I205))/Input!I$34/Input!I$5*Input!I$6</f>
        <v>0.30119756714288048</v>
      </c>
      <c r="N26" s="16">
        <f>(Input!J142-SUM(Input!J202:'Input'!J205))/Input!J$34/Input!J$5*Input!J$6</f>
        <v>0.31039924491285964</v>
      </c>
      <c r="O26" s="6">
        <f t="shared" si="1"/>
        <v>0.19763666192649768</v>
      </c>
    </row>
    <row r="27" spans="2:15" ht="12.75" customHeight="1" x14ac:dyDescent="0.2">
      <c r="B27" s="28" t="s">
        <v>188</v>
      </c>
      <c r="E27" s="8">
        <f>SUM(E22:E26)</f>
        <v>6.9868538021178388</v>
      </c>
      <c r="F27" s="8">
        <f t="shared" ref="F27:N27" si="3">SUM(F22:F26)</f>
        <v>6.3819392952549148</v>
      </c>
      <c r="G27" s="8">
        <f t="shared" si="3"/>
        <v>5.2705472702555403</v>
      </c>
      <c r="H27" s="8">
        <f t="shared" si="3"/>
        <v>4.9226775222019317</v>
      </c>
      <c r="I27" s="8">
        <f t="shared" si="3"/>
        <v>4.8082631981521322</v>
      </c>
      <c r="J27" s="8">
        <f t="shared" si="3"/>
        <v>4.8888487461533785</v>
      </c>
      <c r="K27" s="8">
        <f t="shared" si="3"/>
        <v>5.265276758460411</v>
      </c>
      <c r="L27" s="8">
        <f t="shared" si="3"/>
        <v>5.0632254193916424</v>
      </c>
      <c r="M27" s="8">
        <f t="shared" si="3"/>
        <v>5.3720334204277096</v>
      </c>
      <c r="N27" s="8">
        <f t="shared" si="3"/>
        <v>5.5492884590758109</v>
      </c>
      <c r="O27" s="8">
        <f>AVERAGE(E27:N27)</f>
        <v>5.4508953891491307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1.0837689087763931</v>
      </c>
      <c r="F29" s="16">
        <f>Input!B143/Input!B$34/Input!B$5*Input!B$6</f>
        <v>1.4519581626790219</v>
      </c>
      <c r="G29" s="16">
        <f>Input!C143/Input!C$34/Input!C$5*Input!C$6</f>
        <v>1.3050368591245212</v>
      </c>
      <c r="H29" s="16">
        <f>Input!D143/Input!D$34/Input!D$5*Input!D$6</f>
        <v>0.73490299796222502</v>
      </c>
      <c r="I29" s="16">
        <f>Input!E143/Input!E$34/Input!E$5*Input!E$6</f>
        <v>0.6389425650923547</v>
      </c>
      <c r="J29" s="16">
        <f>Input!F143/Input!F$34/Input!F$5*Input!F$6</f>
        <v>0.68090434638118102</v>
      </c>
      <c r="K29" s="16">
        <f>Input!G143/Input!G$34/Input!G$5*Input!G$6</f>
        <v>0.26942671305960314</v>
      </c>
      <c r="L29" s="16">
        <f>Input!H143/Input!H$34/Input!H$5*Input!H$6</f>
        <v>0.28774938507797998</v>
      </c>
      <c r="M29" s="16">
        <f>Input!I143/Input!I$34/Input!I$5*Input!I$6</f>
        <v>1.5279744773513394E-2</v>
      </c>
      <c r="N29" s="16">
        <f>Input!J143/Input!J$34/Input!J$5*Input!J$6</f>
        <v>0.40748939660916111</v>
      </c>
      <c r="O29" s="16">
        <f t="shared" ref="O29:O35" si="4">AVERAGE(E29:N29)</f>
        <v>0.6875459079535956</v>
      </c>
    </row>
    <row r="30" spans="2:15" ht="11.25" customHeight="1" x14ac:dyDescent="0.2">
      <c r="B30" t="s">
        <v>309</v>
      </c>
      <c r="E30" s="16">
        <f>Input!A211/Input!A$36</f>
        <v>0.46772146762596623</v>
      </c>
      <c r="F30" s="16">
        <f>Input!B211/Input!B$36</f>
        <v>0.24221516839318807</v>
      </c>
      <c r="G30" s="16">
        <f>Input!C211/Input!C$36</f>
        <v>0.2828240480669606</v>
      </c>
      <c r="H30" s="16">
        <f>Input!D211/Input!D$36</f>
        <v>0.32006961090401181</v>
      </c>
      <c r="I30" s="16">
        <f>Input!E211/Input!E$36</f>
        <v>0.66622557931942961</v>
      </c>
      <c r="J30" s="16">
        <f>Input!F211/Input!F$36</f>
        <v>0.39376633715094167</v>
      </c>
      <c r="K30" s="16">
        <f>Input!G211/Input!G$36</f>
        <v>0.17269304221755255</v>
      </c>
      <c r="L30" s="16">
        <f>Input!H211/Input!H$36</f>
        <v>6.8763304014064316E-2</v>
      </c>
      <c r="M30" s="16">
        <f>Input!I211/Input!I$36</f>
        <v>0.12527746799489176</v>
      </c>
      <c r="N30" s="16">
        <f>Input!J211/Input!J$36</f>
        <v>0.26192571223100164</v>
      </c>
      <c r="O30" s="6">
        <f t="shared" si="4"/>
        <v>0.30014817379180087</v>
      </c>
    </row>
    <row r="31" spans="2:15" ht="11.25" customHeight="1" x14ac:dyDescent="0.2">
      <c r="B31" t="s">
        <v>190</v>
      </c>
      <c r="E31" s="16">
        <f>Input!A144/Input!A$34/Input!A$5*Input!A$6</f>
        <v>0.52601420804099053</v>
      </c>
      <c r="F31" s="16">
        <f>Input!B144/Input!B$34/Input!B$5*Input!B$6</f>
        <v>0.28006204060297774</v>
      </c>
      <c r="G31" s="16">
        <f>Input!C144/Input!C$34/Input!C$5*Input!C$6</f>
        <v>0.28238295237039762</v>
      </c>
      <c r="H31" s="16">
        <f>Input!D144/Input!D$34/Input!D$5*Input!D$6</f>
        <v>0.15694101498212856</v>
      </c>
      <c r="I31" s="16">
        <f>Input!E144/Input!E$34/Input!E$5*Input!E$6</f>
        <v>0.21856468812251639</v>
      </c>
      <c r="J31" s="16">
        <f>Input!F144/Input!F$34/Input!F$5*Input!F$6</f>
        <v>0.16959487341862611</v>
      </c>
      <c r="K31" s="16">
        <f>Input!G144/Input!G$34/Input!G$5*Input!G$6</f>
        <v>0.12528929304792538</v>
      </c>
      <c r="L31" s="16">
        <f>Input!H144/Input!H$34/Input!H$5*Input!H$6</f>
        <v>0.11759798949453075</v>
      </c>
      <c r="M31" s="16">
        <f>Input!I144/Input!I$34/Input!I$5*Input!I$6</f>
        <v>0.22656720591180393</v>
      </c>
      <c r="N31" s="16">
        <f>Input!J144/Input!J$34/Input!J$5*Input!J$6</f>
        <v>0.26954089221740873</v>
      </c>
      <c r="O31" s="6">
        <f t="shared" si="4"/>
        <v>0.23725551582093063</v>
      </c>
    </row>
    <row r="32" spans="2:15" ht="11.25" customHeight="1" x14ac:dyDescent="0.2">
      <c r="B32" t="s">
        <v>310</v>
      </c>
      <c r="E32" s="16">
        <f>Input!A208/Input!A$34/Input!A$5*Input!A$6</f>
        <v>3.3948131298865633E-2</v>
      </c>
      <c r="F32" s="16">
        <f>Input!B208/Input!B$34/Input!B$5*Input!B$6</f>
        <v>1.2850320455222415E-2</v>
      </c>
      <c r="G32" s="16">
        <f>Input!C208/Input!C$34/Input!C$5*Input!C$6</f>
        <v>7.4254783048772971E-3</v>
      </c>
      <c r="H32" s="16">
        <f>Input!D208/Input!D$34/Input!D$5*Input!D$6</f>
        <v>3.8001760849890896E-2</v>
      </c>
      <c r="I32" s="16">
        <f>Input!E208/Input!E$34/Input!E$5*Input!E$6</f>
        <v>3.771774655444899E-2</v>
      </c>
      <c r="J32" s="16">
        <f>Input!F208/Input!F$34/Input!F$5*Input!F$6</f>
        <v>6.3837507472205846E-3</v>
      </c>
      <c r="K32" s="16">
        <f>Input!G208/Input!G$34/Input!G$5*Input!G$6</f>
        <v>8.9089166167537343E-3</v>
      </c>
      <c r="L32" s="16">
        <f>Input!H208/Input!H$34/Input!H$5*Input!H$6</f>
        <v>5.7105662630114245E-3</v>
      </c>
      <c r="M32" s="16">
        <f>Input!I208/Input!I$34/Input!I$5*Input!I$6</f>
        <v>2.9782429494794069E-2</v>
      </c>
      <c r="N32" s="16">
        <f>Input!J208/Input!J$34/Input!J$5*Input!J$6</f>
        <v>8.5960817223334068E-3</v>
      </c>
      <c r="O32" s="6">
        <f t="shared" si="4"/>
        <v>1.8932518230741845E-2</v>
      </c>
    </row>
    <row r="33" spans="2:15" ht="11.25" customHeight="1" x14ac:dyDescent="0.2">
      <c r="B33" t="s">
        <v>191</v>
      </c>
      <c r="E33" s="16">
        <f>Input!A145/Input!A$34/Input!A$5*Input!A$6</f>
        <v>1.5545053776728454E-2</v>
      </c>
      <c r="F33" s="16">
        <f>Input!B145/Input!B$34/Input!B$5*Input!B$6</f>
        <v>1.1034537158363973E-2</v>
      </c>
      <c r="G33" s="16">
        <f>Input!C145/Input!C$34/Input!C$5*Input!C$6</f>
        <v>8.7421152538481855E-3</v>
      </c>
      <c r="H33" s="16">
        <f>Input!D145/Input!D$34/Input!D$5*Input!D$6</f>
        <v>3.9924762161226958E-2</v>
      </c>
      <c r="I33" s="16">
        <f>Input!E145/Input!E$34/Input!E$5*Input!E$6</f>
        <v>4.5935207237772023E-2</v>
      </c>
      <c r="J33" s="16">
        <f>Input!F145/Input!F$34/Input!F$5*Input!F$6</f>
        <v>6.4549398588321066E-2</v>
      </c>
      <c r="K33" s="16">
        <f>Input!G145/Input!G$34/Input!G$5*Input!G$6</f>
        <v>1.3379326348391278E-2</v>
      </c>
      <c r="L33" s="16">
        <f>Input!H145/Input!H$34/Input!H$5*Input!H$6</f>
        <v>1.1761069032290667E-2</v>
      </c>
      <c r="M33" s="16">
        <f>Input!I145/Input!I$34/Input!I$5*Input!I$6</f>
        <v>1.2786384493266743E-2</v>
      </c>
      <c r="N33" s="16">
        <f>Input!J145/Input!J$34/Input!J$5*Input!J$6</f>
        <v>1.1374657232981471E-2</v>
      </c>
      <c r="O33" s="6">
        <f t="shared" si="4"/>
        <v>2.3503251128319084E-2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9.627536972178885E-2</v>
      </c>
      <c r="F34" s="16">
        <f>(Input!B147-Input!B143-Input!B144-Input!B145-Input!B207-Input!B208)/Input!B$34/Input!B$5*Input!B$6</f>
        <v>3.4598158487507844E-2</v>
      </c>
      <c r="G34" s="16">
        <f>(Input!C147-Input!C143-Input!C144-Input!C145-Input!C207-Input!C208)/Input!C$34/Input!C$5*Input!C$6</f>
        <v>3.9417462391674374E-2</v>
      </c>
      <c r="H34" s="16">
        <f>(Input!D147-Input!D143-Input!D144-Input!D145-Input!D207-Input!D208)/Input!D$34/Input!D$5*Input!D$6</f>
        <v>2.8273892195829608E-2</v>
      </c>
      <c r="I34" s="16">
        <f>(Input!E147-Input!E143-Input!E144-Input!E145-Input!E207-Input!E208)/Input!E$34/Input!E$5*Input!E$6</f>
        <v>0.14390319191843867</v>
      </c>
      <c r="J34" s="16">
        <f>(Input!F147-Input!F143-Input!F144-Input!F145-Input!F207-Input!F208)/Input!F$34/Input!F$5*Input!F$6</f>
        <v>7.4629162291370954E-2</v>
      </c>
      <c r="K34" s="16">
        <f>(Input!G147-Input!G143-Input!G144-Input!G145-Input!G207-Input!G208)/Input!G$34/Input!G$5*Input!G$6</f>
        <v>1.9358313719794143E-2</v>
      </c>
      <c r="L34" s="16">
        <f>(Input!H147-Input!H143-Input!H144-Input!H145-Input!H207-Input!H208)/Input!H$34/Input!H$5*Input!H$6</f>
        <v>1.8482851363713564E-2</v>
      </c>
      <c r="M34" s="16">
        <f>(Input!I147-Input!I143-Input!I144-Input!I145-Input!I207-Input!I208)/Input!I$34/Input!I$5*Input!I$6</f>
        <v>2.4254760486225282E-2</v>
      </c>
      <c r="N34" s="16">
        <f>(Input!J147-Input!J143-Input!J144-Input!J145-Input!J207-Input!J208)/Input!J$34/Input!J$5*Input!J$6</f>
        <v>1.9220521645890255E-2</v>
      </c>
      <c r="O34" s="6">
        <f t="shared" si="4"/>
        <v>4.9841368422223351E-2</v>
      </c>
    </row>
    <row r="35" spans="2:15" ht="12.75" customHeight="1" x14ac:dyDescent="0.2">
      <c r="B35" s="28" t="s">
        <v>193</v>
      </c>
      <c r="E35" s="8">
        <f>SUM(E29:E34)</f>
        <v>2.2232731392407326</v>
      </c>
      <c r="F35" s="8">
        <f t="shared" ref="F35:N35" si="5">SUM(F29:F34)</f>
        <v>2.0327183877762818</v>
      </c>
      <c r="G35" s="8">
        <f t="shared" si="5"/>
        <v>1.9258289155122792</v>
      </c>
      <c r="H35" s="8">
        <f t="shared" si="5"/>
        <v>1.3181140390553128</v>
      </c>
      <c r="I35" s="8">
        <f t="shared" si="5"/>
        <v>1.7512889782449605</v>
      </c>
      <c r="J35" s="8">
        <f t="shared" si="5"/>
        <v>1.3898278685776613</v>
      </c>
      <c r="K35" s="8">
        <f t="shared" si="5"/>
        <v>0.60905560501002021</v>
      </c>
      <c r="L35" s="8">
        <f t="shared" si="5"/>
        <v>0.51006516524559076</v>
      </c>
      <c r="M35" s="8">
        <f t="shared" si="5"/>
        <v>0.43394799315449517</v>
      </c>
      <c r="N35" s="8">
        <f t="shared" si="5"/>
        <v>0.97814726165877663</v>
      </c>
      <c r="O35" s="8">
        <f t="shared" si="4"/>
        <v>1.3172267353476113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97.080037735891523</v>
      </c>
      <c r="F37" s="30">
        <f t="shared" ref="F37:N37" si="6">+F11+F13+F20+F27+F35</f>
        <v>100.2908000731158</v>
      </c>
      <c r="G37" s="30">
        <f t="shared" si="6"/>
        <v>95.332096655840729</v>
      </c>
      <c r="H37" s="30">
        <f t="shared" si="6"/>
        <v>80.575538200496382</v>
      </c>
      <c r="I37" s="30">
        <f t="shared" si="6"/>
        <v>68.521119636947319</v>
      </c>
      <c r="J37" s="30">
        <f t="shared" si="6"/>
        <v>70.459941982501007</v>
      </c>
      <c r="K37" s="30">
        <f t="shared" si="6"/>
        <v>73.248095825314451</v>
      </c>
      <c r="L37" s="30">
        <f t="shared" si="6"/>
        <v>72.490384108727639</v>
      </c>
      <c r="M37" s="30">
        <f t="shared" si="6"/>
        <v>71.200331321594959</v>
      </c>
      <c r="N37" s="30">
        <f t="shared" si="6"/>
        <v>75.939052706338273</v>
      </c>
      <c r="O37" s="7">
        <f>AVERAGE(E37:N37)</f>
        <v>80.513739824676819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79.360586859107016</v>
      </c>
      <c r="F39" s="30">
        <f>(Input!B24-Input!B125)/Input!B$5+Input!B131/Input!B5</f>
        <v>75.400635959913089</v>
      </c>
      <c r="G39" s="30">
        <f>(Input!C24-Input!C125)/Input!C$5+Input!C131/Input!C5</f>
        <v>68.277081075349543</v>
      </c>
      <c r="H39" s="30">
        <f>(Input!D24-Input!D125)/Input!D$5+Input!D131/Input!D5</f>
        <v>62.555163087300642</v>
      </c>
      <c r="I39" s="30">
        <f>(Input!E24-Input!E125)/Input!E$5+Input!E131/Input!E5</f>
        <v>59.663008854129771</v>
      </c>
      <c r="J39" s="30">
        <f>(Input!F24-Input!F125)/Input!F$5+Input!F131/Input!F5</f>
        <v>61.360000507743813</v>
      </c>
      <c r="K39" s="30">
        <f>(Input!G24-Input!G125)/Input!G$5+Input!G131/Input!G5</f>
        <v>61.604938973946858</v>
      </c>
      <c r="L39" s="30">
        <f>(Input!H24-Input!H125)/Input!H$5+Input!H131/Input!H5</f>
        <v>59.073476935034535</v>
      </c>
      <c r="M39" s="30">
        <f>(Input!I24-Input!I125)/Input!I$5+Input!I131/Input!I5</f>
        <v>60.175590957649362</v>
      </c>
      <c r="N39" s="30">
        <f>(Input!J24-Input!J125)/Input!J$5+Input!J131/Input!J5</f>
        <v>61.207381696952766</v>
      </c>
      <c r="O39" s="7">
        <f>AVERAGE(E39:N39)</f>
        <v>64.867786490712732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17.719450876784506</v>
      </c>
      <c r="F41" s="11">
        <f t="shared" ref="F41:N41" si="7">+F37-F39</f>
        <v>24.890164113202715</v>
      </c>
      <c r="G41" s="11">
        <f t="shared" si="7"/>
        <v>27.055015580491187</v>
      </c>
      <c r="H41" s="11">
        <f t="shared" si="7"/>
        <v>18.02037511319574</v>
      </c>
      <c r="I41" s="11">
        <f t="shared" si="7"/>
        <v>8.8581107828175476</v>
      </c>
      <c r="J41" s="11">
        <f t="shared" si="7"/>
        <v>9.0999414747571947</v>
      </c>
      <c r="K41" s="11">
        <f t="shared" si="7"/>
        <v>11.643156851367593</v>
      </c>
      <c r="L41" s="11">
        <f t="shared" si="7"/>
        <v>13.416907173693104</v>
      </c>
      <c r="M41" s="11">
        <f t="shared" si="7"/>
        <v>11.024740363945597</v>
      </c>
      <c r="N41" s="11">
        <f t="shared" si="7"/>
        <v>14.731671009385508</v>
      </c>
      <c r="O41" s="11">
        <f>AVERAGE(E41:N41)</f>
        <v>15.645953333964069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2.5445932237958981</v>
      </c>
      <c r="F43" s="8">
        <f>(Input!B25+Input!B26)/Input!B$5</f>
        <v>3.0487693299898715</v>
      </c>
      <c r="G43" s="8">
        <f>(Input!C25+Input!C26)/Input!C$5</f>
        <v>2.9407572639971113</v>
      </c>
      <c r="H43" s="8">
        <f>(Input!D25+Input!D26)/Input!D$5</f>
        <v>2.8041559805290044</v>
      </c>
      <c r="I43" s="8">
        <f>(Input!E25+Input!E26)/Input!E$5</f>
        <v>2.7413052534306432</v>
      </c>
      <c r="J43" s="8">
        <f>(Input!F25+Input!F26)/Input!F$5</f>
        <v>2.6156075952672473</v>
      </c>
      <c r="K43" s="8">
        <f>(Input!G25+Input!G26)/Input!G$5</f>
        <v>2.4963812481164798</v>
      </c>
      <c r="L43" s="8">
        <f>(Input!H25+Input!H26)/Input!H$5</f>
        <v>2.4886681715239507</v>
      </c>
      <c r="M43" s="8">
        <f>(Input!I25+Input!I26)/Input!I$5</f>
        <v>2.4698313264079963</v>
      </c>
      <c r="N43" s="8">
        <f>(Input!J25+Input!J26)/Input!J$5</f>
        <v>2.5318332773488943</v>
      </c>
      <c r="O43" s="8">
        <f>AVERAGE(E43:N43)</f>
        <v>2.6681902670407096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15.174857652988608</v>
      </c>
      <c r="F45" s="11">
        <f t="shared" ref="F45:N45" si="8">+F41-F43</f>
        <v>21.841394783212845</v>
      </c>
      <c r="G45" s="11">
        <f t="shared" si="8"/>
        <v>24.114258316494077</v>
      </c>
      <c r="H45" s="11">
        <f t="shared" si="8"/>
        <v>15.216219132666737</v>
      </c>
      <c r="I45" s="11">
        <f t="shared" si="8"/>
        <v>6.1168055293869044</v>
      </c>
      <c r="J45" s="11">
        <f t="shared" si="8"/>
        <v>6.484333879489947</v>
      </c>
      <c r="K45" s="11">
        <f t="shared" si="8"/>
        <v>9.1467756032511129</v>
      </c>
      <c r="L45" s="11">
        <f t="shared" si="8"/>
        <v>10.928239002169153</v>
      </c>
      <c r="M45" s="11">
        <f t="shared" si="8"/>
        <v>8.5549090375376</v>
      </c>
      <c r="N45" s="11">
        <f t="shared" si="8"/>
        <v>12.199837732036613</v>
      </c>
      <c r="O45" s="11">
        <f>AVERAGE(E45:N45)</f>
        <v>12.977763066923359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203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628.54317789432775</v>
      </c>
      <c r="F7" s="6">
        <f>Input!B132/Input!B$7</f>
        <v>643.86731423894469</v>
      </c>
      <c r="G7" s="6">
        <f>Input!C132/Input!C$7</f>
        <v>636.21879821443235</v>
      </c>
      <c r="H7" s="6">
        <f>Input!D132/Input!D$7</f>
        <v>520.28754742168974</v>
      </c>
      <c r="I7" s="6">
        <f>Input!E132/Input!E$7</f>
        <v>394.34843660089467</v>
      </c>
      <c r="J7" s="6">
        <f>Input!F132/Input!F$7</f>
        <v>427.12301613903833</v>
      </c>
      <c r="K7" s="6">
        <f>Input!G132/Input!G$7</f>
        <v>457.57376616896886</v>
      </c>
      <c r="L7" s="6">
        <f>Input!H132/Input!H$7</f>
        <v>470.04342280485292</v>
      </c>
      <c r="M7" s="6">
        <f>Input!I132/Input!I$7</f>
        <v>464.8910826680152</v>
      </c>
      <c r="N7" s="6">
        <f>Input!J132/Input!J$7</f>
        <v>533.5073039718593</v>
      </c>
      <c r="O7" s="6">
        <f>AVERAGE(E7:N7)</f>
        <v>517.64038661230234</v>
      </c>
    </row>
    <row r="8" spans="1:15" ht="12" customHeight="1" x14ac:dyDescent="0.2">
      <c r="B8" t="s">
        <v>180</v>
      </c>
      <c r="E8" s="6">
        <f>Input!A133/Input!A$7</f>
        <v>11.338676106263994</v>
      </c>
      <c r="F8" s="6">
        <f>Input!B133/Input!B$7</f>
        <v>0.51327172625137396</v>
      </c>
      <c r="G8" s="6">
        <f>Input!C133/Input!C$7</f>
        <v>-0.52808945760863879</v>
      </c>
      <c r="H8" s="6">
        <f>Input!D133/Input!D$7</f>
        <v>-2.4232119033658788</v>
      </c>
      <c r="I8" s="6">
        <f>Input!E133/Input!E$7</f>
        <v>4.1140242793235942</v>
      </c>
      <c r="J8" s="6">
        <f>Input!F133/Input!F$7</f>
        <v>-0.86237039231844737</v>
      </c>
      <c r="K8" s="6">
        <f>Input!G133/Input!G$7</f>
        <v>2.6298374633368726</v>
      </c>
      <c r="L8" s="6">
        <f>Input!H133/Input!H$7</f>
        <v>-0.56817516464982765</v>
      </c>
      <c r="M8" s="6">
        <f>Input!I133/Input!I$7</f>
        <v>-0.98868784524753783</v>
      </c>
      <c r="N8" s="6">
        <f>Input!J133/Input!J$7</f>
        <v>-2.5687975194172292</v>
      </c>
      <c r="O8" s="6">
        <f>AVERAGE(E8:N8)</f>
        <v>1.0656477292568274</v>
      </c>
    </row>
    <row r="9" spans="1:15" ht="12" customHeight="1" x14ac:dyDescent="0.2">
      <c r="B9" t="s">
        <v>181</v>
      </c>
      <c r="E9" s="6">
        <f>Input!A134/Input!A$7</f>
        <v>1.8643360525313859</v>
      </c>
      <c r="F9" s="6">
        <f>Input!B134/Input!B$7</f>
        <v>2.1601477998943608</v>
      </c>
      <c r="G9" s="6">
        <f>Input!C134/Input!C$7</f>
        <v>1.6622420784574368</v>
      </c>
      <c r="H9" s="6">
        <f>Input!D134/Input!D$7</f>
        <v>1.5677098201125017</v>
      </c>
      <c r="I9" s="6">
        <f>Input!E134/Input!E$7</f>
        <v>1.2845376162456148</v>
      </c>
      <c r="J9" s="6">
        <f>Input!F134/Input!F$7</f>
        <v>1.5370113612163077</v>
      </c>
      <c r="K9" s="6">
        <f>Input!G134/Input!G$7</f>
        <v>1.5023355453763714</v>
      </c>
      <c r="L9" s="6">
        <f>Input!H134/Input!H$7</f>
        <v>1.4649207242633064</v>
      </c>
      <c r="M9" s="6">
        <f>Input!I134/Input!I$7</f>
        <v>1.1004701099793877</v>
      </c>
      <c r="N9" s="6">
        <f>Input!J134/Input!J$7</f>
        <v>1.4317964851459999</v>
      </c>
      <c r="O9" s="6">
        <f>AVERAGE(E9:N9)</f>
        <v>1.5575507593222675</v>
      </c>
    </row>
    <row r="10" spans="1:15" ht="12" customHeight="1" x14ac:dyDescent="0.2">
      <c r="B10" t="s">
        <v>182</v>
      </c>
      <c r="E10" s="6">
        <f>Input!A135/Input!A$7</f>
        <v>-0.59958389042870242</v>
      </c>
      <c r="F10" s="6">
        <f>Input!B135/Input!B$7</f>
        <v>-0.44345669025310613</v>
      </c>
      <c r="G10" s="6">
        <f>Input!C135/Input!C$7</f>
        <v>-0.60458993928622096</v>
      </c>
      <c r="H10" s="6">
        <f>Input!D135/Input!D$7</f>
        <v>-1.5209968352701673</v>
      </c>
      <c r="I10" s="6">
        <f>Input!E135/Input!E$7</f>
        <v>-0.56034831919514416</v>
      </c>
      <c r="J10" s="6">
        <f>Input!F135/Input!F$7</f>
        <v>-1.0269649718978879</v>
      </c>
      <c r="K10" s="6">
        <f>Input!G135/Input!G$7</f>
        <v>-0.89488779966621657</v>
      </c>
      <c r="L10" s="6">
        <f>Input!H135/Input!H$7</f>
        <v>-4.7417405078383998</v>
      </c>
      <c r="M10" s="6">
        <f>Input!I135/Input!I$7</f>
        <v>-1.9766690127747337</v>
      </c>
      <c r="N10" s="6">
        <f>Input!J135/Input!J$7</f>
        <v>-1.2548274837106073</v>
      </c>
      <c r="O10" s="6">
        <f>AVERAGE(E10:N10)</f>
        <v>-1.3624065450321186</v>
      </c>
    </row>
    <row r="11" spans="1:15" ht="12.75" customHeight="1" x14ac:dyDescent="0.2">
      <c r="B11" s="28" t="s">
        <v>68</v>
      </c>
      <c r="E11" s="8">
        <f>Input!A27/Input!A$7</f>
        <v>641.14660616269441</v>
      </c>
      <c r="F11" s="8">
        <f>Input!B27/Input!B$7</f>
        <v>646.09727707483739</v>
      </c>
      <c r="G11" s="8">
        <f>Input!C27/Input!C$7</f>
        <v>636.74836089599489</v>
      </c>
      <c r="H11" s="8">
        <f>Input!D27/Input!D$7</f>
        <v>517.91104850316617</v>
      </c>
      <c r="I11" s="8">
        <f>Input!E27/Input!E$7</f>
        <v>399.1866501772688</v>
      </c>
      <c r="J11" s="8">
        <f>Input!F27/Input!F$7</f>
        <v>426.77069213603829</v>
      </c>
      <c r="K11" s="8">
        <f>Input!G27/Input!G$7</f>
        <v>460.81105137801586</v>
      </c>
      <c r="L11" s="8">
        <f>Input!H27/Input!H$7</f>
        <v>466.19842785662809</v>
      </c>
      <c r="M11" s="8">
        <f>Input!I27/Input!I$7</f>
        <v>463.02619591997228</v>
      </c>
      <c r="N11" s="8">
        <f>Input!J27/Input!J$7</f>
        <v>531.11547545387748</v>
      </c>
      <c r="O11" s="8">
        <f>AVERAGE(E11:N11)</f>
        <v>518.90117855584936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0.41259285229405884</v>
      </c>
      <c r="F13" s="8">
        <f>Input!B28/Input!B$7</f>
        <v>0.47525232097226255</v>
      </c>
      <c r="G13" s="8">
        <f>Input!C28/Input!C$7</f>
        <v>0.44263518710747007</v>
      </c>
      <c r="H13" s="8">
        <f>Input!D28/Input!D$7</f>
        <v>0.32778536798726976</v>
      </c>
      <c r="I13" s="8">
        <f>Input!E28/Input!E$7</f>
        <v>0.43008622129823842</v>
      </c>
      <c r="J13" s="8">
        <f>Input!F28/Input!F$7</f>
        <v>0.47670052500486115</v>
      </c>
      <c r="K13" s="8">
        <f>Input!G28/Input!G$7</f>
        <v>1.2436304320761318</v>
      </c>
      <c r="L13" s="8">
        <f>Input!H28/Input!H$7</f>
        <v>0.3611385977503424</v>
      </c>
      <c r="M13" s="8">
        <f>Input!I28/Input!I$7</f>
        <v>0.39526454794866661</v>
      </c>
      <c r="N13" s="8">
        <f>Input!J28/Input!J$7</f>
        <v>0.85823261700193265</v>
      </c>
      <c r="O13" s="8">
        <f>AVERAGE(E13:N13)</f>
        <v>0.54233186694412339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7.3061980420891048</v>
      </c>
      <c r="F15" s="16">
        <f>Input!B136/Input!B$7</f>
        <v>3.5093553621478093</v>
      </c>
      <c r="G15" s="16">
        <f>Input!C136/Input!C$7</f>
        <v>2.7695839276512806</v>
      </c>
      <c r="H15" s="16">
        <f>Input!D136/Input!D$7</f>
        <v>5.7403624493893943</v>
      </c>
      <c r="I15" s="16">
        <f>Input!E136/Input!E$7</f>
        <v>3.022176414901713</v>
      </c>
      <c r="J15" s="16">
        <f>Input!F136/Input!F$7</f>
        <v>2.4638640172594188</v>
      </c>
      <c r="K15" s="16">
        <f>Input!G136/Input!G$7</f>
        <v>2.8782761899154017</v>
      </c>
      <c r="L15" s="16">
        <f>Input!H136/Input!H$7</f>
        <v>2.3332825814164448</v>
      </c>
      <c r="M15" s="16">
        <f>Input!I136/Input!I$7</f>
        <v>2.9467821694142944</v>
      </c>
      <c r="N15" s="16">
        <f>Input!J136/Input!J$7</f>
        <v>2.3109909137301021</v>
      </c>
      <c r="O15" s="6">
        <f t="shared" ref="O15:O26" si="1">AVERAGE(E15:N15)</f>
        <v>3.5280872067914957</v>
      </c>
    </row>
    <row r="16" spans="1:15" ht="12" customHeight="1" x14ac:dyDescent="0.2">
      <c r="B16" t="s">
        <v>184</v>
      </c>
      <c r="E16" s="16">
        <f>Input!A137/Input!A$7</f>
        <v>9.1440158911703975</v>
      </c>
      <c r="F16" s="16">
        <f>Input!B137/Input!B$7</f>
        <v>8.8761980309209179</v>
      </c>
      <c r="G16" s="16">
        <f>Input!C137/Input!C$7</f>
        <v>7.7377432658486853</v>
      </c>
      <c r="H16" s="16">
        <f>Input!D137/Input!D$7</f>
        <v>7.155663041761902</v>
      </c>
      <c r="I16" s="16">
        <f>Input!E137/Input!E$7</f>
        <v>7.9181380283258767</v>
      </c>
      <c r="J16" s="16">
        <f>Input!F137/Input!F$7</f>
        <v>7.517504699117584</v>
      </c>
      <c r="K16" s="16">
        <f>Input!G137/Input!G$7</f>
        <v>8.0732113329349016</v>
      </c>
      <c r="L16" s="16">
        <f>Input!H137/Input!H$7</f>
        <v>7.9838227548083145</v>
      </c>
      <c r="M16" s="16">
        <f>Input!I137/Input!I$7</f>
        <v>6.8507575564296532</v>
      </c>
      <c r="N16" s="16">
        <f>Input!J137/Input!J$7</f>
        <v>6.4876611593998499</v>
      </c>
      <c r="O16" s="6">
        <f t="shared" si="1"/>
        <v>7.7744715760718091</v>
      </c>
    </row>
    <row r="17" spans="2:15" ht="12" customHeight="1" x14ac:dyDescent="0.2">
      <c r="B17" t="s">
        <v>185</v>
      </c>
      <c r="E17" s="16">
        <f>Input!A138/Input!A$7</f>
        <v>1.0348937570223768</v>
      </c>
      <c r="F17" s="16">
        <f>Input!B138/Input!B$7</f>
        <v>1.0939574302042836</v>
      </c>
      <c r="G17" s="16">
        <f>Input!C138/Input!C$7</f>
        <v>1.1469625374326957</v>
      </c>
      <c r="H17" s="16">
        <f>Input!D138/Input!D$7</f>
        <v>0.88527207702775546</v>
      </c>
      <c r="I17" s="16">
        <f>Input!E138/Input!E$7</f>
        <v>0.88376413045495894</v>
      </c>
      <c r="J17" s="16">
        <f>Input!F138/Input!F$7</f>
        <v>1.1189494347169882</v>
      </c>
      <c r="K17" s="16">
        <f>Input!G138/Input!G$7</f>
        <v>2.0118896009513807</v>
      </c>
      <c r="L17" s="16">
        <f>Input!H138/Input!H$7</f>
        <v>0.76050160862549376</v>
      </c>
      <c r="M17" s="16">
        <f>Input!I138/Input!I$7</f>
        <v>0.70846978523579429</v>
      </c>
      <c r="N17" s="16">
        <f>Input!J138/Input!J$7</f>
        <v>0.87146545010892451</v>
      </c>
      <c r="O17" s="6">
        <f t="shared" si="1"/>
        <v>1.0516125811780652</v>
      </c>
    </row>
    <row r="18" spans="2:15" ht="12" customHeight="1" x14ac:dyDescent="0.2">
      <c r="B18" t="s">
        <v>186</v>
      </c>
      <c r="E18" s="16">
        <f>Input!A139/Input!A$7</f>
        <v>13.118108569125717</v>
      </c>
      <c r="F18" s="16">
        <f>Input!B139/Input!B$7</f>
        <v>11.925294243608107</v>
      </c>
      <c r="G18" s="16">
        <f>Input!C139/Input!C$7</f>
        <v>6.7135090958650396</v>
      </c>
      <c r="H18" s="16">
        <f>Input!D139/Input!D$7</f>
        <v>6.3128124074665992</v>
      </c>
      <c r="I18" s="16">
        <f>Input!E139/Input!E$7</f>
        <v>5.6012109962318783</v>
      </c>
      <c r="J18" s="16">
        <f>Input!F139/Input!F$7</f>
        <v>6.1709194529578975</v>
      </c>
      <c r="K18" s="16">
        <f>Input!G139/Input!G$7</f>
        <v>4.644464217461211</v>
      </c>
      <c r="L18" s="16">
        <f>Input!H139/Input!H$7</f>
        <v>3.9722957615267784</v>
      </c>
      <c r="M18" s="16">
        <f>Input!I139/Input!I$7</f>
        <v>3.2314227743326986</v>
      </c>
      <c r="N18" s="16">
        <f>Input!J139/Input!J$7</f>
        <v>2.9996059873991796</v>
      </c>
      <c r="O18" s="6">
        <f t="shared" si="1"/>
        <v>6.4689643505975116</v>
      </c>
    </row>
    <row r="19" spans="2:15" ht="13.5" customHeight="1" x14ac:dyDescent="0.2">
      <c r="B19" t="s">
        <v>311</v>
      </c>
      <c r="E19" s="16">
        <f>E20-SUM(E15:E18)</f>
        <v>2.9745845502574753E-2</v>
      </c>
      <c r="F19" s="16">
        <f t="shared" ref="F19:N19" si="2">F20-SUM(F15:F18)</f>
        <v>6.4127262085474257E-2</v>
      </c>
      <c r="G19" s="16">
        <f t="shared" si="2"/>
        <v>5.0530965520845683E-2</v>
      </c>
      <c r="H19" s="16">
        <f t="shared" si="2"/>
        <v>4.8439294494304619E-2</v>
      </c>
      <c r="I19" s="16">
        <f t="shared" si="2"/>
        <v>3.8505188127636814E-2</v>
      </c>
      <c r="J19" s="16">
        <f t="shared" si="2"/>
        <v>4.5050880100745871E-2</v>
      </c>
      <c r="K19" s="16">
        <f t="shared" si="2"/>
        <v>3.6907144920817814E-2</v>
      </c>
      <c r="L19" s="16">
        <f t="shared" si="2"/>
        <v>3.6316676286590521E-2</v>
      </c>
      <c r="M19" s="16">
        <f t="shared" si="2"/>
        <v>3.7489011213613921E-2</v>
      </c>
      <c r="N19" s="16">
        <f t="shared" si="2"/>
        <v>5.9100468379277515E-2</v>
      </c>
      <c r="O19" s="6">
        <f t="shared" si="1"/>
        <v>4.4621273663188174E-2</v>
      </c>
    </row>
    <row r="20" spans="2:15" ht="12.75" customHeight="1" x14ac:dyDescent="0.2">
      <c r="B20" s="28" t="s">
        <v>187</v>
      </c>
      <c r="E20" s="8">
        <f>Input!A141/Input!A$7</f>
        <v>30.63296210491017</v>
      </c>
      <c r="F20" s="8">
        <f>Input!B141/Input!B$7</f>
        <v>25.468932328966591</v>
      </c>
      <c r="G20" s="8">
        <f>Input!C141/Input!C$7</f>
        <v>18.418329792318548</v>
      </c>
      <c r="H20" s="8">
        <f>Input!D141/Input!D$7</f>
        <v>20.142549270139956</v>
      </c>
      <c r="I20" s="8">
        <f>Input!E141/Input!E$7</f>
        <v>17.463794758042063</v>
      </c>
      <c r="J20" s="8">
        <f>Input!F141/Input!F$7</f>
        <v>17.316288484152633</v>
      </c>
      <c r="K20" s="8">
        <f>Input!G141/Input!G$7</f>
        <v>17.644748486183715</v>
      </c>
      <c r="L20" s="8">
        <f>Input!H141/Input!H$7</f>
        <v>15.086219382663623</v>
      </c>
      <c r="M20" s="8">
        <f>Input!I141/Input!I$7</f>
        <v>13.774921296626053</v>
      </c>
      <c r="N20" s="8">
        <f>Input!J141/Input!J$7</f>
        <v>12.728823979017335</v>
      </c>
      <c r="O20" s="8">
        <f t="shared" si="1"/>
        <v>18.867756988302069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0.34151111425056269</v>
      </c>
      <c r="F22" s="6">
        <f>Input!B202/Input!B$7</f>
        <v>0.67198806561059055</v>
      </c>
      <c r="G22" s="6">
        <f>Input!C202/Input!C$7</f>
        <v>0.37743209839664837</v>
      </c>
      <c r="H22" s="6">
        <f>Input!D202/Input!D$7</f>
        <v>0.37801829886363497</v>
      </c>
      <c r="I22" s="6">
        <f>Input!E202/Input!E$7</f>
        <v>0.59883587325747589</v>
      </c>
      <c r="J22" s="6">
        <f>Input!F202/Input!F$7</f>
        <v>0.37779692404559306</v>
      </c>
      <c r="K22" s="6">
        <f>Input!G202/Input!G$7</f>
        <v>0.51867483365586176</v>
      </c>
      <c r="L22" s="6">
        <f>Input!H202/Input!H$7</f>
        <v>0.42767894853497562</v>
      </c>
      <c r="M22" s="6">
        <f>Input!I202/Input!I$7</f>
        <v>0.54545533006762426</v>
      </c>
      <c r="N22" s="6">
        <f>Input!J202/Input!J$7</f>
        <v>1.4924651369461548</v>
      </c>
      <c r="O22" s="6">
        <f t="shared" si="1"/>
        <v>0.57298566236291215</v>
      </c>
    </row>
    <row r="23" spans="2:15" ht="12" customHeight="1" x14ac:dyDescent="0.2">
      <c r="B23" t="s">
        <v>305</v>
      </c>
      <c r="E23" s="6">
        <f>Input!A203/Input!A$7</f>
        <v>45.241426377849479</v>
      </c>
      <c r="F23" s="6">
        <f>Input!B203/Input!B$7</f>
        <v>39.590121199720201</v>
      </c>
      <c r="G23" s="6">
        <f>Input!C203/Input!C$7</f>
        <v>36.51065842338339</v>
      </c>
      <c r="H23" s="6">
        <f>Input!D203/Input!D$7</f>
        <v>31.902679071593337</v>
      </c>
      <c r="I23" s="6">
        <f>Input!E203/Input!E$7</f>
        <v>28.039395708425371</v>
      </c>
      <c r="J23" s="6">
        <f>Input!F203/Input!F$7</f>
        <v>30.353056509782498</v>
      </c>
      <c r="K23" s="6">
        <f>Input!G203/Input!G$7</f>
        <v>33.080472322248845</v>
      </c>
      <c r="L23" s="6">
        <f>Input!H203/Input!H$7</f>
        <v>32.117990273791776</v>
      </c>
      <c r="M23" s="6">
        <f>Input!I203/Input!I$7</f>
        <v>33.252529590410504</v>
      </c>
      <c r="N23" s="6">
        <f>Input!J203/Input!J$7</f>
        <v>34.428968352361949</v>
      </c>
      <c r="O23" s="6">
        <f t="shared" si="1"/>
        <v>34.45172978295674</v>
      </c>
    </row>
    <row r="24" spans="2:15" ht="12" customHeight="1" x14ac:dyDescent="0.2">
      <c r="B24" t="s">
        <v>306</v>
      </c>
      <c r="E24" s="6">
        <f>Input!A204/Input!A$7</f>
        <v>0.7517476822737188</v>
      </c>
      <c r="F24" s="6">
        <f>Input!B204/Input!B$7</f>
        <v>0.24758680745566242</v>
      </c>
      <c r="G24" s="6">
        <f>Input!C204/Input!C$7</f>
        <v>0.16642212505694248</v>
      </c>
      <c r="H24" s="6">
        <f>Input!D204/Input!D$7</f>
        <v>0.50970284633322849</v>
      </c>
      <c r="I24" s="6">
        <f>Input!E204/Input!E$7</f>
        <v>0.96464889647875562</v>
      </c>
      <c r="J24" s="6">
        <f>Input!F204/Input!F$7</f>
        <v>1.0573283085954499</v>
      </c>
      <c r="K24" s="6">
        <f>Input!G204/Input!G$7</f>
        <v>0.89941969546077472</v>
      </c>
      <c r="L24" s="6">
        <f>Input!H204/Input!H$7</f>
        <v>1.0022615665864674</v>
      </c>
      <c r="M24" s="6">
        <f>Input!I204/Input!I$7</f>
        <v>1.4330235781489673</v>
      </c>
      <c r="N24" s="6">
        <f>Input!J204/Input!J$7</f>
        <v>1.1464389488043323</v>
      </c>
      <c r="O24" s="6">
        <f t="shared" si="1"/>
        <v>0.81785804551942998</v>
      </c>
    </row>
    <row r="25" spans="2:15" ht="12" customHeight="1" x14ac:dyDescent="0.2">
      <c r="B25" t="s">
        <v>307</v>
      </c>
      <c r="E25" s="6">
        <f>Input!A205/Input!A$7</f>
        <v>2.4686737807877268</v>
      </c>
      <c r="F25" s="6">
        <f>Input!B205/Input!B$7</f>
        <v>2.6129621363889433</v>
      </c>
      <c r="G25" s="6">
        <f>Input!C205/Input!C$7</f>
        <v>1.0433647979567908</v>
      </c>
      <c r="H25" s="6">
        <f>Input!D205/Input!D$7</f>
        <v>0.81690042862194701</v>
      </c>
      <c r="I25" s="6">
        <f>Input!E205/Input!E$7</f>
        <v>0.87062294655950101</v>
      </c>
      <c r="J25" s="6">
        <f>Input!F205/Input!F$7</f>
        <v>0.82503134288280444</v>
      </c>
      <c r="K25" s="6">
        <f>Input!G205/Input!G$7</f>
        <v>0.79364622425616271</v>
      </c>
      <c r="L25" s="6">
        <f>Input!H205/Input!H$7</f>
        <v>0.71614567577897748</v>
      </c>
      <c r="M25" s="6">
        <f>Input!I205/Input!I$7</f>
        <v>0.77235825022764781</v>
      </c>
      <c r="N25" s="6">
        <f>Input!J205/Input!J$7</f>
        <v>0.98271605008481178</v>
      </c>
      <c r="O25" s="6">
        <f t="shared" si="1"/>
        <v>1.1902421633545313</v>
      </c>
    </row>
    <row r="26" spans="2:15" ht="12" customHeight="1" x14ac:dyDescent="0.2">
      <c r="B26" t="s">
        <v>308</v>
      </c>
      <c r="E26" s="16">
        <f>E27-SUM(E22:E25)</f>
        <v>1.9089317387777101</v>
      </c>
      <c r="F26" s="16">
        <f t="shared" ref="F26:N26" si="3">F27-SUM(F22:F25)</f>
        <v>1.5245704714274169</v>
      </c>
      <c r="G26" s="16">
        <f t="shared" si="3"/>
        <v>0.87148851441672548</v>
      </c>
      <c r="H26" s="16">
        <f t="shared" si="3"/>
        <v>1.1377591740607045</v>
      </c>
      <c r="I26" s="16">
        <f t="shared" si="3"/>
        <v>0.79349358676888215</v>
      </c>
      <c r="J26" s="16">
        <f t="shared" si="3"/>
        <v>0.68326095611995896</v>
      </c>
      <c r="K26" s="16">
        <f t="shared" si="3"/>
        <v>1.2721322116950518</v>
      </c>
      <c r="L26" s="16">
        <f t="shared" si="3"/>
        <v>0.86914339844202715</v>
      </c>
      <c r="M26" s="16">
        <f t="shared" si="3"/>
        <v>1.9972637696642224</v>
      </c>
      <c r="N26" s="16">
        <f t="shared" si="3"/>
        <v>1.9904097693135441</v>
      </c>
      <c r="O26" s="6">
        <f t="shared" si="1"/>
        <v>1.3048453590686244</v>
      </c>
    </row>
    <row r="27" spans="2:15" ht="12.75" customHeight="1" x14ac:dyDescent="0.2">
      <c r="B27" s="28" t="s">
        <v>188</v>
      </c>
      <c r="E27" s="8">
        <f>Input!A142/Input!A$7</f>
        <v>50.712290693939195</v>
      </c>
      <c r="F27" s="8">
        <f>Input!B142/Input!B$7</f>
        <v>44.647228680602815</v>
      </c>
      <c r="G27" s="8">
        <f>Input!C142/Input!C$7</f>
        <v>38.969365959210492</v>
      </c>
      <c r="H27" s="8">
        <f>Input!D142/Input!D$7</f>
        <v>34.74505981947285</v>
      </c>
      <c r="I27" s="8">
        <f>Input!E142/Input!E$7</f>
        <v>31.266997011489984</v>
      </c>
      <c r="J27" s="8">
        <f>Input!F142/Input!F$7</f>
        <v>33.296474041426308</v>
      </c>
      <c r="K27" s="8">
        <f>Input!G142/Input!G$7</f>
        <v>36.564345287316698</v>
      </c>
      <c r="L27" s="8">
        <f>Input!H142/Input!H$7</f>
        <v>35.133219863134222</v>
      </c>
      <c r="M27" s="8">
        <f>Input!I142/Input!I$7</f>
        <v>38.000630518518967</v>
      </c>
      <c r="N27" s="8">
        <f>Input!J142/Input!J$7</f>
        <v>40.040998257510786</v>
      </c>
      <c r="O27" s="8">
        <f>AVERAGE(E27:N27)</f>
        <v>38.337661013262235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7.1801286277261838</v>
      </c>
      <c r="F29" s="16">
        <f>Input!B143/Input!B$7</f>
        <v>9.8580255913661254</v>
      </c>
      <c r="G29" s="16">
        <f>Input!C143/Input!C$7</f>
        <v>8.7525831360571136</v>
      </c>
      <c r="H29" s="16">
        <f>Input!D143/Input!D$7</f>
        <v>4.9427800299393843</v>
      </c>
      <c r="I29" s="16">
        <f>Input!E143/Input!E$7</f>
        <v>4.100583501939747</v>
      </c>
      <c r="J29" s="16">
        <f>Input!F143/Input!F$7</f>
        <v>4.4733220677969241</v>
      </c>
      <c r="K29" s="16">
        <f>Input!G143/Input!G$7</f>
        <v>1.7769122025904867</v>
      </c>
      <c r="L29" s="16">
        <f>Input!H143/Input!H$7</f>
        <v>1.8882381620198079</v>
      </c>
      <c r="M29" s="16">
        <f>Input!I143/Input!I$7</f>
        <v>0.10132113926198415</v>
      </c>
      <c r="N29" s="16">
        <f>Input!J143/Input!J$7</f>
        <v>2.6129924257072514</v>
      </c>
      <c r="O29" s="16">
        <f t="shared" ref="O29:O35" si="4">AVERAGE(E29:N29)</f>
        <v>4.5686886884405009</v>
      </c>
    </row>
    <row r="30" spans="2:15" ht="12" customHeight="1" x14ac:dyDescent="0.2">
      <c r="B30" t="s">
        <v>309</v>
      </c>
      <c r="E30" s="16">
        <f>Input!A207/Input!A$7</f>
        <v>3.4302607134346208</v>
      </c>
      <c r="F30" s="16">
        <f>Input!B207/Input!B$7</f>
        <v>1.9281960894413011</v>
      </c>
      <c r="G30" s="16">
        <f>Input!C207/Input!C$7</f>
        <v>2.0869815431605514</v>
      </c>
      <c r="H30" s="16">
        <f>Input!D207/Input!D$7</f>
        <v>2.4102855447082634</v>
      </c>
      <c r="I30" s="16">
        <f>Input!E207/Input!E$7</f>
        <v>4.4855370965047427</v>
      </c>
      <c r="J30" s="16">
        <f>Input!F207/Input!F$7</f>
        <v>2.9185230418800177</v>
      </c>
      <c r="K30" s="16">
        <f>Input!G207/Input!G$7</f>
        <v>1.1510440712287531</v>
      </c>
      <c r="L30" s="16">
        <f>Input!H207/Input!H$7</f>
        <v>0.4907512516655661</v>
      </c>
      <c r="M30" s="16">
        <f>Input!I207/Input!I$7</f>
        <v>0.89029442502316314</v>
      </c>
      <c r="N30" s="16">
        <f>Input!J207/Input!J$7</f>
        <v>2.2393518023541041</v>
      </c>
      <c r="O30" s="6">
        <f t="shared" si="4"/>
        <v>2.2031225579401084</v>
      </c>
    </row>
    <row r="31" spans="2:15" ht="12" customHeight="1" x14ac:dyDescent="0.2">
      <c r="B31" t="s">
        <v>190</v>
      </c>
      <c r="E31" s="16">
        <f>Input!A144/Input!A$7</f>
        <v>3.4849215945952969</v>
      </c>
      <c r="F31" s="16">
        <f>Input!B144/Input!B$7</f>
        <v>1.9014726693917174</v>
      </c>
      <c r="G31" s="16">
        <f>Input!C144/Input!C$7</f>
        <v>1.8938777472424893</v>
      </c>
      <c r="H31" s="16">
        <f>Input!D144/Input!D$7</f>
        <v>1.0555473537093338</v>
      </c>
      <c r="I31" s="16">
        <f>Input!E144/Input!E$7</f>
        <v>1.4026968982607244</v>
      </c>
      <c r="J31" s="16">
        <f>Input!F144/Input!F$7</f>
        <v>1.1141836498486097</v>
      </c>
      <c r="K31" s="16">
        <f>Input!G144/Input!G$7</f>
        <v>0.82630289752131514</v>
      </c>
      <c r="L31" s="16">
        <f>Input!H144/Input!H$7</f>
        <v>0.77168891770246928</v>
      </c>
      <c r="M31" s="16">
        <f>Input!I144/Input!I$7</f>
        <v>1.5023842192823527</v>
      </c>
      <c r="N31" s="16">
        <f>Input!J144/Input!J$7</f>
        <v>1.7284089246081484</v>
      </c>
      <c r="O31" s="6">
        <f t="shared" si="4"/>
        <v>1.5681484872162457</v>
      </c>
    </row>
    <row r="32" spans="2:15" ht="12" customHeight="1" x14ac:dyDescent="0.2">
      <c r="B32" t="s">
        <v>310</v>
      </c>
      <c r="E32" s="16">
        <f>Input!A208/Input!A$7</f>
        <v>0.22491136940991924</v>
      </c>
      <c r="F32" s="16">
        <f>Input!B208/Input!B$7</f>
        <v>8.7246858181575931E-2</v>
      </c>
      <c r="G32" s="16">
        <f>Input!C208/Input!C$7</f>
        <v>4.980098127805118E-2</v>
      </c>
      <c r="H32" s="16">
        <f>Input!D208/Input!D$7</f>
        <v>0.25559066319257001</v>
      </c>
      <c r="I32" s="16">
        <f>Input!E208/Input!E$7</f>
        <v>0.24206364969465224</v>
      </c>
      <c r="J32" s="16">
        <f>Input!F208/Input!F$7</f>
        <v>4.1939184622079836E-2</v>
      </c>
      <c r="K32" s="16">
        <f>Input!G208/Input!G$7</f>
        <v>5.8755727924679979E-2</v>
      </c>
      <c r="L32" s="16">
        <f>Input!H208/Input!H$7</f>
        <v>3.7473265639260532E-2</v>
      </c>
      <c r="M32" s="16">
        <f>Input!I208/Input!I$7</f>
        <v>0.19748953474884487</v>
      </c>
      <c r="N32" s="16">
        <f>Input!J208/Input!J$7</f>
        <v>5.512167093948072E-2</v>
      </c>
      <c r="O32" s="6">
        <f t="shared" si="4"/>
        <v>0.12503929056311142</v>
      </c>
    </row>
    <row r="33" spans="2:15" ht="12" customHeight="1" x14ac:dyDescent="0.2">
      <c r="B33" t="s">
        <v>191</v>
      </c>
      <c r="E33" s="16">
        <f>Input!A145/Input!A$7</f>
        <v>0.10298827059714064</v>
      </c>
      <c r="F33" s="16">
        <f>Input!B145/Input!B$7</f>
        <v>7.491865295575996E-2</v>
      </c>
      <c r="G33" s="16">
        <f>Input!C145/Input!C$7</f>
        <v>5.8631363558290454E-2</v>
      </c>
      <c r="H33" s="16">
        <f>Input!D145/Input!D$7</f>
        <v>0.26852430546314859</v>
      </c>
      <c r="I33" s="16">
        <f>Input!E145/Input!E$7</f>
        <v>0.29480138473818052</v>
      </c>
      <c r="J33" s="16">
        <f>Input!F145/Input!F$7</f>
        <v>0.42406874137723499</v>
      </c>
      <c r="K33" s="16">
        <f>Input!G145/Input!G$7</f>
        <v>8.8238794071015411E-2</v>
      </c>
      <c r="L33" s="16">
        <f>Input!H145/Input!H$7</f>
        <v>7.7177226171664393E-2</v>
      </c>
      <c r="M33" s="16">
        <f>Input!I145/Input!I$7</f>
        <v>8.4787479313482184E-2</v>
      </c>
      <c r="N33" s="16">
        <f>Input!J145/Input!J$7</f>
        <v>7.2939059131651954E-2</v>
      </c>
      <c r="O33" s="6">
        <f t="shared" si="4"/>
        <v>0.15470752773775692</v>
      </c>
    </row>
    <row r="34" spans="2:15" ht="12" customHeight="1" x14ac:dyDescent="0.2">
      <c r="B34" t="s">
        <v>192</v>
      </c>
      <c r="E34" s="16">
        <f>E35-SUM(E29:E33)</f>
        <v>0.63783850291922661</v>
      </c>
      <c r="F34" s="16">
        <f t="shared" ref="F34:N34" si="5">F35-SUM(F29:F33)</f>
        <v>0.23490314015293912</v>
      </c>
      <c r="G34" s="16">
        <f t="shared" si="5"/>
        <v>0.2643638868767102</v>
      </c>
      <c r="H34" s="16">
        <f t="shared" si="5"/>
        <v>0.19016336863737671</v>
      </c>
      <c r="I34" s="16">
        <f t="shared" si="5"/>
        <v>0.92353692944517718</v>
      </c>
      <c r="J34" s="16">
        <f t="shared" si="5"/>
        <v>0.49028953971795985</v>
      </c>
      <c r="K34" s="16">
        <f t="shared" si="5"/>
        <v>0.12767117068554201</v>
      </c>
      <c r="L34" s="16">
        <f t="shared" si="5"/>
        <v>0.12128618547159009</v>
      </c>
      <c r="M34" s="16">
        <f t="shared" si="5"/>
        <v>0.16083514492014839</v>
      </c>
      <c r="N34" s="16">
        <f t="shared" si="5"/>
        <v>0.12325002293746667</v>
      </c>
      <c r="O34" s="6">
        <f t="shared" si="4"/>
        <v>0.32741378917641367</v>
      </c>
    </row>
    <row r="35" spans="2:15" ht="12.75" customHeight="1" x14ac:dyDescent="0.2">
      <c r="B35" s="28" t="s">
        <v>193</v>
      </c>
      <c r="E35" s="8">
        <f>Input!A147/Input!A$7</f>
        <v>15.061049078682389</v>
      </c>
      <c r="F35" s="8">
        <f>Input!B147/Input!B$7</f>
        <v>14.084763001489419</v>
      </c>
      <c r="G35" s="8">
        <f>Input!C147/Input!C$7</f>
        <v>13.106238658173208</v>
      </c>
      <c r="H35" s="8">
        <f>Input!D147/Input!D$7</f>
        <v>9.1228912656500789</v>
      </c>
      <c r="I35" s="8">
        <f>Input!E147/Input!E$7</f>
        <v>11.449219460583224</v>
      </c>
      <c r="J35" s="8">
        <f>Input!F147/Input!F$7</f>
        <v>9.4623262252428262</v>
      </c>
      <c r="K35" s="8">
        <f>Input!G147/Input!G$7</f>
        <v>4.0289248640217918</v>
      </c>
      <c r="L35" s="8">
        <f>Input!H147/Input!H$7</f>
        <v>3.3866150086703581</v>
      </c>
      <c r="M35" s="8">
        <f>Input!I147/Input!I$7</f>
        <v>2.9371119425499752</v>
      </c>
      <c r="N35" s="8">
        <f>Input!J147/Input!J$7</f>
        <v>6.832063905678103</v>
      </c>
      <c r="O35" s="8">
        <f t="shared" si="4"/>
        <v>8.947120341074136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737.96550089252014</v>
      </c>
      <c r="F37" s="30">
        <f t="shared" ref="F37:N37" si="6">+F11+F13+F20+F27+F35</f>
        <v>730.77345340686838</v>
      </c>
      <c r="G37" s="30">
        <f t="shared" si="6"/>
        <v>707.6849304928046</v>
      </c>
      <c r="H37" s="30">
        <f t="shared" si="6"/>
        <v>582.24933422641641</v>
      </c>
      <c r="I37" s="30">
        <f t="shared" si="6"/>
        <v>459.79674762868228</v>
      </c>
      <c r="J37" s="30">
        <f t="shared" si="6"/>
        <v>487.32248141186483</v>
      </c>
      <c r="K37" s="30">
        <f t="shared" si="6"/>
        <v>520.29270044761415</v>
      </c>
      <c r="L37" s="30">
        <f t="shared" si="6"/>
        <v>520.16562070884663</v>
      </c>
      <c r="M37" s="30">
        <f t="shared" si="6"/>
        <v>518.13412422561601</v>
      </c>
      <c r="N37" s="30">
        <f t="shared" si="6"/>
        <v>591.57559421308554</v>
      </c>
      <c r="O37" s="7">
        <f>AVERAGE(E37:N37)</f>
        <v>585.59604876543176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543.70037836257097</v>
      </c>
      <c r="F39" s="30">
        <f>Input!B24/Input!B$7</f>
        <v>516.31033523833094</v>
      </c>
      <c r="G39" s="30">
        <f>Input!C24/Input!C$7</f>
        <v>470.70066977454502</v>
      </c>
      <c r="H39" s="30">
        <f>Input!D24/Input!D$7</f>
        <v>427.80462810105655</v>
      </c>
      <c r="I39" s="30">
        <f>Input!E24/Input!E$7</f>
        <v>374.57331548270935</v>
      </c>
      <c r="J39" s="30">
        <f>Input!F24/Input!F$7</f>
        <v>395.63399337030899</v>
      </c>
      <c r="K39" s="30">
        <f>Input!G24/Input!G$7</f>
        <v>402.32235267166612</v>
      </c>
      <c r="L39" s="30">
        <f>Input!H24/Input!H$7</f>
        <v>388.97418514738945</v>
      </c>
      <c r="M39" s="30">
        <f>Input!I24/Input!I$7</f>
        <v>396.72880543012263</v>
      </c>
      <c r="N39" s="30">
        <f>Input!J24/Input!J$7</f>
        <v>426.08163226425779</v>
      </c>
      <c r="O39" s="7">
        <f>AVERAGE(E39:N39)</f>
        <v>434.28302958429578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194.26512252994917</v>
      </c>
      <c r="F41" s="11">
        <f t="shared" ref="F41:N41" si="7">+F37-F39</f>
        <v>214.46311816853745</v>
      </c>
      <c r="G41" s="11">
        <f t="shared" si="7"/>
        <v>236.98426071825958</v>
      </c>
      <c r="H41" s="11">
        <f t="shared" si="7"/>
        <v>154.44470612535986</v>
      </c>
      <c r="I41" s="11">
        <f t="shared" si="7"/>
        <v>85.223432145972936</v>
      </c>
      <c r="J41" s="11">
        <f t="shared" si="7"/>
        <v>91.688488041555843</v>
      </c>
      <c r="K41" s="11">
        <f t="shared" si="7"/>
        <v>117.97034777594803</v>
      </c>
      <c r="L41" s="11">
        <f t="shared" si="7"/>
        <v>131.19143556145718</v>
      </c>
      <c r="M41" s="11">
        <f t="shared" si="7"/>
        <v>121.40531879549337</v>
      </c>
      <c r="N41" s="11">
        <f t="shared" si="7"/>
        <v>165.49396194882775</v>
      </c>
      <c r="O41" s="11">
        <f>AVERAGE(E41:N41)</f>
        <v>151.3130191811361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16.284523701094816</v>
      </c>
      <c r="F43" s="8">
        <f>(Input!B25+Input!B26)/Input!B$7</f>
        <v>20.110338188618552</v>
      </c>
      <c r="G43" s="8">
        <f>(Input!C25+Input!C26)/Input!C$7</f>
        <v>19.158229685528017</v>
      </c>
      <c r="H43" s="8">
        <f>(Input!D25+Input!D26)/Input!D$7</f>
        <v>18.477916599083141</v>
      </c>
      <c r="I43" s="8">
        <f>(Input!E25+Input!E26)/Input!E$7</f>
        <v>17.23521959051844</v>
      </c>
      <c r="J43" s="8">
        <f>(Input!F25+Input!F26)/Input!F$7</f>
        <v>16.694609116751078</v>
      </c>
      <c r="K43" s="8">
        <f>(Input!G25+Input!G26)/Input!G$7</f>
        <v>16.023163823647572</v>
      </c>
      <c r="L43" s="8">
        <f>(Input!H25+Input!H26)/Input!H$7</f>
        <v>15.974877992296223</v>
      </c>
      <c r="M43" s="8">
        <f>(Input!I25+Input!I26)/Input!I$7</f>
        <v>15.809637942191657</v>
      </c>
      <c r="N43" s="8">
        <f>(Input!J25+Input!J26)/Input!J$7</f>
        <v>16.145631872235658</v>
      </c>
      <c r="O43" s="8">
        <f>AVERAGE(E43:N43)</f>
        <v>17.191414851196519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177.98059882885434</v>
      </c>
      <c r="F45" s="11">
        <f t="shared" ref="F45:N45" si="8">+F41-F43</f>
        <v>194.35277997991889</v>
      </c>
      <c r="G45" s="11">
        <f t="shared" si="8"/>
        <v>217.82603103273155</v>
      </c>
      <c r="H45" s="11">
        <f t="shared" si="8"/>
        <v>135.96678952627673</v>
      </c>
      <c r="I45" s="11">
        <f t="shared" si="8"/>
        <v>67.988212555454496</v>
      </c>
      <c r="J45" s="11">
        <f t="shared" si="8"/>
        <v>74.993878924804761</v>
      </c>
      <c r="K45" s="11">
        <f t="shared" si="8"/>
        <v>101.94718395230046</v>
      </c>
      <c r="L45" s="11">
        <f t="shared" si="8"/>
        <v>115.21655756916095</v>
      </c>
      <c r="M45" s="11">
        <f t="shared" si="8"/>
        <v>105.59568085330172</v>
      </c>
      <c r="N45" s="11">
        <f t="shared" si="8"/>
        <v>149.34833007659208</v>
      </c>
      <c r="O45" s="11">
        <f>AVERAGE(E45:N45)</f>
        <v>134.12160432993957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204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546.099975324806</v>
      </c>
      <c r="F7" s="6">
        <f>Input!B149/Input!B$7</f>
        <v>596.06655277921857</v>
      </c>
      <c r="G7" s="6">
        <f>Input!C149/Input!C$7</f>
        <v>571.73128925298897</v>
      </c>
      <c r="H7" s="6">
        <f>Input!D149/Input!D$7</f>
        <v>481.71839787408146</v>
      </c>
      <c r="I7" s="6">
        <f>Input!E149/Input!E$7</f>
        <v>375.75004287862191</v>
      </c>
      <c r="J7" s="6">
        <f>Input!F149/Input!F$7</f>
        <v>405.42404837081824</v>
      </c>
      <c r="K7" s="6">
        <f>Input!G149/Input!G$7</f>
        <v>423.36737171567927</v>
      </c>
      <c r="L7" s="6">
        <f>Input!H149/Input!H$7</f>
        <v>428.22574280591579</v>
      </c>
      <c r="M7" s="6">
        <f>Input!I149/Input!I$7</f>
        <v>422.56586239198884</v>
      </c>
      <c r="N7" s="6">
        <f>Input!J149/Input!J$7</f>
        <v>433.77117658968018</v>
      </c>
      <c r="O7" s="6">
        <f>AVERAGE(E7:N7)</f>
        <v>468.47204599837988</v>
      </c>
    </row>
    <row r="8" spans="1:15" ht="12" customHeight="1" x14ac:dyDescent="0.2">
      <c r="B8" t="s">
        <v>180</v>
      </c>
      <c r="E8" s="6">
        <f>Input!A150/Input!A$7</f>
        <v>6.0661581202934416</v>
      </c>
      <c r="F8" s="6">
        <f>Input!B150/Input!B$7</f>
        <v>0.16846637385854799</v>
      </c>
      <c r="G8" s="6">
        <f>Input!C150/Input!C$7</f>
        <v>-0.51973599214380128</v>
      </c>
      <c r="H8" s="6">
        <f>Input!D150/Input!D$7</f>
        <v>-2.6122969237660647</v>
      </c>
      <c r="I8" s="6">
        <f>Input!E150/Input!E$7</f>
        <v>4.064431347799454</v>
      </c>
      <c r="J8" s="6">
        <f>Input!F150/Input!F$7</f>
        <v>-1.194638098500912</v>
      </c>
      <c r="K8" s="6">
        <f>Input!G150/Input!G$7</f>
        <v>2.6269784671657774</v>
      </c>
      <c r="L8" s="6">
        <f>Input!H150/Input!H$7</f>
        <v>-0.58468444780624129</v>
      </c>
      <c r="M8" s="6">
        <f>Input!I150/Input!I$7</f>
        <v>-0.81469091077394729</v>
      </c>
      <c r="N8" s="6">
        <f>Input!J150/Input!J$7</f>
        <v>-2.3755752375449557</v>
      </c>
      <c r="O8" s="6">
        <f>AVERAGE(E8:N8)</f>
        <v>0.48244126985812985</v>
      </c>
    </row>
    <row r="9" spans="1:15" ht="12" customHeight="1" x14ac:dyDescent="0.2">
      <c r="B9" t="s">
        <v>181</v>
      </c>
      <c r="E9" s="6">
        <f>Input!A151/Input!A$7</f>
        <v>1.3662650077437495</v>
      </c>
      <c r="F9" s="6">
        <f>Input!B151/Input!B$7</f>
        <v>2.2265854227238768</v>
      </c>
      <c r="G9" s="6">
        <f>Input!C151/Input!C$7</f>
        <v>1.583631736951765</v>
      </c>
      <c r="H9" s="6">
        <f>Input!D151/Input!D$7</f>
        <v>1.4357814583679422</v>
      </c>
      <c r="I9" s="6">
        <f>Input!E151/Input!E$7</f>
        <v>1.3319792846138141</v>
      </c>
      <c r="J9" s="6">
        <f>Input!F151/Input!F$7</f>
        <v>1.4638016092741599</v>
      </c>
      <c r="K9" s="6">
        <f>Input!G151/Input!G$7</f>
        <v>1.4835445104798728</v>
      </c>
      <c r="L9" s="6">
        <f>Input!H151/Input!H$7</f>
        <v>1.3473465014964168</v>
      </c>
      <c r="M9" s="6">
        <f>Input!I151/Input!I$7</f>
        <v>1.0586133733091685</v>
      </c>
      <c r="N9" s="6">
        <f>Input!J151/Input!J$7</f>
        <v>1.2156264051567975</v>
      </c>
      <c r="O9" s="6">
        <f>AVERAGE(E9:N9)</f>
        <v>1.4513175310117563</v>
      </c>
    </row>
    <row r="10" spans="1:15" ht="12" customHeight="1" x14ac:dyDescent="0.2">
      <c r="B10" t="s">
        <v>182</v>
      </c>
      <c r="E10" s="6">
        <f>Input!A152/Input!A$7</f>
        <v>-0.54198885902037652</v>
      </c>
      <c r="F10" s="6">
        <f>Input!B152/Input!B$7</f>
        <v>-0.46532641126058177</v>
      </c>
      <c r="G10" s="6">
        <f>Input!C152/Input!C$7</f>
        <v>-0.55202958023105586</v>
      </c>
      <c r="H10" s="6">
        <f>Input!D152/Input!D$7</f>
        <v>-1.294871187904048</v>
      </c>
      <c r="I10" s="6">
        <f>Input!E152/Input!E$7</f>
        <v>-0.52664757856440148</v>
      </c>
      <c r="J10" s="6">
        <f>Input!F152/Input!F$7</f>
        <v>-1.2789675830331761</v>
      </c>
      <c r="K10" s="6">
        <f>Input!G152/Input!G$7</f>
        <v>-1.2523511668813854</v>
      </c>
      <c r="L10" s="6">
        <f>Input!H152/Input!H$7</f>
        <v>-4.8617316114383549</v>
      </c>
      <c r="M10" s="6">
        <f>Input!I152/Input!I$7</f>
        <v>-1.9986135800676481</v>
      </c>
      <c r="N10" s="6">
        <f>Input!J152/Input!J$7</f>
        <v>-1.4313825681318588</v>
      </c>
      <c r="O10" s="6">
        <f>AVERAGE(E10:N10)</f>
        <v>-1.4203910126532886</v>
      </c>
    </row>
    <row r="11" spans="1:15" ht="12.75" customHeight="1" x14ac:dyDescent="0.2">
      <c r="B11" s="28" t="s">
        <v>68</v>
      </c>
      <c r="E11" s="8">
        <f>Input!A35/Input!A$7</f>
        <v>552.99040959382285</v>
      </c>
      <c r="F11" s="8">
        <f>Input!B35/Input!B$7</f>
        <v>597.9962781645404</v>
      </c>
      <c r="G11" s="8">
        <f>Input!C35/Input!C$7</f>
        <v>572.24315541756584</v>
      </c>
      <c r="H11" s="8">
        <f>Input!D35/Input!D$7</f>
        <v>479.24701122077931</v>
      </c>
      <c r="I11" s="8">
        <f>Input!E35/Input!E$7</f>
        <v>380.6198059324708</v>
      </c>
      <c r="J11" s="8">
        <f>Input!F35/Input!F$7</f>
        <v>404.41424429855829</v>
      </c>
      <c r="K11" s="8">
        <f>Input!G35/Input!G$7</f>
        <v>426.22554352644357</v>
      </c>
      <c r="L11" s="8">
        <f>Input!H35/Input!H$7</f>
        <v>424.12667324816761</v>
      </c>
      <c r="M11" s="8">
        <f>Input!I35/Input!I$7</f>
        <v>420.81117127445646</v>
      </c>
      <c r="N11" s="8">
        <f>Input!J35/Input!J$7</f>
        <v>431.17984518916012</v>
      </c>
      <c r="O11" s="8">
        <f>AVERAGE(E11:N11)</f>
        <v>468.98541378659655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0.41259285229405884</v>
      </c>
      <c r="F13" s="8">
        <f>Input!B28/Input!B7</f>
        <v>0.47525232097226255</v>
      </c>
      <c r="G13" s="8">
        <f>Input!C28/Input!C7</f>
        <v>0.44263518710747007</v>
      </c>
      <c r="H13" s="8">
        <f>Input!D28/Input!D7</f>
        <v>0.32778536798726976</v>
      </c>
      <c r="I13" s="8">
        <f>Input!E28/Input!E7</f>
        <v>0.43008622129823842</v>
      </c>
      <c r="J13" s="8">
        <f>Input!F28/Input!F7</f>
        <v>0.47670052500486115</v>
      </c>
      <c r="K13" s="8">
        <f>Input!G28/Input!G7</f>
        <v>1.2436304320761318</v>
      </c>
      <c r="L13" s="8">
        <f>Input!H28/Input!H7</f>
        <v>0.3611385977503424</v>
      </c>
      <c r="M13" s="8">
        <f>Input!I28/Input!I7</f>
        <v>0.39526454794866661</v>
      </c>
      <c r="N13" s="8">
        <f>Input!J28/Input!J7</f>
        <v>0.85823261700193265</v>
      </c>
      <c r="O13" s="8">
        <f>AVERAGE(E13:N13)</f>
        <v>0.54233186694412339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7.3061980420891048</v>
      </c>
      <c r="F15" s="16">
        <f>Input!B136/Input!B$7</f>
        <v>3.5093553621478093</v>
      </c>
      <c r="G15" s="16">
        <f>Input!C136/Input!C$7</f>
        <v>2.7695839276512806</v>
      </c>
      <c r="H15" s="16">
        <f>Input!D136/Input!D$7</f>
        <v>5.7403624493893943</v>
      </c>
      <c r="I15" s="16">
        <f>Input!E136/Input!E$7</f>
        <v>3.022176414901713</v>
      </c>
      <c r="J15" s="16">
        <f>Input!F136/Input!F$7</f>
        <v>2.4638640172594188</v>
      </c>
      <c r="K15" s="16">
        <f>Input!G136/Input!G$7</f>
        <v>2.8782761899154017</v>
      </c>
      <c r="L15" s="16">
        <f>Input!H136/Input!H$7</f>
        <v>2.3332825814164448</v>
      </c>
      <c r="M15" s="16">
        <f>Input!I136/Input!I$7</f>
        <v>2.9467821694142944</v>
      </c>
      <c r="N15" s="16">
        <f>Input!J136/Input!J$7</f>
        <v>2.3109909137301021</v>
      </c>
      <c r="O15" s="6">
        <f t="shared" ref="O15:O26" si="1">AVERAGE(E15:N15)</f>
        <v>3.5280872067914957</v>
      </c>
    </row>
    <row r="16" spans="1:15" ht="12" customHeight="1" x14ac:dyDescent="0.2">
      <c r="B16" t="s">
        <v>184</v>
      </c>
      <c r="E16" s="16">
        <f>Input!A137/Input!A$7</f>
        <v>9.1440158911703975</v>
      </c>
      <c r="F16" s="16">
        <f>Input!B137/Input!B$7</f>
        <v>8.8761980309209179</v>
      </c>
      <c r="G16" s="16">
        <f>Input!C137/Input!C$7</f>
        <v>7.7377432658486853</v>
      </c>
      <c r="H16" s="16">
        <f>Input!D137/Input!D$7</f>
        <v>7.155663041761902</v>
      </c>
      <c r="I16" s="16">
        <f>Input!E137/Input!E$7</f>
        <v>7.9181380283258767</v>
      </c>
      <c r="J16" s="16">
        <f>Input!F137/Input!F$7</f>
        <v>7.517504699117584</v>
      </c>
      <c r="K16" s="16">
        <f>Input!G137/Input!G$7</f>
        <v>8.0732113329349016</v>
      </c>
      <c r="L16" s="16">
        <f>Input!H137/Input!H$7</f>
        <v>7.9838227548083145</v>
      </c>
      <c r="M16" s="16">
        <f>Input!I137/Input!I$7</f>
        <v>6.8507575564296532</v>
      </c>
      <c r="N16" s="16">
        <f>Input!J137/Input!J$7</f>
        <v>6.4876611593998499</v>
      </c>
      <c r="O16" s="6">
        <f t="shared" si="1"/>
        <v>7.7744715760718091</v>
      </c>
    </row>
    <row r="17" spans="2:15" ht="12" customHeight="1" x14ac:dyDescent="0.2">
      <c r="B17" t="s">
        <v>185</v>
      </c>
      <c r="E17" s="16">
        <f>Input!A138/Input!A$7</f>
        <v>1.0348937570223768</v>
      </c>
      <c r="F17" s="16">
        <f>Input!B138/Input!B$7</f>
        <v>1.0939574302042836</v>
      </c>
      <c r="G17" s="16">
        <f>Input!C138/Input!C$7</f>
        <v>1.1469625374326957</v>
      </c>
      <c r="H17" s="16">
        <f>Input!D138/Input!D$7</f>
        <v>0.88527207702775546</v>
      </c>
      <c r="I17" s="16">
        <f>Input!E138/Input!E$7</f>
        <v>0.88376413045495894</v>
      </c>
      <c r="J17" s="16">
        <f>Input!F138/Input!F$7</f>
        <v>1.1189494347169882</v>
      </c>
      <c r="K17" s="16">
        <f>Input!G138/Input!G$7</f>
        <v>2.0118896009513807</v>
      </c>
      <c r="L17" s="16">
        <f>Input!H138/Input!H$7</f>
        <v>0.76050160862549376</v>
      </c>
      <c r="M17" s="16">
        <f>Input!I138/Input!I$7</f>
        <v>0.70846978523579429</v>
      </c>
      <c r="N17" s="16">
        <f>Input!J138/Input!J$7</f>
        <v>0.87146545010892451</v>
      </c>
      <c r="O17" s="6">
        <f t="shared" si="1"/>
        <v>1.0516125811780652</v>
      </c>
    </row>
    <row r="18" spans="2:15" ht="12" customHeight="1" x14ac:dyDescent="0.2">
      <c r="B18" t="s">
        <v>186</v>
      </c>
      <c r="E18" s="16">
        <f>Input!A139/Input!A$7</f>
        <v>13.118108569125717</v>
      </c>
      <c r="F18" s="16">
        <f>Input!B139/Input!B$7</f>
        <v>11.925294243608107</v>
      </c>
      <c r="G18" s="16">
        <f>Input!C139/Input!C$7</f>
        <v>6.7135090958650396</v>
      </c>
      <c r="H18" s="16">
        <f>Input!D139/Input!D$7</f>
        <v>6.3128124074665992</v>
      </c>
      <c r="I18" s="16">
        <f>Input!E139/Input!E$7</f>
        <v>5.6012109962318783</v>
      </c>
      <c r="J18" s="16">
        <f>Input!F139/Input!F$7</f>
        <v>6.1709194529578975</v>
      </c>
      <c r="K18" s="16">
        <f>Input!G139/Input!G$7</f>
        <v>4.644464217461211</v>
      </c>
      <c r="L18" s="16">
        <f>Input!H139/Input!H$7</f>
        <v>3.9722957615267784</v>
      </c>
      <c r="M18" s="16">
        <f>Input!I139/Input!I$7</f>
        <v>3.2314227743326986</v>
      </c>
      <c r="N18" s="16">
        <f>Input!J139/Input!J$7</f>
        <v>2.9996059873991796</v>
      </c>
      <c r="O18" s="6">
        <f t="shared" si="1"/>
        <v>6.4689643505975116</v>
      </c>
    </row>
    <row r="19" spans="2:15" ht="13.5" customHeight="1" x14ac:dyDescent="0.2">
      <c r="B19" t="s">
        <v>311</v>
      </c>
      <c r="E19" s="16">
        <f>E20-SUM(E15:E18)</f>
        <v>2.9745845502574753E-2</v>
      </c>
      <c r="F19" s="16">
        <f t="shared" ref="F19:N19" si="2">F20-SUM(F15:F18)</f>
        <v>6.4127262085474257E-2</v>
      </c>
      <c r="G19" s="16">
        <f t="shared" si="2"/>
        <v>5.0530965520845683E-2</v>
      </c>
      <c r="H19" s="16">
        <f t="shared" si="2"/>
        <v>4.8439294494304619E-2</v>
      </c>
      <c r="I19" s="16">
        <f t="shared" si="2"/>
        <v>3.8505188127636814E-2</v>
      </c>
      <c r="J19" s="16">
        <f t="shared" si="2"/>
        <v>4.5050880100745871E-2</v>
      </c>
      <c r="K19" s="16">
        <f t="shared" si="2"/>
        <v>3.6907144920817814E-2</v>
      </c>
      <c r="L19" s="16">
        <f t="shared" si="2"/>
        <v>3.6316676286590521E-2</v>
      </c>
      <c r="M19" s="16">
        <f t="shared" si="2"/>
        <v>3.7489011213613921E-2</v>
      </c>
      <c r="N19" s="16">
        <f t="shared" si="2"/>
        <v>5.9100468379277515E-2</v>
      </c>
      <c r="O19" s="6">
        <f t="shared" si="1"/>
        <v>4.4621273663188174E-2</v>
      </c>
    </row>
    <row r="20" spans="2:15" ht="12.75" customHeight="1" x14ac:dyDescent="0.2">
      <c r="B20" s="28" t="s">
        <v>187</v>
      </c>
      <c r="E20" s="8">
        <f>Input!A141/Input!A$7</f>
        <v>30.63296210491017</v>
      </c>
      <c r="F20" s="8">
        <f>Input!B141/Input!B$7</f>
        <v>25.468932328966591</v>
      </c>
      <c r="G20" s="8">
        <f>Input!C141/Input!C$7</f>
        <v>18.418329792318548</v>
      </c>
      <c r="H20" s="8">
        <f>Input!D141/Input!D$7</f>
        <v>20.142549270139956</v>
      </c>
      <c r="I20" s="8">
        <f>Input!E141/Input!E$7</f>
        <v>17.463794758042063</v>
      </c>
      <c r="J20" s="8">
        <f>Input!F141/Input!F$7</f>
        <v>17.316288484152633</v>
      </c>
      <c r="K20" s="8">
        <f>Input!G141/Input!G$7</f>
        <v>17.644748486183715</v>
      </c>
      <c r="L20" s="8">
        <f>Input!H141/Input!H$7</f>
        <v>15.086219382663623</v>
      </c>
      <c r="M20" s="8">
        <f>Input!I141/Input!I$7</f>
        <v>13.774921296626053</v>
      </c>
      <c r="N20" s="8">
        <f>Input!J141/Input!J$7</f>
        <v>12.728823979017335</v>
      </c>
      <c r="O20" s="8">
        <f t="shared" si="1"/>
        <v>18.867756988302069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0.34151111425056269</v>
      </c>
      <c r="F22" s="16">
        <f>Input!B202/Input!B$7</f>
        <v>0.67198806561059055</v>
      </c>
      <c r="G22" s="16">
        <f>Input!C202/Input!C$7</f>
        <v>0.37743209839664837</v>
      </c>
      <c r="H22" s="16">
        <f>Input!D202/Input!D$7</f>
        <v>0.37801829886363497</v>
      </c>
      <c r="I22" s="16">
        <f>Input!E202/Input!E$7</f>
        <v>0.59883587325747589</v>
      </c>
      <c r="J22" s="16">
        <f>Input!F202/Input!F$7</f>
        <v>0.37779692404559306</v>
      </c>
      <c r="K22" s="16">
        <f>Input!G202/Input!G$7</f>
        <v>0.51867483365586176</v>
      </c>
      <c r="L22" s="16">
        <f>Input!H202/Input!H$7</f>
        <v>0.42767894853497562</v>
      </c>
      <c r="M22" s="16">
        <f>Input!I202/Input!I$7</f>
        <v>0.54545533006762426</v>
      </c>
      <c r="N22" s="16">
        <f>Input!J202/Input!J$7</f>
        <v>1.4924651369461548</v>
      </c>
      <c r="O22" s="6">
        <f t="shared" si="1"/>
        <v>0.57298566236291215</v>
      </c>
    </row>
    <row r="23" spans="2:15" ht="12" customHeight="1" x14ac:dyDescent="0.2">
      <c r="B23" t="s">
        <v>305</v>
      </c>
      <c r="E23" s="16">
        <f>Input!A210/Input!A$7</f>
        <v>40.957674508374829</v>
      </c>
      <c r="F23" s="16">
        <f>Input!B210/Input!B$7</f>
        <v>38.282489947608603</v>
      </c>
      <c r="G23" s="16">
        <f>Input!C210/Input!C$7</f>
        <v>32.889533034120696</v>
      </c>
      <c r="H23" s="16">
        <f>Input!D210/Input!D$7</f>
        <v>30.251197337260507</v>
      </c>
      <c r="I23" s="16">
        <f>Input!E210/Input!E$7</f>
        <v>27.693194642956584</v>
      </c>
      <c r="J23" s="16">
        <f>Input!F210/Input!F$7</f>
        <v>29.214981249826383</v>
      </c>
      <c r="K23" s="16">
        <f>Input!G210/Input!G$7</f>
        <v>31.298243687703028</v>
      </c>
      <c r="L23" s="16">
        <f>Input!H210/Input!H$7</f>
        <v>30.242773180316782</v>
      </c>
      <c r="M23" s="16">
        <f>Input!I210/Input!I$7</f>
        <v>30.973364860523862</v>
      </c>
      <c r="N23" s="16">
        <f>Input!J210/Input!J$7</f>
        <v>29.949447529312565</v>
      </c>
      <c r="O23" s="6">
        <f t="shared" si="1"/>
        <v>32.175289997800391</v>
      </c>
    </row>
    <row r="24" spans="2:15" ht="12" customHeight="1" x14ac:dyDescent="0.2">
      <c r="B24" t="s">
        <v>306</v>
      </c>
      <c r="E24" s="16">
        <f>Input!A204/Input!A$7</f>
        <v>0.7517476822737188</v>
      </c>
      <c r="F24" s="16">
        <f>Input!B204/Input!B$7</f>
        <v>0.24758680745566242</v>
      </c>
      <c r="G24" s="16">
        <f>Input!C204/Input!C$7</f>
        <v>0.16642212505694248</v>
      </c>
      <c r="H24" s="16">
        <f>Input!D204/Input!D$7</f>
        <v>0.50970284633322849</v>
      </c>
      <c r="I24" s="16">
        <f>Input!E204/Input!E$7</f>
        <v>0.96464889647875562</v>
      </c>
      <c r="J24" s="16">
        <f>Input!F204/Input!F$7</f>
        <v>1.0573283085954499</v>
      </c>
      <c r="K24" s="16">
        <f>Input!G204/Input!G$7</f>
        <v>0.89941969546077472</v>
      </c>
      <c r="L24" s="16">
        <f>Input!H204/Input!H$7</f>
        <v>1.0022615665864674</v>
      </c>
      <c r="M24" s="16">
        <f>Input!I204/Input!I$7</f>
        <v>1.4330235781489673</v>
      </c>
      <c r="N24" s="16">
        <f>Input!J204/Input!J$7</f>
        <v>1.1464389488043323</v>
      </c>
      <c r="O24" s="6">
        <f t="shared" si="1"/>
        <v>0.81785804551942998</v>
      </c>
    </row>
    <row r="25" spans="2:15" ht="12" customHeight="1" x14ac:dyDescent="0.2">
      <c r="B25" t="s">
        <v>307</v>
      </c>
      <c r="E25" s="16">
        <f>Input!A205/Input!A$7</f>
        <v>2.4686737807877268</v>
      </c>
      <c r="F25" s="16">
        <f>Input!B205/Input!B$7</f>
        <v>2.6129621363889433</v>
      </c>
      <c r="G25" s="16">
        <f>Input!C205/Input!C$7</f>
        <v>1.0433647979567908</v>
      </c>
      <c r="H25" s="16">
        <f>Input!D205/Input!D$7</f>
        <v>0.81690042862194701</v>
      </c>
      <c r="I25" s="16">
        <f>Input!E205/Input!E$7</f>
        <v>0.87062294655950101</v>
      </c>
      <c r="J25" s="16">
        <f>Input!F205/Input!F$7</f>
        <v>0.82503134288280444</v>
      </c>
      <c r="K25" s="16">
        <f>Input!G205/Input!G$7</f>
        <v>0.79364622425616271</v>
      </c>
      <c r="L25" s="16">
        <f>Input!H205/Input!H$7</f>
        <v>0.71614567577897748</v>
      </c>
      <c r="M25" s="16">
        <f>Input!I205/Input!I$7</f>
        <v>0.77235825022764781</v>
      </c>
      <c r="N25" s="16">
        <f>Input!J205/Input!J$7</f>
        <v>0.98271605008481178</v>
      </c>
      <c r="O25" s="6">
        <f t="shared" si="1"/>
        <v>1.1902421633545313</v>
      </c>
    </row>
    <row r="26" spans="2:15" ht="12" customHeight="1" x14ac:dyDescent="0.2">
      <c r="B26" t="s">
        <v>308</v>
      </c>
      <c r="E26" s="16">
        <f>(Input!A142-SUM(Input!A202:'Input'!A205))/Input!A$7</f>
        <v>1.9089317387777114</v>
      </c>
      <c r="F26" s="16">
        <f>(Input!B142-SUM(Input!B202:'Input'!B205))/Input!B$7</f>
        <v>1.52457047142742</v>
      </c>
      <c r="G26" s="16">
        <f>(Input!C142-SUM(Input!C202:'Input'!C205))/Input!C$7</f>
        <v>0.87148851441672182</v>
      </c>
      <c r="H26" s="16">
        <f>(Input!D142-SUM(Input!D202:'Input'!D205))/Input!D$7</f>
        <v>1.1377591740606992</v>
      </c>
      <c r="I26" s="16">
        <f>(Input!E142-SUM(Input!E202:'Input'!E205))/Input!E$7</f>
        <v>0.79349358676888027</v>
      </c>
      <c r="J26" s="16">
        <f>(Input!F142-SUM(Input!F202:'Input'!F205))/Input!F$7</f>
        <v>0.68326095611996407</v>
      </c>
      <c r="K26" s="16">
        <f>(Input!G142-SUM(Input!G202:'Input'!G205))/Input!G$7</f>
        <v>1.2721322116950537</v>
      </c>
      <c r="L26" s="16">
        <f>(Input!H142-SUM(Input!H202:'Input'!H205))/Input!H$7</f>
        <v>0.86914339844202804</v>
      </c>
      <c r="M26" s="16">
        <f>(Input!I142-SUM(Input!I202:'Input'!I205))/Input!I$7</f>
        <v>1.9972637696642257</v>
      </c>
      <c r="N26" s="16">
        <f>(Input!J142-SUM(Input!J202:'Input'!J205))/Input!J$7</f>
        <v>1.9904097693135359</v>
      </c>
      <c r="O26" s="6">
        <f t="shared" si="1"/>
        <v>1.3048453590686242</v>
      </c>
    </row>
    <row r="27" spans="2:15" ht="12.75" customHeight="1" x14ac:dyDescent="0.2">
      <c r="B27" s="28" t="s">
        <v>188</v>
      </c>
      <c r="E27" s="8">
        <f>SUM(E22:E26)</f>
        <v>46.428538824464546</v>
      </c>
      <c r="F27" s="8">
        <f t="shared" ref="F27:N27" si="3">SUM(F22:F26)</f>
        <v>43.339597428491217</v>
      </c>
      <c r="G27" s="8">
        <f t="shared" si="3"/>
        <v>35.348240569947791</v>
      </c>
      <c r="H27" s="8">
        <f t="shared" si="3"/>
        <v>33.093578085140017</v>
      </c>
      <c r="I27" s="8">
        <f t="shared" si="3"/>
        <v>30.920795946021194</v>
      </c>
      <c r="J27" s="8">
        <f t="shared" si="3"/>
        <v>32.158398781470197</v>
      </c>
      <c r="K27" s="8">
        <f t="shared" si="3"/>
        <v>34.782116652770881</v>
      </c>
      <c r="L27" s="8">
        <f t="shared" si="3"/>
        <v>33.258002769659228</v>
      </c>
      <c r="M27" s="8">
        <f t="shared" si="3"/>
        <v>35.721465788632322</v>
      </c>
      <c r="N27" s="8">
        <f t="shared" si="3"/>
        <v>35.561477434461402</v>
      </c>
      <c r="O27" s="8">
        <f>AVERAGE(E27:N27)</f>
        <v>36.061221228105879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7.1801286277261838</v>
      </c>
      <c r="F29" s="16">
        <f>Input!B143/Input!B$7</f>
        <v>9.8580255913661254</v>
      </c>
      <c r="G29" s="16">
        <f>Input!C143/Input!C$7</f>
        <v>8.7525831360571136</v>
      </c>
      <c r="H29" s="16">
        <f>Input!D143/Input!D$7</f>
        <v>4.9427800299393843</v>
      </c>
      <c r="I29" s="16">
        <f>Input!E143/Input!E$7</f>
        <v>4.100583501939747</v>
      </c>
      <c r="J29" s="16">
        <f>Input!F143/Input!F$7</f>
        <v>4.4733220677969241</v>
      </c>
      <c r="K29" s="16">
        <f>Input!G143/Input!G$7</f>
        <v>1.7769122025904867</v>
      </c>
      <c r="L29" s="16">
        <f>Input!H143/Input!H$7</f>
        <v>1.8882381620198079</v>
      </c>
      <c r="M29" s="16">
        <f>Input!I143/Input!I$7</f>
        <v>0.10132113926198415</v>
      </c>
      <c r="N29" s="16">
        <f>Input!J143/Input!J$7</f>
        <v>2.6129924257072514</v>
      </c>
      <c r="O29" s="16">
        <f t="shared" ref="O29:O35" si="4">AVERAGE(E29:N29)</f>
        <v>4.5686886884405009</v>
      </c>
    </row>
    <row r="30" spans="2:15" ht="12" customHeight="1" x14ac:dyDescent="0.2">
      <c r="B30" t="s">
        <v>309</v>
      </c>
      <c r="E30" s="16">
        <f>Input!A211/Input!A$7</f>
        <v>3.1093216663462697</v>
      </c>
      <c r="F30" s="16">
        <f>Input!B211/Input!B$7</f>
        <v>1.6449256479926146</v>
      </c>
      <c r="G30" s="16">
        <f>Input!C211/Input!C$7</f>
        <v>1.8968296093557468</v>
      </c>
      <c r="H30" s="16">
        <f>Input!D211/Input!D$7</f>
        <v>2.1516324957832085</v>
      </c>
      <c r="I30" s="16">
        <f>Input!E211/Input!E$7</f>
        <v>4.2853495257364544</v>
      </c>
      <c r="J30" s="16">
        <f>Input!F211/Input!F$7</f>
        <v>2.5904858378318316</v>
      </c>
      <c r="K30" s="16">
        <f>Input!G211/Input!G$7</f>
        <v>1.1410080009603314</v>
      </c>
      <c r="L30" s="16">
        <f>Input!H211/Input!H$7</f>
        <v>0.45171882214645442</v>
      </c>
      <c r="M30" s="16">
        <f>Input!I211/Input!I$7</f>
        <v>0.83339098227634067</v>
      </c>
      <c r="N30" s="16">
        <f>Input!J211/Input!J$7</f>
        <v>1.6782950144942042</v>
      </c>
      <c r="O30" s="6">
        <f t="shared" si="4"/>
        <v>1.9782957602923452</v>
      </c>
    </row>
    <row r="31" spans="2:15" ht="12" customHeight="1" x14ac:dyDescent="0.2">
      <c r="B31" t="s">
        <v>190</v>
      </c>
      <c r="E31" s="16">
        <f>Input!A144/Input!A$7</f>
        <v>3.4849215945952969</v>
      </c>
      <c r="F31" s="16">
        <f>Input!B144/Input!B$7</f>
        <v>1.9014726693917174</v>
      </c>
      <c r="G31" s="16">
        <f>Input!C144/Input!C$7</f>
        <v>1.8938777472424893</v>
      </c>
      <c r="H31" s="16">
        <f>Input!D144/Input!D$7</f>
        <v>1.0555473537093338</v>
      </c>
      <c r="I31" s="16">
        <f>Input!E144/Input!E$7</f>
        <v>1.4026968982607244</v>
      </c>
      <c r="J31" s="16">
        <f>Input!F144/Input!F$7</f>
        <v>1.1141836498486097</v>
      </c>
      <c r="K31" s="16">
        <f>Input!G144/Input!G$7</f>
        <v>0.82630289752131514</v>
      </c>
      <c r="L31" s="16">
        <f>Input!H144/Input!H$7</f>
        <v>0.77168891770246928</v>
      </c>
      <c r="M31" s="16">
        <f>Input!I144/Input!I$7</f>
        <v>1.5023842192823527</v>
      </c>
      <c r="N31" s="16">
        <f>Input!J144/Input!J$7</f>
        <v>1.7284089246081484</v>
      </c>
      <c r="O31" s="6">
        <f t="shared" si="4"/>
        <v>1.5681484872162457</v>
      </c>
    </row>
    <row r="32" spans="2:15" ht="12" customHeight="1" x14ac:dyDescent="0.2">
      <c r="B32" t="s">
        <v>310</v>
      </c>
      <c r="E32" s="16">
        <f>Input!A208/Input!A$7</f>
        <v>0.22491136940991924</v>
      </c>
      <c r="F32" s="16">
        <f>Input!B208/Input!B$7</f>
        <v>8.7246858181575931E-2</v>
      </c>
      <c r="G32" s="16">
        <f>Input!C208/Input!C$7</f>
        <v>4.980098127805118E-2</v>
      </c>
      <c r="H32" s="16">
        <f>Input!D208/Input!D$7</f>
        <v>0.25559066319257001</v>
      </c>
      <c r="I32" s="16">
        <f>Input!E208/Input!E$7</f>
        <v>0.24206364969465224</v>
      </c>
      <c r="J32" s="16">
        <f>Input!F208/Input!F$7</f>
        <v>4.1939184622079836E-2</v>
      </c>
      <c r="K32" s="16">
        <f>Input!G208/Input!G$7</f>
        <v>5.8755727924679979E-2</v>
      </c>
      <c r="L32" s="16">
        <f>Input!H208/Input!H$7</f>
        <v>3.7473265639260532E-2</v>
      </c>
      <c r="M32" s="16">
        <f>Input!I208/Input!I$7</f>
        <v>0.19748953474884487</v>
      </c>
      <c r="N32" s="16">
        <f>Input!J208/Input!J$7</f>
        <v>5.512167093948072E-2</v>
      </c>
      <c r="O32" s="6">
        <f t="shared" si="4"/>
        <v>0.12503929056311142</v>
      </c>
    </row>
    <row r="33" spans="2:15" ht="12" customHeight="1" x14ac:dyDescent="0.2">
      <c r="B33" t="s">
        <v>191</v>
      </c>
      <c r="E33" s="16">
        <f>Input!A145/Input!A$7</f>
        <v>0.10298827059714064</v>
      </c>
      <c r="F33" s="16">
        <f>Input!B145/Input!B$7</f>
        <v>7.491865295575996E-2</v>
      </c>
      <c r="G33" s="16">
        <f>Input!C145/Input!C$7</f>
        <v>5.8631363558290454E-2</v>
      </c>
      <c r="H33" s="16">
        <f>Input!D145/Input!D$7</f>
        <v>0.26852430546314859</v>
      </c>
      <c r="I33" s="16">
        <f>Input!E145/Input!E$7</f>
        <v>0.29480138473818052</v>
      </c>
      <c r="J33" s="16">
        <f>Input!F145/Input!F$7</f>
        <v>0.42406874137723499</v>
      </c>
      <c r="K33" s="16">
        <f>Input!G145/Input!G$7</f>
        <v>8.8238794071015411E-2</v>
      </c>
      <c r="L33" s="16">
        <f>Input!H145/Input!H$7</f>
        <v>7.7177226171664393E-2</v>
      </c>
      <c r="M33" s="16">
        <f>Input!I145/Input!I$7</f>
        <v>8.4787479313482184E-2</v>
      </c>
      <c r="N33" s="16">
        <f>Input!J145/Input!J$7</f>
        <v>7.2939059131651954E-2</v>
      </c>
      <c r="O33" s="6">
        <f t="shared" si="4"/>
        <v>0.15470752773775692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0.63783850291922706</v>
      </c>
      <c r="F34" s="16">
        <f>(Input!B147-Input!B143-Input!B144-Input!B145-Input!B207-Input!B208)/Input!B$7</f>
        <v>0.23490314015293856</v>
      </c>
      <c r="G34" s="16">
        <f>(Input!C147-Input!C143-Input!C144-Input!C145-Input!C207-Input!C208)/Input!C$7</f>
        <v>0.2643638868767122</v>
      </c>
      <c r="H34" s="16">
        <f>(Input!D147-Input!D143-Input!D144-Input!D145-Input!D207-Input!D208)/Input!D$7</f>
        <v>0.19016336863737898</v>
      </c>
      <c r="I34" s="16">
        <f>(Input!E147-Input!E143-Input!E144-Input!E145-Input!E207-Input!E208)/Input!E$7</f>
        <v>0.92353692944517762</v>
      </c>
      <c r="J34" s="16">
        <f>(Input!F147-Input!F143-Input!F144-Input!F145-Input!F207-Input!F208)/Input!F$7</f>
        <v>0.49028953971796019</v>
      </c>
      <c r="K34" s="16">
        <f>(Input!G147-Input!G143-Input!G144-Input!G145-Input!G207-Input!G208)/Input!G$7</f>
        <v>0.12767117068554168</v>
      </c>
      <c r="L34" s="16">
        <f>(Input!H147-Input!H143-Input!H144-Input!H145-Input!H207-Input!H208)/Input!H$7</f>
        <v>0.12128618547158981</v>
      </c>
      <c r="M34" s="16">
        <f>(Input!I147-Input!I143-Input!I144-Input!I145-Input!I207-Input!I208)/Input!I$7</f>
        <v>0.16083514492014811</v>
      </c>
      <c r="N34" s="16">
        <f>(Input!J147-Input!J143-Input!J144-Input!J145-Input!J207-Input!J208)/Input!J$7</f>
        <v>0.12325002293746651</v>
      </c>
      <c r="O34" s="6">
        <f t="shared" si="4"/>
        <v>0.32741378917641406</v>
      </c>
    </row>
    <row r="35" spans="2:15" ht="12.75" customHeight="1" x14ac:dyDescent="0.2">
      <c r="B35" s="28" t="s">
        <v>193</v>
      </c>
      <c r="E35" s="8">
        <f>SUM(E29:E34)</f>
        <v>14.740110031594039</v>
      </c>
      <c r="F35" s="8">
        <f t="shared" ref="F35:N35" si="5">SUM(F29:F34)</f>
        <v>13.801492560040733</v>
      </c>
      <c r="G35" s="8">
        <f t="shared" si="5"/>
        <v>12.916086724368405</v>
      </c>
      <c r="H35" s="8">
        <f t="shared" si="5"/>
        <v>8.8642382167250258</v>
      </c>
      <c r="I35" s="8">
        <f t="shared" si="5"/>
        <v>11.249031889814937</v>
      </c>
      <c r="J35" s="8">
        <f t="shared" si="5"/>
        <v>9.1342890211946415</v>
      </c>
      <c r="K35" s="8">
        <f t="shared" si="5"/>
        <v>4.0188887937533702</v>
      </c>
      <c r="L35" s="8">
        <f t="shared" si="5"/>
        <v>3.3475825791512461</v>
      </c>
      <c r="M35" s="8">
        <f t="shared" si="5"/>
        <v>2.8802084998031523</v>
      </c>
      <c r="N35" s="8">
        <f t="shared" si="5"/>
        <v>6.2710071178182032</v>
      </c>
      <c r="O35" s="8">
        <f t="shared" si="4"/>
        <v>8.7222935434263764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645.20461340708562</v>
      </c>
      <c r="F37" s="30">
        <f t="shared" ref="F37:N37" si="6">+F11+F13+F20+F27+F35</f>
        <v>681.08155280301116</v>
      </c>
      <c r="G37" s="30">
        <f t="shared" si="6"/>
        <v>639.36844769130812</v>
      </c>
      <c r="H37" s="30">
        <f t="shared" si="6"/>
        <v>541.67516216077149</v>
      </c>
      <c r="I37" s="30">
        <f t="shared" si="6"/>
        <v>440.68351474764722</v>
      </c>
      <c r="J37" s="30">
        <f t="shared" si="6"/>
        <v>463.49992111038063</v>
      </c>
      <c r="K37" s="30">
        <f t="shared" si="6"/>
        <v>483.91492789122771</v>
      </c>
      <c r="L37" s="30">
        <f t="shared" si="6"/>
        <v>476.1796165773921</v>
      </c>
      <c r="M37" s="30">
        <f t="shared" si="6"/>
        <v>473.58303140746665</v>
      </c>
      <c r="N37" s="30">
        <f t="shared" si="6"/>
        <v>486.59938633745895</v>
      </c>
      <c r="O37" s="7">
        <f>AVERAGE(E37:N37)</f>
        <v>533.17901741337494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507.88053098406795</v>
      </c>
      <c r="F39" s="30">
        <f>(Input!B24-Input!B125)/Input!B$7+Input!B131/Input!B7</f>
        <v>497.35881093890532</v>
      </c>
      <c r="G39" s="30">
        <f>(Input!C24-Input!C125)/Input!C$7+Input!C131/Input!C7</f>
        <v>444.80651888997585</v>
      </c>
      <c r="H39" s="30">
        <f>(Input!D24-Input!D125)/Input!D$7+Input!D131/Input!D7</f>
        <v>412.20570267675578</v>
      </c>
      <c r="I39" s="30">
        <f>(Input!E24-Input!E125)/Input!E$7+Input!E131/Input!E7</f>
        <v>375.11512362407888</v>
      </c>
      <c r="J39" s="30">
        <f>(Input!F24-Input!F125)/Input!F$7+Input!F131/Input!F7</f>
        <v>391.64178362762618</v>
      </c>
      <c r="K39" s="30">
        <f>(Input!G24-Input!G125)/Input!G$7+Input!G131/Input!G7</f>
        <v>395.41477499485842</v>
      </c>
      <c r="L39" s="30">
        <f>(Input!H24-Input!H125)/Input!H$7+Input!H131/Input!H7</f>
        <v>379.19542565613585</v>
      </c>
      <c r="M39" s="30">
        <f>(Input!I24-Input!I125)/Input!I$7+Input!I131/Input!I7</f>
        <v>385.18999084097874</v>
      </c>
      <c r="N39" s="30">
        <f>(Input!J24-Input!J125)/Input!J$7+Input!J131/Input!J7</f>
        <v>390.32264153554394</v>
      </c>
      <c r="O39" s="7">
        <f>AVERAGE(E39:N39)</f>
        <v>417.9131303768927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137.32408242301767</v>
      </c>
      <c r="F41" s="11">
        <f t="shared" ref="F41:N41" si="7">+F37-F39</f>
        <v>183.72274186410584</v>
      </c>
      <c r="G41" s="11">
        <f t="shared" si="7"/>
        <v>194.56192880133227</v>
      </c>
      <c r="H41" s="11">
        <f t="shared" si="7"/>
        <v>129.46945948401572</v>
      </c>
      <c r="I41" s="11">
        <f t="shared" si="7"/>
        <v>65.568391123568347</v>
      </c>
      <c r="J41" s="11">
        <f t="shared" si="7"/>
        <v>71.858137482754444</v>
      </c>
      <c r="K41" s="11">
        <f t="shared" si="7"/>
        <v>88.500152896369286</v>
      </c>
      <c r="L41" s="11">
        <f t="shared" si="7"/>
        <v>96.984190921256243</v>
      </c>
      <c r="M41" s="11">
        <f t="shared" si="7"/>
        <v>88.393040566487912</v>
      </c>
      <c r="N41" s="11">
        <f t="shared" si="7"/>
        <v>96.276744801915015</v>
      </c>
      <c r="O41" s="11">
        <f>AVERAGE(E41:N41)</f>
        <v>115.26588703648227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16.284523701094816</v>
      </c>
      <c r="F43" s="8">
        <f>(Input!B25+Input!B26)/Input!B$7</f>
        <v>20.110338188618552</v>
      </c>
      <c r="G43" s="8">
        <f>(Input!C25+Input!C26)/Input!C$7</f>
        <v>19.158229685528017</v>
      </c>
      <c r="H43" s="8">
        <f>(Input!D25+Input!D26)/Input!D$7</f>
        <v>18.477916599083141</v>
      </c>
      <c r="I43" s="8">
        <f>(Input!E25+Input!E26)/Input!E$7</f>
        <v>17.23521959051844</v>
      </c>
      <c r="J43" s="8">
        <f>(Input!F25+Input!F26)/Input!F$7</f>
        <v>16.694609116751078</v>
      </c>
      <c r="K43" s="8">
        <f>(Input!G25+Input!G26)/Input!G$7</f>
        <v>16.023163823647572</v>
      </c>
      <c r="L43" s="8">
        <f>(Input!H25+Input!H26)/Input!H$7</f>
        <v>15.974877992296223</v>
      </c>
      <c r="M43" s="8">
        <f>(Input!I25+Input!I26)/Input!I$7</f>
        <v>15.809637942191657</v>
      </c>
      <c r="N43" s="8">
        <f>(Input!J25+Input!J26)/Input!J$7</f>
        <v>16.145631872235658</v>
      </c>
      <c r="O43" s="8">
        <f>AVERAGE(E43:N43)</f>
        <v>17.191414851196519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121.03955872192286</v>
      </c>
      <c r="F45" s="11">
        <f t="shared" ref="F45:N45" si="8">+F41-F43</f>
        <v>163.61240367548729</v>
      </c>
      <c r="G45" s="11">
        <f t="shared" si="8"/>
        <v>175.40369911580424</v>
      </c>
      <c r="H45" s="11">
        <f t="shared" si="8"/>
        <v>110.99154288493257</v>
      </c>
      <c r="I45" s="11">
        <f t="shared" si="8"/>
        <v>48.333171533049907</v>
      </c>
      <c r="J45" s="11">
        <f t="shared" si="8"/>
        <v>55.163528366003362</v>
      </c>
      <c r="K45" s="11">
        <f t="shared" si="8"/>
        <v>72.476989072721722</v>
      </c>
      <c r="L45" s="11">
        <f t="shared" si="8"/>
        <v>81.009312928960014</v>
      </c>
      <c r="M45" s="11">
        <f t="shared" si="8"/>
        <v>72.583402624296255</v>
      </c>
      <c r="N45" s="11">
        <f t="shared" si="8"/>
        <v>80.131112929679361</v>
      </c>
      <c r="O45" s="11">
        <f>AVERAGE(E45:N45)</f>
        <v>98.074472185285757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205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206</v>
      </c>
    </row>
    <row r="2" spans="1:15" ht="15.75" customHeight="1" x14ac:dyDescent="0.2">
      <c r="D2" s="37" t="str">
        <f>Kenndat!D2</f>
        <v>Produktionsgebiet 4: Alpenostrand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38" t="s">
        <v>281</v>
      </c>
      <c r="E5" s="38"/>
      <c r="F5" s="38"/>
      <c r="G5" s="38"/>
      <c r="H5" s="38"/>
      <c r="I5" s="38"/>
      <c r="J5" s="38"/>
      <c r="K5" s="38"/>
      <c r="L5" s="38"/>
      <c r="M5" s="38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88.277399456244595</v>
      </c>
      <c r="F7" s="6">
        <f>(Input!B$132+Input!B$28+Input!B$141)/Input!B$6</f>
        <v>93.081527521856145</v>
      </c>
      <c r="G7" s="6">
        <f>(Input!C$132+Input!C$28+Input!C$141)/Input!C$6</f>
        <v>89.717311701843983</v>
      </c>
      <c r="H7" s="6">
        <f>(Input!D$132+Input!D$28+Input!D$141)/Input!D$6</f>
        <v>75.684871100047701</v>
      </c>
      <c r="I7" s="6">
        <f>(Input!E$132+Input!E$28+Input!E$141)/Input!E$6</f>
        <v>58.652301625704453</v>
      </c>
      <c r="J7" s="6">
        <f>(Input!F$132+Input!F$28+Input!F$141)/Input!F$6</f>
        <v>64.152674779799995</v>
      </c>
      <c r="K7" s="6">
        <f>(Input!G$132+Input!G$28+Input!G$141)/Input!G$6</f>
        <v>66.242941922580016</v>
      </c>
      <c r="L7" s="6">
        <f>(Input!H$132+Input!H$28+Input!H$141)/Input!H$6</f>
        <v>66.132058098493843</v>
      </c>
      <c r="M7" s="6">
        <f>(Input!I$132+Input!I$28+Input!I$141)/Input!I$6</f>
        <v>65.865730648256829</v>
      </c>
      <c r="N7" s="6">
        <f>(Input!J$132+Input!J$28+Input!J$141)/Input!J$6</f>
        <v>69.123837680965167</v>
      </c>
      <c r="O7" s="6">
        <f>AVERAGE(E7:N7)</f>
        <v>73.693065453579266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90.044451439271697</v>
      </c>
      <c r="F8" s="6">
        <f>(Input!B$132+Input!B$133+Input!B$134+Input!B$28+Input!B$141)/Input!B$6</f>
        <v>93.453043946422156</v>
      </c>
      <c r="G8" s="6">
        <f>(Input!C$132+Input!C$133+Input!C$134+Input!C$28+Input!C$141)/Input!C$6</f>
        <v>89.872641067700215</v>
      </c>
      <c r="H8" s="6">
        <f>(Input!D$132+Input!D$133+Input!D$134+Input!D$28+Input!D$141)/Input!D$6</f>
        <v>75.565134398938113</v>
      </c>
      <c r="I8" s="6">
        <f>(Input!E$132+Input!E$133+Input!E$134+Input!E$28+Input!E$141)/Input!E$6</f>
        <v>59.420388906269316</v>
      </c>
      <c r="J8" s="6">
        <f>(Input!F$132+Input!F$133+Input!F$134+Input!F$28+Input!F$141)/Input!F$6</f>
        <v>64.249951618956217</v>
      </c>
      <c r="K8" s="6">
        <f>(Input!G$132+Input!G$133+Input!G$134+Input!G$28+Input!G$141)/Input!G$6</f>
        <v>66.817441490809372</v>
      </c>
      <c r="L8" s="6">
        <f>(Input!H$132+Input!H$133+Input!H$134+Input!H$28+Input!H$141)/Input!H$6</f>
        <v>66.254210015265571</v>
      </c>
      <c r="M8" s="6">
        <f>(Input!I$132+Input!I$133+Input!I$134+Input!I$28+Input!I$141)/Input!I$6</f>
        <v>65.881099497763145</v>
      </c>
      <c r="N8" s="6">
        <f>(Input!J$132+Input!J$133+Input!J$134+Input!J$28+Input!J$141)/Input!J$6</f>
        <v>68.980180789940974</v>
      </c>
      <c r="O8" s="6">
        <f>AVERAGE(E8:N8)</f>
        <v>74.05385431713367</v>
      </c>
    </row>
    <row r="9" spans="1:15" ht="12" customHeight="1" x14ac:dyDescent="0.2">
      <c r="B9" s="19" t="s">
        <v>209</v>
      </c>
      <c r="E9" s="6">
        <f>(Input!A$148-Input!A$154+Input!A$155)/Input!A$6</f>
        <v>43.349719297767869</v>
      </c>
      <c r="F9" s="6">
        <f>(Input!B$148-Input!B$154+Input!B$155)/Input!B$6</f>
        <v>46.910872630438661</v>
      </c>
      <c r="G9" s="6">
        <f>(Input!C$148-Input!C$154+Input!C$155)/Input!C$6</f>
        <v>47.897709309278802</v>
      </c>
      <c r="H9" s="6">
        <f>(Input!D$148-Input!D$154+Input!D$155)/Input!D$6</f>
        <v>37.038052968766848</v>
      </c>
      <c r="I9" s="6">
        <f>(Input!E$148-Input!E$154+Input!E$155)/Input!E$6</f>
        <v>26.950423136769192</v>
      </c>
      <c r="J9" s="6">
        <f>(Input!F$148-Input!F$154+Input!F$155)/Input!F$6</f>
        <v>29.020287248086632</v>
      </c>
      <c r="K9" s="6">
        <f>(Input!G$148-Input!G$154+Input!G$155)/Input!G$6</f>
        <v>31.982669759094982</v>
      </c>
      <c r="L9" s="6">
        <f>(Input!H$148-Input!H$154+Input!H$155)/Input!H$6</f>
        <v>32.963609785008124</v>
      </c>
      <c r="M9" s="6">
        <f>(Input!I$148-Input!I$154+Input!I$155)/Input!I$6</f>
        <v>32.813133500217504</v>
      </c>
      <c r="N9" s="6">
        <f>(Input!J$148-Input!J$154+Input!J$155)/Input!J$6</f>
        <v>36.092858222624599</v>
      </c>
      <c r="O9" s="6">
        <f>AVERAGE(E9:N9)</f>
        <v>36.501933585805318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28.139295139778216</v>
      </c>
      <c r="F10" s="6">
        <f>(Input!B$132+Input!B$135+Input!B$28+Input!B$141+Input!B$142+Input!B$147-Input!B$156+Input!B$157)/Input!B$6</f>
        <v>33.313077847196624</v>
      </c>
      <c r="G10" s="6">
        <f>(Input!C$132+Input!C$135+Input!C$28+Input!C$141+Input!C$142+Input!C$147-Input!C$156+Input!C$157)/Input!C$6</f>
        <v>35.72211544412545</v>
      </c>
      <c r="H10" s="6">
        <f>(Input!D$132+Input!D$135+Input!D$28+Input!D$141+Input!D$142+Input!D$147-Input!D$156+Input!D$157)/Input!D$6</f>
        <v>25.070663856256893</v>
      </c>
      <c r="I10" s="6">
        <f>(Input!E$132+Input!E$135+Input!E$28+Input!E$141+Input!E$142+Input!E$147-Input!E$156+Input!E$157)/Input!E$6</f>
        <v>14.788601032793764</v>
      </c>
      <c r="J10" s="6">
        <f>(Input!F$132+Input!F$135+Input!F$28+Input!F$141+Input!F$142+Input!F$147-Input!F$156+Input!F$157)/Input!F$6</f>
        <v>16.61180094531921</v>
      </c>
      <c r="K10" s="6">
        <f>(Input!G$132+Input!G$135+Input!G$28+Input!G$141+Input!G$142+Input!G$147-Input!G$156+Input!G$157)/Input!G$6</f>
        <v>19.324143292355171</v>
      </c>
      <c r="L10" s="6">
        <f>(Input!H$132+Input!H$135+Input!H$28+Input!H$141+Input!H$142+Input!H$147-Input!H$156+Input!H$157)/Input!H$6</f>
        <v>21.316404354516269</v>
      </c>
      <c r="M10" s="6">
        <f>(Input!I$132+Input!I$135+Input!I$28+Input!I$141+Input!I$142+Input!I$147-Input!I$156+Input!I$157)/Input!I$6</f>
        <v>20.532851100171804</v>
      </c>
      <c r="N10" s="6">
        <f>(Input!J$132+Input!J$135+Input!J$28+Input!J$141+Input!J$142+Input!J$147-Input!J$156+Input!J$157)/Input!J$6</f>
        <v>24.613841750139379</v>
      </c>
      <c r="O10" s="6">
        <f>AVERAGE(E10:N10)</f>
        <v>23.943279476265275</v>
      </c>
    </row>
    <row r="11" spans="1:15" ht="12" customHeight="1" x14ac:dyDescent="0.2">
      <c r="B11" t="s">
        <v>211</v>
      </c>
      <c r="E11" s="6">
        <f>Input!A$148/Input!A34-Input!A$24/Input!A$6</f>
        <v>22.638277806850994</v>
      </c>
      <c r="F11" s="6">
        <f>Input!B$148/Input!B34-Input!B$24/Input!B$6</f>
        <v>26.91264806966916</v>
      </c>
      <c r="G11" s="6">
        <f>Input!C$148/Input!C34-Input!C$24/Input!C$6</f>
        <v>29.681192906405116</v>
      </c>
      <c r="H11" s="6">
        <f>Input!D$148/Input!D34-Input!D$24/Input!D$6</f>
        <v>19.964932653152538</v>
      </c>
      <c r="I11" s="6">
        <f>Input!E$148/Input!E34-Input!E$24/Input!E$6</f>
        <v>10.794697609843801</v>
      </c>
      <c r="J11" s="6">
        <f>Input!F$148/Input!F34-Input!F$24/Input!F$6</f>
        <v>11.220634697197646</v>
      </c>
      <c r="K11" s="6">
        <f>Input!G$148/Input!G34-Input!G$24/Input!G$6</f>
        <v>14.464506201297354</v>
      </c>
      <c r="L11" s="6">
        <f>Input!H$148/Input!H34-Input!H$24/Input!H$6</f>
        <v>16.325931106587134</v>
      </c>
      <c r="M11" s="6">
        <f>Input!I$148/Input!I34-Input!I$24/Input!I$6</f>
        <v>14.221286154138518</v>
      </c>
      <c r="N11" s="6">
        <f>Input!J$148/Input!J34-Input!J$24/Input!J$6</f>
        <v>20.497462350472439</v>
      </c>
      <c r="O11" s="6">
        <f>AVERAGE(E11:N11)</f>
        <v>18.672156955561469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38" t="s">
        <v>212</v>
      </c>
      <c r="E13" s="38"/>
      <c r="F13" s="38"/>
      <c r="G13" s="38"/>
      <c r="H13" s="38"/>
      <c r="I13" s="38"/>
      <c r="J13" s="38"/>
      <c r="K13" s="38"/>
      <c r="L13" s="38"/>
      <c r="M13" s="38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659.58873285153209</v>
      </c>
      <c r="F15" s="6">
        <f>(Input!B$132+Input!B$28+Input!B$141)/Input!B$7</f>
        <v>669.81149888888365</v>
      </c>
      <c r="G15" s="6">
        <f>(Input!C$132+Input!C$28+Input!C$141)/Input!C$7</f>
        <v>655.0797631938583</v>
      </c>
      <c r="H15" s="6">
        <f>(Input!D$132+Input!D$28+Input!D$141)/Input!D$7</f>
        <v>540.75788205981689</v>
      </c>
      <c r="I15" s="6">
        <f>(Input!E$132+Input!E$28+Input!E$141)/Input!E$7</f>
        <v>412.24231758023501</v>
      </c>
      <c r="J15" s="6">
        <f>(Input!F$132+Input!F$28+Input!F$141)/Input!F$7</f>
        <v>444.91600514819584</v>
      </c>
      <c r="K15" s="6">
        <f>(Input!G$132+Input!G$28+Input!G$141)/Input!G$7</f>
        <v>476.46214508722869</v>
      </c>
      <c r="L15" s="6">
        <f>(Input!H$132+Input!H$28+Input!H$141)/Input!H$7</f>
        <v>485.49078078526691</v>
      </c>
      <c r="M15" s="6">
        <f>(Input!I$132+Input!I$28+Input!I$141)/Input!I$7</f>
        <v>479.06126851258995</v>
      </c>
      <c r="N15" s="6">
        <f>(Input!J$132+Input!J$28+Input!J$141)/Input!J$7</f>
        <v>547.09436056787854</v>
      </c>
      <c r="O15" s="6">
        <f>AVERAGE(E15:N15)</f>
        <v>537.05047546754861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672.7917450103273</v>
      </c>
      <c r="F16" s="6">
        <f>(Input!B$132+Input!B$133+Input!B$134+Input!B$28+Input!B$141)/Input!B$7</f>
        <v>672.48491841502937</v>
      </c>
      <c r="G16" s="6">
        <f>(Input!C$132+Input!C$133+Input!C$134+Input!C$28+Input!C$141)/Input!C$7</f>
        <v>656.21391581470709</v>
      </c>
      <c r="H16" s="6">
        <f>(Input!D$132+Input!D$133+Input!D$134+Input!D$28+Input!D$141)/Input!D$7</f>
        <v>539.90237997656357</v>
      </c>
      <c r="I16" s="6">
        <f>(Input!E$132+Input!E$133+Input!E$134+Input!E$28+Input!E$141)/Input!E$7</f>
        <v>417.64087947580418</v>
      </c>
      <c r="J16" s="6">
        <f>(Input!F$132+Input!F$133+Input!F$134+Input!F$28+Input!F$141)/Input!F$7</f>
        <v>445.59064611709363</v>
      </c>
      <c r="K16" s="6">
        <f>(Input!G$132+Input!G$133+Input!G$134+Input!G$28+Input!G$141)/Input!G$7</f>
        <v>480.59431809594201</v>
      </c>
      <c r="L16" s="6">
        <f>(Input!H$132+Input!H$133+Input!H$134+Input!H$28+Input!H$141)/Input!H$7</f>
        <v>486.38752634488037</v>
      </c>
      <c r="M16" s="6">
        <f>(Input!I$132+Input!I$133+Input!I$134+Input!I$28+Input!I$141)/Input!I$7</f>
        <v>479.17305077732175</v>
      </c>
      <c r="N16" s="6">
        <f>(Input!J$132+Input!J$133+Input!J$134+Input!J$28+Input!J$141)/Input!J$7</f>
        <v>545.95735953360736</v>
      </c>
      <c r="O16" s="6">
        <f>AVERAGE(E16:N16)</f>
        <v>539.67367395612769</v>
      </c>
    </row>
    <row r="17" spans="2:15" ht="12" customHeight="1" x14ac:dyDescent="0.2">
      <c r="B17" s="19" t="s">
        <v>209</v>
      </c>
      <c r="E17" s="6">
        <f>(Input!A$148-Input!A$154+Input!A$155)/Input!A$7</f>
        <v>323.89928336365023</v>
      </c>
      <c r="F17" s="6">
        <f>(Input!B$148-Input!B$154+Input!B$155)/Input!B$7</f>
        <v>337.56904025239237</v>
      </c>
      <c r="G17" s="6">
        <f>(Input!C$148-Input!C$154+Input!C$155)/Input!C$7</f>
        <v>349.72982891110996</v>
      </c>
      <c r="H17" s="6">
        <f>(Input!D$148-Input!D$154+Input!D$155)/Input!D$7</f>
        <v>264.63173931463626</v>
      </c>
      <c r="I17" s="6">
        <f>(Input!E$148-Input!E$154+Input!E$155)/Input!E$7</f>
        <v>189.42316986245427</v>
      </c>
      <c r="J17" s="6">
        <f>(Input!F$148-Input!F$154+Input!F$155)/Input!F$7</f>
        <v>201.26347521736315</v>
      </c>
      <c r="K17" s="6">
        <f>(Input!G$148-Input!G$154+Input!G$155)/Input!G$7</f>
        <v>230.04007667480312</v>
      </c>
      <c r="L17" s="6">
        <f>(Input!H$148-Input!H$154+Input!H$155)/Input!H$7</f>
        <v>241.99350681313427</v>
      </c>
      <c r="M17" s="6">
        <f>(Input!I$148-Input!I$154+Input!I$155)/Input!I$7</f>
        <v>238.65978869093715</v>
      </c>
      <c r="N17" s="6">
        <f>(Input!J$148-Input!J$154+Input!J$155)/Input!J$7</f>
        <v>285.66410449475774</v>
      </c>
      <c r="O17" s="6">
        <f>AVERAGE(E17:N17)</f>
        <v>266.28740135952387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210.25043939792516</v>
      </c>
      <c r="F18" s="6">
        <f>(Input!B$132+Input!B$135+Input!B$28+Input!B$141+Input!B$142+Input!B$147-Input!B$156+Input!B$157)/Input!B$7</f>
        <v>239.71977254233917</v>
      </c>
      <c r="G18" s="6">
        <f>(Input!C$132+Input!C$135+Input!C$28+Input!C$141+Input!C$142+Input!C$147-Input!C$156+Input!C$157)/Input!C$7</f>
        <v>260.82853444928185</v>
      </c>
      <c r="H18" s="6">
        <f>(Input!D$132+Input!D$135+Input!D$28+Input!D$141+Input!D$142+Input!D$147-Input!D$156+Input!D$157)/Input!D$7</f>
        <v>179.12640785001659</v>
      </c>
      <c r="I18" s="6">
        <f>(Input!E$132+Input!E$135+Input!E$28+Input!E$141+Input!E$142+Input!E$147-Input!E$156+Input!E$157)/Input!E$7</f>
        <v>103.94284613813969</v>
      </c>
      <c r="J18" s="6">
        <f>(Input!F$132+Input!F$135+Input!F$28+Input!F$141+Input!F$142+Input!F$147-Input!F$156+Input!F$157)/Input!F$7</f>
        <v>115.20729478976665</v>
      </c>
      <c r="K18" s="6">
        <f>(Input!G$132+Input!G$135+Input!G$28+Input!G$141+Input!G$142+Input!G$147-Input!G$156+Input!G$157)/Input!G$7</f>
        <v>138.99175516403344</v>
      </c>
      <c r="L18" s="6">
        <f>(Input!H$132+Input!H$135+Input!H$28+Input!H$141+Input!H$142+Input!H$147-Input!H$156+Input!H$157)/Input!H$7</f>
        <v>156.48866965844911</v>
      </c>
      <c r="M18" s="6">
        <f>(Input!I$132+Input!I$135+Input!I$28+Input!I$141+Input!I$142+Input!I$147-Input!I$156+Input!I$157)/Input!I$7</f>
        <v>149.34160142788548</v>
      </c>
      <c r="N18" s="6">
        <f>(Input!J$132+Input!J$135+Input!J$28+Input!J$141+Input!J$142+Input!J$147-Input!J$156+Input!J$157)/Input!J$7</f>
        <v>194.81114569423931</v>
      </c>
      <c r="O18" s="6">
        <f>AVERAGE(E18:N18)</f>
        <v>174.87084671120766</v>
      </c>
    </row>
    <row r="19" spans="2:15" ht="12" customHeight="1" x14ac:dyDescent="0.2">
      <c r="B19" t="s">
        <v>211</v>
      </c>
      <c r="E19" s="6">
        <f>(Input!A$148-Input!A$24)/Input!A$7</f>
        <v>194.26512252994928</v>
      </c>
      <c r="F19" s="6">
        <f>(Input!B$148-Input!B$24)/Input!B$7</f>
        <v>214.46311816853759</v>
      </c>
      <c r="G19" s="6">
        <f>(Input!C$148-Input!C$24)/Input!C$7</f>
        <v>236.98426071825972</v>
      </c>
      <c r="H19" s="6">
        <f>(Input!D$148-Input!D$24)/Input!D$7</f>
        <v>154.44470612535974</v>
      </c>
      <c r="I19" s="6">
        <f>(Input!E$148-Input!E$24)/Input!E$7</f>
        <v>85.223432145972879</v>
      </c>
      <c r="J19" s="6">
        <f>(Input!F$148-Input!F$24)/Input!F$7</f>
        <v>91.688488041555971</v>
      </c>
      <c r="K19" s="6">
        <f>(Input!G$148-Input!G$24)/Input!G$7</f>
        <v>117.97034777594808</v>
      </c>
      <c r="L19" s="6">
        <f>(Input!H$148-Input!H$24)/Input!H$7</f>
        <v>131.19143556145718</v>
      </c>
      <c r="M19" s="6">
        <f>(Input!I$148-Input!I$24)/Input!I$7</f>
        <v>121.4053187954934</v>
      </c>
      <c r="N19" s="6">
        <f>(Input!J$148-Input!J$24)/Input!J$7</f>
        <v>165.49396194882783</v>
      </c>
      <c r="O19" s="6">
        <f>AVERAGE(E19:N19)</f>
        <v>151.31301918113616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38" t="s">
        <v>213</v>
      </c>
      <c r="E21" s="38"/>
      <c r="F21" s="38"/>
      <c r="G21" s="38"/>
      <c r="H21" s="38"/>
      <c r="I21" s="38"/>
      <c r="J21" s="38"/>
      <c r="K21" s="38"/>
      <c r="L21" s="38"/>
      <c r="M21" s="38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135.73017975727836</v>
      </c>
      <c r="F23" s="16">
        <f>Input!B148/Input!B24*100</f>
        <v>141.53763803111562</v>
      </c>
      <c r="G23" s="16">
        <f>Input!C148/Input!C24*100</f>
        <v>150.34712630253318</v>
      </c>
      <c r="H23" s="16">
        <f>Input!D148/Input!D24*100</f>
        <v>136.10169128158114</v>
      </c>
      <c r="I23" s="16">
        <f>Input!E148/Input!E24*100</f>
        <v>122.75213653064053</v>
      </c>
      <c r="J23" s="16">
        <f>Input!F148/Input!F24*100</f>
        <v>123.17507837496071</v>
      </c>
      <c r="K23" s="16">
        <f>Input!G148/Input!G24*100</f>
        <v>129.32234487906351</v>
      </c>
      <c r="L23" s="16">
        <f>Input!H148/Input!H24*100</f>
        <v>133.72754300179236</v>
      </c>
      <c r="M23" s="16">
        <f>Input!I148/Input!I24*100</f>
        <v>130.60158907893492</v>
      </c>
      <c r="N23" s="16">
        <f>Input!J148/Input!J24*100</f>
        <v>138.84090498559388</v>
      </c>
      <c r="O23" s="16">
        <f>AVERAGE(E23:N23)</f>
        <v>134.21362322234944</v>
      </c>
    </row>
    <row r="24" spans="2:15" ht="12" customHeight="1" x14ac:dyDescent="0.2">
      <c r="B24" t="s">
        <v>215</v>
      </c>
      <c r="E24" s="16">
        <f>+E11/E7*100</f>
        <v>25.644477461155656</v>
      </c>
      <c r="F24" s="16">
        <f t="shared" ref="F24:N24" si="1">+F11/F7*100</f>
        <v>28.912984977980617</v>
      </c>
      <c r="G24" s="16">
        <f t="shared" si="1"/>
        <v>33.083016358140689</v>
      </c>
      <c r="H24" s="16">
        <f t="shared" si="1"/>
        <v>26.379027093487316</v>
      </c>
      <c r="I24" s="16">
        <f t="shared" si="1"/>
        <v>18.404559259636983</v>
      </c>
      <c r="J24" s="16">
        <f t="shared" si="1"/>
        <v>17.490517325601413</v>
      </c>
      <c r="K24" s="16">
        <f t="shared" si="1"/>
        <v>21.835543201270298</v>
      </c>
      <c r="L24" s="16">
        <f t="shared" si="1"/>
        <v>24.686863793460191</v>
      </c>
      <c r="M24" s="16">
        <f t="shared" si="1"/>
        <v>21.591328319250781</v>
      </c>
      <c r="N24" s="16">
        <f t="shared" si="1"/>
        <v>29.653247039142457</v>
      </c>
      <c r="O24" s="6">
        <f>AVERAGE(E24:N24)</f>
        <v>24.768156482912637</v>
      </c>
    </row>
    <row r="25" spans="2:15" ht="12" customHeight="1" x14ac:dyDescent="0.2">
      <c r="B25" t="s">
        <v>216</v>
      </c>
      <c r="E25" s="16">
        <f>+E9/E8*100</f>
        <v>48.142576921581934</v>
      </c>
      <c r="F25" s="16">
        <f t="shared" ref="F25:N25" si="2">+F9/F8*100</f>
        <v>50.197265545821359</v>
      </c>
      <c r="G25" s="16">
        <f t="shared" si="2"/>
        <v>53.295094858954805</v>
      </c>
      <c r="H25" s="16">
        <f t="shared" si="2"/>
        <v>49.014738428477308</v>
      </c>
      <c r="I25" s="16">
        <f t="shared" si="2"/>
        <v>45.35551455121108</v>
      </c>
      <c r="J25" s="16">
        <f t="shared" si="2"/>
        <v>45.167796265739952</v>
      </c>
      <c r="K25" s="16">
        <f t="shared" si="2"/>
        <v>47.865750387186175</v>
      </c>
      <c r="L25" s="16">
        <f t="shared" si="2"/>
        <v>49.7532304398664</v>
      </c>
      <c r="M25" s="16">
        <f t="shared" si="2"/>
        <v>49.806596657257678</v>
      </c>
      <c r="N25" s="16">
        <f t="shared" si="2"/>
        <v>52.323519320041903</v>
      </c>
      <c r="O25" s="6">
        <f>AVERAGE(E25:N25)</f>
        <v>49.092208337613854</v>
      </c>
    </row>
    <row r="26" spans="2:15" ht="12" customHeight="1" x14ac:dyDescent="0.2">
      <c r="B26" t="s">
        <v>217</v>
      </c>
      <c r="E26" s="16">
        <f>+E10/E8*100</f>
        <v>31.250448739482945</v>
      </c>
      <c r="F26" s="16">
        <f t="shared" ref="F26:N26" si="3">+F10/F8*100</f>
        <v>35.646862253406582</v>
      </c>
      <c r="G26" s="16">
        <f t="shared" si="3"/>
        <v>39.747486019929376</v>
      </c>
      <c r="H26" s="16">
        <f t="shared" si="3"/>
        <v>33.177554775326648</v>
      </c>
      <c r="I26" s="16">
        <f t="shared" si="3"/>
        <v>24.888091958000381</v>
      </c>
      <c r="J26" s="16">
        <f t="shared" si="3"/>
        <v>25.854962574661439</v>
      </c>
      <c r="K26" s="16">
        <f t="shared" si="3"/>
        <v>28.920806994702385</v>
      </c>
      <c r="L26" s="16">
        <f t="shared" si="3"/>
        <v>32.173660133604756</v>
      </c>
      <c r="M26" s="16">
        <f t="shared" si="3"/>
        <v>31.16652766377852</v>
      </c>
      <c r="N26" s="16">
        <f t="shared" si="3"/>
        <v>35.682483676135405</v>
      </c>
      <c r="O26" s="6">
        <f>AVERAGE(E26:N26)</f>
        <v>31.850888478902846</v>
      </c>
    </row>
    <row r="27" spans="2:15" ht="12" customHeight="1" x14ac:dyDescent="0.2">
      <c r="B27" t="s">
        <v>218</v>
      </c>
      <c r="E27" s="16">
        <f>+E11/E8*100</f>
        <v>25.141224634056254</v>
      </c>
      <c r="F27" s="16">
        <f t="shared" ref="F27:N27" si="4">+F11/F8*100</f>
        <v>28.798043309427708</v>
      </c>
      <c r="G27" s="16">
        <f t="shared" si="4"/>
        <v>33.025838067946118</v>
      </c>
      <c r="H27" s="16">
        <f t="shared" si="4"/>
        <v>26.42082596948719</v>
      </c>
      <c r="I27" s="16">
        <f t="shared" si="4"/>
        <v>18.166655938370806</v>
      </c>
      <c r="J27" s="16">
        <f t="shared" si="4"/>
        <v>17.464036025650678</v>
      </c>
      <c r="K27" s="16">
        <f t="shared" si="4"/>
        <v>21.64780015302879</v>
      </c>
      <c r="L27" s="16">
        <f t="shared" si="4"/>
        <v>24.641348984201141</v>
      </c>
      <c r="M27" s="16">
        <f t="shared" si="4"/>
        <v>21.586291459239192</v>
      </c>
      <c r="N27" s="16">
        <f t="shared" si="4"/>
        <v>29.715002361173109</v>
      </c>
      <c r="O27" s="6">
        <f>AVERAGE(E27:N27)</f>
        <v>24.660706690258095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38" t="s">
        <v>219</v>
      </c>
      <c r="E29" s="40"/>
      <c r="F29" s="40"/>
      <c r="G29" s="40"/>
      <c r="H29" s="40"/>
      <c r="I29" s="40"/>
      <c r="J29" s="40"/>
      <c r="K29" s="40"/>
      <c r="L29" s="40"/>
      <c r="M29" s="40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31.891624655488847</v>
      </c>
      <c r="F31" s="17">
        <f>Input!B14/(Input!B97+Input!B98)*2</f>
        <v>30.021519324886299</v>
      </c>
      <c r="G31" s="17">
        <f>Input!C14/(Input!C97+Input!C98)*2</f>
        <v>27.941367125215052</v>
      </c>
      <c r="H31" s="17">
        <f>Input!D14/(Input!D97+Input!D98)*2</f>
        <v>25.34183414010818</v>
      </c>
      <c r="I31" s="17">
        <f>Input!E14/(Input!E97+Input!E98)*2</f>
        <v>27.586632847960331</v>
      </c>
      <c r="J31" s="17">
        <f>Input!F14/(Input!F97+Input!F98)*2</f>
        <v>28.428954874689971</v>
      </c>
      <c r="K31" s="17">
        <f>Input!G14/(Input!G97+Input!G98)*2</f>
        <v>27.660288869147731</v>
      </c>
      <c r="L31" s="17">
        <f>Input!H14/(Input!H97+Input!H98)*2</f>
        <v>26.526717146856772</v>
      </c>
      <c r="M31" s="17">
        <f>Input!I14/(Input!I97+Input!I98)*2</f>
        <v>26.483636850832347</v>
      </c>
      <c r="N31" s="17">
        <f>Input!J14/(Input!J97+Input!J98)*2</f>
        <v>27.797496741193644</v>
      </c>
      <c r="O31" s="6">
        <f t="shared" ref="O31:O37" si="5">AVERAGE(E31:N31)</f>
        <v>27.968007257637918</v>
      </c>
    </row>
    <row r="32" spans="2:15" x14ac:dyDescent="0.2">
      <c r="B32" t="s">
        <v>221</v>
      </c>
      <c r="E32" s="17">
        <f>'DB-fm'!E9</f>
        <v>51.18604333179357</v>
      </c>
      <c r="F32" s="17">
        <f>'DB-fm'!F9</f>
        <v>56.648459492480775</v>
      </c>
      <c r="G32" s="17">
        <f>'DB-fm'!G9</f>
        <v>56.399143181553889</v>
      </c>
      <c r="H32" s="17">
        <f>'DB-fm'!H9</f>
        <v>45.559348705010109</v>
      </c>
      <c r="I32" s="17">
        <f>'DB-fm'!I9</f>
        <v>35.271090263891438</v>
      </c>
      <c r="J32" s="17">
        <f>'DB-fm'!J9</f>
        <v>36.984206069799846</v>
      </c>
      <c r="K32" s="17">
        <f>'DB-fm'!K9</f>
        <v>40.352580037719306</v>
      </c>
      <c r="L32" s="17">
        <f>'DB-fm'!L9</f>
        <v>41.137025392550811</v>
      </c>
      <c r="M32" s="17">
        <f>'DB-fm'!M9</f>
        <v>40.384620980059267</v>
      </c>
      <c r="N32" s="17">
        <f>'DB-fm'!N9</f>
        <v>43.781877787964206</v>
      </c>
      <c r="O32" s="6">
        <f t="shared" si="5"/>
        <v>44.770439524282317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4.1351842930115925</v>
      </c>
      <c r="F33" s="17">
        <f>(Input!B24-Input!B125-Input!B28-Input!B141-Input!B142-Input!B147+Input!B203+Input!B207)/F32/Input!B7</f>
        <v>3.7556086913414539</v>
      </c>
      <c r="G33" s="17">
        <f>(Input!C24-Input!C125-Input!C28-Input!C141-Input!C142-Input!C147+Input!C203+Input!C207)/G32/Input!C7</f>
        <v>3.4425652965541644</v>
      </c>
      <c r="H33" s="17">
        <f>(Input!D24-Input!D125-Input!D28-Input!D141-Input!D142-Input!D147+Input!D203+Input!D207)/H32/Input!D7</f>
        <v>4.0004993643792375</v>
      </c>
      <c r="I33" s="17">
        <f>(Input!E24-Input!E125-Input!E28-Input!E141-Input!E142-Input!E147+Input!E203+Input!E207)/I32/Input!E7</f>
        <v>4.8612904093298317</v>
      </c>
      <c r="J33" s="17">
        <f>(Input!F24-Input!F125-Input!F28-Input!F141-Input!F142-Input!F147+Input!F203+Input!F207)/J32/Input!F7</f>
        <v>4.8101834621161803</v>
      </c>
      <c r="K33" s="17">
        <f>(Input!G24-Input!G125-Input!G28-Input!G141-Input!G142-Input!G147+Input!G203+Input!G207)/K32/Input!G7</f>
        <v>4.5976652337305266</v>
      </c>
      <c r="L33" s="17">
        <f>(Input!H24-Input!H125-Input!H28-Input!H141-Input!H142-Input!H147+Input!H203+Input!H207)/L32/Input!H7</f>
        <v>4.4164207011264409</v>
      </c>
      <c r="M33" s="17">
        <f>(Input!I24-Input!I125-Input!I28-Input!I141-Input!I142-Input!I147+Input!I203+Input!I207)/M32/Input!I7</f>
        <v>4.6940320044474335</v>
      </c>
      <c r="N33" s="17">
        <f>(Input!J24-Input!J125-Input!J28-Input!J141-Input!J142-Input!J147+Input!J203+Input!J207)/N32/Input!J7</f>
        <v>4.2062590056338074</v>
      </c>
      <c r="O33" s="6">
        <f t="shared" si="5"/>
        <v>4.291970846167068</v>
      </c>
    </row>
    <row r="34" spans="1:15" x14ac:dyDescent="0.2">
      <c r="B34" t="s">
        <v>223</v>
      </c>
      <c r="E34" s="17">
        <f>E33*Input!A7/Input!A5*100</f>
        <v>64.615718115458947</v>
      </c>
      <c r="F34" s="17">
        <f>F33*Input!B7/Input!B5*100</f>
        <v>56.935813242988345</v>
      </c>
      <c r="G34" s="17">
        <f>G33*Input!C7/Input!C5*100</f>
        <v>52.842820389993726</v>
      </c>
      <c r="H34" s="17">
        <f>H33*Input!D7/Input!D5*100</f>
        <v>60.710438633991615</v>
      </c>
      <c r="I34" s="17">
        <f>I33*Input!E7/Input!E5*100</f>
        <v>77.320053089889356</v>
      </c>
      <c r="J34" s="17">
        <f>J33*Input!F7/Input!F5*100</f>
        <v>75.362964835851557</v>
      </c>
      <c r="K34" s="17">
        <f>K33*Input!G7/Input!G5*100</f>
        <v>71.630830221326235</v>
      </c>
      <c r="L34" s="17">
        <f>L33*Input!H7/Input!H5*100</f>
        <v>68.801812672705253</v>
      </c>
      <c r="M34" s="17">
        <f>M33*Input!I7/Input!I5*100</f>
        <v>73.331643230147307</v>
      </c>
      <c r="N34" s="17">
        <f>N33*Input!J7/Input!J5*100</f>
        <v>65.95930470782821</v>
      </c>
      <c r="O34" s="6">
        <f t="shared" si="5"/>
        <v>66.751139914018054</v>
      </c>
    </row>
    <row r="35" spans="1:15" x14ac:dyDescent="0.2">
      <c r="B35" t="s">
        <v>224</v>
      </c>
      <c r="E35" s="17">
        <f>Input!A6/E33/Input!A7*100</f>
        <v>180.68779910683364</v>
      </c>
      <c r="F35" s="17">
        <f>Input!B6/F33/Input!B7*100</f>
        <v>191.60584878004735</v>
      </c>
      <c r="G35" s="17">
        <f>Input!C6/G33/Input!C7*100</f>
        <v>212.0975954974067</v>
      </c>
      <c r="H35" s="17">
        <f>Input!D6/H33/Input!D7*100</f>
        <v>178.5992278978309</v>
      </c>
      <c r="I35" s="17">
        <f>Input!E6/I33/Input!E7*100</f>
        <v>144.58257175599653</v>
      </c>
      <c r="J35" s="17">
        <f>Input!F6/J33/Input!F7*100</f>
        <v>144.1788707551014</v>
      </c>
      <c r="K35" s="17">
        <f>Input!G6/K33/Input!G7*100</f>
        <v>156.44130994460966</v>
      </c>
      <c r="L35" s="17">
        <f>Input!H6/L33/Input!H7*100</f>
        <v>166.22583063216555</v>
      </c>
      <c r="M35" s="17">
        <f>Input!I6/M33/Input!I7*100</f>
        <v>154.94783054354329</v>
      </c>
      <c r="N35" s="17">
        <f>Input!J6/N33/Input!J7*100</f>
        <v>188.16480078501621</v>
      </c>
      <c r="O35" s="6">
        <f t="shared" si="5"/>
        <v>171.75316856985512</v>
      </c>
    </row>
    <row r="36" spans="1:15" x14ac:dyDescent="0.2">
      <c r="B36" t="s">
        <v>225</v>
      </c>
      <c r="E36" s="17">
        <f>(Input!A5-E33*Input!A7)/Input!A5*100</f>
        <v>35.384281884541046</v>
      </c>
      <c r="F36" s="17">
        <f>(Input!B5-F33*Input!B7)/Input!B5*100</f>
        <v>43.064186757011655</v>
      </c>
      <c r="G36" s="17">
        <f>(Input!C5-G33*Input!C7)/Input!C5*100</f>
        <v>47.157179610006274</v>
      </c>
      <c r="H36" s="17">
        <f>(Input!D5-H33*Input!D7)/Input!D5*100</f>
        <v>39.289561366008385</v>
      </c>
      <c r="I36" s="17">
        <f>(Input!E5-I33*Input!E7)/Input!E5*100</f>
        <v>22.679946910110647</v>
      </c>
      <c r="J36" s="17">
        <f>(Input!F5-J33*Input!F7)/Input!F5*100</f>
        <v>24.63703516414845</v>
      </c>
      <c r="K36" s="17">
        <f>(Input!G5-K33*Input!G7)/Input!G5*100</f>
        <v>28.369169778673758</v>
      </c>
      <c r="L36" s="17">
        <f>(Input!H5-L33*Input!H7)/Input!H5*100</f>
        <v>31.19818732729475</v>
      </c>
      <c r="M36" s="17">
        <f>(Input!I5-M33*Input!I7)/Input!I5*100</f>
        <v>26.668356769852679</v>
      </c>
      <c r="N36" s="17">
        <f>(Input!J5-N33*Input!J7)/Input!J5*100</f>
        <v>34.040695292171797</v>
      </c>
      <c r="O36" s="6">
        <f t="shared" si="5"/>
        <v>33.248860085981939</v>
      </c>
    </row>
    <row r="37" spans="1:15" x14ac:dyDescent="0.2">
      <c r="B37" t="s">
        <v>226</v>
      </c>
      <c r="E37" s="17">
        <f>(Input!A6-E33*Input!A7)/Input!A6*100</f>
        <v>44.655920048661443</v>
      </c>
      <c r="F37" s="17">
        <f>(Input!B6-F33*Input!B7)/Input!B6*100</f>
        <v>47.809526360129894</v>
      </c>
      <c r="G37" s="17">
        <f>(Input!C6-G33*Input!C7)/Input!C6*100</f>
        <v>52.851893598566193</v>
      </c>
      <c r="H37" s="17">
        <f>(Input!D6-H33*Input!D7)/Input!D6*100</f>
        <v>44.008716511806085</v>
      </c>
      <c r="I37" s="17">
        <f>(Input!E6-I33*Input!E7)/Input!E6*100</f>
        <v>30.835370552984692</v>
      </c>
      <c r="J37" s="17">
        <f>(Input!F6-J33*Input!F7)/Input!F6*100</f>
        <v>30.641709512444805</v>
      </c>
      <c r="K37" s="17">
        <f>(Input!G6-K33*Input!G7)/Input!G6*100</f>
        <v>36.078264727260034</v>
      </c>
      <c r="L37" s="17">
        <f>(Input!H6-L33*Input!H7)/Input!H6*100</f>
        <v>39.840878147701389</v>
      </c>
      <c r="M37" s="17">
        <f>(Input!I6-M33*Input!I7)/Input!I6*100</f>
        <v>35.462149002532762</v>
      </c>
      <c r="N37" s="17">
        <f>(Input!J6-N33*Input!J7)/Input!J6*100</f>
        <v>46.85509745563256</v>
      </c>
      <c r="O37" s="6">
        <f t="shared" si="5"/>
        <v>40.90395259177199</v>
      </c>
    </row>
    <row r="38" spans="1:15" ht="15.75" x14ac:dyDescent="0.25">
      <c r="A38" t="s">
        <v>48</v>
      </c>
      <c r="C38" s="12">
        <f>Input!A3</f>
        <v>2024</v>
      </c>
      <c r="D38" s="36" t="s">
        <v>205</v>
      </c>
      <c r="E38" s="36"/>
      <c r="F38" s="36"/>
      <c r="G38" s="36"/>
      <c r="H38" s="36"/>
      <c r="I38" s="36"/>
      <c r="J38" s="36"/>
      <c r="K38" s="36"/>
      <c r="L38" s="36"/>
      <c r="M38" s="36"/>
      <c r="O38" s="3" t="s">
        <v>320</v>
      </c>
    </row>
    <row r="39" spans="1:15" ht="15.75" customHeight="1" x14ac:dyDescent="0.2">
      <c r="D39" s="37" t="str">
        <f>Kenndat!D2</f>
        <v>Produktionsgebiet 4: Alpenostrand</v>
      </c>
      <c r="E39" s="37"/>
      <c r="F39" s="37"/>
      <c r="G39" s="37"/>
      <c r="H39" s="37"/>
      <c r="I39" s="37"/>
      <c r="J39" s="37"/>
      <c r="K39" s="37"/>
      <c r="L39" s="37"/>
      <c r="M39" s="37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38" t="s">
        <v>321</v>
      </c>
      <c r="E42" s="38"/>
      <c r="F42" s="38"/>
      <c r="G42" s="38"/>
      <c r="H42" s="38"/>
      <c r="I42" s="38"/>
      <c r="J42" s="38"/>
      <c r="K42" s="38"/>
      <c r="L42" s="38"/>
      <c r="M42" s="38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0.83614286014871342</v>
      </c>
      <c r="F44" s="17">
        <f>(Input!B124-Input!B28-Input!B138-Input!B202-Input!B143)/F$32/Kenndat!F$12</f>
        <v>0.63724110296262182</v>
      </c>
      <c r="G44" s="17">
        <f>(Input!C124-Input!C28-Input!C138-Input!C202-Input!C143)/G$32/Kenndat!G$12</f>
        <v>0.57351470883353228</v>
      </c>
      <c r="H44" s="17">
        <f>(Input!D124-Input!D28-Input!D138-Input!D202-Input!D143)/H$32/Kenndat!H$12</f>
        <v>0.68481396629331537</v>
      </c>
      <c r="I44" s="17">
        <f>(Input!E124-Input!E28-Input!E138-Input!E202-Input!E143)/I$32/Kenndat!I$12</f>
        <v>0.90956816483603686</v>
      </c>
      <c r="J44" s="17">
        <f>(Input!F124-Input!F28-Input!F138-Input!F202-Input!F143)/J$32/Kenndat!J$12</f>
        <v>0.86877065353442429</v>
      </c>
      <c r="K44" s="17">
        <f>(Input!G124-Input!G28-Input!G138-Input!G202-Input!G143)/K$32/Kenndat!K$12</f>
        <v>0.76712691538067557</v>
      </c>
      <c r="L44" s="17">
        <f>(Input!H124-Input!H28-Input!H138-Input!H202-Input!H143)/L$32/Kenndat!L$12</f>
        <v>0.7680960524743754</v>
      </c>
      <c r="M44" s="17">
        <f>(Input!I124-Input!I28-Input!I138-Input!I202-Input!I143)/M$32/Kenndat!M$12</f>
        <v>0.8346763900489832</v>
      </c>
      <c r="N44" s="17">
        <f>(Input!J124-Input!J28-Input!J138-Input!J202-Input!J143)/N$32/Kenndat!N$12</f>
        <v>0.64532715516423611</v>
      </c>
      <c r="O44" s="6">
        <f t="shared" ref="O44:O60" si="7">AVERAGE(E44:N44)</f>
        <v>0.75252779696769145</v>
      </c>
    </row>
    <row r="45" spans="1:15" ht="12.75" customHeight="1" x14ac:dyDescent="0.2">
      <c r="B45" t="s">
        <v>61</v>
      </c>
      <c r="E45" s="17">
        <f>(Input!A18-Input!A136-Input!A204-Input!A144)/E$32/Kenndat!E$12</f>
        <v>0.66798524574873508</v>
      </c>
      <c r="F45" s="17">
        <f>(Input!B18-Input!B136-Input!B204-Input!B144)/F$32/Kenndat!F$12</f>
        <v>0.65497579009957718</v>
      </c>
      <c r="G45" s="17">
        <f>(Input!C18-Input!C136-Input!C204-Input!C144)/G$32/Kenndat!G$12</f>
        <v>0.59365432948522434</v>
      </c>
      <c r="H45" s="17">
        <f>(Input!D18-Input!D136-Input!D204-Input!D144)/H$32/Kenndat!H$12</f>
        <v>0.60081170248300231</v>
      </c>
      <c r="I45" s="17">
        <f>(Input!E18-Input!E136-Input!E204-Input!E144)/I$32/Kenndat!I$12</f>
        <v>0.76308687316486634</v>
      </c>
      <c r="J45" s="17">
        <f>(Input!F18-Input!F136-Input!F204-Input!F144)/J$32/Kenndat!J$12</f>
        <v>0.82334692449668967</v>
      </c>
      <c r="K45" s="17">
        <f>(Input!G18-Input!G136-Input!G204-Input!G144)/K$32/Kenndat!K$12</f>
        <v>0.76072974425554274</v>
      </c>
      <c r="L45" s="17">
        <f>(Input!H18-Input!H136-Input!H204-Input!H144)/L$32/Kenndat!L$12</f>
        <v>0.72810366803649984</v>
      </c>
      <c r="M45" s="17">
        <f>(Input!I18-Input!I136-Input!I204-Input!I144)/M$32/Kenndat!M$12</f>
        <v>0.7970165166418991</v>
      </c>
      <c r="N45" s="17">
        <f>(Input!J18-Input!J136-Input!J204-Input!J144)/N$32/Kenndat!N$12</f>
        <v>0.71804532918764608</v>
      </c>
      <c r="O45" s="6">
        <f t="shared" si="7"/>
        <v>0.71077561235996822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0.10303006099950281</v>
      </c>
      <c r="F46" s="17">
        <f>(Input!B19+Input!B20-Input!B137-Input!B205-Input!B139-Input!B208)/F$32/Kenndat!F$12</f>
        <v>0.27798119740786426</v>
      </c>
      <c r="G46" s="17">
        <f>(Input!C19+Input!C20-Input!C137-Input!C205-Input!C139-Input!C208)/G$32/Kenndat!G$12</f>
        <v>0.22906813043265006</v>
      </c>
      <c r="H46" s="17">
        <f>(Input!D19+Input!D20-Input!D137-Input!D205-Input!D139-Input!D208)/H$32/Kenndat!H$12</f>
        <v>0.27371443398410739</v>
      </c>
      <c r="I46" s="17">
        <f>(Input!E19+Input!E20-Input!E137-Input!E205-Input!E139-Input!E208)/I$32/Kenndat!I$12</f>
        <v>0.25060275391935338</v>
      </c>
      <c r="J46" s="17">
        <f>(Input!F19+Input!F20-Input!F137-Input!F205-Input!F139-Input!F208)/J$32/Kenndat!J$12</f>
        <v>0.2474903224424162</v>
      </c>
      <c r="K46" s="17">
        <f>(Input!G19+Input!G20-Input!G137-Input!G205-Input!G139-Input!G208)/K$32/Kenndat!K$12</f>
        <v>0.3368070761659494</v>
      </c>
      <c r="L46" s="17">
        <f>(Input!H19+Input!H20-Input!H137-Input!H205-Input!H139-Input!H208)/L$32/Kenndat!L$12</f>
        <v>0.28117193672003643</v>
      </c>
      <c r="M46" s="17">
        <f>(Input!I19+Input!I20-Input!I137-Input!I205-Input!I139-Input!I208)/M$32/Kenndat!M$12</f>
        <v>0.35662596726409695</v>
      </c>
      <c r="N46" s="17">
        <f>(Input!J19+Input!J20-Input!J137-Input!J205-Input!J139-Input!J208)/N$32/Kenndat!N$12</f>
        <v>0.35256656299058903</v>
      </c>
      <c r="O46" s="6">
        <f t="shared" si="7"/>
        <v>0.27090584423265657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2.5280261261146415</v>
      </c>
      <c r="F47" s="17">
        <f>(Input!B127-(Input!B142+Input!B141+Input!B147-Input!B143-Input!B144-Input!B207-Input!B208-SUM(Input!B136:B139)-SUM(Input!B202:'Input'!B205)))/F$32/Kenndat!F$12</f>
        <v>2.1854106008713905</v>
      </c>
      <c r="G47" s="17">
        <f>(Input!C127-(Input!C142+Input!C141+Input!C147-Input!C143-Input!C144-Input!C207-Input!C208-SUM(Input!C136:C139)-SUM(Input!C202:'Input'!C205)))/G$32/Kenndat!G$12</f>
        <v>2.0463281278027581</v>
      </c>
      <c r="H47" s="17">
        <f>(Input!D127-(Input!D142+Input!D141+Input!D147-Input!D143-Input!D144-Input!D207-Input!D208-SUM(Input!D136:D139)-SUM(Input!D202:'Input'!D205)))/H$32/Kenndat!H$12</f>
        <v>2.4411592616188122</v>
      </c>
      <c r="I47" s="17">
        <f>(Input!E127-(Input!E142+Input!E141+Input!E147-Input!E143-Input!E144-Input!E207-Input!E208-SUM(Input!E136:E139)-SUM(Input!E202:'Input'!E205)))/I$32/Kenndat!I$12</f>
        <v>2.9380326174095748</v>
      </c>
      <c r="J47" s="17">
        <f>(Input!F127-(Input!F142+Input!F141+Input!F147-Input!F143-Input!F144-Input!F207-Input!F208-SUM(Input!F136:F139)-SUM(Input!F202:'Input'!F205)))/J$32/Kenndat!J$12</f>
        <v>2.8705755616426512</v>
      </c>
      <c r="K47" s="17">
        <f>(Input!G127-(Input!G142+Input!G141+Input!G147-Input!G143-Input!G144-Input!G207-Input!G208-SUM(Input!G136:G139)-SUM(Input!G202:'Input'!G205)))/K$32/Kenndat!K$12</f>
        <v>2.7330014979283592</v>
      </c>
      <c r="L47" s="17">
        <f>(Input!H127-(Input!H142+Input!H141+Input!H147-Input!H143-Input!H144-Input!H207-Input!H208-SUM(Input!H136:H139)-SUM(Input!H202:'Input'!H205)))/L$32/Kenndat!L$12</f>
        <v>2.639049043895529</v>
      </c>
      <c r="M47" s="17">
        <f>(Input!I127-(Input!I142+Input!I141+Input!I147-Input!I143-Input!I144-Input!I207-Input!I208-SUM(Input!I136:I139)-SUM(Input!I202:'Input'!I205)))/M$32/Kenndat!M$12</f>
        <v>2.705713130492454</v>
      </c>
      <c r="N47" s="17">
        <f>(Input!J127-(Input!J142+Input!J141+Input!J147-Input!J143-Input!J144-Input!J207-Input!J208-SUM(Input!J136:J139)-SUM(Input!J202:'Input'!J205)))/N$32/Kenndat!N$12</f>
        <v>2.4903199582913356</v>
      </c>
      <c r="O47" s="6">
        <f t="shared" si="7"/>
        <v>2.557761592606751</v>
      </c>
    </row>
    <row r="48" spans="1:15" ht="12.75" customHeight="1" x14ac:dyDescent="0.2">
      <c r="B48" s="4" t="s">
        <v>317</v>
      </c>
      <c r="E48" s="33">
        <f>SUM(E44:E47)</f>
        <v>4.1351842930115925</v>
      </c>
      <c r="F48" s="33">
        <f t="shared" ref="F48:N48" si="8">SUM(F44:F47)</f>
        <v>3.7556086913414539</v>
      </c>
      <c r="G48" s="33">
        <f t="shared" si="8"/>
        <v>3.4425652965541644</v>
      </c>
      <c r="H48" s="33">
        <f t="shared" si="8"/>
        <v>4.0004993643792375</v>
      </c>
      <c r="I48" s="33">
        <f t="shared" si="8"/>
        <v>4.8612904093298308</v>
      </c>
      <c r="J48" s="33">
        <f t="shared" si="8"/>
        <v>4.8101834621161812</v>
      </c>
      <c r="K48" s="33">
        <f t="shared" si="8"/>
        <v>4.5976652337305275</v>
      </c>
      <c r="L48" s="33">
        <f t="shared" si="8"/>
        <v>4.4164207011264409</v>
      </c>
      <c r="M48" s="33">
        <f t="shared" si="8"/>
        <v>4.6940320044474335</v>
      </c>
      <c r="N48" s="33">
        <f t="shared" si="8"/>
        <v>4.2062590056338065</v>
      </c>
      <c r="O48" s="8">
        <f t="shared" si="7"/>
        <v>4.2919708461670671</v>
      </c>
    </row>
    <row r="49" spans="2:15" ht="12.75" customHeight="1" x14ac:dyDescent="0.2">
      <c r="B49" t="s">
        <v>318</v>
      </c>
      <c r="E49" s="17">
        <f>(Input!A212/E$32/Kenndat!E$12)*(-1)</f>
        <v>0.2337617446428491</v>
      </c>
      <c r="F49" s="17">
        <f>(Input!B212/F$32/Kenndat!F$12)*(-1)</f>
        <v>0.32425160112857859</v>
      </c>
      <c r="G49" s="17">
        <f>(Input!C212/G$32/Kenndat!G$12)*(-1)</f>
        <v>0.19687371058174877</v>
      </c>
      <c r="H49" s="17">
        <f>(Input!D212/H$32/Kenndat!H$12)*(-1)</f>
        <v>0.23508781245142807</v>
      </c>
      <c r="I49" s="17">
        <f>(Input!E212/I$32/Kenndat!I$12)*(-1)</f>
        <v>0.30313399292739235</v>
      </c>
      <c r="J49" s="17">
        <f>(Input!F212/J$32/Kenndat!J$12)*(-1)</f>
        <v>0.34630126855564775</v>
      </c>
      <c r="K49" s="17">
        <f>(Input!G212/K$32/Kenndat!K$12)*(-1)</f>
        <v>0.26808167290079915</v>
      </c>
      <c r="L49" s="17">
        <f>(Input!H212/L$32/Kenndat!L$12)*(-1)</f>
        <v>0.32640487648594457</v>
      </c>
      <c r="M49" s="17">
        <f>(Input!I212/M$32/Kenndat!M$12)*(-1)</f>
        <v>0.33327577596234392</v>
      </c>
      <c r="N49" s="17">
        <f>(Input!J212/N$32/Kenndat!N$12)*(-1)</f>
        <v>0.39847238767986232</v>
      </c>
      <c r="O49" s="6">
        <f t="shared" si="7"/>
        <v>0.29656448433165944</v>
      </c>
    </row>
    <row r="50" spans="2:15" ht="12.75" customHeight="1" x14ac:dyDescent="0.2">
      <c r="B50" s="4" t="s">
        <v>319</v>
      </c>
      <c r="E50" s="33">
        <f>E48+E49</f>
        <v>4.3689460376544416</v>
      </c>
      <c r="F50" s="33">
        <f t="shared" ref="F50:N50" si="9">F48+F49</f>
        <v>4.0798602924700322</v>
      </c>
      <c r="G50" s="33">
        <f t="shared" si="9"/>
        <v>3.6394390071359131</v>
      </c>
      <c r="H50" s="33">
        <f t="shared" si="9"/>
        <v>4.2355871768306654</v>
      </c>
      <c r="I50" s="33">
        <f t="shared" si="9"/>
        <v>5.1644244022572234</v>
      </c>
      <c r="J50" s="33">
        <f t="shared" si="9"/>
        <v>5.1564847306718287</v>
      </c>
      <c r="K50" s="33">
        <f t="shared" si="9"/>
        <v>4.865746906631327</v>
      </c>
      <c r="L50" s="33">
        <f t="shared" si="9"/>
        <v>4.7428255776123853</v>
      </c>
      <c r="M50" s="33">
        <f t="shared" si="9"/>
        <v>5.0273077804097772</v>
      </c>
      <c r="N50" s="33">
        <f t="shared" si="9"/>
        <v>4.6047313933136689</v>
      </c>
      <c r="O50" s="8">
        <f t="shared" si="7"/>
        <v>4.5885353304987264</v>
      </c>
    </row>
    <row r="51" spans="2:15" ht="6.75" customHeight="1" x14ac:dyDescent="0.2">
      <c r="O51" s="6"/>
    </row>
    <row r="52" spans="2:15" ht="16.5" customHeight="1" x14ac:dyDescent="0.2">
      <c r="D52" s="38" t="s">
        <v>322</v>
      </c>
      <c r="E52" s="39"/>
      <c r="F52" s="39"/>
      <c r="G52" s="39"/>
      <c r="H52" s="39"/>
      <c r="I52" s="39"/>
      <c r="J52" s="39"/>
      <c r="K52" s="39"/>
      <c r="L52" s="39"/>
      <c r="M52" s="39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13.065432524235849</v>
      </c>
      <c r="F54" s="17">
        <f>F44*Kenndat!F$12/Kenndat!F$15*100</f>
        <v>9.6607083993290956</v>
      </c>
      <c r="G54" s="17">
        <f>G44*Kenndat!G$12/Kenndat!G$15*100</f>
        <v>8.8033580017334216</v>
      </c>
      <c r="H54" s="17">
        <f>H44*Kenndat!H$12/Kenndat!H$15*100</f>
        <v>10.392541652809891</v>
      </c>
      <c r="I54" s="17">
        <f>I44*Kenndat!I$12/Kenndat!I$15*100</f>
        <v>14.466911637087501</v>
      </c>
      <c r="J54" s="17">
        <f>J44*Kenndat!J$12/Kenndat!J$15*100</f>
        <v>13.611358637021819</v>
      </c>
      <c r="K54" s="17">
        <f>K44*Kenndat!K$12/Kenndat!K$15*100</f>
        <v>11.95170484155862</v>
      </c>
      <c r="L54" s="17">
        <f>L44*Kenndat!L$12/Kenndat!L$15*100</f>
        <v>11.96588918793617</v>
      </c>
      <c r="M54" s="17">
        <f>M44*Kenndat!M$12/Kenndat!M$15*100</f>
        <v>13.039576890337917</v>
      </c>
      <c r="N54" s="17">
        <f>N44*Kenndat!N$12/Kenndat!N$15*100</f>
        <v>10.119521980625146</v>
      </c>
      <c r="O54" s="6">
        <f t="shared" si="7"/>
        <v>11.707700375267544</v>
      </c>
    </row>
    <row r="55" spans="2:15" ht="12.75" customHeight="1" x14ac:dyDescent="0.2">
      <c r="B55" t="s">
        <v>61</v>
      </c>
      <c r="E55" s="17">
        <f>E45*Kenndat!E$12/Kenndat!E$15*100</f>
        <v>10.437828954208799</v>
      </c>
      <c r="F55" s="17">
        <f>F45*Kenndat!F$12/Kenndat!F$15*100</f>
        <v>9.9295699655195424</v>
      </c>
      <c r="G55" s="17">
        <f>G45*Kenndat!G$12/Kenndat!G$15*100</f>
        <v>9.1124979207017613</v>
      </c>
      <c r="H55" s="17">
        <f>H45*Kenndat!H$12/Kenndat!H$15*100</f>
        <v>9.1177472289983221</v>
      </c>
      <c r="I55" s="17">
        <f>I45*Kenndat!I$12/Kenndat!I$15*100</f>
        <v>12.137089656702699</v>
      </c>
      <c r="J55" s="17">
        <f>J45*Kenndat!J$12/Kenndat!J$15*100</f>
        <v>12.899687882435254</v>
      </c>
      <c r="K55" s="17">
        <f>K45*Kenndat!K$12/Kenndat!K$15*100</f>
        <v>11.852038020364386</v>
      </c>
      <c r="L55" s="17">
        <f>L45*Kenndat!L$12/Kenndat!L$15*100</f>
        <v>11.342862368564608</v>
      </c>
      <c r="M55" s="17">
        <f>M45*Kenndat!M$12/Kenndat!M$15*100</f>
        <v>12.451242512096732</v>
      </c>
      <c r="N55" s="17">
        <f>N45*Kenndat!N$12/Kenndat!N$15*100</f>
        <v>11.259832216343556</v>
      </c>
      <c r="O55" s="6">
        <f t="shared" si="7"/>
        <v>11.054039672593564</v>
      </c>
    </row>
    <row r="56" spans="2:15" ht="12.75" customHeight="1" x14ac:dyDescent="0.2">
      <c r="B56" t="s">
        <v>316</v>
      </c>
      <c r="E56" s="17">
        <f>E46*Kenndat!E$12/Kenndat!E$15*100</f>
        <v>1.6099309987739285</v>
      </c>
      <c r="F56" s="17">
        <f>F46*Kenndat!F$12/Kenndat!F$15*100</f>
        <v>4.2142530922259658</v>
      </c>
      <c r="G56" s="17">
        <f>G46*Kenndat!G$12/Kenndat!G$15*100</f>
        <v>3.5161587452357952</v>
      </c>
      <c r="H56" s="17">
        <f>H46*Kenndat!H$12/Kenndat!H$15*100</f>
        <v>4.1538122704360001</v>
      </c>
      <c r="I56" s="17">
        <f>I46*Kenndat!I$12/Kenndat!I$15*100</f>
        <v>3.9859001635304701</v>
      </c>
      <c r="J56" s="17">
        <f>J46*Kenndat!J$12/Kenndat!J$15*100</f>
        <v>3.8775245506407012</v>
      </c>
      <c r="K56" s="17">
        <f>K46*Kenndat!K$12/Kenndat!K$15*100</f>
        <v>5.2473960725080602</v>
      </c>
      <c r="L56" s="17">
        <f>L46*Kenndat!L$12/Kenndat!L$15*100</f>
        <v>4.380275392264954</v>
      </c>
      <c r="M56" s="17">
        <f>M46*Kenndat!M$12/Kenndat!M$15*100</f>
        <v>5.5713229422464243</v>
      </c>
      <c r="N56" s="17">
        <f>N46*Kenndat!N$12/Kenndat!N$15*100</f>
        <v>5.5286765096824677</v>
      </c>
      <c r="O56" s="6">
        <f t="shared" si="7"/>
        <v>4.208525073754477</v>
      </c>
    </row>
    <row r="57" spans="2:15" ht="12.75" customHeight="1" x14ac:dyDescent="0.2">
      <c r="B57" t="s">
        <v>65</v>
      </c>
      <c r="E57" s="17">
        <f>E47*Kenndat!E$12/Kenndat!E$15*100</f>
        <v>39.502525638240385</v>
      </c>
      <c r="F57" s="17">
        <f>F47*Kenndat!F$12/Kenndat!F$15*100</f>
        <v>33.131281785913735</v>
      </c>
      <c r="G57" s="17">
        <f>G47*Kenndat!G$12/Kenndat!G$15*100</f>
        <v>31.410805722322756</v>
      </c>
      <c r="H57" s="17">
        <f>H47*Kenndat!H$12/Kenndat!H$15*100</f>
        <v>37.046337481747393</v>
      </c>
      <c r="I57" s="17">
        <f>I47*Kenndat!I$12/Kenndat!I$15*100</f>
        <v>46.730151632568671</v>
      </c>
      <c r="J57" s="17">
        <f>J47*Kenndat!J$12/Kenndat!J$15*100</f>
        <v>44.974393765753788</v>
      </c>
      <c r="K57" s="17">
        <f>K47*Kenndat!K$12/Kenndat!K$15*100</f>
        <v>42.579691286895184</v>
      </c>
      <c r="L57" s="17">
        <f>L47*Kenndat!L$12/Kenndat!L$15*100</f>
        <v>41.112785723939517</v>
      </c>
      <c r="M57" s="17">
        <f>M47*Kenndat!M$12/Kenndat!M$15*100</f>
        <v>42.269500885466243</v>
      </c>
      <c r="N57" s="17">
        <f>N47*Kenndat!N$12/Kenndat!N$15*100</f>
        <v>39.051274001177021</v>
      </c>
      <c r="O57" s="6">
        <f t="shared" si="7"/>
        <v>39.780874792402471</v>
      </c>
    </row>
    <row r="58" spans="2:15" ht="12.75" customHeight="1" x14ac:dyDescent="0.2">
      <c r="B58" s="4" t="s">
        <v>317</v>
      </c>
      <c r="E58" s="33">
        <f>E48*Kenndat!E$12/Kenndat!E$15*100</f>
        <v>64.615718115458947</v>
      </c>
      <c r="F58" s="33">
        <f>F48*Kenndat!F$12/Kenndat!F$15*100</f>
        <v>56.935813242988345</v>
      </c>
      <c r="G58" s="33">
        <f>G48*Kenndat!G$12/Kenndat!G$15*100</f>
        <v>52.842820389993726</v>
      </c>
      <c r="H58" s="33">
        <f>H48*Kenndat!H$12/Kenndat!H$15*100</f>
        <v>60.710438633991615</v>
      </c>
      <c r="I58" s="33">
        <f>I48*Kenndat!I$12/Kenndat!I$15*100</f>
        <v>77.320053089889342</v>
      </c>
      <c r="J58" s="33">
        <f>J48*Kenndat!J$12/Kenndat!J$15*100</f>
        <v>75.362964835851571</v>
      </c>
      <c r="K58" s="33">
        <f>K48*Kenndat!K$12/Kenndat!K$15*100</f>
        <v>71.630830221326249</v>
      </c>
      <c r="L58" s="33">
        <f>L48*Kenndat!L$12/Kenndat!L$15*100</f>
        <v>68.801812672705253</v>
      </c>
      <c r="M58" s="33">
        <f>M48*Kenndat!M$12/Kenndat!M$15*100</f>
        <v>73.331643230147307</v>
      </c>
      <c r="N58" s="33">
        <f>N48*Kenndat!N$12/Kenndat!N$15*100</f>
        <v>65.959304707828181</v>
      </c>
      <c r="O58" s="8">
        <f t="shared" si="7"/>
        <v>66.751139914018069</v>
      </c>
    </row>
    <row r="59" spans="2:15" ht="12.75" customHeight="1" x14ac:dyDescent="0.2">
      <c r="B59" t="s">
        <v>318</v>
      </c>
      <c r="E59" s="17">
        <f>E49*Kenndat!E$12/Kenndat!E$15*100</f>
        <v>3.6527230536126174</v>
      </c>
      <c r="F59" s="17">
        <f>F49*Kenndat!F$12/Kenndat!F$15*100</f>
        <v>4.9157220900462022</v>
      </c>
      <c r="G59" s="17">
        <f>G49*Kenndat!G$12/Kenndat!G$15*100</f>
        <v>3.0219796086936106</v>
      </c>
      <c r="H59" s="17">
        <f>H49*Kenndat!H$12/Kenndat!H$15*100</f>
        <v>3.5676256665638548</v>
      </c>
      <c r="I59" s="17">
        <f>I49*Kenndat!I$12/Kenndat!I$15*100</f>
        <v>4.8214228019607832</v>
      </c>
      <c r="J59" s="17">
        <f>J49*Kenndat!J$12/Kenndat!J$15*100</f>
        <v>5.425633040883735</v>
      </c>
      <c r="K59" s="17">
        <f>K49*Kenndat!K$12/Kenndat!K$15*100</f>
        <v>4.1766661600599173</v>
      </c>
      <c r="L59" s="17">
        <f>L49*Kenndat!L$12/Kenndat!L$15*100</f>
        <v>5.0849429180774299</v>
      </c>
      <c r="M59" s="17">
        <f>M49*Kenndat!M$12/Kenndat!M$15*100</f>
        <v>5.2065389151512775</v>
      </c>
      <c r="N59" s="17">
        <f>N49*Kenndat!N$12/Kenndat!N$15*100</f>
        <v>6.2485361936649255</v>
      </c>
      <c r="O59" s="6">
        <f t="shared" si="7"/>
        <v>4.6121790448714348</v>
      </c>
    </row>
    <row r="60" spans="2:15" ht="12.75" customHeight="1" x14ac:dyDescent="0.2">
      <c r="B60" s="4" t="s">
        <v>319</v>
      </c>
      <c r="E60" s="33">
        <f>E50*Kenndat!E$12/Kenndat!E$15*100</f>
        <v>68.268441169071565</v>
      </c>
      <c r="F60" s="33">
        <f>F50*Kenndat!F$12/Kenndat!F$15*100</f>
        <v>61.851535333034548</v>
      </c>
      <c r="G60" s="33">
        <f>G50*Kenndat!G$12/Kenndat!G$15*100</f>
        <v>55.864799998687332</v>
      </c>
      <c r="H60" s="33">
        <f>H50*Kenndat!H$12/Kenndat!H$15*100</f>
        <v>64.278064300555457</v>
      </c>
      <c r="I60" s="33">
        <f>I50*Kenndat!I$12/Kenndat!I$15*100</f>
        <v>82.141475891850121</v>
      </c>
      <c r="J60" s="33">
        <f>J50*Kenndat!J$12/Kenndat!J$15*100</f>
        <v>80.788597876735295</v>
      </c>
      <c r="K60" s="33">
        <f>K50*Kenndat!K$12/Kenndat!K$15*100</f>
        <v>75.807496381386173</v>
      </c>
      <c r="L60" s="33">
        <f>L50*Kenndat!L$12/Kenndat!L$15*100</f>
        <v>73.886755590782684</v>
      </c>
      <c r="M60" s="33">
        <f>M50*Kenndat!M$12/Kenndat!M$15*100</f>
        <v>78.538182145298592</v>
      </c>
      <c r="N60" s="33">
        <f>N50*Kenndat!N$12/Kenndat!N$15*100</f>
        <v>72.2078409014931</v>
      </c>
      <c r="O60" s="8">
        <f t="shared" si="7"/>
        <v>71.363318958889494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2025-12-17T14:49:00Z</dcterms:modified>
</cp:coreProperties>
</file>